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G:\Divulgações RI\Trimestrais\2025\4T25\Base site\Inglês\"/>
    </mc:Choice>
  </mc:AlternateContent>
  <xr:revisionPtr revIDLastSave="0" documentId="13_ncr:1_{6A117492-8ECB-4C80-B925-65E5D51DF366}" xr6:coauthVersionLast="47" xr6:coauthVersionMax="47" xr10:uidLastSave="{00000000-0000-0000-0000-000000000000}"/>
  <bookViews>
    <workbookView xWindow="-28920" yWindow="-9255" windowWidth="29040" windowHeight="15720" tabRatio="601" xr2:uid="{AC89D715-936C-4C84-94C0-CB99318F5913}"/>
  </bookViews>
  <sheets>
    <sheet name="Norma IFRS" sheetId="15" r:id="rId1"/>
    <sheet name="Ultrapar" sheetId="8" r:id="rId2"/>
    <sheet name="Ipiranga" sheetId="2" r:id="rId3"/>
    <sheet name="Ultragaz" sheetId="3" r:id="rId4"/>
    <sheet name="Ultracargo" sheetId="12" r:id="rId5"/>
    <sheet name="Hidrovias" sheetId="14" r:id="rId6"/>
    <sheet name="Extrafarma" sheetId="16" r:id="rId7"/>
    <sheet name="Oxiteno " sheetId="17" r:id="rId8"/>
    <sheet name="abastece aí effect on Ipiranga" sheetId="18"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0" i="18" l="1"/>
  <c r="K108" i="18"/>
  <c r="G108" i="18"/>
  <c r="AP106" i="18"/>
  <c r="BF108" i="18" s="1"/>
  <c r="BM104" i="18"/>
  <c r="BK104" i="18"/>
  <c r="BB104" i="18"/>
  <c r="AQ104" i="18"/>
  <c r="AP104" i="18"/>
  <c r="AG104" i="18"/>
  <c r="V104" i="18"/>
  <c r="U104" i="18"/>
  <c r="K104" i="18"/>
  <c r="BM103" i="18"/>
  <c r="BM106" i="18" s="1"/>
  <c r="BK103" i="18"/>
  <c r="BB103" i="18"/>
  <c r="BB106" i="18" s="1"/>
  <c r="AQ103" i="18"/>
  <c r="AQ106" i="18" s="1"/>
  <c r="BG108" i="18" s="1"/>
  <c r="AP103" i="18"/>
  <c r="AG103" i="18"/>
  <c r="AG106" i="18" s="1"/>
  <c r="AW108" i="18" s="1"/>
  <c r="V103" i="18"/>
  <c r="V106" i="18" s="1"/>
  <c r="AL108" i="18" s="1"/>
  <c r="U103" i="18"/>
  <c r="K103" i="18"/>
  <c r="K106" i="18" s="1"/>
  <c r="AA108" i="18" s="1"/>
  <c r="M101" i="18"/>
  <c r="M110" i="18" s="1"/>
  <c r="I101" i="18"/>
  <c r="I110" i="18" s="1"/>
  <c r="E101" i="18"/>
  <c r="BI97" i="18"/>
  <c r="AX97" i="18"/>
  <c r="AW97" i="18"/>
  <c r="AY97" i="18" s="1"/>
  <c r="AC97" i="18"/>
  <c r="R97" i="18"/>
  <c r="U92" i="18"/>
  <c r="BA91" i="18"/>
  <c r="BO88" i="18"/>
  <c r="BO104" i="18" s="1"/>
  <c r="BN88" i="18"/>
  <c r="BN104" i="18" s="1"/>
  <c r="BM88" i="18"/>
  <c r="BK88" i="18"/>
  <c r="BJ88" i="18"/>
  <c r="BJ104" i="18" s="1"/>
  <c r="BI88" i="18"/>
  <c r="BI104" i="18" s="1"/>
  <c r="BG88" i="18"/>
  <c r="BG104" i="18" s="1"/>
  <c r="BF88" i="18"/>
  <c r="BF104" i="18" s="1"/>
  <c r="BE88" i="18"/>
  <c r="BE104" i="18" s="1"/>
  <c r="BC88" i="18"/>
  <c r="BC104" i="18" s="1"/>
  <c r="BB88" i="18"/>
  <c r="BA88" i="18"/>
  <c r="BA104" i="18" s="1"/>
  <c r="AY88" i="18"/>
  <c r="AY104" i="18" s="1"/>
  <c r="AX88" i="18"/>
  <c r="AX104" i="18" s="1"/>
  <c r="AW88" i="18"/>
  <c r="AW104" i="18" s="1"/>
  <c r="AU88" i="18"/>
  <c r="AU104" i="18" s="1"/>
  <c r="AT88" i="18"/>
  <c r="AT104" i="18" s="1"/>
  <c r="AS88" i="18"/>
  <c r="AS104" i="18" s="1"/>
  <c r="AQ88" i="18"/>
  <c r="AP88" i="18"/>
  <c r="AO88" i="18"/>
  <c r="AO104" i="18" s="1"/>
  <c r="AM88" i="18"/>
  <c r="AM104" i="18" s="1"/>
  <c r="AL88" i="18"/>
  <c r="AL104" i="18" s="1"/>
  <c r="AK88" i="18"/>
  <c r="AK104" i="18" s="1"/>
  <c r="AI88" i="18"/>
  <c r="AI104" i="18" s="1"/>
  <c r="AH88" i="18"/>
  <c r="AH104" i="18" s="1"/>
  <c r="AG88" i="18"/>
  <c r="AE88" i="18"/>
  <c r="AE104" i="18" s="1"/>
  <c r="AD88" i="18"/>
  <c r="AD104" i="18" s="1"/>
  <c r="AC88" i="18"/>
  <c r="AC104" i="18" s="1"/>
  <c r="AA88" i="18"/>
  <c r="AA104" i="18" s="1"/>
  <c r="Z88" i="18"/>
  <c r="Z104" i="18" s="1"/>
  <c r="Y88" i="18"/>
  <c r="Y104" i="18" s="1"/>
  <c r="W88" i="18"/>
  <c r="W104" i="18" s="1"/>
  <c r="V88" i="18"/>
  <c r="U88" i="18"/>
  <c r="S88" i="18"/>
  <c r="S104" i="18" s="1"/>
  <c r="R88" i="18"/>
  <c r="R104" i="18" s="1"/>
  <c r="Q88" i="18"/>
  <c r="Q104" i="18" s="1"/>
  <c r="O88" i="18"/>
  <c r="O104" i="18" s="1"/>
  <c r="N88" i="18"/>
  <c r="N104" i="18" s="1"/>
  <c r="M88" i="18"/>
  <c r="M104" i="18" s="1"/>
  <c r="K88" i="18"/>
  <c r="J88" i="18"/>
  <c r="J104" i="18" s="1"/>
  <c r="I88" i="18"/>
  <c r="I104" i="18" s="1"/>
  <c r="G88" i="18"/>
  <c r="G104" i="18" s="1"/>
  <c r="F88" i="18"/>
  <c r="F104" i="18" s="1"/>
  <c r="E88" i="18"/>
  <c r="E104" i="18" s="1"/>
  <c r="BO78" i="18"/>
  <c r="BO103" i="18" s="1"/>
  <c r="BO106" i="18" s="1"/>
  <c r="BN78" i="18"/>
  <c r="BN103" i="18" s="1"/>
  <c r="BN106" i="18" s="1"/>
  <c r="BM78" i="18"/>
  <c r="BK78" i="18"/>
  <c r="BJ78" i="18"/>
  <c r="BJ103" i="18" s="1"/>
  <c r="BJ106" i="18" s="1"/>
  <c r="BI78" i="18"/>
  <c r="BI103" i="18" s="1"/>
  <c r="BI106" i="18" s="1"/>
  <c r="BG78" i="18"/>
  <c r="BG103" i="18" s="1"/>
  <c r="BG106" i="18" s="1"/>
  <c r="BF78" i="18"/>
  <c r="BF103" i="18" s="1"/>
  <c r="BF106" i="18" s="1"/>
  <c r="BE78" i="18"/>
  <c r="BE103" i="18" s="1"/>
  <c r="BE106" i="18" s="1"/>
  <c r="BC78" i="18"/>
  <c r="BC103" i="18" s="1"/>
  <c r="BC106" i="18" s="1"/>
  <c r="BB78" i="18"/>
  <c r="BA78" i="18"/>
  <c r="BA103" i="18" s="1"/>
  <c r="BA106" i="18" s="1"/>
  <c r="AY78" i="18"/>
  <c r="AY103" i="18" s="1"/>
  <c r="AY106" i="18" s="1"/>
  <c r="AX78" i="18"/>
  <c r="AX103" i="18" s="1"/>
  <c r="AX106" i="18" s="1"/>
  <c r="BN108" i="18" s="1"/>
  <c r="AW78" i="18"/>
  <c r="AW103" i="18" s="1"/>
  <c r="AW106" i="18" s="1"/>
  <c r="AU78" i="18"/>
  <c r="AU103" i="18" s="1"/>
  <c r="AU106" i="18" s="1"/>
  <c r="AT78" i="18"/>
  <c r="AT103" i="18" s="1"/>
  <c r="AT106" i="18" s="1"/>
  <c r="BJ108" i="18" s="1"/>
  <c r="AS78" i="18"/>
  <c r="AS103" i="18" s="1"/>
  <c r="AS106" i="18" s="1"/>
  <c r="AQ78" i="18"/>
  <c r="AP78" i="18"/>
  <c r="AO78" i="18"/>
  <c r="AO103" i="18" s="1"/>
  <c r="AO106" i="18" s="1"/>
  <c r="AM78" i="18"/>
  <c r="AM103" i="18" s="1"/>
  <c r="AM106" i="18" s="1"/>
  <c r="BC108" i="18" s="1"/>
  <c r="AL78" i="18"/>
  <c r="AL103" i="18" s="1"/>
  <c r="AL106" i="18" s="1"/>
  <c r="AK78" i="18"/>
  <c r="AK103" i="18" s="1"/>
  <c r="AK106" i="18" s="1"/>
  <c r="AI78" i="18"/>
  <c r="AI103" i="18" s="1"/>
  <c r="AI106" i="18" s="1"/>
  <c r="AY108" i="18" s="1"/>
  <c r="AH78" i="18"/>
  <c r="AH103" i="18" s="1"/>
  <c r="AH106" i="18" s="1"/>
  <c r="AG78" i="18"/>
  <c r="AE78" i="18"/>
  <c r="AE103" i="18" s="1"/>
  <c r="AE106" i="18" s="1"/>
  <c r="AU108" i="18" s="1"/>
  <c r="AD78" i="18"/>
  <c r="AD103" i="18" s="1"/>
  <c r="AD106" i="18" s="1"/>
  <c r="AC78" i="18"/>
  <c r="AC103" i="18" s="1"/>
  <c r="AC106" i="18" s="1"/>
  <c r="AS108" i="18" s="1"/>
  <c r="AA78" i="18"/>
  <c r="AA103" i="18" s="1"/>
  <c r="AA106" i="18" s="1"/>
  <c r="Z78" i="18"/>
  <c r="Z103" i="18" s="1"/>
  <c r="Z106" i="18" s="1"/>
  <c r="Y78" i="18"/>
  <c r="Y103" i="18" s="1"/>
  <c r="Y106" i="18" s="1"/>
  <c r="W78" i="18"/>
  <c r="W103" i="18" s="1"/>
  <c r="W106" i="18" s="1"/>
  <c r="V78" i="18"/>
  <c r="U78" i="18"/>
  <c r="S78" i="18"/>
  <c r="S103" i="18" s="1"/>
  <c r="S106" i="18" s="1"/>
  <c r="R78" i="18"/>
  <c r="R103" i="18" s="1"/>
  <c r="R106" i="18" s="1"/>
  <c r="AH108" i="18" s="1"/>
  <c r="Q78" i="18"/>
  <c r="Q103" i="18" s="1"/>
  <c r="Q106" i="18" s="1"/>
  <c r="O78" i="18"/>
  <c r="O103" i="18" s="1"/>
  <c r="O106" i="18" s="1"/>
  <c r="N78" i="18"/>
  <c r="N103" i="18" s="1"/>
  <c r="N106" i="18" s="1"/>
  <c r="AD108" i="18" s="1"/>
  <c r="M78" i="18"/>
  <c r="M103" i="18" s="1"/>
  <c r="M106" i="18" s="1"/>
  <c r="K78" i="18"/>
  <c r="J78" i="18"/>
  <c r="J103" i="18" s="1"/>
  <c r="J106" i="18" s="1"/>
  <c r="I78" i="18"/>
  <c r="I103" i="18" s="1"/>
  <c r="I106" i="18" s="1"/>
  <c r="G78" i="18"/>
  <c r="G103" i="18" s="1"/>
  <c r="G106" i="18" s="1"/>
  <c r="W108" i="18" s="1"/>
  <c r="F78" i="18"/>
  <c r="F103" i="18" s="1"/>
  <c r="F106" i="18" s="1"/>
  <c r="E78" i="18"/>
  <c r="E103" i="18" s="1"/>
  <c r="E106" i="18" s="1"/>
  <c r="BK66" i="18"/>
  <c r="BK92" i="18" s="1"/>
  <c r="AP66" i="18"/>
  <c r="AP92" i="18" s="1"/>
  <c r="U66" i="18"/>
  <c r="BM65" i="18"/>
  <c r="BM91" i="18" s="1"/>
  <c r="BI65" i="18"/>
  <c r="BI91" i="18" s="1"/>
  <c r="BE65" i="18"/>
  <c r="BE91" i="18" s="1"/>
  <c r="BA65" i="18"/>
  <c r="AW65" i="18"/>
  <c r="AW91" i="18" s="1"/>
  <c r="AS65" i="18"/>
  <c r="AS91" i="18" s="1"/>
  <c r="AO65" i="18"/>
  <c r="AO91" i="18" s="1"/>
  <c r="AK65" i="18"/>
  <c r="AK91" i="18" s="1"/>
  <c r="AG65" i="18"/>
  <c r="AG91" i="18" s="1"/>
  <c r="AC65" i="18"/>
  <c r="AC91" i="18" s="1"/>
  <c r="Y65" i="18"/>
  <c r="Y91" i="18" s="1"/>
  <c r="U65" i="18"/>
  <c r="U91" i="18" s="1"/>
  <c r="Q65" i="18"/>
  <c r="Q91" i="18" s="1"/>
  <c r="M65" i="18"/>
  <c r="M91" i="18" s="1"/>
  <c r="I65" i="18"/>
  <c r="I91" i="18" s="1"/>
  <c r="E65" i="18"/>
  <c r="E91" i="18" s="1"/>
  <c r="BO59" i="18"/>
  <c r="BN59" i="18"/>
  <c r="BM59" i="18"/>
  <c r="BK59" i="18"/>
  <c r="BJ59" i="18"/>
  <c r="BI59" i="18"/>
  <c r="BG59" i="18"/>
  <c r="BF59" i="18"/>
  <c r="BE59" i="18"/>
  <c r="BC59" i="18"/>
  <c r="BB59" i="18"/>
  <c r="BA59" i="18"/>
  <c r="AY59" i="18"/>
  <c r="AX59" i="18"/>
  <c r="AW59" i="18"/>
  <c r="AU59" i="18"/>
  <c r="AT59" i="18"/>
  <c r="AS59" i="18"/>
  <c r="AQ59" i="18"/>
  <c r="AP59" i="18"/>
  <c r="AO59" i="18"/>
  <c r="AM59" i="18"/>
  <c r="AL59" i="18"/>
  <c r="AK59" i="18"/>
  <c r="AI59" i="18"/>
  <c r="AH59" i="18"/>
  <c r="AG59" i="18"/>
  <c r="AE59" i="18"/>
  <c r="AD59" i="18"/>
  <c r="AC59" i="18"/>
  <c r="AA59" i="18"/>
  <c r="Z59" i="18"/>
  <c r="Y59" i="18"/>
  <c r="W59" i="18"/>
  <c r="V59" i="18"/>
  <c r="U59" i="18"/>
  <c r="S59" i="18"/>
  <c r="R59" i="18"/>
  <c r="Q59" i="18"/>
  <c r="O59" i="18"/>
  <c r="N59" i="18"/>
  <c r="M59" i="18"/>
  <c r="K59" i="18"/>
  <c r="J59" i="18"/>
  <c r="I59" i="18"/>
  <c r="G59" i="18"/>
  <c r="F59" i="18"/>
  <c r="E59" i="18"/>
  <c r="BO56" i="18"/>
  <c r="BO66" i="18" s="1"/>
  <c r="BO92" i="18" s="1"/>
  <c r="BN56" i="18"/>
  <c r="BN66" i="18" s="1"/>
  <c r="BN92" i="18" s="1"/>
  <c r="BM56" i="18"/>
  <c r="BM66" i="18" s="1"/>
  <c r="BM92" i="18" s="1"/>
  <c r="BK56" i="18"/>
  <c r="BJ56" i="18"/>
  <c r="BJ66" i="18" s="1"/>
  <c r="BJ92" i="18" s="1"/>
  <c r="BI56" i="18"/>
  <c r="BI66" i="18" s="1"/>
  <c r="BI92" i="18" s="1"/>
  <c r="BG56" i="18"/>
  <c r="BG66" i="18" s="1"/>
  <c r="BG92" i="18" s="1"/>
  <c r="BF56" i="18"/>
  <c r="BF66" i="18" s="1"/>
  <c r="BF92" i="18" s="1"/>
  <c r="BE56" i="18"/>
  <c r="BE66" i="18" s="1"/>
  <c r="BE92" i="18" s="1"/>
  <c r="BC56" i="18"/>
  <c r="BC66" i="18" s="1"/>
  <c r="BC92" i="18" s="1"/>
  <c r="BB56" i="18"/>
  <c r="BB66" i="18" s="1"/>
  <c r="BB92" i="18" s="1"/>
  <c r="BA56" i="18"/>
  <c r="BA66" i="18" s="1"/>
  <c r="BA92" i="18" s="1"/>
  <c r="AY56" i="18"/>
  <c r="AY66" i="18" s="1"/>
  <c r="AY92" i="18" s="1"/>
  <c r="AX56" i="18"/>
  <c r="AX66" i="18" s="1"/>
  <c r="AX92" i="18" s="1"/>
  <c r="AW56" i="18"/>
  <c r="AW66" i="18" s="1"/>
  <c r="AW92" i="18" s="1"/>
  <c r="AU56" i="18"/>
  <c r="AU66" i="18" s="1"/>
  <c r="AU92" i="18" s="1"/>
  <c r="AT56" i="18"/>
  <c r="AT66" i="18" s="1"/>
  <c r="AT92" i="18" s="1"/>
  <c r="AS56" i="18"/>
  <c r="AS66" i="18" s="1"/>
  <c r="AS92" i="18" s="1"/>
  <c r="AQ56" i="18"/>
  <c r="AQ66" i="18" s="1"/>
  <c r="AQ92" i="18" s="1"/>
  <c r="AP56" i="18"/>
  <c r="AO56" i="18"/>
  <c r="AO66" i="18" s="1"/>
  <c r="AO92" i="18" s="1"/>
  <c r="AM56" i="18"/>
  <c r="AM66" i="18" s="1"/>
  <c r="AM92" i="18" s="1"/>
  <c r="AL56" i="18"/>
  <c r="AL66" i="18" s="1"/>
  <c r="AL92" i="18" s="1"/>
  <c r="AK56" i="18"/>
  <c r="AK66" i="18" s="1"/>
  <c r="AK92" i="18" s="1"/>
  <c r="AI56" i="18"/>
  <c r="AI66" i="18" s="1"/>
  <c r="AI92" i="18" s="1"/>
  <c r="AH56" i="18"/>
  <c r="AH66" i="18" s="1"/>
  <c r="AH92" i="18" s="1"/>
  <c r="AG56" i="18"/>
  <c r="AG66" i="18" s="1"/>
  <c r="AG92" i="18" s="1"/>
  <c r="AE56" i="18"/>
  <c r="AE66" i="18" s="1"/>
  <c r="AE92" i="18" s="1"/>
  <c r="AD56" i="18"/>
  <c r="AD66" i="18" s="1"/>
  <c r="AD92" i="18" s="1"/>
  <c r="AC56" i="18"/>
  <c r="AC66" i="18" s="1"/>
  <c r="AC92" i="18" s="1"/>
  <c r="AA56" i="18"/>
  <c r="AA66" i="18" s="1"/>
  <c r="AA92" i="18" s="1"/>
  <c r="Z56" i="18"/>
  <c r="Z66" i="18" s="1"/>
  <c r="Z92" i="18" s="1"/>
  <c r="Y56" i="18"/>
  <c r="Y66" i="18" s="1"/>
  <c r="Y92" i="18" s="1"/>
  <c r="W56" i="18"/>
  <c r="W66" i="18" s="1"/>
  <c r="W92" i="18" s="1"/>
  <c r="V56" i="18"/>
  <c r="V66" i="18" s="1"/>
  <c r="V92" i="18" s="1"/>
  <c r="U56" i="18"/>
  <c r="S56" i="18"/>
  <c r="S66" i="18" s="1"/>
  <c r="S92" i="18" s="1"/>
  <c r="R56" i="18"/>
  <c r="R66" i="18" s="1"/>
  <c r="R92" i="18" s="1"/>
  <c r="Q56" i="18"/>
  <c r="Q66" i="18" s="1"/>
  <c r="Q92" i="18" s="1"/>
  <c r="O56" i="18"/>
  <c r="O66" i="18" s="1"/>
  <c r="O92" i="18" s="1"/>
  <c r="N56" i="18"/>
  <c r="N66" i="18" s="1"/>
  <c r="N92" i="18" s="1"/>
  <c r="M56" i="18"/>
  <c r="M66" i="18" s="1"/>
  <c r="M92" i="18" s="1"/>
  <c r="K56" i="18"/>
  <c r="K66" i="18" s="1"/>
  <c r="K92" i="18" s="1"/>
  <c r="J56" i="18"/>
  <c r="J66" i="18" s="1"/>
  <c r="J92" i="18" s="1"/>
  <c r="I56" i="18"/>
  <c r="I66" i="18" s="1"/>
  <c r="I92" i="18" s="1"/>
  <c r="G56" i="18"/>
  <c r="G66" i="18" s="1"/>
  <c r="G92" i="18" s="1"/>
  <c r="F56" i="18"/>
  <c r="F66" i="18" s="1"/>
  <c r="F92" i="18" s="1"/>
  <c r="E56" i="18"/>
  <c r="E66" i="18" s="1"/>
  <c r="E92" i="18" s="1"/>
  <c r="BM55" i="18"/>
  <c r="BI55" i="18"/>
  <c r="BE55" i="18"/>
  <c r="BA55" i="18"/>
  <c r="AW55" i="18"/>
  <c r="AS55" i="18"/>
  <c r="AO55" i="18"/>
  <c r="AK55" i="18"/>
  <c r="AG55" i="18"/>
  <c r="AC55" i="18"/>
  <c r="Y55" i="18"/>
  <c r="U55" i="18"/>
  <c r="Q55" i="18"/>
  <c r="M55" i="18"/>
  <c r="I55" i="18"/>
  <c r="E55" i="18"/>
  <c r="BI51" i="18"/>
  <c r="BO38" i="18"/>
  <c r="BN38" i="18"/>
  <c r="BM38" i="18"/>
  <c r="BK38" i="18"/>
  <c r="BJ38" i="18"/>
  <c r="BI38" i="18"/>
  <c r="BG38" i="18"/>
  <c r="BF38" i="18"/>
  <c r="BE38" i="18"/>
  <c r="BC38" i="18"/>
  <c r="BB38" i="18"/>
  <c r="BA38" i="18"/>
  <c r="AY38" i="18"/>
  <c r="AX38" i="18"/>
  <c r="AW38" i="18"/>
  <c r="AU38" i="18"/>
  <c r="AT38" i="18"/>
  <c r="AS38" i="18"/>
  <c r="BE97" i="18" s="1"/>
  <c r="AQ38" i="18"/>
  <c r="AP38" i="18"/>
  <c r="AO38" i="18"/>
  <c r="AM38" i="18"/>
  <c r="AL38" i="18"/>
  <c r="AK38" i="18"/>
  <c r="AI38" i="18"/>
  <c r="AH38" i="18"/>
  <c r="AT97" i="18" s="1"/>
  <c r="AG38" i="18"/>
  <c r="AE38" i="18"/>
  <c r="AD38" i="18"/>
  <c r="AC38" i="18"/>
  <c r="AA38" i="18"/>
  <c r="Z38" i="18"/>
  <c r="Y38" i="18"/>
  <c r="W38" i="18"/>
  <c r="V38" i="18"/>
  <c r="U38" i="18"/>
  <c r="S38" i="18"/>
  <c r="R38" i="18"/>
  <c r="Q38" i="18"/>
  <c r="O38" i="18"/>
  <c r="N38" i="18"/>
  <c r="M38" i="18"/>
  <c r="Y97" i="18" s="1"/>
  <c r="K38" i="18"/>
  <c r="J38" i="18"/>
  <c r="I38" i="18"/>
  <c r="G38" i="18"/>
  <c r="F38" i="18"/>
  <c r="N97" i="18" s="1"/>
  <c r="O97" i="18" s="1"/>
  <c r="E38" i="18"/>
  <c r="S36" i="18"/>
  <c r="S52" i="18" s="1"/>
  <c r="AP32" i="18"/>
  <c r="BO24" i="18"/>
  <c r="BN24" i="18"/>
  <c r="BM24" i="18"/>
  <c r="BK24" i="18"/>
  <c r="BJ24" i="18"/>
  <c r="BJ32" i="18" s="1"/>
  <c r="BI24" i="18"/>
  <c r="BI32" i="18" s="1"/>
  <c r="BI36" i="18" s="1"/>
  <c r="BI52" i="18" s="1"/>
  <c r="BG24" i="18"/>
  <c r="BF24" i="18"/>
  <c r="BE24" i="18"/>
  <c r="BC24" i="18"/>
  <c r="BB24" i="18"/>
  <c r="BA24" i="18"/>
  <c r="AY24" i="18"/>
  <c r="AY32" i="18" s="1"/>
  <c r="AX24" i="18"/>
  <c r="AX32" i="18" s="1"/>
  <c r="AW24" i="18"/>
  <c r="AU24" i="18"/>
  <c r="AT24" i="18"/>
  <c r="AS24" i="18"/>
  <c r="AQ24" i="18"/>
  <c r="AP24" i="18"/>
  <c r="AO24" i="18"/>
  <c r="AO32" i="18" s="1"/>
  <c r="AM24" i="18"/>
  <c r="AM32" i="18" s="1"/>
  <c r="AL24" i="18"/>
  <c r="AK24" i="18"/>
  <c r="AI24" i="18"/>
  <c r="AH24" i="18"/>
  <c r="AG24" i="18"/>
  <c r="AE24" i="18"/>
  <c r="AD24" i="18"/>
  <c r="AD32" i="18" s="1"/>
  <c r="AC24" i="18"/>
  <c r="AC32" i="18" s="1"/>
  <c r="AA24" i="18"/>
  <c r="Z24" i="18"/>
  <c r="Y24" i="18"/>
  <c r="W24" i="18"/>
  <c r="V24" i="18"/>
  <c r="U24" i="18"/>
  <c r="S24" i="18"/>
  <c r="S32" i="18" s="1"/>
  <c r="S51" i="18" s="1"/>
  <c r="R24" i="18"/>
  <c r="R32" i="18" s="1"/>
  <c r="Q24" i="18"/>
  <c r="O24" i="18"/>
  <c r="N24" i="18"/>
  <c r="M24" i="18"/>
  <c r="K24" i="18"/>
  <c r="J24" i="18"/>
  <c r="I24" i="18"/>
  <c r="I32" i="18" s="1"/>
  <c r="I51" i="18" s="1"/>
  <c r="G24" i="18"/>
  <c r="G32" i="18" s="1"/>
  <c r="F24" i="18"/>
  <c r="E24" i="18"/>
  <c r="BJ22" i="18"/>
  <c r="BJ50" i="18" s="1"/>
  <c r="BF22" i="18"/>
  <c r="BF50" i="18" s="1"/>
  <c r="AY22" i="18"/>
  <c r="AY50" i="18" s="1"/>
  <c r="AU22" i="18"/>
  <c r="AD22" i="18"/>
  <c r="AD50" i="18" s="1"/>
  <c r="S22" i="18"/>
  <c r="S50" i="18" s="1"/>
  <c r="I22" i="18"/>
  <c r="I50" i="18" s="1"/>
  <c r="BO11" i="18"/>
  <c r="BO22" i="18" s="1"/>
  <c r="BO50" i="18" s="1"/>
  <c r="BN11" i="18"/>
  <c r="BN22" i="18" s="1"/>
  <c r="BN50" i="18" s="1"/>
  <c r="BM11" i="18"/>
  <c r="BM22" i="18" s="1"/>
  <c r="BM50" i="18" s="1"/>
  <c r="BK11" i="18"/>
  <c r="BK22" i="18" s="1"/>
  <c r="BK50" i="18" s="1"/>
  <c r="BJ11" i="18"/>
  <c r="BI11" i="18"/>
  <c r="BI22" i="18" s="1"/>
  <c r="BI50" i="18" s="1"/>
  <c r="BG11" i="18"/>
  <c r="BG22" i="18" s="1"/>
  <c r="BG50" i="18" s="1"/>
  <c r="BF11" i="18"/>
  <c r="BE11" i="18"/>
  <c r="BE22" i="18" s="1"/>
  <c r="BE50" i="18" s="1"/>
  <c r="BC11" i="18"/>
  <c r="BC22" i="18" s="1"/>
  <c r="BC50" i="18" s="1"/>
  <c r="BB11" i="18"/>
  <c r="BB22" i="18" s="1"/>
  <c r="BB50" i="18" s="1"/>
  <c r="BA11" i="18"/>
  <c r="BA22" i="18" s="1"/>
  <c r="BA50" i="18" s="1"/>
  <c r="AY11" i="18"/>
  <c r="AX11" i="18"/>
  <c r="AX22" i="18" s="1"/>
  <c r="AX50" i="18" s="1"/>
  <c r="AW11" i="18"/>
  <c r="AW22" i="18" s="1"/>
  <c r="AW50" i="18" s="1"/>
  <c r="AU11" i="18"/>
  <c r="AT11" i="18"/>
  <c r="AT22" i="18" s="1"/>
  <c r="AT50" i="18" s="1"/>
  <c r="AS11" i="18"/>
  <c r="AS22" i="18" s="1"/>
  <c r="AS50" i="18" s="1"/>
  <c r="AQ11" i="18"/>
  <c r="AQ22" i="18" s="1"/>
  <c r="AQ50" i="18" s="1"/>
  <c r="AP11" i="18"/>
  <c r="AP22" i="18" s="1"/>
  <c r="AP50" i="18" s="1"/>
  <c r="AO11" i="18"/>
  <c r="AO22" i="18" s="1"/>
  <c r="AO50" i="18" s="1"/>
  <c r="AM11" i="18"/>
  <c r="AM22" i="18" s="1"/>
  <c r="AM50" i="18" s="1"/>
  <c r="AL11" i="18"/>
  <c r="AL22" i="18" s="1"/>
  <c r="AL50" i="18" s="1"/>
  <c r="AK11" i="18"/>
  <c r="AK22" i="18" s="1"/>
  <c r="AK50" i="18" s="1"/>
  <c r="AI11" i="18"/>
  <c r="AI22" i="18" s="1"/>
  <c r="AI50" i="18" s="1"/>
  <c r="AH11" i="18"/>
  <c r="AH22" i="18" s="1"/>
  <c r="AH50" i="18" s="1"/>
  <c r="AG11" i="18"/>
  <c r="AG22" i="18" s="1"/>
  <c r="AG50" i="18" s="1"/>
  <c r="AE11" i="18"/>
  <c r="AE22" i="18" s="1"/>
  <c r="AE50" i="18" s="1"/>
  <c r="AD11" i="18"/>
  <c r="AC11" i="18"/>
  <c r="AC22" i="18" s="1"/>
  <c r="AC50" i="18" s="1"/>
  <c r="AA11" i="18"/>
  <c r="AA22" i="18" s="1"/>
  <c r="AA50" i="18" s="1"/>
  <c r="Z11" i="18"/>
  <c r="Z22" i="18" s="1"/>
  <c r="Y11" i="18"/>
  <c r="Y22" i="18" s="1"/>
  <c r="Y50" i="18" s="1"/>
  <c r="W11" i="18"/>
  <c r="W22" i="18" s="1"/>
  <c r="W50" i="18" s="1"/>
  <c r="V11" i="18"/>
  <c r="V22" i="18" s="1"/>
  <c r="V50" i="18" s="1"/>
  <c r="U11" i="18"/>
  <c r="U22" i="18" s="1"/>
  <c r="S11" i="18"/>
  <c r="R11" i="18"/>
  <c r="R22" i="18" s="1"/>
  <c r="R50" i="18" s="1"/>
  <c r="Q11" i="18"/>
  <c r="Q22" i="18" s="1"/>
  <c r="Q50" i="18" s="1"/>
  <c r="O11" i="18"/>
  <c r="O22" i="18" s="1"/>
  <c r="O50" i="18" s="1"/>
  <c r="N11" i="18"/>
  <c r="N22" i="18" s="1"/>
  <c r="N50" i="18" s="1"/>
  <c r="M11" i="18"/>
  <c r="M22" i="18" s="1"/>
  <c r="M50" i="18" s="1"/>
  <c r="K11" i="18"/>
  <c r="K22" i="18" s="1"/>
  <c r="K50" i="18" s="1"/>
  <c r="J11" i="18"/>
  <c r="J22" i="18" s="1"/>
  <c r="J32" i="18" s="1"/>
  <c r="J36" i="18" s="1"/>
  <c r="I11" i="18"/>
  <c r="G11" i="18"/>
  <c r="G22" i="18" s="1"/>
  <c r="G50" i="18" s="1"/>
  <c r="F11" i="18"/>
  <c r="F22" i="18" s="1"/>
  <c r="E11" i="18"/>
  <c r="E22" i="18" s="1"/>
  <c r="E50" i="18" s="1"/>
  <c r="BW147" i="17"/>
  <c r="BV147" i="17"/>
  <c r="BT147" i="17"/>
  <c r="BS147" i="17"/>
  <c r="BL147" i="17"/>
  <c r="BW145" i="17"/>
  <c r="BV145" i="17"/>
  <c r="BT145" i="17"/>
  <c r="BS145" i="17"/>
  <c r="BL145" i="17"/>
  <c r="BW143" i="17"/>
  <c r="BV143" i="17"/>
  <c r="BT143" i="17"/>
  <c r="BS143" i="17"/>
  <c r="AA143" i="17"/>
  <c r="Z143" i="17"/>
  <c r="BW141" i="17"/>
  <c r="BV141" i="17"/>
  <c r="BT141" i="17"/>
  <c r="BS141" i="17"/>
  <c r="BR141" i="17"/>
  <c r="AJ141" i="17"/>
  <c r="AI141" i="17"/>
  <c r="Z141" i="17"/>
  <c r="Y141" i="17"/>
  <c r="V141" i="17"/>
  <c r="BO141" i="17" s="1"/>
  <c r="F141" i="17"/>
  <c r="E141" i="17"/>
  <c r="D141" i="17"/>
  <c r="BW140" i="17"/>
  <c r="BV140" i="17"/>
  <c r="BT140" i="17"/>
  <c r="BS140" i="17"/>
  <c r="BP140" i="17"/>
  <c r="BO140" i="17"/>
  <c r="AK140" i="17"/>
  <c r="AI140" i="17"/>
  <c r="AI143" i="17" s="1"/>
  <c r="AC140" i="17"/>
  <c r="BW138" i="17"/>
  <c r="BT138" i="17"/>
  <c r="BS138" i="17"/>
  <c r="BW136" i="17"/>
  <c r="BV136" i="17"/>
  <c r="BU136" i="17"/>
  <c r="BT136" i="17"/>
  <c r="BS136" i="17"/>
  <c r="BR136" i="17"/>
  <c r="BQ136" i="17"/>
  <c r="BP136" i="17"/>
  <c r="BO136" i="17"/>
  <c r="BN136" i="17"/>
  <c r="BM136" i="17"/>
  <c r="BL136" i="17"/>
  <c r="BW135" i="17"/>
  <c r="BT135" i="17"/>
  <c r="BS135" i="17"/>
  <c r="BW134" i="17"/>
  <c r="BT134" i="17"/>
  <c r="BS134" i="17"/>
  <c r="BW132" i="17"/>
  <c r="BT132" i="17"/>
  <c r="BS132" i="17"/>
  <c r="BJ123" i="17"/>
  <c r="BI123" i="17"/>
  <c r="BH123" i="17"/>
  <c r="BG123" i="17"/>
  <c r="BE123" i="17"/>
  <c r="BD123" i="17"/>
  <c r="BC123" i="17"/>
  <c r="BB123" i="17"/>
  <c r="BB141" i="17" s="1"/>
  <c r="AZ123" i="17"/>
  <c r="AZ141" i="17" s="1"/>
  <c r="BU141" i="17" s="1"/>
  <c r="AY123" i="17"/>
  <c r="AY141" i="17" s="1"/>
  <c r="AX123" i="17"/>
  <c r="AX141" i="17" s="1"/>
  <c r="AX143" i="17" s="1"/>
  <c r="AX145" i="17" s="1"/>
  <c r="AW123" i="17"/>
  <c r="AW141" i="17" s="1"/>
  <c r="AU123" i="17"/>
  <c r="AT123" i="17"/>
  <c r="AS123" i="17"/>
  <c r="AR123" i="17"/>
  <c r="AP123" i="17"/>
  <c r="AO123" i="17"/>
  <c r="AN123" i="17"/>
  <c r="AM123" i="17"/>
  <c r="AK123" i="17"/>
  <c r="AK141" i="17" s="1"/>
  <c r="AJ123" i="17"/>
  <c r="AI123" i="17"/>
  <c r="AH123" i="17"/>
  <c r="AH141" i="17" s="1"/>
  <c r="AF123" i="17"/>
  <c r="AF141" i="17" s="1"/>
  <c r="BQ141" i="17" s="1"/>
  <c r="AE123" i="17"/>
  <c r="AE141" i="17" s="1"/>
  <c r="AD123" i="17"/>
  <c r="AD141" i="17" s="1"/>
  <c r="AC123" i="17"/>
  <c r="AC141" i="17" s="1"/>
  <c r="AA123" i="17"/>
  <c r="AA141" i="17" s="1"/>
  <c r="BP141" i="17" s="1"/>
  <c r="Z123" i="17"/>
  <c r="Y123" i="17"/>
  <c r="X123" i="17"/>
  <c r="X141" i="17" s="1"/>
  <c r="V123" i="17"/>
  <c r="U123" i="17"/>
  <c r="U141" i="17" s="1"/>
  <c r="T123" i="17"/>
  <c r="T141" i="17" s="1"/>
  <c r="S123" i="17"/>
  <c r="S141" i="17" s="1"/>
  <c r="Q123" i="17"/>
  <c r="Q141" i="17" s="1"/>
  <c r="BN141" i="17" s="1"/>
  <c r="P123" i="17"/>
  <c r="P141" i="17" s="1"/>
  <c r="P143" i="17" s="1"/>
  <c r="O123" i="17"/>
  <c r="O141" i="17" s="1"/>
  <c r="N123" i="17"/>
  <c r="N141" i="17" s="1"/>
  <c r="L123" i="17"/>
  <c r="L141" i="17" s="1"/>
  <c r="BM141" i="17" s="1"/>
  <c r="K123" i="17"/>
  <c r="K141" i="17" s="1"/>
  <c r="J123" i="17"/>
  <c r="J141" i="17" s="1"/>
  <c r="I123" i="17"/>
  <c r="I141" i="17" s="1"/>
  <c r="G123" i="17"/>
  <c r="G141" i="17" s="1"/>
  <c r="BL141" i="17" s="1"/>
  <c r="F123" i="17"/>
  <c r="E123" i="17"/>
  <c r="D123" i="17"/>
  <c r="BW122" i="17"/>
  <c r="BV122" i="17"/>
  <c r="BU122" i="17"/>
  <c r="BT122" i="17"/>
  <c r="BS122" i="17"/>
  <c r="BR122" i="17"/>
  <c r="BQ122" i="17"/>
  <c r="BP122" i="17"/>
  <c r="BO122" i="17"/>
  <c r="BN122" i="17"/>
  <c r="BM122" i="17"/>
  <c r="BL122" i="17"/>
  <c r="BW121" i="17"/>
  <c r="BV121" i="17"/>
  <c r="BU121" i="17"/>
  <c r="BT121" i="17"/>
  <c r="BS121" i="17"/>
  <c r="BR121" i="17"/>
  <c r="BQ121" i="17"/>
  <c r="BP121" i="17"/>
  <c r="BO121" i="17"/>
  <c r="BN121" i="17"/>
  <c r="BM121" i="17"/>
  <c r="BL121" i="17"/>
  <c r="BW120" i="17"/>
  <c r="BV120" i="17"/>
  <c r="BU120" i="17"/>
  <c r="BT120" i="17"/>
  <c r="BS120" i="17"/>
  <c r="BR120" i="17"/>
  <c r="BQ120" i="17"/>
  <c r="BP120" i="17"/>
  <c r="BO120" i="17"/>
  <c r="BN120" i="17"/>
  <c r="BM120" i="17"/>
  <c r="BL120" i="17"/>
  <c r="BW119" i="17"/>
  <c r="BV119" i="17"/>
  <c r="BU119" i="17"/>
  <c r="BT119" i="17"/>
  <c r="BS119" i="17"/>
  <c r="BR119" i="17"/>
  <c r="BQ119" i="17"/>
  <c r="BP119" i="17"/>
  <c r="BO119" i="17"/>
  <c r="BN119" i="17"/>
  <c r="BM119" i="17"/>
  <c r="BL119" i="17"/>
  <c r="BW118" i="17"/>
  <c r="BV118" i="17"/>
  <c r="BU118" i="17"/>
  <c r="BT118" i="17"/>
  <c r="BT123" i="17" s="1"/>
  <c r="BS118" i="17"/>
  <c r="BR118" i="17"/>
  <c r="BQ118" i="17"/>
  <c r="BP118" i="17"/>
  <c r="BO118" i="17"/>
  <c r="BN118" i="17"/>
  <c r="BM118" i="17"/>
  <c r="BL118" i="17"/>
  <c r="BW117" i="17"/>
  <c r="BV117" i="17"/>
  <c r="BV123" i="17" s="1"/>
  <c r="BU117" i="17"/>
  <c r="BT117" i="17"/>
  <c r="BS117" i="17"/>
  <c r="BS123" i="17" s="1"/>
  <c r="BR117" i="17"/>
  <c r="BR123" i="17" s="1"/>
  <c r="BQ117" i="17"/>
  <c r="BQ123" i="17" s="1"/>
  <c r="BP117" i="17"/>
  <c r="BP123" i="17" s="1"/>
  <c r="BO117" i="17"/>
  <c r="BN117" i="17"/>
  <c r="BN123" i="17" s="1"/>
  <c r="BM117" i="17"/>
  <c r="BL117" i="17"/>
  <c r="BU114" i="17"/>
  <c r="BT114" i="17"/>
  <c r="BS114" i="17"/>
  <c r="BJ114" i="17"/>
  <c r="BI114" i="17"/>
  <c r="BH114" i="17"/>
  <c r="BG114" i="17"/>
  <c r="BE114" i="17"/>
  <c r="BD114" i="17"/>
  <c r="BC114" i="17"/>
  <c r="BB114" i="17"/>
  <c r="BB140" i="17" s="1"/>
  <c r="BB143" i="17" s="1"/>
  <c r="AZ114" i="17"/>
  <c r="AZ140" i="17" s="1"/>
  <c r="BU140" i="17" s="1"/>
  <c r="AY114" i="17"/>
  <c r="AY140" i="17" s="1"/>
  <c r="AY143" i="17" s="1"/>
  <c r="AY145" i="17" s="1"/>
  <c r="AX114" i="17"/>
  <c r="AX140" i="17" s="1"/>
  <c r="AW114" i="17"/>
  <c r="AW140" i="17" s="1"/>
  <c r="AU114" i="17"/>
  <c r="AT114" i="17"/>
  <c r="AS114" i="17"/>
  <c r="AR114" i="17"/>
  <c r="AP114" i="17"/>
  <c r="AO114" i="17"/>
  <c r="AN114" i="17"/>
  <c r="AM114" i="17"/>
  <c r="AK114" i="17"/>
  <c r="AJ114" i="17"/>
  <c r="AJ140" i="17" s="1"/>
  <c r="AI114" i="17"/>
  <c r="AH114" i="17"/>
  <c r="AH140" i="17" s="1"/>
  <c r="AH143" i="17" s="1"/>
  <c r="AF114" i="17"/>
  <c r="AF140" i="17" s="1"/>
  <c r="AE114" i="17"/>
  <c r="AE140" i="17" s="1"/>
  <c r="AE143" i="17" s="1"/>
  <c r="AE145" i="17" s="1"/>
  <c r="AD114" i="17"/>
  <c r="AD140" i="17" s="1"/>
  <c r="AC114" i="17"/>
  <c r="AA114" i="17"/>
  <c r="AA140" i="17" s="1"/>
  <c r="Z114" i="17"/>
  <c r="Z140" i="17" s="1"/>
  <c r="Y114" i="17"/>
  <c r="Y140" i="17" s="1"/>
  <c r="Y143" i="17" s="1"/>
  <c r="X114" i="17"/>
  <c r="X140" i="17" s="1"/>
  <c r="X143" i="17" s="1"/>
  <c r="V114" i="17"/>
  <c r="V140" i="17" s="1"/>
  <c r="V143" i="17" s="1"/>
  <c r="U114" i="17"/>
  <c r="U140" i="17" s="1"/>
  <c r="U143" i="17" s="1"/>
  <c r="U145" i="17" s="1"/>
  <c r="T114" i="17"/>
  <c r="T140" i="17" s="1"/>
  <c r="S114" i="17"/>
  <c r="S140" i="17" s="1"/>
  <c r="Q114" i="17"/>
  <c r="Q140" i="17" s="1"/>
  <c r="P114" i="17"/>
  <c r="P140" i="17" s="1"/>
  <c r="O114" i="17"/>
  <c r="O140" i="17" s="1"/>
  <c r="O143" i="17" s="1"/>
  <c r="N114" i="17"/>
  <c r="N140" i="17" s="1"/>
  <c r="N143" i="17" s="1"/>
  <c r="L114" i="17"/>
  <c r="L140" i="17" s="1"/>
  <c r="K114" i="17"/>
  <c r="K140" i="17" s="1"/>
  <c r="K143" i="17" s="1"/>
  <c r="K145" i="17" s="1"/>
  <c r="J114" i="17"/>
  <c r="J140" i="17" s="1"/>
  <c r="I114" i="17"/>
  <c r="I140" i="17" s="1"/>
  <c r="G114" i="17"/>
  <c r="G140" i="17" s="1"/>
  <c r="F114" i="17"/>
  <c r="F140" i="17" s="1"/>
  <c r="F143" i="17" s="1"/>
  <c r="E114" i="17"/>
  <c r="E140" i="17" s="1"/>
  <c r="D114" i="17"/>
  <c r="D140" i="17" s="1"/>
  <c r="BW113" i="17"/>
  <c r="BV113" i="17"/>
  <c r="BU113" i="17"/>
  <c r="BT113" i="17"/>
  <c r="BS113" i="17"/>
  <c r="BR113" i="17"/>
  <c r="BQ113" i="17"/>
  <c r="BP113" i="17"/>
  <c r="BO113" i="17"/>
  <c r="BN113" i="17"/>
  <c r="BM113" i="17"/>
  <c r="BL113" i="17"/>
  <c r="BW112" i="17"/>
  <c r="BV112" i="17"/>
  <c r="BU112" i="17"/>
  <c r="BT112" i="17"/>
  <c r="BS112" i="17"/>
  <c r="BR112" i="17"/>
  <c r="BQ112" i="17"/>
  <c r="BP112" i="17"/>
  <c r="BO112" i="17"/>
  <c r="BN112" i="17"/>
  <c r="BM112" i="17"/>
  <c r="BL112" i="17"/>
  <c r="BW111" i="17"/>
  <c r="BV111" i="17"/>
  <c r="BU111" i="17"/>
  <c r="BT111" i="17"/>
  <c r="BS111" i="17"/>
  <c r="BR111" i="17"/>
  <c r="BQ111" i="17"/>
  <c r="BP111" i="17"/>
  <c r="BO111" i="17"/>
  <c r="BN111" i="17"/>
  <c r="BM111" i="17"/>
  <c r="BL111" i="17"/>
  <c r="BW110" i="17"/>
  <c r="BV110" i="17"/>
  <c r="BU110" i="17"/>
  <c r="BT110" i="17"/>
  <c r="BS110" i="17"/>
  <c r="BR110" i="17"/>
  <c r="BQ110" i="17"/>
  <c r="BP110" i="17"/>
  <c r="BO110" i="17"/>
  <c r="BN110" i="17"/>
  <c r="BM110" i="17"/>
  <c r="BL110" i="17"/>
  <c r="BW109" i="17"/>
  <c r="BW114" i="17" s="1"/>
  <c r="BV109" i="17"/>
  <c r="BU109" i="17"/>
  <c r="BT109" i="17"/>
  <c r="BS109" i="17"/>
  <c r="BR109" i="17"/>
  <c r="BQ109" i="17"/>
  <c r="BP109" i="17"/>
  <c r="BO109" i="17"/>
  <c r="BN109" i="17"/>
  <c r="BM109" i="17"/>
  <c r="BL109" i="17"/>
  <c r="BW108" i="17"/>
  <c r="BV108" i="17"/>
  <c r="BV114" i="17" s="1"/>
  <c r="BU108" i="17"/>
  <c r="BT108" i="17"/>
  <c r="BS108" i="17"/>
  <c r="BR108" i="17"/>
  <c r="BR114" i="17" s="1"/>
  <c r="BQ108" i="17"/>
  <c r="BQ114" i="17" s="1"/>
  <c r="BP108" i="17"/>
  <c r="BP114" i="17" s="1"/>
  <c r="BO108" i="17"/>
  <c r="BO114" i="17" s="1"/>
  <c r="BN108" i="17"/>
  <c r="BN114" i="17" s="1"/>
  <c r="BM108" i="17"/>
  <c r="BL108" i="17"/>
  <c r="BL114" i="17" s="1"/>
  <c r="BW98" i="17"/>
  <c r="BV98" i="17"/>
  <c r="BU98" i="17"/>
  <c r="BT98" i="17"/>
  <c r="BS98" i="17"/>
  <c r="BR98" i="17"/>
  <c r="BQ98" i="17"/>
  <c r="BP98" i="17"/>
  <c r="BO98" i="17"/>
  <c r="BN98" i="17"/>
  <c r="BM98" i="17"/>
  <c r="BL98" i="17"/>
  <c r="BB88" i="17"/>
  <c r="AZ88" i="17"/>
  <c r="AY88" i="17"/>
  <c r="AX88" i="17"/>
  <c r="AW88" i="17"/>
  <c r="AD86" i="17"/>
  <c r="T86" i="17"/>
  <c r="AO80" i="17"/>
  <c r="T80" i="17"/>
  <c r="BP76" i="17"/>
  <c r="BB76" i="17"/>
  <c r="AZ76" i="17"/>
  <c r="AY76" i="17"/>
  <c r="AX76" i="17"/>
  <c r="AW76" i="17"/>
  <c r="AU76" i="17"/>
  <c r="AT76" i="17"/>
  <c r="AS76" i="17"/>
  <c r="AR76" i="17"/>
  <c r="AP76" i="17"/>
  <c r="AO76" i="17"/>
  <c r="AN76" i="17"/>
  <c r="AM76" i="17"/>
  <c r="AK76" i="17"/>
  <c r="AJ76" i="17"/>
  <c r="AI76" i="17"/>
  <c r="AH76" i="17"/>
  <c r="AF76" i="17"/>
  <c r="AE76" i="17"/>
  <c r="AD76" i="17"/>
  <c r="AC76" i="17"/>
  <c r="AA76" i="17"/>
  <c r="Z76" i="17"/>
  <c r="Y76" i="17"/>
  <c r="X76" i="17"/>
  <c r="V76" i="17"/>
  <c r="U76" i="17"/>
  <c r="T76" i="17"/>
  <c r="S76" i="17"/>
  <c r="Q76" i="17"/>
  <c r="P76" i="17"/>
  <c r="O76" i="17"/>
  <c r="N76" i="17"/>
  <c r="L76" i="17"/>
  <c r="K76" i="17"/>
  <c r="J76" i="17"/>
  <c r="I76" i="17"/>
  <c r="G76" i="17"/>
  <c r="F76" i="17"/>
  <c r="E76" i="17"/>
  <c r="D76" i="17"/>
  <c r="BU75" i="17"/>
  <c r="BB75" i="17"/>
  <c r="AZ75" i="17"/>
  <c r="AY75" i="17"/>
  <c r="AX75" i="17"/>
  <c r="AW75" i="17"/>
  <c r="AU75" i="17"/>
  <c r="AT75" i="17"/>
  <c r="AS75" i="17"/>
  <c r="AR75" i="17"/>
  <c r="AP75" i="17"/>
  <c r="AO75" i="17"/>
  <c r="AN75" i="17"/>
  <c r="AM75" i="17"/>
  <c r="AK75" i="17"/>
  <c r="AJ75" i="17"/>
  <c r="AI75" i="17"/>
  <c r="AH75" i="17"/>
  <c r="AF75" i="17"/>
  <c r="AE75" i="17"/>
  <c r="AD75" i="17"/>
  <c r="AC75" i="17"/>
  <c r="AA75" i="17"/>
  <c r="Z75" i="17"/>
  <c r="Y75" i="17"/>
  <c r="X75" i="17"/>
  <c r="V75" i="17"/>
  <c r="U75" i="17"/>
  <c r="T75" i="17"/>
  <c r="S75" i="17"/>
  <c r="Q75" i="17"/>
  <c r="P75" i="17"/>
  <c r="O75" i="17"/>
  <c r="N75" i="17"/>
  <c r="L75" i="17"/>
  <c r="K75" i="17"/>
  <c r="J75" i="17"/>
  <c r="I75" i="17"/>
  <c r="G75" i="17"/>
  <c r="F75" i="17"/>
  <c r="E75" i="17"/>
  <c r="D75" i="17"/>
  <c r="AT74" i="17"/>
  <c r="AJ74" i="17"/>
  <c r="X74" i="17"/>
  <c r="BU72" i="17"/>
  <c r="BM72" i="17"/>
  <c r="BB72" i="17"/>
  <c r="AZ72" i="17"/>
  <c r="AY72" i="17"/>
  <c r="AX72" i="17"/>
  <c r="AW72" i="17"/>
  <c r="AU72" i="17"/>
  <c r="AT72" i="17"/>
  <c r="AS72" i="17"/>
  <c r="AR72" i="17"/>
  <c r="AP72" i="17"/>
  <c r="AO72" i="17"/>
  <c r="AN72" i="17"/>
  <c r="AM72" i="17"/>
  <c r="AK72" i="17"/>
  <c r="AJ72" i="17"/>
  <c r="AI72" i="17"/>
  <c r="AH72" i="17"/>
  <c r="AF72" i="17"/>
  <c r="AE72" i="17"/>
  <c r="AD72" i="17"/>
  <c r="AC72" i="17"/>
  <c r="AA72" i="17"/>
  <c r="Z72" i="17"/>
  <c r="Y72" i="17"/>
  <c r="X72" i="17"/>
  <c r="V72" i="17"/>
  <c r="U72" i="17"/>
  <c r="T72" i="17"/>
  <c r="S72" i="17"/>
  <c r="Q72" i="17"/>
  <c r="P72" i="17"/>
  <c r="O72" i="17"/>
  <c r="N72" i="17"/>
  <c r="L72" i="17"/>
  <c r="K72" i="17"/>
  <c r="J72" i="17"/>
  <c r="I72" i="17"/>
  <c r="G72" i="17"/>
  <c r="F72" i="17"/>
  <c r="E72" i="17"/>
  <c r="D72" i="17"/>
  <c r="BB71" i="17"/>
  <c r="AZ71" i="17"/>
  <c r="AY71" i="17"/>
  <c r="AX71" i="17"/>
  <c r="AW71" i="17"/>
  <c r="AU71" i="17"/>
  <c r="AT71" i="17"/>
  <c r="AS71" i="17"/>
  <c r="AR71" i="17"/>
  <c r="AP71" i="17"/>
  <c r="AO71" i="17"/>
  <c r="AN71" i="17"/>
  <c r="AM71" i="17"/>
  <c r="AK71" i="17"/>
  <c r="AJ71" i="17"/>
  <c r="AI71" i="17"/>
  <c r="AH71" i="17"/>
  <c r="AF71" i="17"/>
  <c r="AE71" i="17"/>
  <c r="AD71" i="17"/>
  <c r="AC71" i="17"/>
  <c r="AA71" i="17"/>
  <c r="Z71" i="17"/>
  <c r="Y71" i="17"/>
  <c r="X71" i="17"/>
  <c r="V71" i="17"/>
  <c r="U71" i="17"/>
  <c r="T71" i="17"/>
  <c r="S71" i="17"/>
  <c r="Q71" i="17"/>
  <c r="P71" i="17"/>
  <c r="O71" i="17"/>
  <c r="N71" i="17"/>
  <c r="L71" i="17"/>
  <c r="K71" i="17"/>
  <c r="J71" i="17"/>
  <c r="I71" i="17"/>
  <c r="G71" i="17"/>
  <c r="F71" i="17"/>
  <c r="E71" i="17"/>
  <c r="D71" i="17"/>
  <c r="AZ70" i="17"/>
  <c r="G70" i="17"/>
  <c r="BW68" i="17"/>
  <c r="AZ68" i="17"/>
  <c r="AU68" i="17"/>
  <c r="Z68" i="17"/>
  <c r="Y68" i="17"/>
  <c r="P68" i="17"/>
  <c r="F68" i="17"/>
  <c r="D68" i="17"/>
  <c r="BW66" i="17"/>
  <c r="BV66" i="17"/>
  <c r="BU66" i="17"/>
  <c r="BT66" i="17"/>
  <c r="BS66" i="17"/>
  <c r="BR66" i="17"/>
  <c r="BQ66" i="17"/>
  <c r="BP66" i="17"/>
  <c r="BO66" i="17"/>
  <c r="BN66" i="17"/>
  <c r="BM66" i="17"/>
  <c r="BL66" i="17"/>
  <c r="BW65" i="17"/>
  <c r="BV65" i="17"/>
  <c r="BU65" i="17"/>
  <c r="BT65" i="17"/>
  <c r="BS65" i="17"/>
  <c r="BR65" i="17"/>
  <c r="BQ65" i="17"/>
  <c r="BP65" i="17"/>
  <c r="BO65" i="17"/>
  <c r="BN65" i="17"/>
  <c r="BM65" i="17"/>
  <c r="BL65" i="17"/>
  <c r="BW64" i="17"/>
  <c r="BJ64" i="17"/>
  <c r="BI64" i="17"/>
  <c r="BH64" i="17"/>
  <c r="BH58" i="17" s="1"/>
  <c r="BG64" i="17"/>
  <c r="BG58" i="17" s="1"/>
  <c r="BW58" i="17" s="1"/>
  <c r="BE64" i="17"/>
  <c r="BD64" i="17"/>
  <c r="BC64" i="17"/>
  <c r="BB64" i="17"/>
  <c r="BV64" i="17" s="1"/>
  <c r="AZ64" i="17"/>
  <c r="AY64" i="17"/>
  <c r="AX64" i="17"/>
  <c r="AX58" i="17" s="1"/>
  <c r="AW64" i="17"/>
  <c r="AU64" i="17"/>
  <c r="AT64" i="17"/>
  <c r="AS64" i="17"/>
  <c r="AR64" i="17"/>
  <c r="BT64" i="17" s="1"/>
  <c r="AP64" i="17"/>
  <c r="AO64" i="17"/>
  <c r="AN64" i="17"/>
  <c r="AN58" i="17" s="1"/>
  <c r="AN68" i="17" s="1"/>
  <c r="AM64" i="17"/>
  <c r="AK64" i="17"/>
  <c r="BR64" i="17" s="1"/>
  <c r="AJ64" i="17"/>
  <c r="AI64" i="17"/>
  <c r="AH64" i="17"/>
  <c r="AF64" i="17"/>
  <c r="AE64" i="17"/>
  <c r="AD64" i="17"/>
  <c r="AD58" i="17" s="1"/>
  <c r="AC64" i="17"/>
  <c r="AA64" i="17"/>
  <c r="BP64" i="17" s="1"/>
  <c r="Z64" i="17"/>
  <c r="Y64" i="17"/>
  <c r="X64" i="17"/>
  <c r="V64" i="17"/>
  <c r="U64" i="17"/>
  <c r="T64" i="17"/>
  <c r="T58" i="17" s="1"/>
  <c r="T68" i="17" s="1"/>
  <c r="S64" i="17"/>
  <c r="Q64" i="17"/>
  <c r="P64" i="17"/>
  <c r="O64" i="17"/>
  <c r="N64" i="17"/>
  <c r="BN64" i="17" s="1"/>
  <c r="L64" i="17"/>
  <c r="K64" i="17"/>
  <c r="J64" i="17"/>
  <c r="J58" i="17" s="1"/>
  <c r="J68" i="17" s="1"/>
  <c r="I64" i="17"/>
  <c r="G64" i="17"/>
  <c r="F64" i="17"/>
  <c r="E64" i="17"/>
  <c r="D64" i="17"/>
  <c r="BL64" i="17" s="1"/>
  <c r="BW62" i="17"/>
  <c r="BV62" i="17"/>
  <c r="BU62" i="17"/>
  <c r="BT62" i="17"/>
  <c r="BS62" i="17"/>
  <c r="BR62" i="17"/>
  <c r="BQ62" i="17"/>
  <c r="BP62" i="17"/>
  <c r="BO62" i="17"/>
  <c r="BN62" i="17"/>
  <c r="BM62" i="17"/>
  <c r="BL62" i="17"/>
  <c r="BW61" i="17"/>
  <c r="BV61" i="17"/>
  <c r="BU61" i="17"/>
  <c r="BT61" i="17"/>
  <c r="BS61" i="17"/>
  <c r="BR61" i="17"/>
  <c r="BQ61" i="17"/>
  <c r="BP61" i="17"/>
  <c r="BP71" i="17" s="1"/>
  <c r="BO61" i="17"/>
  <c r="BN61" i="17"/>
  <c r="BM61" i="17"/>
  <c r="BL61" i="17"/>
  <c r="BV60" i="17"/>
  <c r="BU60" i="17"/>
  <c r="BT60" i="17"/>
  <c r="BS60" i="17"/>
  <c r="BM60" i="17"/>
  <c r="BJ60" i="17"/>
  <c r="BJ58" i="17" s="1"/>
  <c r="BI60" i="17"/>
  <c r="BH60" i="17"/>
  <c r="BG60" i="17"/>
  <c r="BW60" i="17" s="1"/>
  <c r="BE60" i="17"/>
  <c r="BD60" i="17"/>
  <c r="BD58" i="17" s="1"/>
  <c r="BC60" i="17"/>
  <c r="BC58" i="17" s="1"/>
  <c r="BB60" i="17"/>
  <c r="BB58" i="17" s="1"/>
  <c r="AZ60" i="17"/>
  <c r="AZ58" i="17" s="1"/>
  <c r="AZ83" i="17" s="1"/>
  <c r="AY60" i="17"/>
  <c r="AX60" i="17"/>
  <c r="AW60" i="17"/>
  <c r="AU60" i="17"/>
  <c r="AT60" i="17"/>
  <c r="AT58" i="17" s="1"/>
  <c r="AT68" i="17" s="1"/>
  <c r="AS60" i="17"/>
  <c r="AS58" i="17" s="1"/>
  <c r="AS68" i="17" s="1"/>
  <c r="AR60" i="17"/>
  <c r="AR58" i="17" s="1"/>
  <c r="AP60" i="17"/>
  <c r="AP58" i="17" s="1"/>
  <c r="AP68" i="17" s="1"/>
  <c r="AO60" i="17"/>
  <c r="AN60" i="17"/>
  <c r="AM60" i="17"/>
  <c r="AK60" i="17"/>
  <c r="AJ60" i="17"/>
  <c r="AJ58" i="17" s="1"/>
  <c r="AJ68" i="17" s="1"/>
  <c r="AI60" i="17"/>
  <c r="AI58" i="17" s="1"/>
  <c r="AI68" i="17" s="1"/>
  <c r="AH60" i="17"/>
  <c r="AF60" i="17"/>
  <c r="AF58" i="17" s="1"/>
  <c r="AF68" i="17" s="1"/>
  <c r="AE60" i="17"/>
  <c r="AD60" i="17"/>
  <c r="AC60" i="17"/>
  <c r="BQ60" i="17" s="1"/>
  <c r="AA60" i="17"/>
  <c r="Z60" i="17"/>
  <c r="Z58" i="17" s="1"/>
  <c r="Y60" i="17"/>
  <c r="Y58" i="17" s="1"/>
  <c r="X60" i="17"/>
  <c r="V60" i="17"/>
  <c r="V58" i="17" s="1"/>
  <c r="V68" i="17" s="1"/>
  <c r="U60" i="17"/>
  <c r="T60" i="17"/>
  <c r="S60" i="17"/>
  <c r="BO60" i="17" s="1"/>
  <c r="Q60" i="17"/>
  <c r="P60" i="17"/>
  <c r="P58" i="17" s="1"/>
  <c r="O60" i="17"/>
  <c r="O58" i="17" s="1"/>
  <c r="O68" i="17" s="1"/>
  <c r="N60" i="17"/>
  <c r="N58" i="17" s="1"/>
  <c r="N68" i="17" s="1"/>
  <c r="L60" i="17"/>
  <c r="L58" i="17" s="1"/>
  <c r="L68" i="17" s="1"/>
  <c r="K60" i="17"/>
  <c r="J60" i="17"/>
  <c r="I60" i="17"/>
  <c r="G60" i="17"/>
  <c r="F60" i="17"/>
  <c r="F58" i="17" s="1"/>
  <c r="E60" i="17"/>
  <c r="E58" i="17" s="1"/>
  <c r="E68" i="17" s="1"/>
  <c r="D60" i="17"/>
  <c r="D58" i="17" s="1"/>
  <c r="BI58" i="17"/>
  <c r="BE58" i="17"/>
  <c r="AY58" i="17"/>
  <c r="AU58" i="17"/>
  <c r="AO58" i="17"/>
  <c r="AO68" i="17" s="1"/>
  <c r="AK58" i="17"/>
  <c r="AK68" i="17" s="1"/>
  <c r="AE58" i="17"/>
  <c r="AE68" i="17" s="1"/>
  <c r="AA58" i="17"/>
  <c r="AA68" i="17" s="1"/>
  <c r="U58" i="17"/>
  <c r="U68" i="17" s="1"/>
  <c r="Q58" i="17"/>
  <c r="Q68" i="17" s="1"/>
  <c r="K58" i="17"/>
  <c r="K68" i="17" s="1"/>
  <c r="G58" i="17"/>
  <c r="G68" i="17" s="1"/>
  <c r="BW54" i="17"/>
  <c r="BV54" i="17"/>
  <c r="BU54" i="17"/>
  <c r="BT54" i="17"/>
  <c r="BS54" i="17"/>
  <c r="BR54" i="17"/>
  <c r="BQ54" i="17"/>
  <c r="BP54" i="17"/>
  <c r="BO54" i="17"/>
  <c r="BN54" i="17"/>
  <c r="BM54" i="17"/>
  <c r="BL54" i="17"/>
  <c r="BW52" i="17"/>
  <c r="BV52" i="17"/>
  <c r="BU52" i="17"/>
  <c r="BT52" i="17"/>
  <c r="BS52" i="17"/>
  <c r="BR52" i="17"/>
  <c r="BQ52" i="17"/>
  <c r="BP52" i="17"/>
  <c r="BO52" i="17"/>
  <c r="BN52" i="17"/>
  <c r="BM52" i="17"/>
  <c r="BL52" i="17"/>
  <c r="BW51" i="17"/>
  <c r="BV51" i="17"/>
  <c r="BU51" i="17"/>
  <c r="BT51" i="17"/>
  <c r="BS51" i="17"/>
  <c r="BR51" i="17"/>
  <c r="BQ51" i="17"/>
  <c r="BP51" i="17"/>
  <c r="BO51" i="17"/>
  <c r="BN51" i="17"/>
  <c r="BM51" i="17"/>
  <c r="BL51" i="17"/>
  <c r="BW50" i="17"/>
  <c r="BV50" i="17"/>
  <c r="BU50" i="17"/>
  <c r="BT50" i="17"/>
  <c r="BS50" i="17"/>
  <c r="BR50" i="17"/>
  <c r="BQ50" i="17"/>
  <c r="BP50" i="17"/>
  <c r="BO50" i="17"/>
  <c r="BN50" i="17"/>
  <c r="BM50" i="17"/>
  <c r="BL50" i="17"/>
  <c r="BJ49" i="17"/>
  <c r="BI49" i="17"/>
  <c r="BH49" i="17"/>
  <c r="BG49" i="17"/>
  <c r="BE49" i="17"/>
  <c r="BD49" i="17"/>
  <c r="BC49" i="17"/>
  <c r="BB49" i="17"/>
  <c r="AZ49" i="17"/>
  <c r="AY49" i="17"/>
  <c r="AX49" i="17"/>
  <c r="AW49" i="17"/>
  <c r="AU49" i="17"/>
  <c r="AT49" i="17"/>
  <c r="AX134" i="17" s="1"/>
  <c r="AS49" i="17"/>
  <c r="AR49" i="17"/>
  <c r="AP49" i="17"/>
  <c r="BS49" i="17" s="1"/>
  <c r="AO49" i="17"/>
  <c r="AN49" i="17"/>
  <c r="AM49" i="17"/>
  <c r="AK49" i="17"/>
  <c r="AJ49" i="17"/>
  <c r="AI49" i="17"/>
  <c r="AH49" i="17"/>
  <c r="AF49" i="17"/>
  <c r="AE49" i="17"/>
  <c r="AD49" i="17"/>
  <c r="AC49" i="17"/>
  <c r="AA49" i="17"/>
  <c r="Z49" i="17"/>
  <c r="AD134" i="17" s="1"/>
  <c r="Y49" i="17"/>
  <c r="X49" i="17"/>
  <c r="V49" i="17"/>
  <c r="U49" i="17"/>
  <c r="T49" i="17"/>
  <c r="S49" i="17"/>
  <c r="Q49" i="17"/>
  <c r="U134" i="17" s="1"/>
  <c r="P49" i="17"/>
  <c r="T134" i="17" s="1"/>
  <c r="O49" i="17"/>
  <c r="N49" i="17"/>
  <c r="L49" i="17"/>
  <c r="K49" i="17"/>
  <c r="J49" i="17"/>
  <c r="I49" i="17"/>
  <c r="G49" i="17"/>
  <c r="K134" i="17" s="1"/>
  <c r="F49" i="17"/>
  <c r="J134" i="17" s="1"/>
  <c r="E49" i="17"/>
  <c r="D49" i="17"/>
  <c r="BW47" i="17"/>
  <c r="BV47" i="17"/>
  <c r="BU47" i="17"/>
  <c r="BW45" i="17"/>
  <c r="BV45" i="17"/>
  <c r="BU45" i="17"/>
  <c r="AD43" i="17"/>
  <c r="AD87" i="17" s="1"/>
  <c r="BW41" i="17"/>
  <c r="BV41" i="17"/>
  <c r="BU41" i="17"/>
  <c r="BT41" i="17"/>
  <c r="BS41" i="17"/>
  <c r="BR41" i="17"/>
  <c r="BQ41" i="17"/>
  <c r="BP41" i="17"/>
  <c r="BO41" i="17"/>
  <c r="BN41" i="17"/>
  <c r="BM41" i="17"/>
  <c r="BL41" i="17"/>
  <c r="BI39" i="17"/>
  <c r="BI43" i="17" s="1"/>
  <c r="AI39" i="17"/>
  <c r="T39" i="17"/>
  <c r="L39" i="17"/>
  <c r="BW37" i="17"/>
  <c r="BV37" i="17"/>
  <c r="BU37" i="17"/>
  <c r="BT37" i="17"/>
  <c r="BS37" i="17"/>
  <c r="BR37" i="17"/>
  <c r="BQ37" i="17"/>
  <c r="BP37" i="17"/>
  <c r="BO37" i="17"/>
  <c r="BN37" i="17"/>
  <c r="BM37" i="17"/>
  <c r="BL37" i="17"/>
  <c r="BW35" i="17"/>
  <c r="BV35" i="17"/>
  <c r="BU35" i="17"/>
  <c r="BT35" i="17"/>
  <c r="BS35" i="17"/>
  <c r="BR35" i="17"/>
  <c r="BQ35" i="17"/>
  <c r="BP35" i="17"/>
  <c r="BO35" i="17"/>
  <c r="BN35" i="17"/>
  <c r="BM35" i="17"/>
  <c r="BL35" i="17"/>
  <c r="BW33" i="17"/>
  <c r="BV33" i="17"/>
  <c r="BU33" i="17"/>
  <c r="BT33" i="17"/>
  <c r="BS33" i="17"/>
  <c r="BR33" i="17"/>
  <c r="BQ33" i="17"/>
  <c r="BP33" i="17"/>
  <c r="BO33" i="17"/>
  <c r="BN33" i="17"/>
  <c r="BM33" i="17"/>
  <c r="BL33" i="17"/>
  <c r="BW32" i="17"/>
  <c r="BV32" i="17"/>
  <c r="BU32" i="17"/>
  <c r="BT32" i="17"/>
  <c r="BS32" i="17"/>
  <c r="BR32" i="17"/>
  <c r="BQ32" i="17"/>
  <c r="BP32" i="17"/>
  <c r="BO32" i="17"/>
  <c r="BN32" i="17"/>
  <c r="BM32" i="17"/>
  <c r="BL32" i="17"/>
  <c r="BP31" i="17"/>
  <c r="BJ31" i="17"/>
  <c r="BI31" i="17"/>
  <c r="BH31" i="17"/>
  <c r="BG31" i="17"/>
  <c r="BW31" i="17" s="1"/>
  <c r="BE31" i="17"/>
  <c r="BD31" i="17"/>
  <c r="BC31" i="17"/>
  <c r="BB31" i="17"/>
  <c r="AZ31" i="17"/>
  <c r="AY31" i="17"/>
  <c r="AX31" i="17"/>
  <c r="AW31" i="17"/>
  <c r="BU31" i="17" s="1"/>
  <c r="AU31" i="17"/>
  <c r="AT31" i="17"/>
  <c r="AS31" i="17"/>
  <c r="AR31" i="17"/>
  <c r="AP31" i="17"/>
  <c r="AO31" i="17"/>
  <c r="AN31" i="17"/>
  <c r="BS31" i="17" s="1"/>
  <c r="AM31" i="17"/>
  <c r="AK31" i="17"/>
  <c r="AJ31" i="17"/>
  <c r="AI31" i="17"/>
  <c r="BR31" i="17" s="1"/>
  <c r="AH31" i="17"/>
  <c r="AF31" i="17"/>
  <c r="AE31" i="17"/>
  <c r="AD31" i="17"/>
  <c r="BQ31" i="17" s="1"/>
  <c r="AC31" i="17"/>
  <c r="AA31" i="17"/>
  <c r="Z31" i="17"/>
  <c r="Y31" i="17"/>
  <c r="X31" i="17"/>
  <c r="V31" i="17"/>
  <c r="U31" i="17"/>
  <c r="T31" i="17"/>
  <c r="S31" i="17"/>
  <c r="BO31" i="17" s="1"/>
  <c r="Q31" i="17"/>
  <c r="P31" i="17"/>
  <c r="O31" i="17"/>
  <c r="N31" i="17"/>
  <c r="L31" i="17"/>
  <c r="K31" i="17"/>
  <c r="J31" i="17"/>
  <c r="BM31" i="17" s="1"/>
  <c r="I31" i="17"/>
  <c r="G31" i="17"/>
  <c r="F31" i="17"/>
  <c r="E31" i="17"/>
  <c r="D31" i="17"/>
  <c r="BJ29" i="17"/>
  <c r="BJ39" i="17" s="1"/>
  <c r="BJ43" i="17" s="1"/>
  <c r="AU29" i="17"/>
  <c r="AI29" i="17"/>
  <c r="P29" i="17"/>
  <c r="G29" i="17"/>
  <c r="BW27" i="17"/>
  <c r="BV27" i="17"/>
  <c r="BU27" i="17"/>
  <c r="BT27" i="17"/>
  <c r="BS27" i="17"/>
  <c r="BR27" i="17"/>
  <c r="BQ27" i="17"/>
  <c r="BP27" i="17"/>
  <c r="BO27" i="17"/>
  <c r="BN27" i="17"/>
  <c r="BM27" i="17"/>
  <c r="BL27" i="17"/>
  <c r="BW26" i="17"/>
  <c r="BV26" i="17"/>
  <c r="BU26" i="17"/>
  <c r="BT26" i="17"/>
  <c r="BS26" i="17"/>
  <c r="BR26" i="17"/>
  <c r="BQ26" i="17"/>
  <c r="BP26" i="17"/>
  <c r="BO26" i="17"/>
  <c r="BN26" i="17"/>
  <c r="BM26" i="17"/>
  <c r="BL26" i="17"/>
  <c r="BW25" i="17"/>
  <c r="BV25" i="17"/>
  <c r="BU25" i="17"/>
  <c r="BT25" i="17"/>
  <c r="BS25" i="17"/>
  <c r="BR25" i="17"/>
  <c r="BQ25" i="17"/>
  <c r="BP25" i="17"/>
  <c r="BO25" i="17"/>
  <c r="BN25" i="17"/>
  <c r="BM25" i="17"/>
  <c r="BL25" i="17"/>
  <c r="BW24" i="17"/>
  <c r="BV24" i="17"/>
  <c r="BU24" i="17"/>
  <c r="BT24" i="17"/>
  <c r="BS24" i="17"/>
  <c r="BR24" i="17"/>
  <c r="BQ24" i="17"/>
  <c r="BP24" i="17"/>
  <c r="BO24" i="17"/>
  <c r="BN24" i="17"/>
  <c r="BM24" i="17"/>
  <c r="BL24" i="17"/>
  <c r="BS23" i="17"/>
  <c r="BP23" i="17"/>
  <c r="BJ23" i="17"/>
  <c r="BJ22" i="17" s="1"/>
  <c r="BI23" i="17"/>
  <c r="BH23" i="17"/>
  <c r="BH22" i="17" s="1"/>
  <c r="BH29" i="17" s="1"/>
  <c r="BG23" i="17"/>
  <c r="BE23" i="17"/>
  <c r="BD23" i="17"/>
  <c r="BV23" i="17" s="1"/>
  <c r="BC23" i="17"/>
  <c r="BB23" i="17"/>
  <c r="AZ23" i="17"/>
  <c r="AZ22" i="17" s="1"/>
  <c r="AZ29" i="17" s="1"/>
  <c r="AZ80" i="17" s="1"/>
  <c r="AY23" i="17"/>
  <c r="AX23" i="17"/>
  <c r="AX22" i="17" s="1"/>
  <c r="AX29" i="17" s="1"/>
  <c r="AW23" i="17"/>
  <c r="AU23" i="17"/>
  <c r="AT23" i="17"/>
  <c r="AT22" i="17" s="1"/>
  <c r="AT29" i="17" s="1"/>
  <c r="AS23" i="17"/>
  <c r="AR23" i="17"/>
  <c r="BT23" i="17" s="1"/>
  <c r="AP23" i="17"/>
  <c r="AP22" i="17" s="1"/>
  <c r="AP29" i="17" s="1"/>
  <c r="AO23" i="17"/>
  <c r="AN23" i="17"/>
  <c r="AN22" i="17" s="1"/>
  <c r="AN29" i="17" s="1"/>
  <c r="AM23" i="17"/>
  <c r="AM22" i="17" s="1"/>
  <c r="AK23" i="17"/>
  <c r="AJ23" i="17"/>
  <c r="BR23" i="17" s="1"/>
  <c r="AI23" i="17"/>
  <c r="AH23" i="17"/>
  <c r="AF23" i="17"/>
  <c r="AF22" i="17" s="1"/>
  <c r="AF29" i="17" s="1"/>
  <c r="AE23" i="17"/>
  <c r="AD23" i="17"/>
  <c r="AD22" i="17" s="1"/>
  <c r="AD29" i="17" s="1"/>
  <c r="AC23" i="17"/>
  <c r="AA23" i="17"/>
  <c r="Z23" i="17"/>
  <c r="Z22" i="17" s="1"/>
  <c r="Z29" i="17" s="1"/>
  <c r="Y23" i="17"/>
  <c r="X23" i="17"/>
  <c r="V23" i="17"/>
  <c r="V22" i="17" s="1"/>
  <c r="V29" i="17" s="1"/>
  <c r="U23" i="17"/>
  <c r="T23" i="17"/>
  <c r="T22" i="17" s="1"/>
  <c r="T29" i="17" s="1"/>
  <c r="T85" i="17" s="1"/>
  <c r="S23" i="17"/>
  <c r="Q23" i="17"/>
  <c r="P23" i="17"/>
  <c r="BN23" i="17" s="1"/>
  <c r="O23" i="17"/>
  <c r="N23" i="17"/>
  <c r="L23" i="17"/>
  <c r="L22" i="17" s="1"/>
  <c r="L29" i="17" s="1"/>
  <c r="K23" i="17"/>
  <c r="J23" i="17"/>
  <c r="J22" i="17" s="1"/>
  <c r="J29" i="17" s="1"/>
  <c r="I23" i="17"/>
  <c r="G23" i="17"/>
  <c r="F23" i="17"/>
  <c r="E23" i="17"/>
  <c r="D23" i="17"/>
  <c r="BL23" i="17" s="1"/>
  <c r="BI22" i="17"/>
  <c r="BI29" i="17" s="1"/>
  <c r="BE22" i="17"/>
  <c r="BE29" i="17" s="1"/>
  <c r="BE39" i="17" s="1"/>
  <c r="BE43" i="17" s="1"/>
  <c r="BC22" i="17"/>
  <c r="BC29" i="17" s="1"/>
  <c r="BC39" i="17" s="1"/>
  <c r="BC43" i="17" s="1"/>
  <c r="BB22" i="17"/>
  <c r="AY22" i="17"/>
  <c r="AY29" i="17" s="1"/>
  <c r="AY85" i="17" s="1"/>
  <c r="AU22" i="17"/>
  <c r="AS22" i="17"/>
  <c r="AS29" i="17" s="1"/>
  <c r="AR22" i="17"/>
  <c r="AR29" i="17" s="1"/>
  <c r="AO22" i="17"/>
  <c r="AO29" i="17" s="1"/>
  <c r="AO85" i="17" s="1"/>
  <c r="AK22" i="17"/>
  <c r="AK29" i="17" s="1"/>
  <c r="AI22" i="17"/>
  <c r="AH22" i="17"/>
  <c r="AE22" i="17"/>
  <c r="AE29" i="17" s="1"/>
  <c r="AE85" i="17" s="1"/>
  <c r="AA22" i="17"/>
  <c r="AA29" i="17" s="1"/>
  <c r="Y22" i="17"/>
  <c r="Y29" i="17" s="1"/>
  <c r="Y39" i="17" s="1"/>
  <c r="X22" i="17"/>
  <c r="U22" i="17"/>
  <c r="U29" i="17" s="1"/>
  <c r="U85" i="17" s="1"/>
  <c r="Q22" i="17"/>
  <c r="Q29" i="17" s="1"/>
  <c r="P22" i="17"/>
  <c r="O22" i="17"/>
  <c r="O29" i="17" s="1"/>
  <c r="N22" i="17"/>
  <c r="K22" i="17"/>
  <c r="K29" i="17" s="1"/>
  <c r="G22" i="17"/>
  <c r="F22" i="17"/>
  <c r="F29" i="17" s="1"/>
  <c r="E22" i="17"/>
  <c r="E29" i="17" s="1"/>
  <c r="D22" i="17"/>
  <c r="BL22" i="17" s="1"/>
  <c r="BW20" i="17"/>
  <c r="BV20" i="17"/>
  <c r="BU20" i="17"/>
  <c r="BT20" i="17"/>
  <c r="BS20" i="17"/>
  <c r="BR20" i="17"/>
  <c r="BQ20" i="17"/>
  <c r="BP20" i="17"/>
  <c r="BO20" i="17"/>
  <c r="BN20" i="17"/>
  <c r="BM20" i="17"/>
  <c r="BL20" i="17"/>
  <c r="BW18" i="17"/>
  <c r="BV18" i="17"/>
  <c r="BV76" i="17" s="1"/>
  <c r="BU18" i="17"/>
  <c r="BU76" i="17" s="1"/>
  <c r="BT18" i="17"/>
  <c r="BT76" i="17" s="1"/>
  <c r="BS18" i="17"/>
  <c r="BS76" i="17" s="1"/>
  <c r="BR18" i="17"/>
  <c r="BR76" i="17" s="1"/>
  <c r="BQ18" i="17"/>
  <c r="BQ76" i="17" s="1"/>
  <c r="BP18" i="17"/>
  <c r="BO18" i="17"/>
  <c r="BO76" i="17" s="1"/>
  <c r="BN18" i="17"/>
  <c r="BN76" i="17" s="1"/>
  <c r="BM18" i="17"/>
  <c r="BM76" i="17" s="1"/>
  <c r="BL18" i="17"/>
  <c r="BL76" i="17" s="1"/>
  <c r="BW17" i="17"/>
  <c r="BV17" i="17"/>
  <c r="BV75" i="17" s="1"/>
  <c r="BU17" i="17"/>
  <c r="BT17" i="17"/>
  <c r="BT75" i="17" s="1"/>
  <c r="BS17" i="17"/>
  <c r="BS75" i="17" s="1"/>
  <c r="BR17" i="17"/>
  <c r="BR75" i="17" s="1"/>
  <c r="BQ17" i="17"/>
  <c r="BQ75" i="17" s="1"/>
  <c r="BP17" i="17"/>
  <c r="BP75" i="17" s="1"/>
  <c r="BO17" i="17"/>
  <c r="BO75" i="17" s="1"/>
  <c r="BN17" i="17"/>
  <c r="BM17" i="17"/>
  <c r="BM75" i="17" s="1"/>
  <c r="BL17" i="17"/>
  <c r="BL75" i="17" s="1"/>
  <c r="BW16" i="17"/>
  <c r="BU16" i="17"/>
  <c r="BO16" i="17"/>
  <c r="BM16" i="17"/>
  <c r="BJ16" i="17"/>
  <c r="BI16" i="17"/>
  <c r="BH16" i="17"/>
  <c r="BG16" i="17"/>
  <c r="BE16" i="17"/>
  <c r="BD16" i="17"/>
  <c r="BC16" i="17"/>
  <c r="BB16" i="17"/>
  <c r="AZ16" i="17"/>
  <c r="AZ74" i="17" s="1"/>
  <c r="AY16" i="17"/>
  <c r="AY74" i="17" s="1"/>
  <c r="AX16" i="17"/>
  <c r="AX74" i="17" s="1"/>
  <c r="AW16" i="17"/>
  <c r="AU16" i="17"/>
  <c r="AU74" i="17" s="1"/>
  <c r="AT16" i="17"/>
  <c r="AS16" i="17"/>
  <c r="AS74" i="17" s="1"/>
  <c r="AR16" i="17"/>
  <c r="AR74" i="17" s="1"/>
  <c r="AP16" i="17"/>
  <c r="AP74" i="17" s="1"/>
  <c r="AO16" i="17"/>
  <c r="AO74" i="17" s="1"/>
  <c r="AN16" i="17"/>
  <c r="AM16" i="17"/>
  <c r="AK16" i="17"/>
  <c r="AK74" i="17" s="1"/>
  <c r="AJ16" i="17"/>
  <c r="AI16" i="17"/>
  <c r="AI74" i="17" s="1"/>
  <c r="AH16" i="17"/>
  <c r="AF16" i="17"/>
  <c r="AF74" i="17" s="1"/>
  <c r="AE16" i="17"/>
  <c r="AE74" i="17" s="1"/>
  <c r="AD16" i="17"/>
  <c r="AD74" i="17" s="1"/>
  <c r="AC16" i="17"/>
  <c r="AA16" i="17"/>
  <c r="AA74" i="17" s="1"/>
  <c r="Z16" i="17"/>
  <c r="Z74" i="17" s="1"/>
  <c r="Y16" i="17"/>
  <c r="Y74" i="17" s="1"/>
  <c r="X16" i="17"/>
  <c r="V16" i="17"/>
  <c r="V74" i="17" s="1"/>
  <c r="U16" i="17"/>
  <c r="U74" i="17" s="1"/>
  <c r="T16" i="17"/>
  <c r="T74" i="17" s="1"/>
  <c r="S16" i="17"/>
  <c r="Q16" i="17"/>
  <c r="Q74" i="17" s="1"/>
  <c r="P16" i="17"/>
  <c r="P74" i="17" s="1"/>
  <c r="O16" i="17"/>
  <c r="O74" i="17" s="1"/>
  <c r="N16" i="17"/>
  <c r="L16" i="17"/>
  <c r="L74" i="17" s="1"/>
  <c r="K16" i="17"/>
  <c r="K74" i="17" s="1"/>
  <c r="J16" i="17"/>
  <c r="J74" i="17" s="1"/>
  <c r="I16" i="17"/>
  <c r="G16" i="17"/>
  <c r="G74" i="17" s="1"/>
  <c r="F16" i="17"/>
  <c r="F74" i="17" s="1"/>
  <c r="E16" i="17"/>
  <c r="E74" i="17" s="1"/>
  <c r="D16" i="17"/>
  <c r="D74" i="17" s="1"/>
  <c r="BW14" i="17"/>
  <c r="BV14" i="17"/>
  <c r="BV72" i="17" s="1"/>
  <c r="BU14" i="17"/>
  <c r="BT14" i="17"/>
  <c r="BT72" i="17" s="1"/>
  <c r="BS14" i="17"/>
  <c r="BS72" i="17" s="1"/>
  <c r="BR14" i="17"/>
  <c r="BR72" i="17" s="1"/>
  <c r="BQ14" i="17"/>
  <c r="BQ72" i="17" s="1"/>
  <c r="BP14" i="17"/>
  <c r="BP72" i="17" s="1"/>
  <c r="BO14" i="17"/>
  <c r="BO72" i="17" s="1"/>
  <c r="BN14" i="17"/>
  <c r="BN72" i="17" s="1"/>
  <c r="BM14" i="17"/>
  <c r="BL14" i="17"/>
  <c r="BL72" i="17" s="1"/>
  <c r="BW13" i="17"/>
  <c r="BV13" i="17"/>
  <c r="BV71" i="17" s="1"/>
  <c r="BU13" i="17"/>
  <c r="BU71" i="17" s="1"/>
  <c r="BT13" i="17"/>
  <c r="BT71" i="17" s="1"/>
  <c r="BS13" i="17"/>
  <c r="BS71" i="17" s="1"/>
  <c r="BR13" i="17"/>
  <c r="BR71" i="17" s="1"/>
  <c r="BQ13" i="17"/>
  <c r="BQ71" i="17" s="1"/>
  <c r="BP13" i="17"/>
  <c r="BO13" i="17"/>
  <c r="BO71" i="17" s="1"/>
  <c r="BN13" i="17"/>
  <c r="BN71" i="17" s="1"/>
  <c r="BM13" i="17"/>
  <c r="BM71" i="17" s="1"/>
  <c r="BL13" i="17"/>
  <c r="BL71" i="17" s="1"/>
  <c r="BP12" i="17"/>
  <c r="BJ12" i="17"/>
  <c r="BI12" i="17"/>
  <c r="BH12" i="17"/>
  <c r="BG12" i="17"/>
  <c r="BW12" i="17" s="1"/>
  <c r="BE12" i="17"/>
  <c r="BD12" i="17"/>
  <c r="BV12" i="17" s="1"/>
  <c r="BC12" i="17"/>
  <c r="BB12" i="17"/>
  <c r="BB70" i="17" s="1"/>
  <c r="AZ12" i="17"/>
  <c r="AY12" i="17"/>
  <c r="AY70" i="17" s="1"/>
  <c r="AX12" i="17"/>
  <c r="AX70" i="17" s="1"/>
  <c r="AW12" i="17"/>
  <c r="AU12" i="17"/>
  <c r="AU70" i="17" s="1"/>
  <c r="AT12" i="17"/>
  <c r="AT70" i="17" s="1"/>
  <c r="AS12" i="17"/>
  <c r="AS70" i="17" s="1"/>
  <c r="AR12" i="17"/>
  <c r="AR70" i="17" s="1"/>
  <c r="AP12" i="17"/>
  <c r="AP70" i="17" s="1"/>
  <c r="AO12" i="17"/>
  <c r="AO70" i="17" s="1"/>
  <c r="AN12" i="17"/>
  <c r="AN70" i="17" s="1"/>
  <c r="AM12" i="17"/>
  <c r="AM70" i="17" s="1"/>
  <c r="AK12" i="17"/>
  <c r="AK70" i="17" s="1"/>
  <c r="AJ12" i="17"/>
  <c r="AJ70" i="17" s="1"/>
  <c r="AI12" i="17"/>
  <c r="AI70" i="17" s="1"/>
  <c r="AH12" i="17"/>
  <c r="AH70" i="17" s="1"/>
  <c r="AF12" i="17"/>
  <c r="AF70" i="17" s="1"/>
  <c r="AE12" i="17"/>
  <c r="AE70" i="17" s="1"/>
  <c r="AD12" i="17"/>
  <c r="AD70" i="17" s="1"/>
  <c r="AC12" i="17"/>
  <c r="AC70" i="17" s="1"/>
  <c r="AA12" i="17"/>
  <c r="AA70" i="17" s="1"/>
  <c r="Z12" i="17"/>
  <c r="Z70" i="17" s="1"/>
  <c r="Y12" i="17"/>
  <c r="Y70" i="17" s="1"/>
  <c r="X12" i="17"/>
  <c r="X70" i="17" s="1"/>
  <c r="V12" i="17"/>
  <c r="V70" i="17" s="1"/>
  <c r="U12" i="17"/>
  <c r="U70" i="17" s="1"/>
  <c r="T12" i="17"/>
  <c r="T70" i="17" s="1"/>
  <c r="S12" i="17"/>
  <c r="Q12" i="17"/>
  <c r="Q70" i="17" s="1"/>
  <c r="P12" i="17"/>
  <c r="P70" i="17" s="1"/>
  <c r="O12" i="17"/>
  <c r="O70" i="17" s="1"/>
  <c r="N12" i="17"/>
  <c r="N70" i="17" s="1"/>
  <c r="L12" i="17"/>
  <c r="L70" i="17" s="1"/>
  <c r="K12" i="17"/>
  <c r="K70" i="17" s="1"/>
  <c r="J12" i="17"/>
  <c r="J70" i="17" s="1"/>
  <c r="I12" i="17"/>
  <c r="G12" i="17"/>
  <c r="F12" i="17"/>
  <c r="F70" i="17" s="1"/>
  <c r="E12" i="17"/>
  <c r="E70" i="17" s="1"/>
  <c r="D12" i="17"/>
  <c r="D70" i="17" s="1"/>
  <c r="BW11" i="17"/>
  <c r="BV11" i="17"/>
  <c r="BU11" i="17"/>
  <c r="BT11" i="17"/>
  <c r="BS11" i="17"/>
  <c r="BR11" i="17"/>
  <c r="BQ11" i="17"/>
  <c r="BP11" i="17"/>
  <c r="BO11" i="17"/>
  <c r="BN11" i="17"/>
  <c r="BM11" i="17"/>
  <c r="BL11" i="17"/>
  <c r="BW129" i="16"/>
  <c r="BV129" i="16"/>
  <c r="BT129" i="16"/>
  <c r="BS129" i="16"/>
  <c r="BM129" i="16"/>
  <c r="BL129" i="16"/>
  <c r="BW127" i="16"/>
  <c r="BV127" i="16"/>
  <c r="BT127" i="16"/>
  <c r="BS127" i="16"/>
  <c r="BM127" i="16"/>
  <c r="BL127" i="16"/>
  <c r="BW125" i="16"/>
  <c r="BV125" i="16"/>
  <c r="BT125" i="16"/>
  <c r="BS125" i="16"/>
  <c r="BM125" i="16"/>
  <c r="BL125" i="16"/>
  <c r="BW123" i="16"/>
  <c r="BV123" i="16"/>
  <c r="BU123" i="16"/>
  <c r="BT123" i="16"/>
  <c r="BS123" i="16"/>
  <c r="BM123" i="16"/>
  <c r="BL123" i="16"/>
  <c r="BB123" i="16"/>
  <c r="AK123" i="16"/>
  <c r="BR123" i="16" s="1"/>
  <c r="O123" i="16"/>
  <c r="N123" i="16"/>
  <c r="BW122" i="16"/>
  <c r="BV122" i="16"/>
  <c r="BT122" i="16"/>
  <c r="BS122" i="16"/>
  <c r="BM122" i="16"/>
  <c r="BL122" i="16"/>
  <c r="AW122" i="16"/>
  <c r="AW125" i="16" s="1"/>
  <c r="AW127" i="16" s="1"/>
  <c r="AK122" i="16"/>
  <c r="BR122" i="16" s="1"/>
  <c r="AC122" i="16"/>
  <c r="AC125" i="16" s="1"/>
  <c r="AA122" i="16"/>
  <c r="AA125" i="16" s="1"/>
  <c r="S122" i="16"/>
  <c r="S125" i="16" s="1"/>
  <c r="S127" i="16" s="1"/>
  <c r="Q122" i="16"/>
  <c r="BN122" i="16" s="1"/>
  <c r="BW120" i="16"/>
  <c r="BT120" i="16"/>
  <c r="BS120" i="16"/>
  <c r="BM120" i="16"/>
  <c r="BL120" i="16"/>
  <c r="BW118" i="16"/>
  <c r="BV118" i="16"/>
  <c r="BU118" i="16"/>
  <c r="BT118" i="16"/>
  <c r="BS118" i="16"/>
  <c r="BR118" i="16"/>
  <c r="BQ118" i="16"/>
  <c r="BP118" i="16"/>
  <c r="BO118" i="16"/>
  <c r="BN118" i="16"/>
  <c r="BM118" i="16"/>
  <c r="BL118" i="16"/>
  <c r="BW117" i="16"/>
  <c r="BT117" i="16"/>
  <c r="BS117" i="16"/>
  <c r="BM117" i="16"/>
  <c r="BL117" i="16"/>
  <c r="BT116" i="16"/>
  <c r="BS116" i="16"/>
  <c r="BM116" i="16"/>
  <c r="BL116" i="16"/>
  <c r="BJ116" i="16"/>
  <c r="BW116" i="16" s="1"/>
  <c r="BI116" i="16"/>
  <c r="BH116" i="16"/>
  <c r="BG116" i="16"/>
  <c r="BE116" i="16"/>
  <c r="BV116" i="16" s="1"/>
  <c r="BD116" i="16"/>
  <c r="BC116" i="16"/>
  <c r="BB116" i="16"/>
  <c r="AZ116" i="16"/>
  <c r="BU116" i="16" s="1"/>
  <c r="AY116" i="16"/>
  <c r="AX116" i="16"/>
  <c r="AW116" i="16"/>
  <c r="AK116" i="16"/>
  <c r="BR116" i="16" s="1"/>
  <c r="AJ116" i="16"/>
  <c r="AI116" i="16"/>
  <c r="AH116" i="16"/>
  <c r="AF116" i="16"/>
  <c r="BQ116" i="16" s="1"/>
  <c r="AE116" i="16"/>
  <c r="AD116" i="16"/>
  <c r="AC116" i="16"/>
  <c r="AA116" i="16"/>
  <c r="BP116" i="16" s="1"/>
  <c r="Z116" i="16"/>
  <c r="Y116" i="16"/>
  <c r="X116" i="16"/>
  <c r="V116" i="16"/>
  <c r="BO116" i="16" s="1"/>
  <c r="U116" i="16"/>
  <c r="T116" i="16"/>
  <c r="S116" i="16"/>
  <c r="Q116" i="16"/>
  <c r="BN116" i="16" s="1"/>
  <c r="P116" i="16"/>
  <c r="O116" i="16"/>
  <c r="N116" i="16"/>
  <c r="BT114" i="16"/>
  <c r="BS114" i="16"/>
  <c r="BM114" i="16"/>
  <c r="BL114" i="16"/>
  <c r="BJ114" i="16"/>
  <c r="BI114" i="16"/>
  <c r="BG114" i="16"/>
  <c r="BE114" i="16"/>
  <c r="BV114" i="16" s="1"/>
  <c r="BT104" i="16"/>
  <c r="BS104" i="16"/>
  <c r="BL104" i="16"/>
  <c r="BI104" i="16"/>
  <c r="BH104" i="16"/>
  <c r="BG104" i="16"/>
  <c r="BD104" i="16"/>
  <c r="BC104" i="16"/>
  <c r="BC123" i="16" s="1"/>
  <c r="BB104" i="16"/>
  <c r="AZ104" i="16"/>
  <c r="AZ123" i="16" s="1"/>
  <c r="AY104" i="16"/>
  <c r="AY123" i="16" s="1"/>
  <c r="AX104" i="16"/>
  <c r="AX123" i="16" s="1"/>
  <c r="AW104" i="16"/>
  <c r="AW123" i="16" s="1"/>
  <c r="AU104" i="16"/>
  <c r="AT104" i="16"/>
  <c r="AS104" i="16"/>
  <c r="AR104" i="16"/>
  <c r="AP104" i="16"/>
  <c r="AO104" i="16"/>
  <c r="AN104" i="16"/>
  <c r="AM104" i="16"/>
  <c r="AK104" i="16"/>
  <c r="AJ104" i="16"/>
  <c r="AJ123" i="16" s="1"/>
  <c r="AI104" i="16"/>
  <c r="AI123" i="16" s="1"/>
  <c r="AH104" i="16"/>
  <c r="AH123" i="16" s="1"/>
  <c r="AF104" i="16"/>
  <c r="AF123" i="16" s="1"/>
  <c r="BQ123" i="16" s="1"/>
  <c r="AE104" i="16"/>
  <c r="AE123" i="16" s="1"/>
  <c r="AD104" i="16"/>
  <c r="AD123" i="16" s="1"/>
  <c r="AC104" i="16"/>
  <c r="AC123" i="16" s="1"/>
  <c r="AA104" i="16"/>
  <c r="AA123" i="16" s="1"/>
  <c r="BP123" i="16" s="1"/>
  <c r="Z104" i="16"/>
  <c r="Z123" i="16" s="1"/>
  <c r="Y104" i="16"/>
  <c r="Y123" i="16" s="1"/>
  <c r="X104" i="16"/>
  <c r="X123" i="16" s="1"/>
  <c r="V104" i="16"/>
  <c r="V123" i="16" s="1"/>
  <c r="BO123" i="16" s="1"/>
  <c r="U104" i="16"/>
  <c r="U123" i="16" s="1"/>
  <c r="T104" i="16"/>
  <c r="T123" i="16" s="1"/>
  <c r="S104" i="16"/>
  <c r="S123" i="16" s="1"/>
  <c r="Q104" i="16"/>
  <c r="Q123" i="16" s="1"/>
  <c r="BN123" i="16" s="1"/>
  <c r="P104" i="16"/>
  <c r="P123" i="16" s="1"/>
  <c r="O104" i="16"/>
  <c r="N104" i="16"/>
  <c r="L104" i="16"/>
  <c r="K104" i="16"/>
  <c r="J104" i="16"/>
  <c r="I104" i="16"/>
  <c r="G104" i="16"/>
  <c r="F104" i="16"/>
  <c r="E104" i="16"/>
  <c r="D104" i="16"/>
  <c r="BW103" i="16"/>
  <c r="BV103" i="16"/>
  <c r="BU103" i="16"/>
  <c r="BT103" i="16"/>
  <c r="BS103" i="16"/>
  <c r="BR103" i="16"/>
  <c r="BQ103" i="16"/>
  <c r="BP103" i="16"/>
  <c r="BO103" i="16"/>
  <c r="BN103" i="16"/>
  <c r="BM103" i="16"/>
  <c r="BL103" i="16"/>
  <c r="BW102" i="16"/>
  <c r="BV102" i="16"/>
  <c r="BU102" i="16"/>
  <c r="BT102" i="16"/>
  <c r="BS102" i="16"/>
  <c r="BR102" i="16"/>
  <c r="BQ102" i="16"/>
  <c r="BP102" i="16"/>
  <c r="BO102" i="16"/>
  <c r="BN102" i="16"/>
  <c r="BM102" i="16"/>
  <c r="BL102" i="16"/>
  <c r="BW101" i="16"/>
  <c r="BV101" i="16"/>
  <c r="BU101" i="16"/>
  <c r="BT101" i="16"/>
  <c r="BS101" i="16"/>
  <c r="BR101" i="16"/>
  <c r="BQ101" i="16"/>
  <c r="BP101" i="16"/>
  <c r="BO101" i="16"/>
  <c r="BN101" i="16"/>
  <c r="BM101" i="16"/>
  <c r="BL101" i="16"/>
  <c r="BW100" i="16"/>
  <c r="BV100" i="16"/>
  <c r="BU100" i="16"/>
  <c r="BT100" i="16"/>
  <c r="BS100" i="16"/>
  <c r="BR100" i="16"/>
  <c r="BQ100" i="16"/>
  <c r="BP100" i="16"/>
  <c r="BO100" i="16"/>
  <c r="BN100" i="16"/>
  <c r="BM100" i="16"/>
  <c r="BL100" i="16"/>
  <c r="BW99" i="16"/>
  <c r="BV99" i="16"/>
  <c r="BU99" i="16"/>
  <c r="BT99" i="16"/>
  <c r="BS99" i="16"/>
  <c r="BR99" i="16"/>
  <c r="BQ99" i="16"/>
  <c r="BP99" i="16"/>
  <c r="BO99" i="16"/>
  <c r="BN99" i="16"/>
  <c r="BM99" i="16"/>
  <c r="BL99" i="16"/>
  <c r="BW98" i="16"/>
  <c r="BW104" i="16" s="1"/>
  <c r="BV98" i="16"/>
  <c r="BV104" i="16" s="1"/>
  <c r="BU98" i="16"/>
  <c r="BU104" i="16" s="1"/>
  <c r="BT98" i="16"/>
  <c r="BS98" i="16"/>
  <c r="BR98" i="16"/>
  <c r="BR104" i="16" s="1"/>
  <c r="BQ98" i="16"/>
  <c r="BQ104" i="16" s="1"/>
  <c r="BP98" i="16"/>
  <c r="BP104" i="16" s="1"/>
  <c r="BO98" i="16"/>
  <c r="BO104" i="16" s="1"/>
  <c r="BN98" i="16"/>
  <c r="BN104" i="16" s="1"/>
  <c r="BM98" i="16"/>
  <c r="BM104" i="16" s="1"/>
  <c r="BL98" i="16"/>
  <c r="BV95" i="16"/>
  <c r="BU95" i="16"/>
  <c r="BN95" i="16"/>
  <c r="BM95" i="16"/>
  <c r="BI95" i="16"/>
  <c r="BH95" i="16"/>
  <c r="BG95" i="16"/>
  <c r="BD95" i="16"/>
  <c r="BC95" i="16"/>
  <c r="BC122" i="16" s="1"/>
  <c r="BC125" i="16" s="1"/>
  <c r="BB95" i="16"/>
  <c r="BB122" i="16" s="1"/>
  <c r="BB125" i="16" s="1"/>
  <c r="BB127" i="16" s="1"/>
  <c r="AZ95" i="16"/>
  <c r="AZ122" i="16" s="1"/>
  <c r="AY95" i="16"/>
  <c r="AY122" i="16" s="1"/>
  <c r="AY125" i="16" s="1"/>
  <c r="AY127" i="16" s="1"/>
  <c r="AX95" i="16"/>
  <c r="AX122" i="16" s="1"/>
  <c r="AX125" i="16" s="1"/>
  <c r="AX127" i="16" s="1"/>
  <c r="AW95" i="16"/>
  <c r="AU95" i="16"/>
  <c r="AT95" i="16"/>
  <c r="AS95" i="16"/>
  <c r="AR95" i="16"/>
  <c r="AP95" i="16"/>
  <c r="AO95" i="16"/>
  <c r="AN95" i="16"/>
  <c r="AM95" i="16"/>
  <c r="AK95" i="16"/>
  <c r="AJ95" i="16"/>
  <c r="AJ122" i="16" s="1"/>
  <c r="AJ125" i="16" s="1"/>
  <c r="AI95" i="16"/>
  <c r="AI122" i="16" s="1"/>
  <c r="AI125" i="16" s="1"/>
  <c r="AH95" i="16"/>
  <c r="AH122" i="16" s="1"/>
  <c r="AH125" i="16" s="1"/>
  <c r="AH127" i="16" s="1"/>
  <c r="AF95" i="16"/>
  <c r="AF122" i="16" s="1"/>
  <c r="AE95" i="16"/>
  <c r="AE122" i="16" s="1"/>
  <c r="AE125" i="16" s="1"/>
  <c r="AE127" i="16" s="1"/>
  <c r="AD95" i="16"/>
  <c r="AD122" i="16" s="1"/>
  <c r="AD125" i="16" s="1"/>
  <c r="AD127" i="16" s="1"/>
  <c r="AC95" i="16"/>
  <c r="AA95" i="16"/>
  <c r="Z95" i="16"/>
  <c r="Z122" i="16" s="1"/>
  <c r="Z125" i="16" s="1"/>
  <c r="Y95" i="16"/>
  <c r="Y122" i="16" s="1"/>
  <c r="Y125" i="16" s="1"/>
  <c r="X95" i="16"/>
  <c r="X122" i="16" s="1"/>
  <c r="X125" i="16" s="1"/>
  <c r="X127" i="16" s="1"/>
  <c r="V95" i="16"/>
  <c r="V122" i="16" s="1"/>
  <c r="U95" i="16"/>
  <c r="U122" i="16" s="1"/>
  <c r="U125" i="16" s="1"/>
  <c r="U127" i="16" s="1"/>
  <c r="T95" i="16"/>
  <c r="T122" i="16" s="1"/>
  <c r="T125" i="16" s="1"/>
  <c r="T127" i="16" s="1"/>
  <c r="S95" i="16"/>
  <c r="Q95" i="16"/>
  <c r="P95" i="16"/>
  <c r="P122" i="16" s="1"/>
  <c r="P125" i="16" s="1"/>
  <c r="P127" i="16" s="1"/>
  <c r="O95" i="16"/>
  <c r="O122" i="16" s="1"/>
  <c r="O125" i="16" s="1"/>
  <c r="O127" i="16" s="1"/>
  <c r="N95" i="16"/>
  <c r="N122" i="16" s="1"/>
  <c r="N125" i="16" s="1"/>
  <c r="N127" i="16" s="1"/>
  <c r="L95" i="16"/>
  <c r="K95" i="16"/>
  <c r="J95" i="16"/>
  <c r="I95" i="16"/>
  <c r="G95" i="16"/>
  <c r="F95" i="16"/>
  <c r="E95" i="16"/>
  <c r="D95" i="16"/>
  <c r="BW94" i="16"/>
  <c r="BV94" i="16"/>
  <c r="BU94" i="16"/>
  <c r="BT94" i="16"/>
  <c r="BS94" i="16"/>
  <c r="BR94" i="16"/>
  <c r="BQ94" i="16"/>
  <c r="BP94" i="16"/>
  <c r="BO94" i="16"/>
  <c r="BN94" i="16"/>
  <c r="BM94" i="16"/>
  <c r="BL94" i="16"/>
  <c r="BW93" i="16"/>
  <c r="BV93" i="16"/>
  <c r="BU93" i="16"/>
  <c r="BT93" i="16"/>
  <c r="BS93" i="16"/>
  <c r="BR93" i="16"/>
  <c r="BQ93" i="16"/>
  <c r="BP93" i="16"/>
  <c r="BO93" i="16"/>
  <c r="BN93" i="16"/>
  <c r="BM93" i="16"/>
  <c r="BL93" i="16"/>
  <c r="BW92" i="16"/>
  <c r="BV92" i="16"/>
  <c r="BU92" i="16"/>
  <c r="BT92" i="16"/>
  <c r="BS92" i="16"/>
  <c r="BR92" i="16"/>
  <c r="BQ92" i="16"/>
  <c r="BP92" i="16"/>
  <c r="BO92" i="16"/>
  <c r="BN92" i="16"/>
  <c r="BM92" i="16"/>
  <c r="BL92" i="16"/>
  <c r="BW91" i="16"/>
  <c r="BV91" i="16"/>
  <c r="BU91" i="16"/>
  <c r="BT91" i="16"/>
  <c r="BS91" i="16"/>
  <c r="BR91" i="16"/>
  <c r="BQ91" i="16"/>
  <c r="BP91" i="16"/>
  <c r="BO91" i="16"/>
  <c r="BN91" i="16"/>
  <c r="BM91" i="16"/>
  <c r="BL91" i="16"/>
  <c r="BW90" i="16"/>
  <c r="BV90" i="16"/>
  <c r="BU90" i="16"/>
  <c r="BT90" i="16"/>
  <c r="BS90" i="16"/>
  <c r="BR90" i="16"/>
  <c r="BQ90" i="16"/>
  <c r="BP90" i="16"/>
  <c r="BO90" i="16"/>
  <c r="BN90" i="16"/>
  <c r="BM90" i="16"/>
  <c r="BL90" i="16"/>
  <c r="BW89" i="16"/>
  <c r="BW95" i="16" s="1"/>
  <c r="BV89" i="16"/>
  <c r="BU89" i="16"/>
  <c r="BT89" i="16"/>
  <c r="BT95" i="16" s="1"/>
  <c r="BS89" i="16"/>
  <c r="BS95" i="16" s="1"/>
  <c r="BR89" i="16"/>
  <c r="BR95" i="16" s="1"/>
  <c r="BQ89" i="16"/>
  <c r="BQ95" i="16" s="1"/>
  <c r="BP89" i="16"/>
  <c r="BP95" i="16" s="1"/>
  <c r="BO89" i="16"/>
  <c r="BO95" i="16" s="1"/>
  <c r="BN89" i="16"/>
  <c r="BM89" i="16"/>
  <c r="BL89" i="16"/>
  <c r="BL95" i="16" s="1"/>
  <c r="BW78" i="16"/>
  <c r="BV78" i="16"/>
  <c r="BU78" i="16"/>
  <c r="BT78" i="16"/>
  <c r="BS78" i="16"/>
  <c r="BR78" i="16"/>
  <c r="BQ78" i="16"/>
  <c r="BP78" i="16"/>
  <c r="BO78" i="16"/>
  <c r="BN78" i="16"/>
  <c r="BM78" i="16"/>
  <c r="BL78" i="16"/>
  <c r="BC65" i="16"/>
  <c r="BB65" i="16"/>
  <c r="AS65" i="16"/>
  <c r="AR65" i="16"/>
  <c r="AI65" i="16"/>
  <c r="AH65" i="16"/>
  <c r="Y65" i="16"/>
  <c r="X65" i="16"/>
  <c r="BD64" i="16"/>
  <c r="BC64" i="16"/>
  <c r="BB64" i="16"/>
  <c r="AZ64" i="16"/>
  <c r="AY64" i="16"/>
  <c r="AX64" i="16"/>
  <c r="AW64" i="16"/>
  <c r="AU64" i="16"/>
  <c r="AT64" i="16"/>
  <c r="AS64" i="16"/>
  <c r="AR64" i="16"/>
  <c r="AP64" i="16"/>
  <c r="AO64" i="16"/>
  <c r="AN64" i="16"/>
  <c r="AM64" i="16"/>
  <c r="AK64" i="16"/>
  <c r="AJ64" i="16"/>
  <c r="AI64" i="16"/>
  <c r="AH64" i="16"/>
  <c r="AF64" i="16"/>
  <c r="AE64" i="16"/>
  <c r="AD64" i="16"/>
  <c r="AC64" i="16"/>
  <c r="AA64" i="16"/>
  <c r="Z64" i="16"/>
  <c r="Y64" i="16"/>
  <c r="X64" i="16"/>
  <c r="V64" i="16"/>
  <c r="U64" i="16"/>
  <c r="T64" i="16"/>
  <c r="S64" i="16"/>
  <c r="Q64" i="16"/>
  <c r="P64" i="16"/>
  <c r="BM50" i="16"/>
  <c r="BL50" i="16"/>
  <c r="BW48" i="16"/>
  <c r="BV48" i="16"/>
  <c r="BU48" i="16"/>
  <c r="BT48" i="16"/>
  <c r="BS48" i="16"/>
  <c r="BR48" i="16"/>
  <c r="BQ48" i="16"/>
  <c r="BP48" i="16"/>
  <c r="BO48" i="16"/>
  <c r="BN48" i="16"/>
  <c r="BM48" i="16"/>
  <c r="BL48" i="16"/>
  <c r="BW47" i="16"/>
  <c r="BV47" i="16"/>
  <c r="BU47" i="16"/>
  <c r="BT47" i="16"/>
  <c r="BS47" i="16"/>
  <c r="BR47" i="16"/>
  <c r="BQ47" i="16"/>
  <c r="BP47" i="16"/>
  <c r="BO47" i="16"/>
  <c r="BN47" i="16"/>
  <c r="BM47" i="16"/>
  <c r="BL47" i="16"/>
  <c r="BW46" i="16"/>
  <c r="BV46" i="16"/>
  <c r="BU46" i="16"/>
  <c r="BT46" i="16"/>
  <c r="BS46" i="16"/>
  <c r="BS44" i="16" s="1"/>
  <c r="BR46" i="16"/>
  <c r="BQ46" i="16"/>
  <c r="BP46" i="16"/>
  <c r="BO46" i="16"/>
  <c r="BN46" i="16"/>
  <c r="BM46" i="16"/>
  <c r="BL46" i="16"/>
  <c r="BW45" i="16"/>
  <c r="BW44" i="16" s="1"/>
  <c r="BV45" i="16"/>
  <c r="BV44" i="16" s="1"/>
  <c r="BU45" i="16"/>
  <c r="BU44" i="16" s="1"/>
  <c r="BT45" i="16"/>
  <c r="BS45" i="16"/>
  <c r="BR45" i="16"/>
  <c r="BQ45" i="16"/>
  <c r="BP45" i="16"/>
  <c r="BO45" i="16"/>
  <c r="BO44" i="16" s="1"/>
  <c r="BN45" i="16"/>
  <c r="BN44" i="16" s="1"/>
  <c r="BM45" i="16"/>
  <c r="BM44" i="16" s="1"/>
  <c r="BL45" i="16"/>
  <c r="BT44" i="16"/>
  <c r="BR44" i="16"/>
  <c r="BQ44" i="16"/>
  <c r="BP44" i="16"/>
  <c r="BL44" i="16"/>
  <c r="BD44" i="16"/>
  <c r="BC44" i="16"/>
  <c r="BB44" i="16"/>
  <c r="AZ44" i="16"/>
  <c r="AY44" i="16"/>
  <c r="AX44" i="16"/>
  <c r="AW44" i="16"/>
  <c r="AU44" i="16"/>
  <c r="AT44" i="16"/>
  <c r="AS44" i="16"/>
  <c r="AR44" i="16"/>
  <c r="AP44" i="16"/>
  <c r="AO44" i="16"/>
  <c r="AN44" i="16"/>
  <c r="AM44" i="16"/>
  <c r="AK44" i="16"/>
  <c r="AJ44" i="16"/>
  <c r="AI44" i="16"/>
  <c r="AH44" i="16"/>
  <c r="AF44" i="16"/>
  <c r="AE44" i="16"/>
  <c r="AD44" i="16"/>
  <c r="AC44" i="16"/>
  <c r="AA44" i="16"/>
  <c r="Z44" i="16"/>
  <c r="Y44" i="16"/>
  <c r="X44" i="16"/>
  <c r="V44" i="16"/>
  <c r="U44" i="16"/>
  <c r="T44" i="16"/>
  <c r="S44" i="16"/>
  <c r="Q44" i="16"/>
  <c r="P44" i="16"/>
  <c r="O44" i="16"/>
  <c r="N44" i="16"/>
  <c r="L44" i="16"/>
  <c r="K44" i="16"/>
  <c r="J44" i="16"/>
  <c r="I44" i="16"/>
  <c r="G44" i="16"/>
  <c r="F44" i="16"/>
  <c r="E44" i="16"/>
  <c r="D44" i="16"/>
  <c r="BW40" i="16"/>
  <c r="BV40" i="16"/>
  <c r="BU40" i="16"/>
  <c r="BT40" i="16"/>
  <c r="BS40" i="16"/>
  <c r="BR40" i="16"/>
  <c r="BQ40" i="16"/>
  <c r="BP40" i="16"/>
  <c r="BO40" i="16"/>
  <c r="BN40" i="16"/>
  <c r="BM40" i="16"/>
  <c r="BL40" i="16"/>
  <c r="BD38" i="16"/>
  <c r="BD66" i="16" s="1"/>
  <c r="BW36" i="16"/>
  <c r="BV36" i="16"/>
  <c r="BU36" i="16"/>
  <c r="BM36" i="16"/>
  <c r="G36" i="16"/>
  <c r="F36" i="16"/>
  <c r="E36" i="16"/>
  <c r="D36" i="16"/>
  <c r="BL36" i="16" s="1"/>
  <c r="BW35" i="16"/>
  <c r="BV35" i="16"/>
  <c r="BU35" i="16"/>
  <c r="BW33" i="16"/>
  <c r="BU33" i="16"/>
  <c r="BU65" i="16" s="1"/>
  <c r="BT33" i="16"/>
  <c r="BT65" i="16" s="1"/>
  <c r="BD33" i="16"/>
  <c r="BH114" i="16" s="1"/>
  <c r="BC33" i="16"/>
  <c r="BC38" i="16" s="1"/>
  <c r="BC66" i="16" s="1"/>
  <c r="BB33" i="16"/>
  <c r="BB38" i="16" s="1"/>
  <c r="AZ33" i="16"/>
  <c r="BD114" i="16" s="1"/>
  <c r="AY33" i="16"/>
  <c r="BC114" i="16" s="1"/>
  <c r="AX33" i="16"/>
  <c r="BB114" i="16" s="1"/>
  <c r="AW33" i="16"/>
  <c r="AZ114" i="16" s="1"/>
  <c r="AU33" i="16"/>
  <c r="AY114" i="16" s="1"/>
  <c r="AT33" i="16"/>
  <c r="AX114" i="16" s="1"/>
  <c r="AS33" i="16"/>
  <c r="AR33" i="16"/>
  <c r="AP33" i="16"/>
  <c r="AP65" i="16" s="1"/>
  <c r="AO33" i="16"/>
  <c r="AO65" i="16" s="1"/>
  <c r="AN33" i="16"/>
  <c r="AN65" i="16" s="1"/>
  <c r="AM33" i="16"/>
  <c r="BS33" i="16" s="1"/>
  <c r="BS65" i="16" s="1"/>
  <c r="AK33" i="16"/>
  <c r="AK114" i="16" s="1"/>
  <c r="AJ33" i="16"/>
  <c r="AJ65" i="16" s="1"/>
  <c r="AI33" i="16"/>
  <c r="AH33" i="16"/>
  <c r="BR33" i="16" s="1"/>
  <c r="BR65" i="16" s="1"/>
  <c r="AF33" i="16"/>
  <c r="AJ114" i="16" s="1"/>
  <c r="AE33" i="16"/>
  <c r="AI114" i="16" s="1"/>
  <c r="AD33" i="16"/>
  <c r="AH114" i="16" s="1"/>
  <c r="AC33" i="16"/>
  <c r="BQ33" i="16" s="1"/>
  <c r="BQ65" i="16" s="1"/>
  <c r="AA33" i="16"/>
  <c r="AC114" i="16" s="1"/>
  <c r="Z33" i="16"/>
  <c r="AD114" i="16" s="1"/>
  <c r="Y33" i="16"/>
  <c r="X33" i="16"/>
  <c r="BP33" i="16" s="1"/>
  <c r="BP65" i="16" s="1"/>
  <c r="V33" i="16"/>
  <c r="Z114" i="16" s="1"/>
  <c r="U33" i="16"/>
  <c r="Y114" i="16" s="1"/>
  <c r="T33" i="16"/>
  <c r="X114" i="16" s="1"/>
  <c r="S33" i="16"/>
  <c r="V114" i="16" s="1"/>
  <c r="Q33" i="16"/>
  <c r="U114" i="16" s="1"/>
  <c r="P33" i="16"/>
  <c r="T114" i="16" s="1"/>
  <c r="BW31" i="16"/>
  <c r="BV31" i="16"/>
  <c r="BU31" i="16"/>
  <c r="BT31" i="16"/>
  <c r="BS31" i="16"/>
  <c r="BR31" i="16"/>
  <c r="BQ31" i="16"/>
  <c r="BP31" i="16"/>
  <c r="BO31" i="16"/>
  <c r="BN31" i="16"/>
  <c r="BM31" i="16"/>
  <c r="BL31" i="16"/>
  <c r="BW29" i="16"/>
  <c r="BV29" i="16"/>
  <c r="BV64" i="16" s="1"/>
  <c r="BU29" i="16"/>
  <c r="BU64" i="16" s="1"/>
  <c r="BT29" i="16"/>
  <c r="BT64" i="16" s="1"/>
  <c r="BS29" i="16"/>
  <c r="BS64" i="16" s="1"/>
  <c r="BR29" i="16"/>
  <c r="BR64" i="16" s="1"/>
  <c r="BQ29" i="16"/>
  <c r="BQ64" i="16" s="1"/>
  <c r="BP29" i="16"/>
  <c r="BP64" i="16" s="1"/>
  <c r="BO29" i="16"/>
  <c r="BO64" i="16" s="1"/>
  <c r="J29" i="16"/>
  <c r="BW27" i="16"/>
  <c r="BV27" i="16"/>
  <c r="BU27" i="16"/>
  <c r="BT27" i="16"/>
  <c r="BS27" i="16"/>
  <c r="BR27" i="16"/>
  <c r="BQ27" i="16"/>
  <c r="BP27" i="16"/>
  <c r="BO27" i="16"/>
  <c r="BN27" i="16"/>
  <c r="BM27" i="16"/>
  <c r="BL27" i="16"/>
  <c r="BW25" i="16"/>
  <c r="BV25" i="16"/>
  <c r="BU25" i="16"/>
  <c r="BT25" i="16"/>
  <c r="BS25" i="16"/>
  <c r="BR25" i="16"/>
  <c r="BQ25" i="16"/>
  <c r="BP25" i="16"/>
  <c r="BO25" i="16"/>
  <c r="BN25" i="16"/>
  <c r="BM25" i="16"/>
  <c r="BL25" i="16"/>
  <c r="BW23" i="16"/>
  <c r="BV23" i="16"/>
  <c r="BU23" i="16"/>
  <c r="BT23" i="16"/>
  <c r="BS23" i="16"/>
  <c r="BR23" i="16"/>
  <c r="BQ23" i="16"/>
  <c r="BP23" i="16"/>
  <c r="BO23" i="16"/>
  <c r="BN23" i="16"/>
  <c r="BM23" i="16"/>
  <c r="BL23" i="16"/>
  <c r="BW21" i="16"/>
  <c r="BV21" i="16"/>
  <c r="BU21" i="16"/>
  <c r="BT21" i="16"/>
  <c r="BS21" i="16"/>
  <c r="BR21" i="16"/>
  <c r="BQ21" i="16"/>
  <c r="BP21" i="16"/>
  <c r="BO21" i="16"/>
  <c r="BN21" i="16"/>
  <c r="BM21" i="16"/>
  <c r="BL21" i="16"/>
  <c r="BW19" i="16"/>
  <c r="AX19" i="16"/>
  <c r="AX63" i="16" s="1"/>
  <c r="AW19" i="16"/>
  <c r="AN19" i="16"/>
  <c r="AN63" i="16" s="1"/>
  <c r="AM19" i="16"/>
  <c r="AD19" i="16"/>
  <c r="AD63" i="16" s="1"/>
  <c r="AC19" i="16"/>
  <c r="AC63" i="16" s="1"/>
  <c r="T19" i="16"/>
  <c r="T63" i="16" s="1"/>
  <c r="S19" i="16"/>
  <c r="S63" i="16" s="1"/>
  <c r="J19" i="16"/>
  <c r="I19" i="16"/>
  <c r="I29" i="16" s="1"/>
  <c r="BW17" i="16"/>
  <c r="BV17" i="16"/>
  <c r="BU17" i="16"/>
  <c r="BT17" i="16"/>
  <c r="BS17" i="16"/>
  <c r="BR17" i="16"/>
  <c r="BQ17" i="16"/>
  <c r="BP17" i="16"/>
  <c r="BO17" i="16"/>
  <c r="BN17" i="16"/>
  <c r="BM17" i="16"/>
  <c r="BL17" i="16"/>
  <c r="BW15" i="16"/>
  <c r="BP15" i="16"/>
  <c r="BD15" i="16"/>
  <c r="BD19" i="16" s="1"/>
  <c r="BD63" i="16" s="1"/>
  <c r="BC15" i="16"/>
  <c r="BC19" i="16" s="1"/>
  <c r="BC63" i="16" s="1"/>
  <c r="BB15" i="16"/>
  <c r="BV15" i="16" s="1"/>
  <c r="AZ15" i="16"/>
  <c r="AZ19" i="16" s="1"/>
  <c r="AZ63" i="16" s="1"/>
  <c r="AY15" i="16"/>
  <c r="AY19" i="16" s="1"/>
  <c r="AY63" i="16" s="1"/>
  <c r="AX15" i="16"/>
  <c r="AW15" i="16"/>
  <c r="BU15" i="16" s="1"/>
  <c r="AU15" i="16"/>
  <c r="AU19" i="16" s="1"/>
  <c r="AU63" i="16" s="1"/>
  <c r="AT15" i="16"/>
  <c r="AT19" i="16" s="1"/>
  <c r="AT63" i="16" s="1"/>
  <c r="AS15" i="16"/>
  <c r="AS19" i="16" s="1"/>
  <c r="AS63" i="16" s="1"/>
  <c r="AR15" i="16"/>
  <c r="AR19" i="16" s="1"/>
  <c r="AP15" i="16"/>
  <c r="AP19" i="16" s="1"/>
  <c r="AP63" i="16" s="1"/>
  <c r="AO15" i="16"/>
  <c r="AO19" i="16" s="1"/>
  <c r="AO63" i="16" s="1"/>
  <c r="AN15" i="16"/>
  <c r="AM15" i="16"/>
  <c r="BS15" i="16" s="1"/>
  <c r="AK15" i="16"/>
  <c r="AK19" i="16" s="1"/>
  <c r="AK63" i="16" s="1"/>
  <c r="AJ15" i="16"/>
  <c r="AJ19" i="16" s="1"/>
  <c r="AJ63" i="16" s="1"/>
  <c r="AI15" i="16"/>
  <c r="AI19" i="16" s="1"/>
  <c r="AI63" i="16" s="1"/>
  <c r="AH15" i="16"/>
  <c r="AH19" i="16" s="1"/>
  <c r="AF15" i="16"/>
  <c r="AF19" i="16" s="1"/>
  <c r="AF63" i="16" s="1"/>
  <c r="AE15" i="16"/>
  <c r="AE19" i="16" s="1"/>
  <c r="AE63" i="16" s="1"/>
  <c r="AD15" i="16"/>
  <c r="AC15" i="16"/>
  <c r="AA15" i="16"/>
  <c r="AA19" i="16" s="1"/>
  <c r="AA63" i="16" s="1"/>
  <c r="Z15" i="16"/>
  <c r="Z19" i="16" s="1"/>
  <c r="Z63" i="16" s="1"/>
  <c r="Y15" i="16"/>
  <c r="Y19" i="16" s="1"/>
  <c r="Y63" i="16" s="1"/>
  <c r="X15" i="16"/>
  <c r="X19" i="16" s="1"/>
  <c r="V15" i="16"/>
  <c r="V19" i="16" s="1"/>
  <c r="V63" i="16" s="1"/>
  <c r="U15" i="16"/>
  <c r="U19" i="16" s="1"/>
  <c r="U63" i="16" s="1"/>
  <c r="T15" i="16"/>
  <c r="S15" i="16"/>
  <c r="BO15" i="16" s="1"/>
  <c r="Q15" i="16"/>
  <c r="Q19" i="16" s="1"/>
  <c r="Q63" i="16" s="1"/>
  <c r="P15" i="16"/>
  <c r="P19" i="16" s="1"/>
  <c r="P63" i="16" s="1"/>
  <c r="O15" i="16"/>
  <c r="O19" i="16" s="1"/>
  <c r="N15" i="16"/>
  <c r="BN15" i="16" s="1"/>
  <c r="L15" i="16"/>
  <c r="L19" i="16" s="1"/>
  <c r="L29" i="16" s="1"/>
  <c r="K15" i="16"/>
  <c r="K19" i="16" s="1"/>
  <c r="K29" i="16" s="1"/>
  <c r="J15" i="16"/>
  <c r="I15" i="16"/>
  <c r="BM15" i="16" s="1"/>
  <c r="G15" i="16"/>
  <c r="G19" i="16" s="1"/>
  <c r="G29" i="16" s="1"/>
  <c r="F15" i="16"/>
  <c r="F19" i="16" s="1"/>
  <c r="F29" i="16" s="1"/>
  <c r="E15" i="16"/>
  <c r="E19" i="16" s="1"/>
  <c r="E29" i="16" s="1"/>
  <c r="D15" i="16"/>
  <c r="D19" i="16" s="1"/>
  <c r="BW13" i="16"/>
  <c r="BV13" i="16"/>
  <c r="BU13" i="16"/>
  <c r="BT13" i="16"/>
  <c r="BS13" i="16"/>
  <c r="BR13" i="16"/>
  <c r="BQ13" i="16"/>
  <c r="BP13" i="16"/>
  <c r="BO13" i="16"/>
  <c r="BN13" i="16"/>
  <c r="BM13" i="16"/>
  <c r="BL13" i="16"/>
  <c r="BW11" i="16"/>
  <c r="BV11" i="16"/>
  <c r="BU11" i="16"/>
  <c r="BT11" i="16"/>
  <c r="BS11" i="16"/>
  <c r="BR11" i="16"/>
  <c r="BQ11" i="16"/>
  <c r="BP11" i="16"/>
  <c r="BO11" i="16"/>
  <c r="BN11" i="16"/>
  <c r="BM11" i="16"/>
  <c r="BL11" i="16"/>
  <c r="G33" i="16" l="1"/>
  <c r="G35" i="16" s="1"/>
  <c r="AY117" i="16"/>
  <c r="AY120" i="16" s="1"/>
  <c r="AY129" i="16" s="1"/>
  <c r="Y86" i="17"/>
  <c r="Y81" i="17"/>
  <c r="Y43" i="17"/>
  <c r="X117" i="16"/>
  <c r="X120" i="16" s="1"/>
  <c r="X129" i="16" s="1"/>
  <c r="AH117" i="16"/>
  <c r="AH120" i="16"/>
  <c r="AH129" i="16" s="1"/>
  <c r="BB117" i="16"/>
  <c r="BB120" i="16"/>
  <c r="BB129" i="16" s="1"/>
  <c r="AC127" i="16"/>
  <c r="AK117" i="16"/>
  <c r="BR117" i="16" s="1"/>
  <c r="BR114" i="16"/>
  <c r="BU114" i="16"/>
  <c r="AZ117" i="16"/>
  <c r="BU117" i="16" s="1"/>
  <c r="AZ120" i="16"/>
  <c r="V125" i="16"/>
  <c r="AA127" i="16" s="1"/>
  <c r="BP127" i="16" s="1"/>
  <c r="BO122" i="16"/>
  <c r="BP125" i="16"/>
  <c r="K33" i="16"/>
  <c r="K35" i="16"/>
  <c r="Y117" i="16"/>
  <c r="Y120" i="16"/>
  <c r="Y129" i="16" s="1"/>
  <c r="AI117" i="16"/>
  <c r="AI120" i="16"/>
  <c r="AI129" i="16" s="1"/>
  <c r="BC117" i="16"/>
  <c r="BC120" i="16" s="1"/>
  <c r="BC129" i="16" s="1"/>
  <c r="Y127" i="16"/>
  <c r="AI127" i="16"/>
  <c r="BC127" i="16"/>
  <c r="AC117" i="16"/>
  <c r="AC120" i="16" s="1"/>
  <c r="AC129" i="16" s="1"/>
  <c r="L33" i="16"/>
  <c r="L35" i="16" s="1"/>
  <c r="BS19" i="16"/>
  <c r="BS63" i="16" s="1"/>
  <c r="Z117" i="16"/>
  <c r="Z120" i="16"/>
  <c r="AJ117" i="16"/>
  <c r="AJ120" i="16"/>
  <c r="AJ129" i="16" s="1"/>
  <c r="BD117" i="16"/>
  <c r="BD120" i="16"/>
  <c r="Z127" i="16"/>
  <c r="AJ127" i="16"/>
  <c r="AD85" i="17"/>
  <c r="AD80" i="17"/>
  <c r="U117" i="16"/>
  <c r="U120" i="16"/>
  <c r="U129" i="16" s="1"/>
  <c r="V117" i="16"/>
  <c r="BO117" i="16" s="1"/>
  <c r="BO114" i="16"/>
  <c r="AZ125" i="16"/>
  <c r="BU122" i="16"/>
  <c r="BL19" i="16"/>
  <c r="D29" i="16"/>
  <c r="X63" i="16"/>
  <c r="BP19" i="16"/>
  <c r="BP63" i="16" s="1"/>
  <c r="BR19" i="16"/>
  <c r="BR63" i="16" s="1"/>
  <c r="AH63" i="16"/>
  <c r="BT19" i="16"/>
  <c r="BT63" i="16" s="1"/>
  <c r="AR63" i="16"/>
  <c r="BV38" i="16"/>
  <c r="BV66" i="16" s="1"/>
  <c r="BB66" i="16"/>
  <c r="E33" i="16"/>
  <c r="E35" i="16"/>
  <c r="O29" i="16"/>
  <c r="O63" i="16"/>
  <c r="I33" i="16"/>
  <c r="BM29" i="16"/>
  <c r="I35" i="16"/>
  <c r="BU19" i="16"/>
  <c r="BU63" i="16" s="1"/>
  <c r="V80" i="17"/>
  <c r="V39" i="17"/>
  <c r="V85" i="17"/>
  <c r="AF125" i="16"/>
  <c r="BQ122" i="16"/>
  <c r="F33" i="16"/>
  <c r="F35" i="16" s="1"/>
  <c r="T117" i="16"/>
  <c r="T120" i="16" s="1"/>
  <c r="T129" i="16" s="1"/>
  <c r="AD117" i="16"/>
  <c r="AD120" i="16" s="1"/>
  <c r="AD129" i="16" s="1"/>
  <c r="AX117" i="16"/>
  <c r="AX120" i="16" s="1"/>
  <c r="AX129" i="16" s="1"/>
  <c r="BH120" i="16"/>
  <c r="BH117" i="16"/>
  <c r="BW114" i="16"/>
  <c r="AR80" i="17"/>
  <c r="AR85" i="17"/>
  <c r="AR39" i="17"/>
  <c r="BT29" i="17"/>
  <c r="BM19" i="16"/>
  <c r="BQ15" i="16"/>
  <c r="AW114" i="16"/>
  <c r="AT80" i="17"/>
  <c r="AT39" i="17"/>
  <c r="BR15" i="16"/>
  <c r="BO19" i="16"/>
  <c r="BO63" i="16" s="1"/>
  <c r="J33" i="16"/>
  <c r="J35" i="16" s="1"/>
  <c r="BV33" i="16"/>
  <c r="BV65" i="16" s="1"/>
  <c r="AW38" i="16"/>
  <c r="P65" i="16"/>
  <c r="Z65" i="16"/>
  <c r="AT65" i="16"/>
  <c r="BD65" i="16"/>
  <c r="BP122" i="16"/>
  <c r="AK125" i="16"/>
  <c r="BT16" i="17"/>
  <c r="BT74" i="17" s="1"/>
  <c r="E80" i="17"/>
  <c r="E39" i="17"/>
  <c r="E85" i="17"/>
  <c r="G85" i="17"/>
  <c r="G80" i="17"/>
  <c r="G39" i="17"/>
  <c r="AA114" i="16"/>
  <c r="BE117" i="16"/>
  <c r="BV117" i="16" s="1"/>
  <c r="AU85" i="17"/>
  <c r="AU80" i="17"/>
  <c r="BO74" i="17"/>
  <c r="AK85" i="17"/>
  <c r="AK80" i="17"/>
  <c r="AK39" i="17"/>
  <c r="D29" i="17"/>
  <c r="BO33" i="16"/>
  <c r="BO65" i="16" s="1"/>
  <c r="AX38" i="16"/>
  <c r="AX66" i="16" s="1"/>
  <c r="Q65" i="16"/>
  <c r="AA65" i="16"/>
  <c r="AK65" i="16"/>
  <c r="AU65" i="16"/>
  <c r="AE114" i="16"/>
  <c r="F85" i="17"/>
  <c r="F80" i="17"/>
  <c r="X29" i="17"/>
  <c r="BP22" i="17"/>
  <c r="BM23" i="17"/>
  <c r="I22" i="17"/>
  <c r="BO23" i="17"/>
  <c r="S22" i="17"/>
  <c r="AC22" i="17"/>
  <c r="BQ23" i="17"/>
  <c r="AM29" i="17"/>
  <c r="BS22" i="17"/>
  <c r="BU23" i="17"/>
  <c r="AW22" i="17"/>
  <c r="BW23" i="17"/>
  <c r="BG22" i="17"/>
  <c r="P85" i="17"/>
  <c r="P80" i="17"/>
  <c r="P39" i="17"/>
  <c r="AI86" i="17"/>
  <c r="AI81" i="17"/>
  <c r="AI43" i="17"/>
  <c r="S70" i="17"/>
  <c r="BO12" i="17"/>
  <c r="BO70" i="17" s="1"/>
  <c r="AW70" i="17"/>
  <c r="BU12" i="17"/>
  <c r="BU70" i="17" s="1"/>
  <c r="AY83" i="17"/>
  <c r="AY68" i="17"/>
  <c r="Z80" i="17"/>
  <c r="Z85" i="17"/>
  <c r="Z39" i="17"/>
  <c r="BL15" i="16"/>
  <c r="BT15" i="16"/>
  <c r="N19" i="16"/>
  <c r="BB19" i="16"/>
  <c r="BQ19" i="16"/>
  <c r="BQ63" i="16" s="1"/>
  <c r="AY38" i="16"/>
  <c r="AY66" i="16" s="1"/>
  <c r="AM63" i="16"/>
  <c r="AW63" i="16"/>
  <c r="S65" i="16"/>
  <c r="AC65" i="16"/>
  <c r="AM65" i="16"/>
  <c r="AW65" i="16"/>
  <c r="AF114" i="16"/>
  <c r="Q125" i="16"/>
  <c r="Y80" i="17"/>
  <c r="Y85" i="17"/>
  <c r="AS80" i="17"/>
  <c r="AS85" i="17"/>
  <c r="AS39" i="17"/>
  <c r="J85" i="17"/>
  <c r="J80" i="17"/>
  <c r="J39" i="17"/>
  <c r="AN85" i="17"/>
  <c r="AN39" i="17"/>
  <c r="AN80" i="17"/>
  <c r="AX85" i="17"/>
  <c r="AX80" i="17"/>
  <c r="AX39" i="17"/>
  <c r="BH39" i="17"/>
  <c r="BH43" i="17" s="1"/>
  <c r="AA145" i="17"/>
  <c r="BP145" i="17" s="1"/>
  <c r="BP143" i="17"/>
  <c r="BG117" i="16"/>
  <c r="BG120" i="16" s="1"/>
  <c r="T81" i="17"/>
  <c r="T43" i="17"/>
  <c r="AZ38" i="16"/>
  <c r="AZ66" i="16" s="1"/>
  <c r="T65" i="16"/>
  <c r="AD65" i="16"/>
  <c r="AX65" i="16"/>
  <c r="BQ12" i="17"/>
  <c r="BQ70" i="17" s="1"/>
  <c r="AA85" i="17"/>
  <c r="AA80" i="17"/>
  <c r="AA39" i="17"/>
  <c r="BT22" i="17"/>
  <c r="AU39" i="17"/>
  <c r="P134" i="17"/>
  <c r="BM49" i="17"/>
  <c r="Z134" i="17"/>
  <c r="AJ134" i="17"/>
  <c r="AI134" i="17"/>
  <c r="BU49" i="17"/>
  <c r="BD134" i="17"/>
  <c r="BC134" i="17"/>
  <c r="Q85" i="17"/>
  <c r="Q39" i="17"/>
  <c r="Q80" i="17"/>
  <c r="U65" i="16"/>
  <c r="AE65" i="16"/>
  <c r="AY65" i="16"/>
  <c r="BE120" i="16"/>
  <c r="BV120" i="16" s="1"/>
  <c r="BV70" i="17"/>
  <c r="BS12" i="17"/>
  <c r="BS70" i="17" s="1"/>
  <c r="N29" i="17"/>
  <c r="BN22" i="17"/>
  <c r="L80" i="17"/>
  <c r="L85" i="17"/>
  <c r="AF39" i="17"/>
  <c r="AF80" i="17"/>
  <c r="AF85" i="17"/>
  <c r="AP85" i="17"/>
  <c r="AP39" i="17"/>
  <c r="AP80" i="17"/>
  <c r="AZ39" i="17"/>
  <c r="AZ85" i="17"/>
  <c r="AI80" i="17"/>
  <c r="AI85" i="17"/>
  <c r="BT49" i="17"/>
  <c r="BN49" i="17"/>
  <c r="BM64" i="17"/>
  <c r="BM74" i="17" s="1"/>
  <c r="I58" i="17"/>
  <c r="S58" i="17"/>
  <c r="BO64" i="17"/>
  <c r="BQ64" i="17"/>
  <c r="AC58" i="17"/>
  <c r="BS64" i="17"/>
  <c r="AM58" i="17"/>
  <c r="BU64" i="17"/>
  <c r="BU74" i="17" s="1"/>
  <c r="AW58" i="17"/>
  <c r="AT85" i="17"/>
  <c r="BM140" i="17"/>
  <c r="L143" i="17"/>
  <c r="BM12" i="17"/>
  <c r="BM70" i="17" s="1"/>
  <c r="I70" i="17"/>
  <c r="L86" i="17"/>
  <c r="L43" i="17"/>
  <c r="L81" i="17"/>
  <c r="V65" i="16"/>
  <c r="AF65" i="16"/>
  <c r="AZ65" i="16"/>
  <c r="BN16" i="17"/>
  <c r="BN74" i="17" s="1"/>
  <c r="BP16" i="17"/>
  <c r="BP74" i="17" s="1"/>
  <c r="AH74" i="17"/>
  <c r="BR16" i="17"/>
  <c r="BR74" i="17" s="1"/>
  <c r="BB74" i="17"/>
  <c r="BV16" i="17"/>
  <c r="BV74" i="17" s="1"/>
  <c r="BL16" i="17"/>
  <c r="BL74" i="17" s="1"/>
  <c r="O85" i="17"/>
  <c r="O80" i="17"/>
  <c r="O39" i="17"/>
  <c r="BR22" i="17"/>
  <c r="AH29" i="17"/>
  <c r="BB29" i="17"/>
  <c r="F39" i="17"/>
  <c r="AD68" i="17"/>
  <c r="AD82" i="17"/>
  <c r="AD81" i="17"/>
  <c r="AX68" i="17"/>
  <c r="AX83" i="17"/>
  <c r="N74" i="17"/>
  <c r="AK143" i="17"/>
  <c r="BR140" i="17"/>
  <c r="G134" i="17"/>
  <c r="BL134" i="17" s="1"/>
  <c r="Q134" i="17"/>
  <c r="BN134" i="17" s="1"/>
  <c r="AA134" i="17"/>
  <c r="BP134" i="17" s="1"/>
  <c r="BP49" i="17"/>
  <c r="AK134" i="17"/>
  <c r="BR134" i="17" s="1"/>
  <c r="BR49" i="17"/>
  <c r="BE134" i="17"/>
  <c r="BV134" i="17" s="1"/>
  <c r="BL49" i="17"/>
  <c r="AP36" i="18"/>
  <c r="AP51" i="18"/>
  <c r="AH97" i="18"/>
  <c r="AS97" i="18"/>
  <c r="AU97" i="18" s="1"/>
  <c r="BN97" i="18"/>
  <c r="BB36" i="18"/>
  <c r="BR12" i="17"/>
  <c r="AJ22" i="17"/>
  <c r="AJ29" i="17" s="1"/>
  <c r="BD22" i="17"/>
  <c r="BD29" i="17" s="1"/>
  <c r="BD39" i="17" s="1"/>
  <c r="BD43" i="17" s="1"/>
  <c r="AY39" i="17"/>
  <c r="I134" i="17"/>
  <c r="S134" i="17"/>
  <c r="AC134" i="17"/>
  <c r="AW134" i="17"/>
  <c r="AY80" i="17"/>
  <c r="BM114" i="17"/>
  <c r="AI145" i="17"/>
  <c r="I36" i="18"/>
  <c r="BL12" i="17"/>
  <c r="BT12" i="17"/>
  <c r="BT70" i="17" s="1"/>
  <c r="I74" i="17"/>
  <c r="S74" i="17"/>
  <c r="AC74" i="17"/>
  <c r="AM74" i="17"/>
  <c r="AW74" i="17"/>
  <c r="AO39" i="17"/>
  <c r="AD36" i="18"/>
  <c r="AD51" i="18"/>
  <c r="AO36" i="18"/>
  <c r="AO51" i="18"/>
  <c r="AY36" i="18"/>
  <c r="AY52" i="18" s="1"/>
  <c r="AY51" i="18"/>
  <c r="BJ36" i="18"/>
  <c r="BJ52" i="18" s="1"/>
  <c r="BJ51" i="18"/>
  <c r="AN74" i="17"/>
  <c r="BQ16" i="17"/>
  <c r="BQ74" i="17" s="1"/>
  <c r="V134" i="17"/>
  <c r="BO134" i="17" s="1"/>
  <c r="AF134" i="17"/>
  <c r="BQ134" i="17" s="1"/>
  <c r="BW49" i="17"/>
  <c r="BL58" i="17"/>
  <c r="BL68" i="17" s="1"/>
  <c r="BN58" i="17"/>
  <c r="BN68" i="17" s="1"/>
  <c r="BP60" i="17"/>
  <c r="BP70" i="17" s="1"/>
  <c r="X58" i="17"/>
  <c r="BR60" i="17"/>
  <c r="AH58" i="17"/>
  <c r="AR68" i="17"/>
  <c r="BT58" i="17"/>
  <c r="BT68" i="17" s="1"/>
  <c r="BB83" i="17"/>
  <c r="BV58" i="17"/>
  <c r="BV68" i="17" s="1"/>
  <c r="BB68" i="17"/>
  <c r="BL60" i="17"/>
  <c r="I143" i="17"/>
  <c r="N145" i="17" s="1"/>
  <c r="S143" i="17"/>
  <c r="S145" i="17" s="1"/>
  <c r="AW143" i="17"/>
  <c r="AW145" i="17" s="1"/>
  <c r="AU50" i="18"/>
  <c r="AU32" i="18"/>
  <c r="AE32" i="18"/>
  <c r="BA32" i="18"/>
  <c r="BN12" i="17"/>
  <c r="BN75" i="17"/>
  <c r="K39" i="17"/>
  <c r="K80" i="17"/>
  <c r="K85" i="17"/>
  <c r="U39" i="17"/>
  <c r="U80" i="17"/>
  <c r="BL31" i="17"/>
  <c r="BN31" i="17"/>
  <c r="BT31" i="17"/>
  <c r="BV31" i="17"/>
  <c r="AE39" i="17"/>
  <c r="AE80" i="17"/>
  <c r="J143" i="17"/>
  <c r="J145" i="17" s="1"/>
  <c r="T143" i="17"/>
  <c r="T145" i="17" s="1"/>
  <c r="AD143" i="17"/>
  <c r="AD145" i="17" s="1"/>
  <c r="U50" i="18"/>
  <c r="U32" i="18"/>
  <c r="BS16" i="17"/>
  <c r="BS74" i="17" s="1"/>
  <c r="BV88" i="17"/>
  <c r="BV49" i="17"/>
  <c r="BN60" i="17"/>
  <c r="Z145" i="17"/>
  <c r="BO143" i="17"/>
  <c r="AF143" i="17"/>
  <c r="BQ140" i="17"/>
  <c r="AZ143" i="17"/>
  <c r="AE134" i="17"/>
  <c r="AY134" i="17"/>
  <c r="BO49" i="17"/>
  <c r="D143" i="17"/>
  <c r="BB145" i="17"/>
  <c r="BL123" i="17"/>
  <c r="L134" i="17"/>
  <c r="BM134" i="17" s="1"/>
  <c r="AZ134" i="17"/>
  <c r="BU134" i="17" s="1"/>
  <c r="E143" i="17"/>
  <c r="BM123" i="17"/>
  <c r="BU123" i="17"/>
  <c r="Z50" i="18"/>
  <c r="Z32" i="18"/>
  <c r="E32" i="18"/>
  <c r="AK32" i="18"/>
  <c r="BU88" i="17"/>
  <c r="N134" i="17"/>
  <c r="X134" i="17"/>
  <c r="AH134" i="17"/>
  <c r="BB134" i="17"/>
  <c r="BQ49" i="17"/>
  <c r="BV83" i="17"/>
  <c r="AJ143" i="17"/>
  <c r="AJ145" i="17" s="1"/>
  <c r="P145" i="17"/>
  <c r="O32" i="18"/>
  <c r="O134" i="17"/>
  <c r="Y134" i="17"/>
  <c r="G143" i="17"/>
  <c r="BL143" i="17" s="1"/>
  <c r="BL140" i="17"/>
  <c r="BN140" i="17"/>
  <c r="Q143" i="17"/>
  <c r="BO123" i="17"/>
  <c r="BW123" i="17"/>
  <c r="AC143" i="17"/>
  <c r="AC145" i="17" s="1"/>
  <c r="G51" i="18"/>
  <c r="G36" i="18"/>
  <c r="G52" i="18" s="1"/>
  <c r="R36" i="18"/>
  <c r="R51" i="18"/>
  <c r="AC36" i="18"/>
  <c r="AC51" i="18"/>
  <c r="AM36" i="18"/>
  <c r="AM52" i="18" s="1"/>
  <c r="AM51" i="18"/>
  <c r="AX36" i="18"/>
  <c r="AX51" i="18"/>
  <c r="AO108" i="18"/>
  <c r="Y108" i="18"/>
  <c r="BK106" i="18"/>
  <c r="BK32" i="18"/>
  <c r="U106" i="18"/>
  <c r="AK108" i="18" s="1"/>
  <c r="K32" i="18"/>
  <c r="K51" i="18" s="1"/>
  <c r="V32" i="18"/>
  <c r="V51" i="18" s="1"/>
  <c r="AG32" i="18"/>
  <c r="AG51" i="18" s="1"/>
  <c r="AQ32" i="18"/>
  <c r="AQ51" i="18" s="1"/>
  <c r="BB32" i="18"/>
  <c r="BB51" i="18" s="1"/>
  <c r="BM32" i="18"/>
  <c r="BM51" i="18" s="1"/>
  <c r="M32" i="18"/>
  <c r="M51" i="18" s="1"/>
  <c r="W32" i="18"/>
  <c r="W51" i="18" s="1"/>
  <c r="AH32" i="18"/>
  <c r="AS32" i="18"/>
  <c r="AS51" i="18" s="1"/>
  <c r="BC32" i="18"/>
  <c r="BN32" i="18"/>
  <c r="BN51" i="18" s="1"/>
  <c r="N32" i="18"/>
  <c r="Y32" i="18"/>
  <c r="AI32" i="18"/>
  <c r="AT32" i="18"/>
  <c r="BE32" i="18"/>
  <c r="BO32" i="18"/>
  <c r="BF32" i="18"/>
  <c r="F32" i="18"/>
  <c r="F36" i="18" s="1"/>
  <c r="Q32" i="18"/>
  <c r="AA32" i="18"/>
  <c r="AL32" i="18"/>
  <c r="AW32" i="18"/>
  <c r="BG32" i="18"/>
  <c r="AE108" i="18"/>
  <c r="AP108" i="18"/>
  <c r="BA108" i="18"/>
  <c r="BK108" i="18"/>
  <c r="AL97" i="18"/>
  <c r="Z97" i="18"/>
  <c r="AA97" i="18" s="1"/>
  <c r="AK97" i="18"/>
  <c r="BF97" i="18"/>
  <c r="BG97" i="18" s="1"/>
  <c r="AG108" i="18"/>
  <c r="AQ108" i="18"/>
  <c r="BB108" i="18"/>
  <c r="BM108" i="18"/>
  <c r="AI108" i="18"/>
  <c r="AT108" i="18"/>
  <c r="BE108" i="18"/>
  <c r="BO108" i="18"/>
  <c r="AD97" i="18"/>
  <c r="AE97" i="18" s="1"/>
  <c r="AO97" i="18"/>
  <c r="AQ97" i="18" s="1"/>
  <c r="BJ97" i="18"/>
  <c r="Q97" i="18"/>
  <c r="S97" i="18" s="1"/>
  <c r="M36" i="18"/>
  <c r="AS36" i="18"/>
  <c r="U97" i="18"/>
  <c r="W97" i="18" s="1"/>
  <c r="AP97" i="18"/>
  <c r="BA97" i="18"/>
  <c r="BK97" i="18"/>
  <c r="V97" i="18"/>
  <c r="AG97" i="18"/>
  <c r="AI97" i="18" s="1"/>
  <c r="BB97" i="18"/>
  <c r="BM97" i="18"/>
  <c r="BO97" i="18" s="1"/>
  <c r="AC108" i="18"/>
  <c r="AM108" i="18"/>
  <c r="AX108" i="18"/>
  <c r="BI108" i="18"/>
  <c r="F97" i="18"/>
  <c r="G97" i="18" s="1"/>
  <c r="J97" i="18"/>
  <c r="K97" i="18" s="1"/>
  <c r="BE51" i="18" l="1"/>
  <c r="BE36" i="18"/>
  <c r="BE52" i="18" s="1"/>
  <c r="AA86" i="17"/>
  <c r="AA81" i="17"/>
  <c r="AA43" i="17"/>
  <c r="AS86" i="17"/>
  <c r="AS81" i="17"/>
  <c r="AS43" i="17"/>
  <c r="Y87" i="17"/>
  <c r="Y82" i="17"/>
  <c r="Z51" i="18"/>
  <c r="Z36" i="18"/>
  <c r="BB95" i="18"/>
  <c r="AP52" i="18"/>
  <c r="AM97" i="18"/>
  <c r="BG36" i="18"/>
  <c r="BG52" i="18" s="1"/>
  <c r="BG51" i="18"/>
  <c r="BO51" i="18"/>
  <c r="BO36" i="18"/>
  <c r="BO52" i="18" s="1"/>
  <c r="AC52" i="18"/>
  <c r="AO95" i="18"/>
  <c r="BN143" i="17"/>
  <c r="Q145" i="17"/>
  <c r="BN145" i="17" s="1"/>
  <c r="AK51" i="18"/>
  <c r="AK36" i="18"/>
  <c r="BA36" i="18"/>
  <c r="BA51" i="18"/>
  <c r="AO43" i="17"/>
  <c r="AO86" i="17"/>
  <c r="AO81" i="17"/>
  <c r="BM36" i="18"/>
  <c r="BM52" i="18" s="1"/>
  <c r="K36" i="18"/>
  <c r="K52" i="18" s="1"/>
  <c r="BB80" i="17"/>
  <c r="BB85" i="17"/>
  <c r="BV29" i="17"/>
  <c r="BB39" i="17"/>
  <c r="S68" i="17"/>
  <c r="BO58" i="17"/>
  <c r="BO68" i="17" s="1"/>
  <c r="AZ86" i="17"/>
  <c r="AZ43" i="17"/>
  <c r="AZ81" i="17"/>
  <c r="AX86" i="17"/>
  <c r="AX81" i="17"/>
  <c r="AX43" i="17"/>
  <c r="AF117" i="16"/>
  <c r="BQ117" i="16" s="1"/>
  <c r="AF120" i="16"/>
  <c r="BQ114" i="16"/>
  <c r="AI87" i="17"/>
  <c r="AI82" i="17"/>
  <c r="AW29" i="17"/>
  <c r="BU22" i="17"/>
  <c r="I29" i="17"/>
  <c r="BM22" i="17"/>
  <c r="G81" i="17"/>
  <c r="G86" i="17"/>
  <c r="G43" i="17"/>
  <c r="AR43" i="17"/>
  <c r="AR86" i="17"/>
  <c r="AR81" i="17"/>
  <c r="BT39" i="17"/>
  <c r="V120" i="16"/>
  <c r="AK120" i="16"/>
  <c r="AW36" i="18"/>
  <c r="AW51" i="18"/>
  <c r="AH51" i="18"/>
  <c r="AH36" i="18"/>
  <c r="BB52" i="18"/>
  <c r="BM58" i="17"/>
  <c r="BM68" i="17" s="1"/>
  <c r="I68" i="17"/>
  <c r="BB63" i="16"/>
  <c r="BV19" i="16"/>
  <c r="BV63" i="16" s="1"/>
  <c r="O33" i="16"/>
  <c r="O64" i="16"/>
  <c r="AL36" i="18"/>
  <c r="AL51" i="18"/>
  <c r="AY43" i="17"/>
  <c r="AY81" i="17"/>
  <c r="AY86" i="17"/>
  <c r="T87" i="17"/>
  <c r="T82" i="17"/>
  <c r="N29" i="16"/>
  <c r="N63" i="16"/>
  <c r="BN19" i="16"/>
  <c r="BN63" i="16" s="1"/>
  <c r="AA36" i="18"/>
  <c r="AA52" i="18" s="1"/>
  <c r="AA51" i="18"/>
  <c r="AI51" i="18"/>
  <c r="AI36" i="18"/>
  <c r="AI52" i="18" s="1"/>
  <c r="BN36" i="18"/>
  <c r="BN52" i="18" s="1"/>
  <c r="Y145" i="17"/>
  <c r="AQ36" i="18"/>
  <c r="AQ52" i="18" s="1"/>
  <c r="X145" i="17"/>
  <c r="O86" i="17"/>
  <c r="O81" i="17"/>
  <c r="O43" i="17"/>
  <c r="BS58" i="17"/>
  <c r="BS68" i="17" s="1"/>
  <c r="AM68" i="17"/>
  <c r="Q86" i="17"/>
  <c r="Q81" i="17"/>
  <c r="Q43" i="17"/>
  <c r="P81" i="17"/>
  <c r="P86" i="17"/>
  <c r="P43" i="17"/>
  <c r="AM80" i="17"/>
  <c r="AM85" i="17"/>
  <c r="BS29" i="17"/>
  <c r="AM39" i="17"/>
  <c r="X80" i="17"/>
  <c r="BP29" i="17"/>
  <c r="X85" i="17"/>
  <c r="X39" i="17"/>
  <c r="BU120" i="16"/>
  <c r="E51" i="18"/>
  <c r="E36" i="18"/>
  <c r="AZ145" i="17"/>
  <c r="BU145" i="17" s="1"/>
  <c r="BU143" i="17"/>
  <c r="V86" i="17"/>
  <c r="V81" i="17"/>
  <c r="V43" i="17"/>
  <c r="U81" i="17"/>
  <c r="U43" i="17"/>
  <c r="U86" i="17"/>
  <c r="N80" i="17"/>
  <c r="N85" i="17"/>
  <c r="BN29" i="17"/>
  <c r="N39" i="17"/>
  <c r="Q36" i="18"/>
  <c r="Q51" i="18"/>
  <c r="Y51" i="18"/>
  <c r="Y36" i="18"/>
  <c r="AX52" i="18"/>
  <c r="AH145" i="17"/>
  <c r="BQ143" i="17"/>
  <c r="AF145" i="17"/>
  <c r="BQ145" i="17" s="1"/>
  <c r="U36" i="18"/>
  <c r="U51" i="18"/>
  <c r="AE86" i="17"/>
  <c r="AE43" i="17"/>
  <c r="AE81" i="17"/>
  <c r="AJ80" i="17"/>
  <c r="AJ85" i="17"/>
  <c r="AJ39" i="17"/>
  <c r="AG36" i="18"/>
  <c r="AN86" i="17"/>
  <c r="AN43" i="17"/>
  <c r="AN81" i="17"/>
  <c r="E86" i="17"/>
  <c r="E81" i="17"/>
  <c r="E43" i="17"/>
  <c r="AW117" i="16"/>
  <c r="AW120" i="16" s="1"/>
  <c r="AW129" i="16" s="1"/>
  <c r="D33" i="16"/>
  <c r="BL33" i="16" s="1"/>
  <c r="BL29" i="16"/>
  <c r="D35" i="16"/>
  <c r="BL35" i="16" s="1"/>
  <c r="V127" i="16"/>
  <c r="BO127" i="16" s="1"/>
  <c r="BO125" i="16"/>
  <c r="J95" i="18"/>
  <c r="F95" i="18"/>
  <c r="N51" i="18"/>
  <c r="N36" i="18"/>
  <c r="W36" i="18"/>
  <c r="W52" i="18" s="1"/>
  <c r="K86" i="17"/>
  <c r="K43" i="17"/>
  <c r="K81" i="17"/>
  <c r="AH68" i="17"/>
  <c r="BR58" i="17"/>
  <c r="BR68" i="17" s="1"/>
  <c r="BA95" i="18"/>
  <c r="AO52" i="18"/>
  <c r="BR70" i="17"/>
  <c r="BQ58" i="17"/>
  <c r="BQ68" i="17" s="1"/>
  <c r="AC68" i="17"/>
  <c r="Z81" i="17"/>
  <c r="Z86" i="17"/>
  <c r="Z43" i="17"/>
  <c r="AC29" i="17"/>
  <c r="BQ22" i="17"/>
  <c r="BU38" i="16"/>
  <c r="BU66" i="16" s="1"/>
  <c r="AW66" i="16"/>
  <c r="BM35" i="16"/>
  <c r="Z129" i="16"/>
  <c r="AS52" i="18"/>
  <c r="BE95" i="18"/>
  <c r="AE36" i="18"/>
  <c r="AE52" i="18" s="1"/>
  <c r="AE51" i="18"/>
  <c r="U95" i="18"/>
  <c r="I52" i="18"/>
  <c r="AH80" i="17"/>
  <c r="BR29" i="17"/>
  <c r="AH39" i="17"/>
  <c r="AH85" i="17"/>
  <c r="BU58" i="17"/>
  <c r="AW83" i="17"/>
  <c r="AW68" i="17"/>
  <c r="AT51" i="18"/>
  <c r="AT36" i="18"/>
  <c r="R52" i="18"/>
  <c r="AT81" i="17"/>
  <c r="AT86" i="17"/>
  <c r="AT43" i="17"/>
  <c r="BC97" i="18"/>
  <c r="O51" i="18"/>
  <c r="O36" i="18"/>
  <c r="O52" i="18" s="1"/>
  <c r="O145" i="17"/>
  <c r="V145" i="17"/>
  <c r="BO145" i="17" s="1"/>
  <c r="I145" i="17"/>
  <c r="V36" i="18"/>
  <c r="F81" i="17"/>
  <c r="F86" i="17"/>
  <c r="F43" i="17"/>
  <c r="L145" i="17"/>
  <c r="BM145" i="17" s="1"/>
  <c r="BM143" i="17"/>
  <c r="AF86" i="17"/>
  <c r="AF43" i="17"/>
  <c r="AF81" i="17"/>
  <c r="J81" i="17"/>
  <c r="J43" i="17"/>
  <c r="J86" i="17"/>
  <c r="BG29" i="17"/>
  <c r="BW22" i="17"/>
  <c r="S29" i="17"/>
  <c r="BO22" i="17"/>
  <c r="D80" i="17"/>
  <c r="D85" i="17"/>
  <c r="D39" i="17"/>
  <c r="BL29" i="17"/>
  <c r="M52" i="18"/>
  <c r="Y95" i="18"/>
  <c r="AU51" i="18"/>
  <c r="AU36" i="18"/>
  <c r="AU52" i="18" s="1"/>
  <c r="L87" i="17"/>
  <c r="L82" i="17"/>
  <c r="AP86" i="17"/>
  <c r="AP43" i="17"/>
  <c r="AP81" i="17"/>
  <c r="U108" i="18"/>
  <c r="BF51" i="18"/>
  <c r="BF36" i="18"/>
  <c r="BF52" i="18" s="1"/>
  <c r="BC51" i="18"/>
  <c r="BC36" i="18"/>
  <c r="BC52" i="18" s="1"/>
  <c r="BK36" i="18"/>
  <c r="BK52" i="18" s="1"/>
  <c r="BK51" i="18"/>
  <c r="BN70" i="17"/>
  <c r="X68" i="17"/>
  <c r="BP58" i="17"/>
  <c r="BP68" i="17" s="1"/>
  <c r="AP95" i="18"/>
  <c r="AD52" i="18"/>
  <c r="BL70" i="17"/>
  <c r="BR143" i="17"/>
  <c r="AK145" i="17"/>
  <c r="BR145" i="17" s="1"/>
  <c r="BV22" i="17"/>
  <c r="AU86" i="17"/>
  <c r="AU81" i="17"/>
  <c r="AU43" i="17"/>
  <c r="Q127" i="16"/>
  <c r="BN127" i="16" s="1"/>
  <c r="BN125" i="16"/>
  <c r="AE117" i="16"/>
  <c r="AE120" i="16"/>
  <c r="AE129" i="16" s="1"/>
  <c r="AK86" i="17"/>
  <c r="AK81" i="17"/>
  <c r="AK43" i="17"/>
  <c r="AA120" i="16"/>
  <c r="AA117" i="16"/>
  <c r="BP117" i="16" s="1"/>
  <c r="BP114" i="16"/>
  <c r="AK127" i="16"/>
  <c r="BR127" i="16" s="1"/>
  <c r="BR125" i="16"/>
  <c r="BT85" i="17"/>
  <c r="BT80" i="17"/>
  <c r="BQ125" i="16"/>
  <c r="AF127" i="16"/>
  <c r="BQ127" i="16" s="1"/>
  <c r="BM33" i="16"/>
  <c r="AZ127" i="16"/>
  <c r="BU127" i="16" s="1"/>
  <c r="BU125" i="16"/>
  <c r="AP98" i="18" l="1"/>
  <c r="AP101" i="18"/>
  <c r="BP85" i="17"/>
  <c r="BP80" i="17"/>
  <c r="Q87" i="17"/>
  <c r="Q82" i="17"/>
  <c r="D86" i="17"/>
  <c r="D81" i="17"/>
  <c r="D43" i="17"/>
  <c r="BL39" i="17"/>
  <c r="J87" i="17"/>
  <c r="J82" i="17"/>
  <c r="BN85" i="17"/>
  <c r="BN80" i="17"/>
  <c r="AW52" i="18"/>
  <c r="BI95" i="18"/>
  <c r="AS87" i="17"/>
  <c r="AS82" i="17"/>
  <c r="AK129" i="16"/>
  <c r="BR129" i="16" s="1"/>
  <c r="BR120" i="16"/>
  <c r="AK87" i="17"/>
  <c r="AK82" i="17"/>
  <c r="V129" i="16"/>
  <c r="BO129" i="16" s="1"/>
  <c r="BO120" i="16"/>
  <c r="BB98" i="18"/>
  <c r="BB101" i="18" s="1"/>
  <c r="AF82" i="17"/>
  <c r="AF87" i="17"/>
  <c r="BU68" i="17"/>
  <c r="BU83" i="17"/>
  <c r="AC85" i="17"/>
  <c r="AC39" i="17"/>
  <c r="AC80" i="17"/>
  <c r="BQ29" i="17"/>
  <c r="BA98" i="18"/>
  <c r="BA101" i="18"/>
  <c r="BA110" i="18" s="1"/>
  <c r="BC95" i="18"/>
  <c r="AN87" i="17"/>
  <c r="AN82" i="17"/>
  <c r="Y52" i="18"/>
  <c r="AK95" i="18"/>
  <c r="E52" i="18"/>
  <c r="Q95" i="18"/>
  <c r="AM81" i="17"/>
  <c r="BS39" i="17"/>
  <c r="AM86" i="17"/>
  <c r="AM43" i="17"/>
  <c r="BN95" i="18"/>
  <c r="BT86" i="17"/>
  <c r="BT81" i="17"/>
  <c r="I39" i="17"/>
  <c r="BM29" i="17"/>
  <c r="I85" i="17"/>
  <c r="I80" i="17"/>
  <c r="AX87" i="17"/>
  <c r="AX82" i="17"/>
  <c r="BB132" i="17"/>
  <c r="BB43" i="17"/>
  <c r="BB86" i="17"/>
  <c r="BV39" i="17"/>
  <c r="BB81" i="17"/>
  <c r="AO82" i="17"/>
  <c r="AO87" i="17"/>
  <c r="Z52" i="18"/>
  <c r="AL95" i="18"/>
  <c r="AA87" i="17"/>
  <c r="AA82" i="17"/>
  <c r="BQ120" i="16"/>
  <c r="AF129" i="16"/>
  <c r="BQ129" i="16" s="1"/>
  <c r="V52" i="18"/>
  <c r="AH95" i="18"/>
  <c r="N52" i="18"/>
  <c r="Z95" i="18"/>
  <c r="V95" i="18"/>
  <c r="Y101" i="18"/>
  <c r="Y110" i="18" s="1"/>
  <c r="Y98" i="18"/>
  <c r="S39" i="17"/>
  <c r="BO29" i="17"/>
  <c r="S80" i="17"/>
  <c r="S85" i="17"/>
  <c r="AD95" i="18"/>
  <c r="BE101" i="18"/>
  <c r="BE110" i="18" s="1"/>
  <c r="BE98" i="18"/>
  <c r="BG95" i="18"/>
  <c r="Z87" i="17"/>
  <c r="Z82" i="17"/>
  <c r="N95" i="18"/>
  <c r="U82" i="17"/>
  <c r="U87" i="17"/>
  <c r="BS80" i="17"/>
  <c r="BS85" i="17"/>
  <c r="BN29" i="16"/>
  <c r="BN64" i="16" s="1"/>
  <c r="N33" i="16"/>
  <c r="N64" i="16"/>
  <c r="AL52" i="18"/>
  <c r="AX95" i="18"/>
  <c r="BV85" i="17"/>
  <c r="BV80" i="17"/>
  <c r="AE82" i="17"/>
  <c r="AE87" i="17"/>
  <c r="AH132" i="17"/>
  <c r="AO98" i="18"/>
  <c r="AO101" i="18" s="1"/>
  <c r="AO110" i="18" s="1"/>
  <c r="AQ95" i="18"/>
  <c r="AP87" i="17"/>
  <c r="AP82" i="17"/>
  <c r="AH43" i="17"/>
  <c r="AJ132" i="17" s="1"/>
  <c r="AH81" i="17"/>
  <c r="BR39" i="17"/>
  <c r="AH86" i="17"/>
  <c r="R95" i="18"/>
  <c r="AG52" i="18"/>
  <c r="AS95" i="18"/>
  <c r="AG95" i="18"/>
  <c r="U52" i="18"/>
  <c r="AH52" i="18"/>
  <c r="AT95" i="18"/>
  <c r="AW80" i="17"/>
  <c r="AW85" i="17"/>
  <c r="AW39" i="17"/>
  <c r="BU29" i="17"/>
  <c r="BM95" i="18"/>
  <c r="BA52" i="18"/>
  <c r="AT87" i="17"/>
  <c r="AT82" i="17"/>
  <c r="BG39" i="17"/>
  <c r="BW29" i="17"/>
  <c r="AT52" i="18"/>
  <c r="BF95" i="18"/>
  <c r="BR80" i="17"/>
  <c r="BR85" i="17"/>
  <c r="F98" i="18"/>
  <c r="G95" i="18"/>
  <c r="F101" i="18"/>
  <c r="AJ81" i="17"/>
  <c r="AJ86" i="17"/>
  <c r="AJ43" i="17"/>
  <c r="Q52" i="18"/>
  <c r="AC95" i="18"/>
  <c r="V82" i="17"/>
  <c r="V87" i="17"/>
  <c r="AZ129" i="16"/>
  <c r="BU129" i="16" s="1"/>
  <c r="O65" i="16"/>
  <c r="S114" i="16"/>
  <c r="AR82" i="17"/>
  <c r="BT43" i="17"/>
  <c r="AR87" i="17"/>
  <c r="AK52" i="18"/>
  <c r="AW95" i="18"/>
  <c r="AA129" i="16"/>
  <c r="BP129" i="16" s="1"/>
  <c r="BP120" i="16"/>
  <c r="AU87" i="17"/>
  <c r="AU82" i="17"/>
  <c r="W95" i="18"/>
  <c r="U98" i="18"/>
  <c r="U101" i="18" s="1"/>
  <c r="U110" i="18" s="1"/>
  <c r="BJ95" i="18"/>
  <c r="AY82" i="17"/>
  <c r="BC132" i="17"/>
  <c r="AY87" i="17"/>
  <c r="BL85" i="17"/>
  <c r="BL80" i="17"/>
  <c r="F82" i="17"/>
  <c r="F87" i="17"/>
  <c r="K82" i="17"/>
  <c r="K87" i="17"/>
  <c r="K95" i="18"/>
  <c r="J98" i="18"/>
  <c r="J101" i="18" s="1"/>
  <c r="E87" i="17"/>
  <c r="E82" i="17"/>
  <c r="N86" i="17"/>
  <c r="N43" i="17"/>
  <c r="O132" i="17" s="1"/>
  <c r="N81" i="17"/>
  <c r="BN39" i="17"/>
  <c r="X43" i="17"/>
  <c r="Z132" i="17" s="1"/>
  <c r="BP39" i="17"/>
  <c r="X86" i="17"/>
  <c r="X81" i="17"/>
  <c r="P87" i="17"/>
  <c r="P82" i="17"/>
  <c r="O87" i="17"/>
  <c r="O82" i="17"/>
  <c r="G87" i="17"/>
  <c r="G82" i="17"/>
  <c r="BD132" i="17"/>
  <c r="AZ87" i="17"/>
  <c r="AZ82" i="17"/>
  <c r="Z138" i="17" l="1"/>
  <c r="Z147" i="17" s="1"/>
  <c r="Z135" i="17"/>
  <c r="O135" i="17"/>
  <c r="O138" i="17"/>
  <c r="O147" i="17" s="1"/>
  <c r="AJ138" i="17"/>
  <c r="AJ147" i="17" s="1"/>
  <c r="AJ135" i="17"/>
  <c r="BT87" i="17"/>
  <c r="BT82" i="17"/>
  <c r="AT101" i="18"/>
  <c r="AT98" i="18"/>
  <c r="BR86" i="17"/>
  <c r="BR81" i="17"/>
  <c r="AH138" i="17"/>
  <c r="AH147" i="17" s="1"/>
  <c r="AH135" i="17"/>
  <c r="N98" i="18"/>
  <c r="N101" i="18" s="1"/>
  <c r="O95" i="18"/>
  <c r="Z98" i="18"/>
  <c r="Z101" i="18" s="1"/>
  <c r="BB82" i="17"/>
  <c r="BE132" i="17"/>
  <c r="BB87" i="17"/>
  <c r="BV43" i="17"/>
  <c r="BQ80" i="17"/>
  <c r="BQ85" i="17"/>
  <c r="K98" i="18"/>
  <c r="K101" i="18"/>
  <c r="K110" i="18" s="1"/>
  <c r="G98" i="18"/>
  <c r="G101" i="18" s="1"/>
  <c r="G110" i="18" s="1"/>
  <c r="BC135" i="17"/>
  <c r="BC138" i="17" s="1"/>
  <c r="S120" i="16"/>
  <c r="S129" i="16" s="1"/>
  <c r="S117" i="16"/>
  <c r="AH82" i="17"/>
  <c r="AK132" i="17"/>
  <c r="BR43" i="17"/>
  <c r="AH87" i="17"/>
  <c r="AI132" i="17"/>
  <c r="BO80" i="17"/>
  <c r="BO85" i="17"/>
  <c r="AH101" i="18"/>
  <c r="AH98" i="18"/>
  <c r="BN98" i="18"/>
  <c r="BN101" i="18" s="1"/>
  <c r="AC81" i="17"/>
  <c r="AC86" i="17"/>
  <c r="BQ39" i="17"/>
  <c r="AC43" i="17"/>
  <c r="X82" i="17"/>
  <c r="AA132" i="17"/>
  <c r="X87" i="17"/>
  <c r="BP43" i="17"/>
  <c r="Y132" i="17"/>
  <c r="BN86" i="17"/>
  <c r="BN81" i="17"/>
  <c r="V98" i="18"/>
  <c r="V101" i="18" s="1"/>
  <c r="I81" i="17"/>
  <c r="I86" i="17"/>
  <c r="BM39" i="17"/>
  <c r="I43" i="17"/>
  <c r="AL98" i="18"/>
  <c r="AL101" i="18" s="1"/>
  <c r="AK101" i="18"/>
  <c r="AK110" i="18" s="1"/>
  <c r="AK98" i="18"/>
  <c r="AM95" i="18"/>
  <c r="AJ82" i="17"/>
  <c r="AJ87" i="17"/>
  <c r="BF101" i="18"/>
  <c r="BF98" i="18"/>
  <c r="BO95" i="18"/>
  <c r="BM98" i="18"/>
  <c r="BM101" i="18" s="1"/>
  <c r="BM110" i="18" s="1"/>
  <c r="AI95" i="18"/>
  <c r="AG98" i="18"/>
  <c r="AG101" i="18"/>
  <c r="AG110" i="18" s="1"/>
  <c r="S81" i="17"/>
  <c r="S86" i="17"/>
  <c r="BO39" i="17"/>
  <c r="S43" i="17"/>
  <c r="BS43" i="17"/>
  <c r="AM87" i="17"/>
  <c r="AM82" i="17"/>
  <c r="BL86" i="17"/>
  <c r="BL81" i="17"/>
  <c r="BW39" i="17"/>
  <c r="BG43" i="17"/>
  <c r="BW43" i="17" s="1"/>
  <c r="R101" i="18"/>
  <c r="R98" i="18"/>
  <c r="AX98" i="18"/>
  <c r="AX101" i="18" s="1"/>
  <c r="BM85" i="17"/>
  <c r="BM80" i="17"/>
  <c r="W98" i="18"/>
  <c r="W101" i="18" s="1"/>
  <c r="W110" i="18" s="1"/>
  <c r="AD101" i="18"/>
  <c r="AD98" i="18"/>
  <c r="Q98" i="18"/>
  <c r="Q101" i="18" s="1"/>
  <c r="Q110" i="18" s="1"/>
  <c r="S95" i="18"/>
  <c r="Q132" i="17"/>
  <c r="N82" i="17"/>
  <c r="N87" i="17"/>
  <c r="BN43" i="17"/>
  <c r="P132" i="17"/>
  <c r="N65" i="16"/>
  <c r="Q114" i="16"/>
  <c r="BN33" i="16"/>
  <c r="BN65" i="16" s="1"/>
  <c r="O114" i="16"/>
  <c r="N114" i="16"/>
  <c r="P114" i="16"/>
  <c r="N132" i="17"/>
  <c r="BJ98" i="18"/>
  <c r="BJ101" i="18" s="1"/>
  <c r="X132" i="17"/>
  <c r="BU85" i="17"/>
  <c r="BU80" i="17"/>
  <c r="AS98" i="18"/>
  <c r="AS101" i="18" s="1"/>
  <c r="AS110" i="18" s="1"/>
  <c r="AU95" i="18"/>
  <c r="BG98" i="18"/>
  <c r="BG101" i="18" s="1"/>
  <c r="BG110" i="18" s="1"/>
  <c r="AA95" i="18"/>
  <c r="BI98" i="18"/>
  <c r="BI101" i="18" s="1"/>
  <c r="BI110" i="18" s="1"/>
  <c r="BK95" i="18"/>
  <c r="G132" i="17"/>
  <c r="D82" i="17"/>
  <c r="BL43" i="17"/>
  <c r="D87" i="17"/>
  <c r="BV81" i="17"/>
  <c r="BV86" i="17"/>
  <c r="BD138" i="17"/>
  <c r="BD135" i="17"/>
  <c r="AC98" i="18"/>
  <c r="AC101" i="18" s="1"/>
  <c r="AC110" i="18" s="1"/>
  <c r="AE95" i="18"/>
  <c r="BB135" i="17"/>
  <c r="BB138" i="17"/>
  <c r="BB147" i="17" s="1"/>
  <c r="BP86" i="17"/>
  <c r="BP81" i="17"/>
  <c r="AW98" i="18"/>
  <c r="AW101" i="18" s="1"/>
  <c r="AW110" i="18" s="1"/>
  <c r="AY95" i="18"/>
  <c r="AW81" i="17"/>
  <c r="AW86" i="17"/>
  <c r="AW43" i="17"/>
  <c r="BU39" i="17"/>
  <c r="AQ98" i="18"/>
  <c r="AQ101" i="18" s="1"/>
  <c r="AQ110" i="18" s="1"/>
  <c r="BS86" i="17"/>
  <c r="BS81" i="17"/>
  <c r="BC101" i="18"/>
  <c r="BC110" i="18" s="1"/>
  <c r="BC98" i="18"/>
  <c r="AY101" i="18" l="1"/>
  <c r="AY110" i="18" s="1"/>
  <c r="AY98" i="18"/>
  <c r="N135" i="17"/>
  <c r="N138" i="17" s="1"/>
  <c r="N147" i="17" s="1"/>
  <c r="AC87" i="17"/>
  <c r="BQ43" i="17"/>
  <c r="AF132" i="17"/>
  <c r="AC82" i="17"/>
  <c r="AD132" i="17"/>
  <c r="AC132" i="17"/>
  <c r="AE132" i="17"/>
  <c r="G135" i="17"/>
  <c r="BL135" i="17" s="1"/>
  <c r="BL132" i="17"/>
  <c r="G138" i="17"/>
  <c r="BL138" i="17" s="1"/>
  <c r="S82" i="17"/>
  <c r="S87" i="17"/>
  <c r="BO43" i="17"/>
  <c r="V132" i="17"/>
  <c r="S132" i="17"/>
  <c r="T132" i="17"/>
  <c r="U132" i="17"/>
  <c r="P117" i="16"/>
  <c r="P120" i="16"/>
  <c r="P129" i="16" s="1"/>
  <c r="BQ86" i="17"/>
  <c r="BQ81" i="17"/>
  <c r="BK98" i="18"/>
  <c r="BK101" i="18" s="1"/>
  <c r="BK110" i="18" s="1"/>
  <c r="N117" i="16"/>
  <c r="N120" i="16"/>
  <c r="N129" i="16" s="1"/>
  <c r="AI135" i="17"/>
  <c r="AI138" i="17" s="1"/>
  <c r="AI147" i="17" s="1"/>
  <c r="BN87" i="17"/>
  <c r="BN82" i="17"/>
  <c r="BO101" i="18"/>
  <c r="BO110" i="18" s="1"/>
  <c r="BO98" i="18"/>
  <c r="O117" i="16"/>
  <c r="O120" i="16"/>
  <c r="O129" i="16" s="1"/>
  <c r="S98" i="18"/>
  <c r="S101" i="18" s="1"/>
  <c r="S110" i="18" s="1"/>
  <c r="BM81" i="17"/>
  <c r="BM86" i="17"/>
  <c r="BP87" i="17"/>
  <c r="BP82" i="17"/>
  <c r="BR87" i="17"/>
  <c r="BR82" i="17"/>
  <c r="BO81" i="17"/>
  <c r="BO86" i="17"/>
  <c r="Q135" i="17"/>
  <c r="BN135" i="17" s="1"/>
  <c r="BN132" i="17"/>
  <c r="BU81" i="17"/>
  <c r="BU86" i="17"/>
  <c r="AZ132" i="17"/>
  <c r="AW82" i="17"/>
  <c r="BU43" i="17"/>
  <c r="AW87" i="17"/>
  <c r="AX132" i="17"/>
  <c r="AW132" i="17"/>
  <c r="AY132" i="17"/>
  <c r="AA98" i="18"/>
  <c r="AA101" i="18" s="1"/>
  <c r="AA110" i="18" s="1"/>
  <c r="X135" i="17"/>
  <c r="X138" i="17" s="1"/>
  <c r="X147" i="17" s="1"/>
  <c r="BN114" i="16"/>
  <c r="Q117" i="16"/>
  <c r="BN117" i="16" s="1"/>
  <c r="AK135" i="17"/>
  <c r="BR135" i="17" s="1"/>
  <c r="AK138" i="17"/>
  <c r="BR132" i="17"/>
  <c r="AU98" i="18"/>
  <c r="AU101" i="18" s="1"/>
  <c r="AU110" i="18" s="1"/>
  <c r="BV87" i="17"/>
  <c r="BV82" i="17"/>
  <c r="L132" i="17"/>
  <c r="I82" i="17"/>
  <c r="I87" i="17"/>
  <c r="BM43" i="17"/>
  <c r="I132" i="17"/>
  <c r="J132" i="17"/>
  <c r="K132" i="17"/>
  <c r="Y138" i="17"/>
  <c r="Y147" i="17" s="1"/>
  <c r="Y135" i="17"/>
  <c r="AI98" i="18"/>
  <c r="AI101" i="18" s="1"/>
  <c r="AI110" i="18" s="1"/>
  <c r="AM98" i="18"/>
  <c r="AM101" i="18" s="1"/>
  <c r="AM110" i="18" s="1"/>
  <c r="AA135" i="17"/>
  <c r="BP135" i="17" s="1"/>
  <c r="BP132" i="17"/>
  <c r="BE135" i="17"/>
  <c r="BV135" i="17" s="1"/>
  <c r="BV132" i="17"/>
  <c r="AE98" i="18"/>
  <c r="AE101" i="18"/>
  <c r="AE110" i="18" s="1"/>
  <c r="BL87" i="17"/>
  <c r="BL82" i="17"/>
  <c r="P138" i="17"/>
  <c r="P147" i="17" s="1"/>
  <c r="P135" i="17"/>
  <c r="BS82" i="17"/>
  <c r="BS87" i="17"/>
  <c r="O98" i="18"/>
  <c r="O101" i="18" s="1"/>
  <c r="O110" i="18" s="1"/>
  <c r="BQ82" i="17" l="1"/>
  <c r="BQ87" i="17"/>
  <c r="J135" i="17"/>
  <c r="J138" i="17" s="1"/>
  <c r="J147" i="17" s="1"/>
  <c r="BR138" i="17"/>
  <c r="AK147" i="17"/>
  <c r="BR147" i="17" s="1"/>
  <c r="T135" i="17"/>
  <c r="T138" i="17"/>
  <c r="T147" i="17" s="1"/>
  <c r="K138" i="17"/>
  <c r="K147" i="17" s="1"/>
  <c r="K135" i="17"/>
  <c r="BU87" i="17"/>
  <c r="BU82" i="17"/>
  <c r="AF135" i="17"/>
  <c r="BQ135" i="17" s="1"/>
  <c r="AF138" i="17"/>
  <c r="BQ132" i="17"/>
  <c r="BM87" i="17"/>
  <c r="BM82" i="17"/>
  <c r="U135" i="17"/>
  <c r="U138" i="17"/>
  <c r="U147" i="17" s="1"/>
  <c r="BE138" i="17"/>
  <c r="BV138" i="17" s="1"/>
  <c r="AY135" i="17"/>
  <c r="AY138" i="17"/>
  <c r="AY147" i="17" s="1"/>
  <c r="S135" i="17"/>
  <c r="S138" i="17"/>
  <c r="S147" i="17" s="1"/>
  <c r="AE135" i="17"/>
  <c r="AE138" i="17" s="1"/>
  <c r="AE147" i="17" s="1"/>
  <c r="I135" i="17"/>
  <c r="I138" i="17"/>
  <c r="I147" i="17" s="1"/>
  <c r="BU132" i="17"/>
  <c r="AZ135" i="17"/>
  <c r="BU135" i="17" s="1"/>
  <c r="AZ138" i="17"/>
  <c r="BM132" i="17"/>
  <c r="L138" i="17"/>
  <c r="L135" i="17"/>
  <c r="BM135" i="17" s="1"/>
  <c r="Q120" i="16"/>
  <c r="AW135" i="17"/>
  <c r="AW138" i="17"/>
  <c r="AW147" i="17" s="1"/>
  <c r="Q138" i="17"/>
  <c r="BO132" i="17"/>
  <c r="V138" i="17"/>
  <c r="V135" i="17"/>
  <c r="BO135" i="17" s="1"/>
  <c r="AC135" i="17"/>
  <c r="AC138" i="17"/>
  <c r="AC147" i="17" s="1"/>
  <c r="AA138" i="17"/>
  <c r="AX135" i="17"/>
  <c r="AX138" i="17"/>
  <c r="AX147" i="17" s="1"/>
  <c r="BO87" i="17"/>
  <c r="BO82" i="17"/>
  <c r="AD135" i="17"/>
  <c r="AD138" i="17" s="1"/>
  <c r="AD147" i="17" s="1"/>
  <c r="Q147" i="17" l="1"/>
  <c r="BN147" i="17" s="1"/>
  <c r="BN138" i="17"/>
  <c r="V147" i="17"/>
  <c r="BO147" i="17" s="1"/>
  <c r="BO138" i="17"/>
  <c r="AA147" i="17"/>
  <c r="BP147" i="17" s="1"/>
  <c r="BP138" i="17"/>
  <c r="AZ147" i="17"/>
  <c r="BU147" i="17" s="1"/>
  <c r="BU138" i="17"/>
  <c r="Q129" i="16"/>
  <c r="BN129" i="16" s="1"/>
  <c r="BN120" i="16"/>
  <c r="AF147" i="17"/>
  <c r="BQ147" i="17" s="1"/>
  <c r="BQ138" i="17"/>
  <c r="L147" i="17"/>
  <c r="BM147" i="17" s="1"/>
  <c r="BM138" i="17"/>
  <c r="N43" i="14" l="1"/>
  <c r="O43" i="14" l="1"/>
  <c r="CI141" i="8" l="1"/>
  <c r="CG61" i="8" l="1"/>
  <c r="CF61" i="8"/>
  <c r="CE61" i="8"/>
  <c r="CH61" i="8"/>
  <c r="BT51" i="2" l="1"/>
  <c r="G12" i="14" l="1"/>
  <c r="F12" i="14"/>
  <c r="E12" i="14"/>
  <c r="D12" i="14"/>
  <c r="J12" i="14"/>
  <c r="I12" i="14"/>
  <c r="N37" i="14"/>
  <c r="O37" i="14"/>
  <c r="N12" i="14" l="1"/>
  <c r="BT61" i="8"/>
  <c r="BS61" i="8" l="1"/>
  <c r="BT104" i="8"/>
  <c r="BT97" i="8" l="1"/>
  <c r="BT103" i="8"/>
  <c r="BT96" i="8"/>
  <c r="BT98" i="8"/>
  <c r="L17" i="14" l="1"/>
  <c r="L50" i="14" s="1"/>
  <c r="L96" i="14"/>
  <c r="L85" i="14"/>
  <c r="L67" i="14"/>
  <c r="L41" i="14"/>
  <c r="L33" i="14"/>
  <c r="L19" i="14"/>
  <c r="L12" i="14"/>
  <c r="BT69" i="3"/>
  <c r="BT87" i="2"/>
  <c r="BT51" i="8"/>
  <c r="BT112" i="8"/>
  <c r="BT111" i="8"/>
  <c r="BT106" i="8"/>
  <c r="BT102" i="8"/>
  <c r="BT95" i="8"/>
  <c r="BT17" i="3" l="1"/>
  <c r="BT53" i="8"/>
  <c r="BT46" i="3"/>
  <c r="BT84" i="12"/>
  <c r="BT54" i="8"/>
  <c r="BT37" i="12"/>
  <c r="BT33" i="12" s="1"/>
  <c r="BT15" i="12"/>
  <c r="L111" i="14"/>
  <c r="L112" i="14"/>
  <c r="BT52" i="8"/>
  <c r="BT200" i="8"/>
  <c r="BT88" i="3"/>
  <c r="BT15" i="8"/>
  <c r="BT99" i="3"/>
  <c r="BT110" i="8"/>
  <c r="L28" i="14"/>
  <c r="L55" i="14"/>
  <c r="BT73" i="12"/>
  <c r="BT27" i="12"/>
  <c r="BT17" i="12"/>
  <c r="BT36" i="3"/>
  <c r="BT15" i="3"/>
  <c r="BT122" i="2"/>
  <c r="BT108" i="2"/>
  <c r="BT65" i="2"/>
  <c r="BT43" i="2"/>
  <c r="BT24" i="2"/>
  <c r="BT11" i="2"/>
  <c r="BT193" i="8"/>
  <c r="BT183" i="8"/>
  <c r="BT198" i="8"/>
  <c r="BT172" i="8"/>
  <c r="BT155" i="8"/>
  <c r="BT197" i="8"/>
  <c r="BT136" i="8"/>
  <c r="BT65" i="8"/>
  <c r="BT33" i="8"/>
  <c r="BT29" i="8"/>
  <c r="BT17" i="8"/>
  <c r="L114" i="14" l="1"/>
  <c r="L116" i="14" s="1"/>
  <c r="BT22" i="2"/>
  <c r="BT25" i="12"/>
  <c r="BT115" i="3"/>
  <c r="BT77" i="8"/>
  <c r="BT102" i="12"/>
  <c r="BT114" i="3"/>
  <c r="BT27" i="8"/>
  <c r="BT138" i="2"/>
  <c r="BT101" i="12"/>
  <c r="BT47" i="12"/>
  <c r="BT137" i="2"/>
  <c r="BT57" i="3"/>
  <c r="BT52" i="3"/>
  <c r="L56" i="14"/>
  <c r="L32" i="14"/>
  <c r="L51" i="14"/>
  <c r="BT31" i="12"/>
  <c r="BT25" i="3"/>
  <c r="BT32" i="2"/>
  <c r="BT69" i="2"/>
  <c r="BT185" i="8"/>
  <c r="BT201" i="8"/>
  <c r="BT157" i="8"/>
  <c r="BT58" i="3" l="1"/>
  <c r="BT78" i="8"/>
  <c r="BT220" i="8"/>
  <c r="BT117" i="3"/>
  <c r="BT48" i="12"/>
  <c r="BT195" i="8"/>
  <c r="BT140" i="2"/>
  <c r="BT75" i="2"/>
  <c r="BT38" i="8"/>
  <c r="BT49" i="8"/>
  <c r="BT104" i="12"/>
  <c r="BT74" i="2"/>
  <c r="L40" i="14"/>
  <c r="L57" i="14"/>
  <c r="L52" i="14"/>
  <c r="BT49" i="12"/>
  <c r="BT29" i="3"/>
  <c r="BT53" i="3"/>
  <c r="BT36" i="2"/>
  <c r="BT70" i="2"/>
  <c r="BT221" i="8"/>
  <c r="BT63" i="8"/>
  <c r="BT223" i="8" l="1"/>
  <c r="BT80" i="8"/>
  <c r="BT44" i="8"/>
  <c r="BT34" i="3"/>
  <c r="BT41" i="2"/>
  <c r="BT77" i="2" s="1"/>
  <c r="BT79" i="8"/>
  <c r="L58" i="14"/>
  <c r="L53" i="14"/>
  <c r="BT54" i="3"/>
  <c r="BT59" i="3"/>
  <c r="BT71" i="2"/>
  <c r="BT76" i="2"/>
  <c r="BT55" i="3" l="1"/>
  <c r="BT60" i="3"/>
  <c r="BT72" i="2"/>
  <c r="K41" i="14" l="1"/>
  <c r="N46" i="14" l="1"/>
  <c r="O46" i="14"/>
  <c r="BS112" i="8"/>
  <c r="O107" i="14" l="1"/>
  <c r="BS69" i="3" l="1"/>
  <c r="BS37" i="12"/>
  <c r="BS17" i="3"/>
  <c r="BS52" i="8"/>
  <c r="BS51" i="8"/>
  <c r="BS24" i="2" l="1"/>
  <c r="K33" i="14"/>
  <c r="K67" i="14"/>
  <c r="BS111" i="8"/>
  <c r="BS15" i="12"/>
  <c r="BS47" i="12" s="1"/>
  <c r="K96" i="14"/>
  <c r="K112" i="14" s="1"/>
  <c r="BS15" i="3"/>
  <c r="BS25" i="3" s="1"/>
  <c r="BS36" i="3"/>
  <c r="BS65" i="2"/>
  <c r="BS73" i="12"/>
  <c r="BS101" i="12" s="1"/>
  <c r="BS84" i="12"/>
  <c r="BS102" i="12" s="1"/>
  <c r="BS88" i="3"/>
  <c r="BS114" i="3" s="1"/>
  <c r="BS99" i="3"/>
  <c r="BS115" i="3" s="1"/>
  <c r="BS122" i="2"/>
  <c r="BS138" i="2" s="1"/>
  <c r="BS43" i="2"/>
  <c r="K85" i="14"/>
  <c r="K111" i="14" s="1"/>
  <c r="BS27" i="12"/>
  <c r="K12" i="14"/>
  <c r="O12" i="14" s="1"/>
  <c r="K19" i="14"/>
  <c r="K17" i="14"/>
  <c r="BS87" i="2"/>
  <c r="BS33" i="12"/>
  <c r="BS17" i="12"/>
  <c r="BS46" i="3"/>
  <c r="BS108" i="2"/>
  <c r="BS137" i="2" s="1"/>
  <c r="BS51" i="2"/>
  <c r="BS110" i="8" l="1"/>
  <c r="BS52" i="3"/>
  <c r="BS57" i="3"/>
  <c r="BS104" i="12"/>
  <c r="BS25" i="12"/>
  <c r="BS48" i="12" s="1"/>
  <c r="K114" i="14"/>
  <c r="BS117" i="3"/>
  <c r="K50" i="14"/>
  <c r="K55" i="14"/>
  <c r="BS140" i="2"/>
  <c r="BS29" i="3"/>
  <c r="BS58" i="3"/>
  <c r="BS53" i="3"/>
  <c r="K28" i="14"/>
  <c r="K32" i="14" s="1"/>
  <c r="BS11" i="2"/>
  <c r="BS22" i="2" s="1"/>
  <c r="BS31" i="12" l="1"/>
  <c r="BS49" i="12" s="1"/>
  <c r="K51" i="14"/>
  <c r="K56" i="14"/>
  <c r="K116" i="14"/>
  <c r="BS34" i="3"/>
  <c r="BS54" i="3"/>
  <c r="BS59" i="3"/>
  <c r="K40" i="14"/>
  <c r="K57" i="14"/>
  <c r="K52" i="14"/>
  <c r="BS74" i="2"/>
  <c r="BS69" i="2"/>
  <c r="BS32" i="2"/>
  <c r="BS106" i="8"/>
  <c r="BS102" i="8"/>
  <c r="BS95" i="8"/>
  <c r="BS15" i="8" l="1"/>
  <c r="BS77" i="8" s="1"/>
  <c r="BS55" i="3"/>
  <c r="BS60" i="3"/>
  <c r="K58" i="14"/>
  <c r="K53" i="14"/>
  <c r="BS36" i="2"/>
  <c r="BS70" i="2"/>
  <c r="BS75" i="2"/>
  <c r="BS65" i="8"/>
  <c r="BS33" i="8"/>
  <c r="BS29" i="8"/>
  <c r="BS17" i="8"/>
  <c r="BS27" i="8" l="1"/>
  <c r="BS78" i="8" s="1"/>
  <c r="BS41" i="2"/>
  <c r="BS71" i="2"/>
  <c r="BS76" i="2"/>
  <c r="BS38" i="8" l="1"/>
  <c r="BS44" i="8" s="1"/>
  <c r="BS49" i="8"/>
  <c r="BS79" i="8" s="1"/>
  <c r="BS72" i="2"/>
  <c r="BS77" i="2"/>
  <c r="BS63" i="8" l="1"/>
  <c r="BS200" i="8"/>
  <c r="BS197" i="8"/>
  <c r="BS198" i="8"/>
  <c r="BS193" i="8"/>
  <c r="BS183" i="8"/>
  <c r="BS172" i="8"/>
  <c r="BS155" i="8"/>
  <c r="BS136" i="8"/>
  <c r="BS80" i="8" l="1"/>
  <c r="BS201" i="8"/>
  <c r="BS185" i="8"/>
  <c r="BS157" i="8"/>
  <c r="BS220" i="8" s="1"/>
  <c r="BS195" i="8" l="1"/>
  <c r="BS221" i="8"/>
  <c r="BS223" i="8" s="1"/>
  <c r="I67" i="14" l="1"/>
  <c r="O38" i="14" l="1"/>
  <c r="N38" i="14"/>
  <c r="J33" i="14"/>
  <c r="I33" i="14"/>
  <c r="F33" i="14"/>
  <c r="E33" i="14"/>
  <c r="D33" i="14"/>
  <c r="G33" i="14"/>
  <c r="N68" i="14"/>
  <c r="N42" i="14"/>
  <c r="N36" i="14"/>
  <c r="N35" i="14"/>
  <c r="N34" i="14"/>
  <c r="N30" i="14"/>
  <c r="N26" i="14"/>
  <c r="N24" i="14"/>
  <c r="N22" i="14"/>
  <c r="N21" i="14"/>
  <c r="N20" i="14"/>
  <c r="N15" i="14"/>
  <c r="N14" i="14"/>
  <c r="N11" i="14"/>
  <c r="G67" i="14"/>
  <c r="F67" i="14"/>
  <c r="E67" i="14"/>
  <c r="D67" i="14"/>
  <c r="G41" i="14"/>
  <c r="F41" i="14"/>
  <c r="E41" i="14"/>
  <c r="D41" i="14"/>
  <c r="G19" i="14"/>
  <c r="F19" i="14"/>
  <c r="E19" i="14"/>
  <c r="D19" i="14"/>
  <c r="G17" i="14"/>
  <c r="F17" i="14"/>
  <c r="F55" i="14" s="1"/>
  <c r="E17" i="14"/>
  <c r="E55" i="14" s="1"/>
  <c r="D17" i="14"/>
  <c r="N41" i="14" l="1"/>
  <c r="D28" i="14"/>
  <c r="D32" i="14" s="1"/>
  <c r="E50" i="14"/>
  <c r="N19" i="14"/>
  <c r="N17" i="14"/>
  <c r="N55" i="14" s="1"/>
  <c r="N67" i="14"/>
  <c r="N33" i="14"/>
  <c r="E28" i="14"/>
  <c r="E51" i="14" s="1"/>
  <c r="G28" i="14"/>
  <c r="G32" i="14" s="1"/>
  <c r="G50" i="14"/>
  <c r="G55" i="14"/>
  <c r="F28" i="14"/>
  <c r="D50" i="14"/>
  <c r="D55" i="14"/>
  <c r="F50" i="14"/>
  <c r="D51" i="14" l="1"/>
  <c r="D56" i="14"/>
  <c r="G56" i="14"/>
  <c r="E56" i="14"/>
  <c r="G51" i="14"/>
  <c r="N50" i="14"/>
  <c r="E32" i="14"/>
  <c r="E40" i="14" s="1"/>
  <c r="N28" i="14"/>
  <c r="F32" i="14"/>
  <c r="F56" i="14"/>
  <c r="F51" i="14"/>
  <c r="D57" i="14"/>
  <c r="D52" i="14"/>
  <c r="D40" i="14"/>
  <c r="G57" i="14"/>
  <c r="G40" i="14"/>
  <c r="G52" i="14"/>
  <c r="E52" i="14" l="1"/>
  <c r="E57" i="14"/>
  <c r="N56" i="14"/>
  <c r="N51" i="14"/>
  <c r="N32" i="14"/>
  <c r="F57" i="14"/>
  <c r="F52" i="14"/>
  <c r="F40" i="14"/>
  <c r="E58" i="14"/>
  <c r="E53" i="14"/>
  <c r="G58" i="14"/>
  <c r="G53" i="14"/>
  <c r="D58" i="14"/>
  <c r="D53" i="14"/>
  <c r="N40" i="14" l="1"/>
  <c r="N57" i="14"/>
  <c r="N52" i="14"/>
  <c r="F58" i="14"/>
  <c r="F53" i="14"/>
  <c r="N53" i="14" l="1"/>
  <c r="N58" i="14"/>
  <c r="CH112" i="8" l="1"/>
  <c r="CG112" i="8"/>
  <c r="CF112" i="8"/>
  <c r="CE112" i="8"/>
  <c r="CD112" i="8"/>
  <c r="CC112" i="8"/>
  <c r="CB112" i="8"/>
  <c r="CA112" i="8"/>
  <c r="BZ112" i="8"/>
  <c r="BY112" i="8"/>
  <c r="BX112" i="8"/>
  <c r="BW112" i="8"/>
  <c r="BV112" i="8"/>
  <c r="CI111" i="8"/>
  <c r="CH111" i="8"/>
  <c r="CG111" i="8"/>
  <c r="CF111" i="8"/>
  <c r="CE111" i="8"/>
  <c r="CD111" i="8"/>
  <c r="CC111" i="8"/>
  <c r="CB111" i="8"/>
  <c r="CA111" i="8"/>
  <c r="BZ111" i="8"/>
  <c r="BY111" i="8"/>
  <c r="BX111" i="8"/>
  <c r="BW111" i="8"/>
  <c r="BV111" i="8"/>
  <c r="O77" i="14"/>
  <c r="CI139" i="8"/>
  <c r="CI97" i="12"/>
  <c r="CI216" i="8"/>
  <c r="CI133" i="2"/>
  <c r="CI110" i="3"/>
  <c r="G33" i="8" l="1"/>
  <c r="F33" i="8"/>
  <c r="E33" i="8"/>
  <c r="D33" i="8"/>
  <c r="L33" i="8"/>
  <c r="K33" i="8"/>
  <c r="J33" i="8"/>
  <c r="I33" i="8"/>
  <c r="Q33" i="8"/>
  <c r="P33" i="8"/>
  <c r="O33" i="8"/>
  <c r="N33" i="8"/>
  <c r="V33" i="8"/>
  <c r="U33" i="8"/>
  <c r="T33" i="8"/>
  <c r="S33" i="8"/>
  <c r="AA33" i="8"/>
  <c r="Z33" i="8"/>
  <c r="Y33" i="8"/>
  <c r="X33" i="8"/>
  <c r="AF33" i="8"/>
  <c r="AE33" i="8"/>
  <c r="AD33" i="8"/>
  <c r="AC33" i="8"/>
  <c r="AK33" i="8"/>
  <c r="AJ33" i="8"/>
  <c r="AI33" i="8"/>
  <c r="AH33" i="8"/>
  <c r="AP33" i="8"/>
  <c r="AO33" i="8"/>
  <c r="AN33" i="8"/>
  <c r="AM33" i="8"/>
  <c r="AU33" i="8"/>
  <c r="AT33" i="8"/>
  <c r="AS33" i="8"/>
  <c r="AR33" i="8"/>
  <c r="AZ33" i="8"/>
  <c r="AY33" i="8"/>
  <c r="AX33" i="8"/>
  <c r="AW33" i="8"/>
  <c r="BE33" i="8"/>
  <c r="BD33" i="8"/>
  <c r="BC33" i="8"/>
  <c r="BB33" i="8"/>
  <c r="BJ33" i="8"/>
  <c r="BI33" i="8"/>
  <c r="BH33" i="8"/>
  <c r="BG33" i="8"/>
  <c r="BO33" i="8"/>
  <c r="BN33" i="8"/>
  <c r="BM33" i="8"/>
  <c r="BL33" i="8"/>
  <c r="BQ33" i="8"/>
  <c r="CI61" i="8"/>
  <c r="BR108" i="2" l="1"/>
  <c r="O36" i="14"/>
  <c r="O35" i="14"/>
  <c r="CH36" i="8" l="1"/>
  <c r="CG36" i="8"/>
  <c r="CF36" i="8"/>
  <c r="CE36" i="8"/>
  <c r="CD36" i="8"/>
  <c r="CC36" i="8"/>
  <c r="CB36" i="8"/>
  <c r="CA36" i="8"/>
  <c r="BZ36" i="8"/>
  <c r="BY36" i="8"/>
  <c r="BX36" i="8"/>
  <c r="BW36" i="8"/>
  <c r="BV36" i="8"/>
  <c r="AZ110" i="8" l="1"/>
  <c r="AY110" i="8"/>
  <c r="AX110" i="8"/>
  <c r="AW110" i="8"/>
  <c r="AU110" i="8"/>
  <c r="AT110" i="8"/>
  <c r="AS110" i="8"/>
  <c r="AR110" i="8"/>
  <c r="AP110" i="8"/>
  <c r="AO110" i="8"/>
  <c r="AN110" i="8"/>
  <c r="AM110" i="8"/>
  <c r="AK110" i="8"/>
  <c r="AJ110" i="8"/>
  <c r="AI110" i="8"/>
  <c r="AH110" i="8"/>
  <c r="AF110" i="8"/>
  <c r="AE110" i="8"/>
  <c r="AD110" i="8"/>
  <c r="AC110" i="8"/>
  <c r="AA110" i="8"/>
  <c r="Z110" i="8"/>
  <c r="Y110" i="8"/>
  <c r="X110" i="8"/>
  <c r="BZ110" i="8" s="1"/>
  <c r="V110" i="8"/>
  <c r="U110" i="8"/>
  <c r="T110" i="8"/>
  <c r="S110" i="8"/>
  <c r="Q110" i="8"/>
  <c r="P110" i="8"/>
  <c r="O110" i="8"/>
  <c r="N110" i="8"/>
  <c r="BX110" i="8" s="1"/>
  <c r="L110" i="8"/>
  <c r="K110" i="8"/>
  <c r="J110" i="8"/>
  <c r="I110" i="8"/>
  <c r="G110" i="8"/>
  <c r="F110" i="8"/>
  <c r="E110" i="8"/>
  <c r="D110" i="8"/>
  <c r="BV110" i="8" s="1"/>
  <c r="BE110" i="8"/>
  <c r="BD110" i="8"/>
  <c r="BC110" i="8"/>
  <c r="BB110" i="8"/>
  <c r="BJ110" i="8"/>
  <c r="BI110" i="8"/>
  <c r="BH110" i="8"/>
  <c r="BG110" i="8"/>
  <c r="CG110" i="8" s="1"/>
  <c r="BO110" i="8"/>
  <c r="BN110" i="8"/>
  <c r="BM110" i="8"/>
  <c r="BL110" i="8"/>
  <c r="BQ110" i="8"/>
  <c r="CI110" i="8" s="1"/>
  <c r="CC221" i="8"/>
  <c r="BQ198" i="8"/>
  <c r="BO198" i="8"/>
  <c r="BN198" i="8"/>
  <c r="BM198" i="8"/>
  <c r="BL198" i="8"/>
  <c r="BJ198" i="8"/>
  <c r="BI198" i="8"/>
  <c r="BH198" i="8"/>
  <c r="BG198" i="8"/>
  <c r="BE198" i="8"/>
  <c r="BD198" i="8"/>
  <c r="BC198" i="8"/>
  <c r="BB198" i="8"/>
  <c r="AZ198" i="8"/>
  <c r="AY198" i="8"/>
  <c r="AX198" i="8"/>
  <c r="AW198" i="8"/>
  <c r="AU198" i="8"/>
  <c r="AT198" i="8"/>
  <c r="AS198" i="8"/>
  <c r="AR198" i="8"/>
  <c r="AP198" i="8"/>
  <c r="AO198" i="8"/>
  <c r="AN198" i="8"/>
  <c r="AM198" i="8"/>
  <c r="AK198" i="8"/>
  <c r="AJ198" i="8"/>
  <c r="AI198" i="8"/>
  <c r="AH198" i="8"/>
  <c r="AF198" i="8"/>
  <c r="AE198" i="8"/>
  <c r="AD198" i="8"/>
  <c r="AC198" i="8"/>
  <c r="AA198" i="8"/>
  <c r="Z198" i="8"/>
  <c r="Y198" i="8"/>
  <c r="X198" i="8"/>
  <c r="V198" i="8"/>
  <c r="U198" i="8"/>
  <c r="T198" i="8"/>
  <c r="S198" i="8"/>
  <c r="Q198" i="8"/>
  <c r="P198" i="8"/>
  <c r="O198" i="8"/>
  <c r="N198" i="8"/>
  <c r="L198" i="8"/>
  <c r="K198" i="8"/>
  <c r="J198" i="8"/>
  <c r="I198" i="8"/>
  <c r="G198" i="8"/>
  <c r="F198" i="8"/>
  <c r="E198" i="8"/>
  <c r="D198" i="8"/>
  <c r="CH163" i="8"/>
  <c r="CG163" i="8"/>
  <c r="CF163" i="8"/>
  <c r="CE163" i="8"/>
  <c r="CD163" i="8"/>
  <c r="CC163" i="8"/>
  <c r="CB163" i="8"/>
  <c r="CA163" i="8"/>
  <c r="BZ163" i="8"/>
  <c r="BY163" i="8"/>
  <c r="BX163" i="8"/>
  <c r="BW163" i="8"/>
  <c r="BV163" i="8"/>
  <c r="CB110" i="8" l="1"/>
  <c r="CD110" i="8"/>
  <c r="BW110" i="8"/>
  <c r="BY110" i="8"/>
  <c r="CA110" i="8"/>
  <c r="CC110" i="8"/>
  <c r="CE110" i="8"/>
  <c r="CH110" i="8"/>
  <c r="CF110" i="8"/>
  <c r="CH175" i="8"/>
  <c r="CG175" i="8"/>
  <c r="CF175" i="8"/>
  <c r="CE175" i="8"/>
  <c r="CD175" i="8"/>
  <c r="CC175" i="8"/>
  <c r="CB175" i="8"/>
  <c r="CA175" i="8"/>
  <c r="BZ175" i="8"/>
  <c r="BY175" i="8"/>
  <c r="BX175" i="8"/>
  <c r="BW175" i="8"/>
  <c r="BV175" i="8"/>
  <c r="CH199" i="8"/>
  <c r="CH127" i="8"/>
  <c r="CG127" i="8"/>
  <c r="CF127" i="8"/>
  <c r="CE127" i="8"/>
  <c r="CD127" i="8"/>
  <c r="CC127" i="8"/>
  <c r="CB127" i="8"/>
  <c r="CA127" i="8"/>
  <c r="BZ127" i="8"/>
  <c r="BY127" i="8"/>
  <c r="BX127" i="8"/>
  <c r="BW127" i="8"/>
  <c r="BV127" i="8"/>
  <c r="BQ155" i="8" l="1"/>
  <c r="I17" i="14" l="1"/>
  <c r="J17" i="14"/>
  <c r="BR198" i="8"/>
  <c r="O17" i="14" l="1"/>
  <c r="CI163" i="8"/>
  <c r="CI199" i="8"/>
  <c r="CI175" i="8"/>
  <c r="CI127" i="8"/>
  <c r="BR200" i="8"/>
  <c r="BR112" i="8" l="1"/>
  <c r="CI112" i="8" l="1"/>
  <c r="J96" i="14"/>
  <c r="O95" i="14"/>
  <c r="O94" i="14"/>
  <c r="O93" i="14"/>
  <c r="O92" i="14"/>
  <c r="O91" i="14"/>
  <c r="O90" i="14"/>
  <c r="O89" i="14"/>
  <c r="O88" i="14"/>
  <c r="J85" i="14"/>
  <c r="J111" i="14" s="1"/>
  <c r="O111" i="14" s="1"/>
  <c r="O84" i="14"/>
  <c r="O83" i="14"/>
  <c r="O82" i="14"/>
  <c r="O81" i="14"/>
  <c r="O80" i="14"/>
  <c r="O79" i="14"/>
  <c r="O78" i="14"/>
  <c r="O68" i="14"/>
  <c r="J67" i="14"/>
  <c r="O42" i="14"/>
  <c r="J41" i="14"/>
  <c r="I41" i="14"/>
  <c r="O34" i="14"/>
  <c r="O30" i="14"/>
  <c r="O26" i="14"/>
  <c r="O24" i="14"/>
  <c r="O22" i="14"/>
  <c r="O21" i="14"/>
  <c r="O20" i="14"/>
  <c r="J19" i="14"/>
  <c r="I19" i="14"/>
  <c r="J55" i="14"/>
  <c r="O15" i="14"/>
  <c r="O14" i="14"/>
  <c r="O11" i="14"/>
  <c r="L105" i="14" l="1"/>
  <c r="K105" i="14"/>
  <c r="O41" i="14"/>
  <c r="O19" i="14"/>
  <c r="O96" i="14"/>
  <c r="O85" i="14"/>
  <c r="J112" i="14"/>
  <c r="O112" i="14" s="1"/>
  <c r="O67" i="14"/>
  <c r="O33" i="14"/>
  <c r="O50" i="14"/>
  <c r="O55" i="14"/>
  <c r="I50" i="14"/>
  <c r="I28" i="14"/>
  <c r="J50" i="14"/>
  <c r="J28" i="14"/>
  <c r="I55" i="14"/>
  <c r="O105" i="14" l="1"/>
  <c r="J114" i="14"/>
  <c r="O28" i="14"/>
  <c r="I32" i="14"/>
  <c r="I56" i="14"/>
  <c r="I51" i="14"/>
  <c r="J32" i="14"/>
  <c r="J51" i="14"/>
  <c r="J56" i="14"/>
  <c r="L103" i="14" l="1"/>
  <c r="K103" i="14"/>
  <c r="J116" i="14"/>
  <c r="O116" i="14" s="1"/>
  <c r="O114" i="14"/>
  <c r="J103" i="14"/>
  <c r="O56" i="14"/>
  <c r="O51" i="14"/>
  <c r="O32" i="14"/>
  <c r="I40" i="14"/>
  <c r="I52" i="14"/>
  <c r="I57" i="14"/>
  <c r="J40" i="14"/>
  <c r="J57" i="14"/>
  <c r="J52" i="14"/>
  <c r="L106" i="14" l="1"/>
  <c r="L109" i="14" s="1"/>
  <c r="L118" i="14" s="1"/>
  <c r="J106" i="14"/>
  <c r="O103" i="14"/>
  <c r="K106" i="14"/>
  <c r="K109" i="14" s="1"/>
  <c r="K118" i="14" s="1"/>
  <c r="J53" i="14"/>
  <c r="J58" i="14"/>
  <c r="O57" i="14"/>
  <c r="O52" i="14"/>
  <c r="O40" i="14"/>
  <c r="I58" i="14"/>
  <c r="I53" i="14"/>
  <c r="O106" i="14" l="1"/>
  <c r="J109" i="14"/>
  <c r="O109" i="14" s="1"/>
  <c r="O58" i="14"/>
  <c r="O53" i="14"/>
  <c r="J118" i="14" l="1"/>
  <c r="O118" i="14" s="1"/>
  <c r="BR172" i="8"/>
  <c r="BR136" i="8"/>
  <c r="CI36" i="8" l="1"/>
  <c r="BR70" i="8"/>
  <c r="BR33" i="8"/>
  <c r="BR65" i="8" l="1"/>
  <c r="BR197" i="8"/>
  <c r="BR193" i="8"/>
  <c r="BR183" i="8"/>
  <c r="BR155" i="8"/>
  <c r="BR29" i="8"/>
  <c r="BR17" i="8"/>
  <c r="BR15" i="8"/>
  <c r="BR98" i="8"/>
  <c r="BR97" i="8"/>
  <c r="BR96" i="8"/>
  <c r="BI11" i="2"/>
  <c r="AI11" i="2"/>
  <c r="I11" i="2"/>
  <c r="BQ15" i="3"/>
  <c r="BO15" i="3"/>
  <c r="BR106" i="8"/>
  <c r="CG181" i="8"/>
  <c r="BN121" i="2"/>
  <c r="BM121" i="2"/>
  <c r="BR37" i="12" l="1"/>
  <c r="BR53" i="8"/>
  <c r="BR54" i="8"/>
  <c r="BR51" i="8"/>
  <c r="BR52" i="8"/>
  <c r="BR185" i="8"/>
  <c r="BR221" i="8" s="1"/>
  <c r="CI221" i="8" s="1"/>
  <c r="BR15" i="3"/>
  <c r="BR69" i="3"/>
  <c r="BR103" i="8"/>
  <c r="BR95" i="8"/>
  <c r="BR157" i="8"/>
  <c r="BR220" i="8" s="1"/>
  <c r="CI220" i="8" s="1"/>
  <c r="BR201" i="8"/>
  <c r="BR27" i="8"/>
  <c r="BR77" i="8"/>
  <c r="BR73" i="12"/>
  <c r="BR84" i="12"/>
  <c r="BR122" i="2"/>
  <c r="BR87" i="2"/>
  <c r="BR65" i="2"/>
  <c r="BR51" i="2"/>
  <c r="BR43" i="2"/>
  <c r="BR24" i="2"/>
  <c r="BR11" i="2"/>
  <c r="BR99" i="3"/>
  <c r="BR88" i="3"/>
  <c r="BR46" i="3"/>
  <c r="BR36" i="3"/>
  <c r="BR17" i="3"/>
  <c r="BR33" i="12"/>
  <c r="BR17" i="12"/>
  <c r="BR15" i="12"/>
  <c r="BR27" i="12"/>
  <c r="BQ37" i="12"/>
  <c r="BV144" i="8"/>
  <c r="BW144" i="8"/>
  <c r="BX144" i="8"/>
  <c r="BY144" i="8"/>
  <c r="BZ144" i="8"/>
  <c r="CA144" i="8"/>
  <c r="CB144" i="8"/>
  <c r="CC144" i="8"/>
  <c r="CD144" i="8"/>
  <c r="CE144" i="8"/>
  <c r="CF144" i="8"/>
  <c r="CG144" i="8"/>
  <c r="CH144" i="8"/>
  <c r="BV132" i="8"/>
  <c r="BW132" i="8"/>
  <c r="BX132" i="8"/>
  <c r="BY132" i="8"/>
  <c r="BZ132" i="8"/>
  <c r="CA132" i="8"/>
  <c r="CB132" i="8"/>
  <c r="CC132" i="8"/>
  <c r="CD132" i="8"/>
  <c r="CE132" i="8"/>
  <c r="CF132" i="8"/>
  <c r="CG132" i="8"/>
  <c r="CH132" i="8"/>
  <c r="BV148" i="8"/>
  <c r="BW148" i="8"/>
  <c r="BX148" i="8"/>
  <c r="BY148" i="8"/>
  <c r="BZ148" i="8"/>
  <c r="CA148" i="8"/>
  <c r="CB148" i="8"/>
  <c r="CC148" i="8"/>
  <c r="CD148" i="8"/>
  <c r="CE148" i="8"/>
  <c r="CF148" i="8"/>
  <c r="CG148" i="8"/>
  <c r="CH148" i="8"/>
  <c r="CI148" i="8"/>
  <c r="BV170" i="8"/>
  <c r="BW170" i="8"/>
  <c r="BX170" i="8"/>
  <c r="BY170" i="8"/>
  <c r="BZ170" i="8"/>
  <c r="CA170" i="8"/>
  <c r="CB170" i="8"/>
  <c r="CC170" i="8"/>
  <c r="CD170" i="8"/>
  <c r="CE170" i="8"/>
  <c r="CF170" i="8"/>
  <c r="CG170" i="8"/>
  <c r="CH170" i="8"/>
  <c r="CI170" i="8"/>
  <c r="BV169" i="8"/>
  <c r="BW169" i="8"/>
  <c r="BX169" i="8"/>
  <c r="BY169" i="8"/>
  <c r="BZ169" i="8"/>
  <c r="CA169" i="8"/>
  <c r="CB169" i="8"/>
  <c r="CC169" i="8"/>
  <c r="CD169" i="8"/>
  <c r="CE169" i="8"/>
  <c r="CF169" i="8"/>
  <c r="CG169" i="8"/>
  <c r="CH169" i="8"/>
  <c r="BV176" i="8"/>
  <c r="BW176" i="8"/>
  <c r="BX176" i="8"/>
  <c r="BY176" i="8"/>
  <c r="BZ176" i="8"/>
  <c r="CA176" i="8"/>
  <c r="CB176" i="8"/>
  <c r="CC176" i="8"/>
  <c r="CD176" i="8"/>
  <c r="CE176" i="8"/>
  <c r="CF176" i="8"/>
  <c r="CG176" i="8"/>
  <c r="CH176" i="8"/>
  <c r="BV181" i="8"/>
  <c r="BW181" i="8"/>
  <c r="BX181" i="8"/>
  <c r="BY181" i="8"/>
  <c r="BZ181" i="8"/>
  <c r="CA181" i="8"/>
  <c r="CB181" i="8"/>
  <c r="CC181" i="8"/>
  <c r="CD181" i="8"/>
  <c r="CE181" i="8"/>
  <c r="CF181" i="8"/>
  <c r="CH181" i="8"/>
  <c r="CI181" i="8"/>
  <c r="BR195" i="8" l="1"/>
  <c r="BR22" i="2"/>
  <c r="BR57" i="3"/>
  <c r="BR25" i="3"/>
  <c r="BR47" i="12"/>
  <c r="BR52" i="3"/>
  <c r="BR102" i="12"/>
  <c r="CI102" i="12" s="1"/>
  <c r="BR101" i="12"/>
  <c r="CI101" i="12" s="1"/>
  <c r="BR115" i="3"/>
  <c r="BR114" i="3"/>
  <c r="BR138" i="2"/>
  <c r="CI138" i="2" s="1"/>
  <c r="BR137" i="2"/>
  <c r="CI137" i="2" s="1"/>
  <c r="CA199" i="8"/>
  <c r="BZ199" i="8"/>
  <c r="CG199" i="8"/>
  <c r="BY199" i="8"/>
  <c r="CF199" i="8"/>
  <c r="BX199" i="8"/>
  <c r="CE199" i="8"/>
  <c r="BW199" i="8"/>
  <c r="CD199" i="8"/>
  <c r="BV199" i="8"/>
  <c r="CC199" i="8"/>
  <c r="CB199" i="8"/>
  <c r="BR102" i="8"/>
  <c r="BR49" i="8"/>
  <c r="BR38" i="8"/>
  <c r="BR78" i="8"/>
  <c r="BR69" i="2"/>
  <c r="BR32" i="2"/>
  <c r="BR74" i="2"/>
  <c r="BR29" i="3"/>
  <c r="BR25" i="12"/>
  <c r="BQ33" i="12"/>
  <c r="BT95" i="12" s="1"/>
  <c r="CI115" i="3" l="1"/>
  <c r="BR53" i="3"/>
  <c r="BR58" i="3"/>
  <c r="CI114" i="3"/>
  <c r="BR104" i="12"/>
  <c r="BR140" i="2"/>
  <c r="BR36" i="2"/>
  <c r="BR41" i="2" s="1"/>
  <c r="BR31" i="12"/>
  <c r="BR117" i="3"/>
  <c r="BR44" i="8"/>
  <c r="BR223" i="8"/>
  <c r="BR63" i="8"/>
  <c r="BR79" i="8"/>
  <c r="BR70" i="2"/>
  <c r="BR75" i="2"/>
  <c r="BR34" i="3"/>
  <c r="BR54" i="3"/>
  <c r="BR59" i="3"/>
  <c r="BR48" i="12"/>
  <c r="BJ171" i="8"/>
  <c r="BI171" i="8"/>
  <c r="BH171" i="8"/>
  <c r="BG171" i="8"/>
  <c r="BR71" i="2" l="1"/>
  <c r="CI117" i="3"/>
  <c r="CI140" i="2"/>
  <c r="BR49" i="12"/>
  <c r="CI104" i="12"/>
  <c r="CI223" i="8"/>
  <c r="BR72" i="2"/>
  <c r="BR76" i="2"/>
  <c r="BR80" i="8"/>
  <c r="BR77" i="2"/>
  <c r="BR60" i="3"/>
  <c r="BR55" i="3"/>
  <c r="BV79" i="12" l="1"/>
  <c r="BW79" i="12"/>
  <c r="BX79" i="12"/>
  <c r="BY79" i="12"/>
  <c r="BZ79" i="12"/>
  <c r="CA79" i="12"/>
  <c r="CB79" i="12"/>
  <c r="CC79" i="12"/>
  <c r="CD79" i="12"/>
  <c r="CE79" i="12"/>
  <c r="CF79" i="12"/>
  <c r="CG79" i="12"/>
  <c r="CH79" i="12"/>
  <c r="CI79" i="12"/>
  <c r="BV80" i="12"/>
  <c r="BW80" i="12"/>
  <c r="BX80" i="12"/>
  <c r="BY80" i="12"/>
  <c r="BZ80" i="12"/>
  <c r="CA80" i="12"/>
  <c r="CB80" i="12"/>
  <c r="CC80" i="12"/>
  <c r="CD80" i="12"/>
  <c r="CE80" i="12"/>
  <c r="CF80" i="12"/>
  <c r="CG80" i="12"/>
  <c r="CH80" i="12"/>
  <c r="CI80" i="12"/>
  <c r="BV67" i="12"/>
  <c r="BW67" i="12"/>
  <c r="BX67" i="12"/>
  <c r="BY67" i="12"/>
  <c r="BZ67" i="12"/>
  <c r="CA67" i="12"/>
  <c r="CB67" i="12"/>
  <c r="CC67" i="12"/>
  <c r="CD67" i="12"/>
  <c r="CE67" i="12"/>
  <c r="CF67" i="12"/>
  <c r="CG67" i="12"/>
  <c r="CH67" i="12"/>
  <c r="CI67" i="12"/>
  <c r="BV69" i="12"/>
  <c r="BW69" i="12"/>
  <c r="BX69" i="12"/>
  <c r="BY69" i="12"/>
  <c r="BZ69" i="12"/>
  <c r="CA69" i="12"/>
  <c r="CB69" i="12"/>
  <c r="CC69" i="12"/>
  <c r="CD69" i="12"/>
  <c r="CE69" i="12"/>
  <c r="CF69" i="12"/>
  <c r="CG69" i="12"/>
  <c r="CH69" i="12"/>
  <c r="CI69" i="12"/>
  <c r="BV68" i="12"/>
  <c r="BW68" i="12"/>
  <c r="BX68" i="12"/>
  <c r="BY68" i="12"/>
  <c r="BZ68" i="12"/>
  <c r="CA68" i="12"/>
  <c r="CB68" i="12"/>
  <c r="CC68" i="12"/>
  <c r="CD68" i="12"/>
  <c r="CE68" i="12"/>
  <c r="CF68" i="12"/>
  <c r="CG68" i="12"/>
  <c r="CH68" i="12"/>
  <c r="CI68" i="12"/>
  <c r="CH95" i="3" l="1"/>
  <c r="CI95" i="3"/>
  <c r="BV82" i="3"/>
  <c r="BW82" i="3"/>
  <c r="BX82" i="3"/>
  <c r="BY82" i="3"/>
  <c r="BZ82" i="3"/>
  <c r="CA82" i="3"/>
  <c r="CB82" i="3"/>
  <c r="CC82" i="3"/>
  <c r="CD82" i="3"/>
  <c r="CE82" i="3"/>
  <c r="CF82" i="3"/>
  <c r="CG82" i="3"/>
  <c r="CH82" i="3"/>
  <c r="CI82" i="3"/>
  <c r="BV84" i="3"/>
  <c r="BW84" i="3"/>
  <c r="BX84" i="3"/>
  <c r="BY84" i="3"/>
  <c r="BZ84" i="3"/>
  <c r="CA84" i="3"/>
  <c r="CB84" i="3"/>
  <c r="CC84" i="3"/>
  <c r="CD84" i="3"/>
  <c r="CE84" i="3"/>
  <c r="CF84" i="3"/>
  <c r="CG84" i="3"/>
  <c r="CH84" i="3"/>
  <c r="CI84" i="3"/>
  <c r="BV115" i="2"/>
  <c r="BW115" i="2"/>
  <c r="BX115" i="2"/>
  <c r="BY115" i="2"/>
  <c r="BZ115" i="2"/>
  <c r="CA115" i="2"/>
  <c r="CB115" i="2"/>
  <c r="CC115" i="2"/>
  <c r="CD115" i="2"/>
  <c r="CE115" i="2"/>
  <c r="CF115" i="2"/>
  <c r="CG115" i="2"/>
  <c r="CH115" i="2"/>
  <c r="CI115" i="2"/>
  <c r="BV116" i="2"/>
  <c r="BW116" i="2"/>
  <c r="BX116" i="2"/>
  <c r="BY116" i="2"/>
  <c r="BZ116" i="2"/>
  <c r="CA116" i="2"/>
  <c r="CB116" i="2"/>
  <c r="CC116" i="2"/>
  <c r="CD116" i="2"/>
  <c r="CE116" i="2"/>
  <c r="CF116" i="2"/>
  <c r="CG116" i="2"/>
  <c r="CH116" i="2"/>
  <c r="CI116" i="2"/>
  <c r="BV119" i="2"/>
  <c r="BW119" i="2"/>
  <c r="BX119" i="2"/>
  <c r="BY119" i="2"/>
  <c r="BZ119" i="2"/>
  <c r="CA119" i="2"/>
  <c r="CB119" i="2"/>
  <c r="CC119" i="2"/>
  <c r="CD119" i="2"/>
  <c r="CE119" i="2"/>
  <c r="CF119" i="2"/>
  <c r="CG119" i="2"/>
  <c r="CH119" i="2"/>
  <c r="CI119" i="2"/>
  <c r="BV120" i="2"/>
  <c r="BW120" i="2"/>
  <c r="BX120" i="2"/>
  <c r="BY120" i="2"/>
  <c r="BZ120" i="2"/>
  <c r="CA120" i="2"/>
  <c r="CB120" i="2"/>
  <c r="CC120" i="2"/>
  <c r="CD120" i="2"/>
  <c r="CE120" i="2"/>
  <c r="CF120" i="2"/>
  <c r="CG120" i="2"/>
  <c r="CH120" i="2"/>
  <c r="CI120" i="2"/>
  <c r="BV101" i="2"/>
  <c r="BW101" i="2"/>
  <c r="BX101" i="2"/>
  <c r="BY101" i="2"/>
  <c r="BZ101" i="2"/>
  <c r="CA101" i="2"/>
  <c r="CB101" i="2"/>
  <c r="CC101" i="2"/>
  <c r="CD101" i="2"/>
  <c r="CE101" i="2"/>
  <c r="CF101" i="2"/>
  <c r="CG101" i="2"/>
  <c r="CH101" i="2"/>
  <c r="CI101" i="2"/>
  <c r="BV103" i="2"/>
  <c r="BW103" i="2"/>
  <c r="BX103" i="2"/>
  <c r="BY103" i="2"/>
  <c r="BZ103" i="2"/>
  <c r="CA103" i="2"/>
  <c r="CB103" i="2"/>
  <c r="CC103" i="2"/>
  <c r="CD103" i="2"/>
  <c r="CE103" i="2"/>
  <c r="CF103" i="2"/>
  <c r="CG103" i="2"/>
  <c r="CH103" i="2"/>
  <c r="CI103" i="2"/>
  <c r="BV102" i="2"/>
  <c r="BW102" i="2"/>
  <c r="BX102" i="2"/>
  <c r="BY102" i="2"/>
  <c r="BZ102" i="2"/>
  <c r="CA102" i="2"/>
  <c r="CB102" i="2"/>
  <c r="CC102" i="2"/>
  <c r="CD102" i="2"/>
  <c r="CE102" i="2"/>
  <c r="CF102" i="2"/>
  <c r="CG102" i="2"/>
  <c r="CH102" i="2"/>
  <c r="CI102" i="2"/>
  <c r="BI88" i="3"/>
  <c r="BJ99" i="3"/>
  <c r="BQ104" i="8" l="1"/>
  <c r="BQ52" i="8"/>
  <c r="BQ54" i="8"/>
  <c r="BQ53" i="8"/>
  <c r="CI64" i="12" l="1"/>
  <c r="CI65" i="12"/>
  <c r="CI66" i="12"/>
  <c r="CI70" i="12"/>
  <c r="CI71" i="12"/>
  <c r="CI72" i="12"/>
  <c r="CI76" i="12"/>
  <c r="CI77" i="12"/>
  <c r="CI78" i="12"/>
  <c r="CI81" i="12"/>
  <c r="CI82" i="12"/>
  <c r="CI83" i="12"/>
  <c r="BQ73" i="12" l="1"/>
  <c r="BQ84" i="12"/>
  <c r="CI56" i="12"/>
  <c r="CI84" i="12" l="1"/>
  <c r="CI73" i="12"/>
  <c r="CI29" i="12"/>
  <c r="CI43" i="12"/>
  <c r="CI42" i="12"/>
  <c r="CI18" i="12"/>
  <c r="CI35" i="12"/>
  <c r="CI19" i="12"/>
  <c r="CI36" i="12"/>
  <c r="CI28" i="12"/>
  <c r="CI34" i="12"/>
  <c r="CI11" i="12"/>
  <c r="CI21" i="12"/>
  <c r="CI23" i="12"/>
  <c r="CI13" i="12"/>
  <c r="BQ102" i="12" l="1"/>
  <c r="CI37" i="12"/>
  <c r="BQ15" i="12"/>
  <c r="CI39" i="2"/>
  <c r="CI71" i="3"/>
  <c r="CI108" i="8"/>
  <c r="CI106" i="8"/>
  <c r="CI104" i="8"/>
  <c r="CI103" i="8"/>
  <c r="CI98" i="8"/>
  <c r="CI97" i="8"/>
  <c r="CI96" i="8"/>
  <c r="CI95" i="8"/>
  <c r="CI73" i="8"/>
  <c r="CI60" i="8"/>
  <c r="CI59" i="8"/>
  <c r="CI55" i="8"/>
  <c r="CI54" i="8"/>
  <c r="CI53" i="8"/>
  <c r="CI52" i="8"/>
  <c r="BO106" i="8"/>
  <c r="BN106" i="8"/>
  <c r="BM106" i="8"/>
  <c r="BL106" i="8"/>
  <c r="BJ106" i="8"/>
  <c r="BI106" i="8"/>
  <c r="BH106" i="8"/>
  <c r="BG106" i="8"/>
  <c r="BE106" i="8"/>
  <c r="BD106" i="8"/>
  <c r="BC106" i="8"/>
  <c r="BB106" i="8"/>
  <c r="AZ106" i="8"/>
  <c r="AY106" i="8"/>
  <c r="AX106" i="8"/>
  <c r="AW106" i="8"/>
  <c r="AU106" i="8"/>
  <c r="AT106" i="8"/>
  <c r="AS106" i="8"/>
  <c r="AR106" i="8"/>
  <c r="AP106" i="8"/>
  <c r="AO106" i="8"/>
  <c r="AN106" i="8"/>
  <c r="AM106" i="8"/>
  <c r="AK106" i="8"/>
  <c r="AJ106" i="8"/>
  <c r="AI106" i="8"/>
  <c r="AH106" i="8"/>
  <c r="AF106" i="8"/>
  <c r="AE106" i="8"/>
  <c r="AD106" i="8"/>
  <c r="AC106" i="8"/>
  <c r="AA106" i="8"/>
  <c r="Z106" i="8"/>
  <c r="Y106" i="8"/>
  <c r="X106" i="8"/>
  <c r="V106" i="8"/>
  <c r="U106" i="8"/>
  <c r="T106" i="8"/>
  <c r="S106" i="8"/>
  <c r="Q106" i="8"/>
  <c r="P106" i="8"/>
  <c r="O106" i="8"/>
  <c r="N106" i="8"/>
  <c r="L106" i="8"/>
  <c r="K106" i="8"/>
  <c r="J106" i="8"/>
  <c r="I106" i="8"/>
  <c r="G106" i="8"/>
  <c r="F106" i="8"/>
  <c r="E106" i="8"/>
  <c r="D106" i="8"/>
  <c r="BQ17" i="12"/>
  <c r="CI15" i="12" l="1"/>
  <c r="CI17" i="12"/>
  <c r="BQ101" i="12"/>
  <c r="BQ27" i="12"/>
  <c r="BQ47" i="12"/>
  <c r="BQ25" i="12"/>
  <c r="CI47" i="12" l="1"/>
  <c r="BQ31" i="12"/>
  <c r="CI27" i="12"/>
  <c r="BQ104" i="12"/>
  <c r="BQ48" i="12"/>
  <c r="CI25" i="12"/>
  <c r="CI33" i="12"/>
  <c r="CI31" i="12" l="1"/>
  <c r="BT93" i="12"/>
  <c r="CI49" i="12"/>
  <c r="CI48" i="12"/>
  <c r="BQ49" i="12"/>
  <c r="BV108" i="12"/>
  <c r="BV106" i="12"/>
  <c r="AP104" i="12"/>
  <c r="AO104" i="12"/>
  <c r="AN104" i="12"/>
  <c r="AM104" i="12"/>
  <c r="CC102" i="12"/>
  <c r="CC101" i="12"/>
  <c r="CH97" i="12"/>
  <c r="CG97" i="12"/>
  <c r="CF97" i="12"/>
  <c r="CE97" i="12"/>
  <c r="CD97" i="12"/>
  <c r="CC97" i="12"/>
  <c r="CB97" i="12"/>
  <c r="CA97" i="12"/>
  <c r="BZ97" i="12"/>
  <c r="BY97" i="12"/>
  <c r="BX97" i="12"/>
  <c r="BW97" i="12"/>
  <c r="BV97" i="12"/>
  <c r="AP96" i="12"/>
  <c r="AO96" i="12"/>
  <c r="AN96" i="12"/>
  <c r="AM96" i="12"/>
  <c r="CC95" i="12"/>
  <c r="CC93" i="12"/>
  <c r="BO84" i="12"/>
  <c r="BN84" i="12"/>
  <c r="BM84" i="12"/>
  <c r="BL84" i="12"/>
  <c r="BJ84" i="12"/>
  <c r="BI84" i="12"/>
  <c r="BH84" i="12"/>
  <c r="BG84" i="12"/>
  <c r="BE84" i="12"/>
  <c r="BD84" i="12"/>
  <c r="BC84" i="12"/>
  <c r="BB84" i="12"/>
  <c r="AZ84" i="12"/>
  <c r="AY84" i="12"/>
  <c r="AX84" i="12"/>
  <c r="AW84" i="12"/>
  <c r="AU84" i="12"/>
  <c r="AT84" i="12"/>
  <c r="AS84" i="12"/>
  <c r="AR84" i="12"/>
  <c r="AP84" i="12"/>
  <c r="AO84" i="12"/>
  <c r="AN84" i="12"/>
  <c r="AM84" i="12"/>
  <c r="AK84" i="12"/>
  <c r="AJ84" i="12"/>
  <c r="AI84" i="12"/>
  <c r="AH84" i="12"/>
  <c r="AF84" i="12"/>
  <c r="AE84" i="12"/>
  <c r="AD84" i="12"/>
  <c r="AC84" i="12"/>
  <c r="AA84" i="12"/>
  <c r="Z84" i="12"/>
  <c r="Y84" i="12"/>
  <c r="X84" i="12"/>
  <c r="V84" i="12"/>
  <c r="U84" i="12"/>
  <c r="T84" i="12"/>
  <c r="S84" i="12"/>
  <c r="Q84" i="12"/>
  <c r="P84" i="12"/>
  <c r="O84" i="12"/>
  <c r="N84" i="12"/>
  <c r="L84" i="12"/>
  <c r="K84" i="12"/>
  <c r="J84" i="12"/>
  <c r="I84" i="12"/>
  <c r="G84" i="12"/>
  <c r="F84" i="12"/>
  <c r="E84" i="12"/>
  <c r="D84" i="12"/>
  <c r="CH83" i="12"/>
  <c r="CG83" i="12"/>
  <c r="CF83" i="12"/>
  <c r="CE83" i="12"/>
  <c r="CD83" i="12"/>
  <c r="CC83" i="12"/>
  <c r="CB83" i="12"/>
  <c r="CA83" i="12"/>
  <c r="BZ83" i="12"/>
  <c r="BY83" i="12"/>
  <c r="BX83" i="12"/>
  <c r="BW83" i="12"/>
  <c r="BV83" i="12"/>
  <c r="CH82" i="12"/>
  <c r="CG82" i="12"/>
  <c r="CF82" i="12"/>
  <c r="CE82" i="12"/>
  <c r="CD82" i="12"/>
  <c r="CC82" i="12"/>
  <c r="CB82" i="12"/>
  <c r="CA82" i="12"/>
  <c r="BZ82" i="12"/>
  <c r="BY82" i="12"/>
  <c r="BX82" i="12"/>
  <c r="BW82" i="12"/>
  <c r="BV82" i="12"/>
  <c r="CH81" i="12"/>
  <c r="CG81" i="12"/>
  <c r="CF81" i="12"/>
  <c r="CE81" i="12"/>
  <c r="CD81" i="12"/>
  <c r="CC81" i="12"/>
  <c r="CB81" i="12"/>
  <c r="CA81" i="12"/>
  <c r="BZ81" i="12"/>
  <c r="BY81" i="12"/>
  <c r="BX81" i="12"/>
  <c r="BW81" i="12"/>
  <c r="BV81" i="12"/>
  <c r="CH78" i="12"/>
  <c r="CG78" i="12"/>
  <c r="CF78" i="12"/>
  <c r="CE78" i="12"/>
  <c r="CD78" i="12"/>
  <c r="CC78" i="12"/>
  <c r="CB78" i="12"/>
  <c r="CA78" i="12"/>
  <c r="BZ78" i="12"/>
  <c r="BY78" i="12"/>
  <c r="BX78" i="12"/>
  <c r="BW78" i="12"/>
  <c r="BV78" i="12"/>
  <c r="CH77" i="12"/>
  <c r="CG77" i="12"/>
  <c r="CF77" i="12"/>
  <c r="CE77" i="12"/>
  <c r="CD77" i="12"/>
  <c r="CC77" i="12"/>
  <c r="CB77" i="12"/>
  <c r="CA77" i="12"/>
  <c r="BZ77" i="12"/>
  <c r="BY77" i="12"/>
  <c r="BX77" i="12"/>
  <c r="BW77" i="12"/>
  <c r="BV77" i="12"/>
  <c r="CH76" i="12"/>
  <c r="CG76" i="12"/>
  <c r="CF76" i="12"/>
  <c r="CE76" i="12"/>
  <c r="CD76" i="12"/>
  <c r="CC76" i="12"/>
  <c r="CB76" i="12"/>
  <c r="CA76" i="12"/>
  <c r="BZ76" i="12"/>
  <c r="BY76" i="12"/>
  <c r="BX76" i="12"/>
  <c r="BW76" i="12"/>
  <c r="BV76" i="12"/>
  <c r="BO73" i="12"/>
  <c r="BN73" i="12"/>
  <c r="BM73" i="12"/>
  <c r="BL73" i="12"/>
  <c r="BJ73" i="12"/>
  <c r="BI73" i="12"/>
  <c r="BH73" i="12"/>
  <c r="BG73" i="12"/>
  <c r="BE73" i="12"/>
  <c r="BD73" i="12"/>
  <c r="BC73" i="12"/>
  <c r="BB73" i="12"/>
  <c r="AZ73" i="12"/>
  <c r="AY73" i="12"/>
  <c r="AX73" i="12"/>
  <c r="AW73" i="12"/>
  <c r="AU73" i="12"/>
  <c r="AT73" i="12"/>
  <c r="AS73" i="12"/>
  <c r="AR73" i="12"/>
  <c r="AP73" i="12"/>
  <c r="AO73" i="12"/>
  <c r="AN73" i="12"/>
  <c r="AM73" i="12"/>
  <c r="AK73" i="12"/>
  <c r="AJ73" i="12"/>
  <c r="AI73" i="12"/>
  <c r="AH73" i="12"/>
  <c r="AF73" i="12"/>
  <c r="AE73" i="12"/>
  <c r="AD73" i="12"/>
  <c r="AC73" i="12"/>
  <c r="AA73" i="12"/>
  <c r="Z73" i="12"/>
  <c r="Y73" i="12"/>
  <c r="X73" i="12"/>
  <c r="V73" i="12"/>
  <c r="U73" i="12"/>
  <c r="T73" i="12"/>
  <c r="S73" i="12"/>
  <c r="Q73" i="12"/>
  <c r="P73" i="12"/>
  <c r="O73" i="12"/>
  <c r="N73" i="12"/>
  <c r="L73" i="12"/>
  <c r="K73" i="12"/>
  <c r="J73" i="12"/>
  <c r="I73" i="12"/>
  <c r="G73" i="12"/>
  <c r="F73" i="12"/>
  <c r="E73" i="12"/>
  <c r="D73" i="12"/>
  <c r="CH72" i="12"/>
  <c r="CG72" i="12"/>
  <c r="CF72" i="12"/>
  <c r="CE72" i="12"/>
  <c r="CD72" i="12"/>
  <c r="CC72" i="12"/>
  <c r="CB72" i="12"/>
  <c r="CA72" i="12"/>
  <c r="BZ72" i="12"/>
  <c r="BY72" i="12"/>
  <c r="BX72" i="12"/>
  <c r="BW72" i="12"/>
  <c r="BV72" i="12"/>
  <c r="CH71" i="12"/>
  <c r="CG71" i="12"/>
  <c r="CF71" i="12"/>
  <c r="CE71" i="12"/>
  <c r="CD71" i="12"/>
  <c r="CC71" i="12"/>
  <c r="CB71" i="12"/>
  <c r="CA71" i="12"/>
  <c r="BZ71" i="12"/>
  <c r="BY71" i="12"/>
  <c r="BX71" i="12"/>
  <c r="BW71" i="12"/>
  <c r="BV71" i="12"/>
  <c r="CH70" i="12"/>
  <c r="CG70" i="12"/>
  <c r="CF70" i="12"/>
  <c r="CE70" i="12"/>
  <c r="CD70" i="12"/>
  <c r="CC70" i="12"/>
  <c r="CB70" i="12"/>
  <c r="CA70" i="12"/>
  <c r="BZ70" i="12"/>
  <c r="BY70" i="12"/>
  <c r="BX70" i="12"/>
  <c r="BW70" i="12"/>
  <c r="BV70" i="12"/>
  <c r="CH66" i="12"/>
  <c r="CG66" i="12"/>
  <c r="CF66" i="12"/>
  <c r="CE66" i="12"/>
  <c r="CD66" i="12"/>
  <c r="CC66" i="12"/>
  <c r="CB66" i="12"/>
  <c r="CA66" i="12"/>
  <c r="BZ66" i="12"/>
  <c r="BY66" i="12"/>
  <c r="BX66" i="12"/>
  <c r="BW66" i="12"/>
  <c r="BV66" i="12"/>
  <c r="CH65" i="12"/>
  <c r="CG65" i="12"/>
  <c r="CF65" i="12"/>
  <c r="CE65" i="12"/>
  <c r="CD65" i="12"/>
  <c r="CC65" i="12"/>
  <c r="CB65" i="12"/>
  <c r="CA65" i="12"/>
  <c r="BZ65" i="12"/>
  <c r="BY65" i="12"/>
  <c r="BX65" i="12"/>
  <c r="BW65" i="12"/>
  <c r="BV65" i="12"/>
  <c r="CH64" i="12"/>
  <c r="CG64" i="12"/>
  <c r="CF64" i="12"/>
  <c r="CE64" i="12"/>
  <c r="CD64" i="12"/>
  <c r="CC64" i="12"/>
  <c r="CB64" i="12"/>
  <c r="CA64" i="12"/>
  <c r="BZ64" i="12"/>
  <c r="BY64" i="12"/>
  <c r="BX64" i="12"/>
  <c r="BW64" i="12"/>
  <c r="BV64" i="12"/>
  <c r="CH56" i="12"/>
  <c r="CG56" i="12"/>
  <c r="CF56" i="12"/>
  <c r="CE56" i="12"/>
  <c r="CD56" i="12"/>
  <c r="CC56" i="12"/>
  <c r="CB56" i="12"/>
  <c r="CA56" i="12"/>
  <c r="BZ56" i="12"/>
  <c r="BY56" i="12"/>
  <c r="BX56" i="12"/>
  <c r="BW56" i="12"/>
  <c r="BV56" i="12"/>
  <c r="CH43" i="12"/>
  <c r="CG43" i="12"/>
  <c r="CF43" i="12"/>
  <c r="CE43" i="12"/>
  <c r="CD43" i="12"/>
  <c r="CC43" i="12"/>
  <c r="CB43" i="12"/>
  <c r="CA43" i="12"/>
  <c r="BZ43" i="12"/>
  <c r="BY43" i="12"/>
  <c r="BX43" i="12"/>
  <c r="BW43" i="12"/>
  <c r="BV43" i="12"/>
  <c r="CH42" i="12"/>
  <c r="CG42" i="12"/>
  <c r="CF42" i="12"/>
  <c r="CE42" i="12"/>
  <c r="CD42" i="12"/>
  <c r="CC42" i="12"/>
  <c r="CB42" i="12"/>
  <c r="CA42" i="12"/>
  <c r="BZ42" i="12"/>
  <c r="BY42" i="12"/>
  <c r="BX42" i="12"/>
  <c r="BW42" i="12"/>
  <c r="BV42" i="12"/>
  <c r="BO37" i="12"/>
  <c r="BN37" i="12"/>
  <c r="BM37" i="12"/>
  <c r="BL37" i="12"/>
  <c r="BJ37" i="12"/>
  <c r="BI37" i="12"/>
  <c r="BH37" i="12"/>
  <c r="BG37" i="12"/>
  <c r="BE37" i="12"/>
  <c r="BD37" i="12"/>
  <c r="BC37" i="12"/>
  <c r="BB37" i="12"/>
  <c r="AZ37" i="12"/>
  <c r="AY37" i="12"/>
  <c r="AX37" i="12"/>
  <c r="AW37" i="12"/>
  <c r="AU37" i="12"/>
  <c r="AT37" i="12"/>
  <c r="AS37" i="12"/>
  <c r="AS33" i="12" s="1"/>
  <c r="AR37" i="12"/>
  <c r="AP37" i="12"/>
  <c r="AO37" i="12"/>
  <c r="AN37" i="12"/>
  <c r="AM37" i="12"/>
  <c r="AK37" i="12"/>
  <c r="AJ37" i="12"/>
  <c r="AI37" i="12"/>
  <c r="AI33" i="12" s="1"/>
  <c r="AH37" i="12"/>
  <c r="AF37" i="12"/>
  <c r="AE37" i="12"/>
  <c r="AD37" i="12"/>
  <c r="AC37" i="12"/>
  <c r="AA37" i="12"/>
  <c r="Z37" i="12"/>
  <c r="Y37" i="12"/>
  <c r="Y33" i="12" s="1"/>
  <c r="X37" i="12"/>
  <c r="V37" i="12"/>
  <c r="U37" i="12"/>
  <c r="T37" i="12"/>
  <c r="S37" i="12"/>
  <c r="Q37" i="12"/>
  <c r="P37" i="12"/>
  <c r="O37" i="12"/>
  <c r="N37" i="12"/>
  <c r="L37" i="12"/>
  <c r="K37" i="12"/>
  <c r="J37" i="12"/>
  <c r="I37" i="12"/>
  <c r="G37" i="12"/>
  <c r="F37" i="12"/>
  <c r="E37" i="12"/>
  <c r="D37" i="12"/>
  <c r="CH36" i="12"/>
  <c r="CG36" i="12"/>
  <c r="CF36" i="12"/>
  <c r="CE36" i="12"/>
  <c r="CD36" i="12"/>
  <c r="CC36" i="12"/>
  <c r="CB36" i="12"/>
  <c r="CA36" i="12"/>
  <c r="BZ36" i="12"/>
  <c r="BY36" i="12"/>
  <c r="BX36" i="12"/>
  <c r="BW36" i="12"/>
  <c r="BV36" i="12"/>
  <c r="CH35" i="12"/>
  <c r="CG35" i="12"/>
  <c r="CF35" i="12"/>
  <c r="CE35" i="12"/>
  <c r="CD35" i="12"/>
  <c r="CC35" i="12"/>
  <c r="CB35" i="12"/>
  <c r="CA35" i="12"/>
  <c r="BZ35" i="12"/>
  <c r="BY35" i="12"/>
  <c r="BX35" i="12"/>
  <c r="BW35" i="12"/>
  <c r="BV35" i="12"/>
  <c r="CH34" i="12"/>
  <c r="CG34" i="12"/>
  <c r="CF34" i="12"/>
  <c r="CE34" i="12"/>
  <c r="CD34" i="12"/>
  <c r="CC34" i="12"/>
  <c r="CB34" i="12"/>
  <c r="CA34" i="12"/>
  <c r="BZ34" i="12"/>
  <c r="BY34" i="12"/>
  <c r="BX34" i="12"/>
  <c r="BW34" i="12"/>
  <c r="BV34" i="12"/>
  <c r="BN33" i="12"/>
  <c r="BL33" i="12"/>
  <c r="CH29" i="12"/>
  <c r="CG29" i="12"/>
  <c r="CF29" i="12"/>
  <c r="CE29" i="12"/>
  <c r="CD29" i="12"/>
  <c r="CC29" i="12"/>
  <c r="CB29" i="12"/>
  <c r="CA29" i="12"/>
  <c r="BZ29" i="12"/>
  <c r="BY29" i="12"/>
  <c r="BX29" i="12"/>
  <c r="BW29" i="12"/>
  <c r="BV29" i="12"/>
  <c r="CH28" i="12"/>
  <c r="CG28" i="12"/>
  <c r="CF28" i="12"/>
  <c r="CE28" i="12"/>
  <c r="CD28" i="12"/>
  <c r="CC28" i="12"/>
  <c r="CB28" i="12"/>
  <c r="CA28" i="12"/>
  <c r="BZ28" i="12"/>
  <c r="BY28" i="12"/>
  <c r="BX28" i="12"/>
  <c r="BW28" i="12"/>
  <c r="BV28" i="12"/>
  <c r="CG27" i="12"/>
  <c r="CF27" i="12"/>
  <c r="CE27" i="12"/>
  <c r="CD27" i="12"/>
  <c r="CC27" i="12"/>
  <c r="CB27" i="12"/>
  <c r="CA27" i="12"/>
  <c r="BZ27" i="12"/>
  <c r="BY27" i="12"/>
  <c r="BX27" i="12"/>
  <c r="BW27" i="12"/>
  <c r="BV27" i="12"/>
  <c r="BO27" i="12"/>
  <c r="BL27" i="12"/>
  <c r="CH23" i="12"/>
  <c r="CG23" i="12"/>
  <c r="CF23" i="12"/>
  <c r="CE23" i="12"/>
  <c r="CD23" i="12"/>
  <c r="CC23" i="12"/>
  <c r="CB23" i="12"/>
  <c r="CA23" i="12"/>
  <c r="BZ23" i="12"/>
  <c r="BY23" i="12"/>
  <c r="BX23" i="12"/>
  <c r="BW23" i="12"/>
  <c r="BV23" i="12"/>
  <c r="CH21" i="12"/>
  <c r="CG21" i="12"/>
  <c r="CF21" i="12"/>
  <c r="CE21" i="12"/>
  <c r="CD21" i="12"/>
  <c r="CC21" i="12"/>
  <c r="CB21" i="12"/>
  <c r="CA21" i="12"/>
  <c r="BZ21" i="12"/>
  <c r="BY21" i="12"/>
  <c r="BX21" i="12"/>
  <c r="BW21" i="12"/>
  <c r="BV21" i="12"/>
  <c r="CH19" i="12"/>
  <c r="CG19" i="12"/>
  <c r="CF19" i="12"/>
  <c r="CE19" i="12"/>
  <c r="CD19" i="12"/>
  <c r="CC19" i="12"/>
  <c r="CB19" i="12"/>
  <c r="CA19" i="12"/>
  <c r="BZ19" i="12"/>
  <c r="BY19" i="12"/>
  <c r="BX19" i="12"/>
  <c r="BW19" i="12"/>
  <c r="BV19" i="12"/>
  <c r="CH18" i="12"/>
  <c r="CG18" i="12"/>
  <c r="CF18" i="12"/>
  <c r="CE18" i="12"/>
  <c r="CD18" i="12"/>
  <c r="CC18" i="12"/>
  <c r="CB18" i="12"/>
  <c r="CA18" i="12"/>
  <c r="BZ18" i="12"/>
  <c r="BY18" i="12"/>
  <c r="BX18" i="12"/>
  <c r="BW18" i="12"/>
  <c r="BV18" i="12"/>
  <c r="BO17" i="12"/>
  <c r="BN17" i="12"/>
  <c r="BM17" i="12"/>
  <c r="BL17" i="12"/>
  <c r="BJ17" i="12"/>
  <c r="BI17" i="12"/>
  <c r="BH17" i="12"/>
  <c r="BG17" i="12"/>
  <c r="BE17" i="12"/>
  <c r="BD17" i="12"/>
  <c r="BC17" i="12"/>
  <c r="BB17" i="12"/>
  <c r="AZ17" i="12"/>
  <c r="AY17" i="12"/>
  <c r="AX17" i="12"/>
  <c r="AW17" i="12"/>
  <c r="AU17" i="12"/>
  <c r="AT17" i="12"/>
  <c r="AS17" i="12"/>
  <c r="AR17" i="12"/>
  <c r="AP17" i="12"/>
  <c r="AO17" i="12"/>
  <c r="AN17" i="12"/>
  <c r="AM17" i="12"/>
  <c r="AK17" i="12"/>
  <c r="AJ17" i="12"/>
  <c r="AI17" i="12"/>
  <c r="AH17" i="12"/>
  <c r="AF17" i="12"/>
  <c r="AE17" i="12"/>
  <c r="AD17" i="12"/>
  <c r="AC17" i="12"/>
  <c r="AA17" i="12"/>
  <c r="Z17" i="12"/>
  <c r="Y17" i="12"/>
  <c r="X17" i="12"/>
  <c r="V17" i="12"/>
  <c r="U17" i="12"/>
  <c r="T17" i="12"/>
  <c r="S17" i="12"/>
  <c r="Q17" i="12"/>
  <c r="P17" i="12"/>
  <c r="O17" i="12"/>
  <c r="N17" i="12"/>
  <c r="L17" i="12"/>
  <c r="K17" i="12"/>
  <c r="J17" i="12"/>
  <c r="I17" i="12"/>
  <c r="G17" i="12"/>
  <c r="F17" i="12"/>
  <c r="E17" i="12"/>
  <c r="D17" i="12"/>
  <c r="BO15" i="12"/>
  <c r="BN15" i="12"/>
  <c r="BM15" i="12"/>
  <c r="BL15" i="12"/>
  <c r="BJ15" i="12"/>
  <c r="BI15" i="12"/>
  <c r="BH15" i="12"/>
  <c r="BG15" i="12"/>
  <c r="BE15" i="12"/>
  <c r="BD15" i="12"/>
  <c r="BC15" i="12"/>
  <c r="BB15" i="12"/>
  <c r="AZ15" i="12"/>
  <c r="AY15" i="12"/>
  <c r="AX15" i="12"/>
  <c r="AW15" i="12"/>
  <c r="AU15" i="12"/>
  <c r="AT15" i="12"/>
  <c r="AS15" i="12"/>
  <c r="AR15" i="12"/>
  <c r="AP15" i="12"/>
  <c r="AO15" i="12"/>
  <c r="AN15" i="12"/>
  <c r="AM15" i="12"/>
  <c r="AK15" i="12"/>
  <c r="AJ15" i="12"/>
  <c r="AI15" i="12"/>
  <c r="AH15" i="12"/>
  <c r="AF15" i="12"/>
  <c r="AE15" i="12"/>
  <c r="AD15" i="12"/>
  <c r="AC15" i="12"/>
  <c r="AA15" i="12"/>
  <c r="Z15" i="12"/>
  <c r="Y15" i="12"/>
  <c r="X15" i="12"/>
  <c r="V15" i="12"/>
  <c r="U15" i="12"/>
  <c r="T15" i="12"/>
  <c r="S15" i="12"/>
  <c r="Q15" i="12"/>
  <c r="P15" i="12"/>
  <c r="O15" i="12"/>
  <c r="N15" i="12"/>
  <c r="L15" i="12"/>
  <c r="K15" i="12"/>
  <c r="J15" i="12"/>
  <c r="I15" i="12"/>
  <c r="G15" i="12"/>
  <c r="F15" i="12"/>
  <c r="E15" i="12"/>
  <c r="D15" i="12"/>
  <c r="CH13" i="12"/>
  <c r="CG13" i="12"/>
  <c r="CF13" i="12"/>
  <c r="CE13" i="12"/>
  <c r="CD13" i="12"/>
  <c r="CC13" i="12"/>
  <c r="CB13" i="12"/>
  <c r="CA13" i="12"/>
  <c r="BZ13" i="12"/>
  <c r="BY13" i="12"/>
  <c r="BX13" i="12"/>
  <c r="BW13" i="12"/>
  <c r="BV13" i="12"/>
  <c r="CH11" i="12"/>
  <c r="CG11" i="12"/>
  <c r="CF11" i="12"/>
  <c r="CE11" i="12"/>
  <c r="CD11" i="12"/>
  <c r="CC11" i="12"/>
  <c r="CB11" i="12"/>
  <c r="CA11" i="12"/>
  <c r="BZ11" i="12"/>
  <c r="BY11" i="12"/>
  <c r="BX11" i="12"/>
  <c r="BW11" i="12"/>
  <c r="BV11" i="12"/>
  <c r="BT96" i="12" l="1"/>
  <c r="AN99" i="12"/>
  <c r="AT33" i="12"/>
  <c r="AO99" i="12"/>
  <c r="E33" i="12"/>
  <c r="BC33" i="12"/>
  <c r="AP99" i="12"/>
  <c r="CC99" i="12" s="1"/>
  <c r="F33" i="12"/>
  <c r="N33" i="12"/>
  <c r="BD33" i="12"/>
  <c r="O33" i="12"/>
  <c r="BM33" i="12"/>
  <c r="AM99" i="12"/>
  <c r="AE33" i="12"/>
  <c r="AD101" i="12"/>
  <c r="AX101" i="12"/>
  <c r="BH101" i="12"/>
  <c r="BE102" i="12"/>
  <c r="L33" i="12"/>
  <c r="AZ33" i="12"/>
  <c r="J47" i="12"/>
  <c r="T47" i="12"/>
  <c r="AD47" i="12"/>
  <c r="AX47" i="12"/>
  <c r="BH47" i="12"/>
  <c r="J33" i="12"/>
  <c r="T33" i="12"/>
  <c r="AD33" i="12"/>
  <c r="AN33" i="12"/>
  <c r="AX33" i="12"/>
  <c r="BH33" i="12"/>
  <c r="I101" i="12"/>
  <c r="S101" i="12"/>
  <c r="AC101" i="12"/>
  <c r="AW101" i="12"/>
  <c r="BG101" i="12"/>
  <c r="F102" i="12"/>
  <c r="P102" i="12"/>
  <c r="Z102" i="12"/>
  <c r="Z104" i="12" s="1"/>
  <c r="AJ102" i="12"/>
  <c r="AJ104" i="12" s="1"/>
  <c r="AT102" i="12"/>
  <c r="BD102" i="12"/>
  <c r="BN102" i="12"/>
  <c r="AO33" i="12"/>
  <c r="T101" i="12"/>
  <c r="Q102" i="12"/>
  <c r="AK102" i="12"/>
  <c r="AF33" i="12"/>
  <c r="U101" i="12"/>
  <c r="AC102" i="12"/>
  <c r="D33" i="12"/>
  <c r="X33" i="12"/>
  <c r="AH33" i="12"/>
  <c r="AR33" i="12"/>
  <c r="BB33" i="12"/>
  <c r="BE95" i="12" s="1"/>
  <c r="L101" i="12"/>
  <c r="BW101" i="12" s="1"/>
  <c r="V101" i="12"/>
  <c r="AF101" i="12"/>
  <c r="AZ101" i="12"/>
  <c r="BJ101" i="12"/>
  <c r="J102" i="12"/>
  <c r="T102" i="12"/>
  <c r="AD102" i="12"/>
  <c r="AX102" i="12"/>
  <c r="BH102" i="12"/>
  <c r="K33" i="12"/>
  <c r="BO102" i="12"/>
  <c r="AP33" i="12"/>
  <c r="I102" i="12"/>
  <c r="AW102" i="12"/>
  <c r="AW104" i="12" s="1"/>
  <c r="D101" i="12"/>
  <c r="N101" i="12"/>
  <c r="X101" i="12"/>
  <c r="AH101" i="12"/>
  <c r="AR101" i="12"/>
  <c r="BB101" i="12"/>
  <c r="BL101" i="12"/>
  <c r="K102" i="12"/>
  <c r="U102" i="12"/>
  <c r="AE102" i="12"/>
  <c r="AE104" i="12" s="1"/>
  <c r="AY102" i="12"/>
  <c r="BI102" i="12"/>
  <c r="AA102" i="12"/>
  <c r="K101" i="12"/>
  <c r="AE101" i="12"/>
  <c r="AY101" i="12"/>
  <c r="BG102" i="12"/>
  <c r="BG104" i="12" s="1"/>
  <c r="F47" i="12"/>
  <c r="P47" i="12"/>
  <c r="Z47" i="12"/>
  <c r="AJ47" i="12"/>
  <c r="AT47" i="12"/>
  <c r="BD47" i="12"/>
  <c r="BN47" i="12"/>
  <c r="P33" i="12"/>
  <c r="Z33" i="12"/>
  <c r="AJ33" i="12"/>
  <c r="E101" i="12"/>
  <c r="O101" i="12"/>
  <c r="Y101" i="12"/>
  <c r="AI101" i="12"/>
  <c r="AS101" i="12"/>
  <c r="BC101" i="12"/>
  <c r="BM101" i="12"/>
  <c r="L102" i="12"/>
  <c r="V102" i="12"/>
  <c r="AF102" i="12"/>
  <c r="AF104" i="12" s="1"/>
  <c r="AZ102" i="12"/>
  <c r="BJ102" i="12"/>
  <c r="U33" i="12"/>
  <c r="BI33" i="12"/>
  <c r="BJ47" i="12"/>
  <c r="S102" i="12"/>
  <c r="G47" i="12"/>
  <c r="Q47" i="12"/>
  <c r="AA47" i="12"/>
  <c r="AK47" i="12"/>
  <c r="AU47" i="12"/>
  <c r="BE47" i="12"/>
  <c r="BO47" i="12"/>
  <c r="G33" i="12"/>
  <c r="Q33" i="12"/>
  <c r="AA33" i="12"/>
  <c r="AK33" i="12"/>
  <c r="AU33" i="12"/>
  <c r="BE33" i="12"/>
  <c r="BO33" i="12"/>
  <c r="BS95" i="12" s="1"/>
  <c r="F101" i="12"/>
  <c r="F104" i="12" s="1"/>
  <c r="P101" i="12"/>
  <c r="Z101" i="12"/>
  <c r="AJ101" i="12"/>
  <c r="AT101" i="12"/>
  <c r="BD101" i="12"/>
  <c r="BN101" i="12"/>
  <c r="D102" i="12"/>
  <c r="N102" i="12"/>
  <c r="X102" i="12"/>
  <c r="AH102" i="12"/>
  <c r="AR102" i="12"/>
  <c r="BB102" i="12"/>
  <c r="BL102" i="12"/>
  <c r="AY33" i="12"/>
  <c r="J101" i="12"/>
  <c r="G102" i="12"/>
  <c r="G104" i="12" s="1"/>
  <c r="AU102" i="12"/>
  <c r="AF47" i="12"/>
  <c r="BI101" i="12"/>
  <c r="I47" i="12"/>
  <c r="S47" i="12"/>
  <c r="AW47" i="12"/>
  <c r="I33" i="12"/>
  <c r="S33" i="12"/>
  <c r="U95" i="12" s="1"/>
  <c r="AC33" i="12"/>
  <c r="AM33" i="12"/>
  <c r="AW33" i="12"/>
  <c r="BG33" i="12"/>
  <c r="G101" i="12"/>
  <c r="Q101" i="12"/>
  <c r="AA101" i="12"/>
  <c r="AK101" i="12"/>
  <c r="AU101" i="12"/>
  <c r="CD101" i="12" s="1"/>
  <c r="BE101" i="12"/>
  <c r="BO101" i="12"/>
  <c r="E102" i="12"/>
  <c r="O102" i="12"/>
  <c r="Y102" i="12"/>
  <c r="AI102" i="12"/>
  <c r="AS102" i="12"/>
  <c r="BC102" i="12"/>
  <c r="BM102" i="12"/>
  <c r="AC25" i="12"/>
  <c r="AM25" i="12"/>
  <c r="CH102" i="12"/>
  <c r="K25" i="12"/>
  <c r="U25" i="12"/>
  <c r="AE25" i="12"/>
  <c r="AE31" i="12" s="1"/>
  <c r="AO25" i="12"/>
  <c r="AY25" i="12"/>
  <c r="BI25" i="12"/>
  <c r="BV37" i="12"/>
  <c r="BX37" i="12"/>
  <c r="BZ37" i="12"/>
  <c r="CB37" i="12"/>
  <c r="CD37" i="12"/>
  <c r="CF37" i="12"/>
  <c r="CH37" i="12"/>
  <c r="CH27" i="12"/>
  <c r="CB73" i="12"/>
  <c r="AJ25" i="12"/>
  <c r="CC15" i="12"/>
  <c r="AK25" i="12"/>
  <c r="AK48" i="12" s="1"/>
  <c r="AT25" i="12"/>
  <c r="BW73" i="12"/>
  <c r="CE73" i="12"/>
  <c r="E25" i="12"/>
  <c r="O25" i="12"/>
  <c r="Y25" i="12"/>
  <c r="AI25" i="12"/>
  <c r="AS25" i="12"/>
  <c r="BC25" i="12"/>
  <c r="BM25" i="12"/>
  <c r="BY17" i="12"/>
  <c r="CG17" i="12"/>
  <c r="BW84" i="12"/>
  <c r="CE84" i="12"/>
  <c r="BV17" i="12"/>
  <c r="BX17" i="12"/>
  <c r="BZ17" i="12"/>
  <c r="CB17" i="12"/>
  <c r="CD17" i="12"/>
  <c r="CF17" i="12"/>
  <c r="CH17" i="12"/>
  <c r="F25" i="12"/>
  <c r="AM47" i="12"/>
  <c r="L25" i="12"/>
  <c r="V25" i="12"/>
  <c r="AF25" i="12"/>
  <c r="AP25" i="12"/>
  <c r="AZ25" i="12"/>
  <c r="BJ25" i="12"/>
  <c r="G25" i="12"/>
  <c r="AU25" i="12"/>
  <c r="L47" i="12"/>
  <c r="AN47" i="12"/>
  <c r="BB104" i="12"/>
  <c r="D25" i="12"/>
  <c r="N25" i="12"/>
  <c r="X25" i="12"/>
  <c r="AH25" i="12"/>
  <c r="AR25" i="12"/>
  <c r="BB25" i="12"/>
  <c r="BL25" i="12"/>
  <c r="P25" i="12"/>
  <c r="BD25" i="12"/>
  <c r="AP47" i="12"/>
  <c r="BZ84" i="12"/>
  <c r="CC96" i="12"/>
  <c r="BY37" i="12"/>
  <c r="Q25" i="12"/>
  <c r="BE25" i="12"/>
  <c r="CG37" i="12"/>
  <c r="BL104" i="12"/>
  <c r="CA17" i="12"/>
  <c r="Z25" i="12"/>
  <c r="BN25" i="12"/>
  <c r="V47" i="12"/>
  <c r="BY73" i="12"/>
  <c r="CG73" i="12"/>
  <c r="AC104" i="12"/>
  <c r="CB84" i="12"/>
  <c r="BW17" i="12"/>
  <c r="T25" i="12"/>
  <c r="AD25" i="12"/>
  <c r="CC17" i="12"/>
  <c r="CE17" i="12"/>
  <c r="BH25" i="12"/>
  <c r="AA25" i="12"/>
  <c r="BO25" i="12"/>
  <c r="V33" i="12"/>
  <c r="BJ33" i="12"/>
  <c r="CA37" i="12"/>
  <c r="AC47" i="12"/>
  <c r="AZ47" i="12"/>
  <c r="BZ73" i="12"/>
  <c r="CC84" i="12"/>
  <c r="CH84" i="12"/>
  <c r="BW15" i="12"/>
  <c r="BY15" i="12"/>
  <c r="CE15" i="12"/>
  <c r="CG15" i="12"/>
  <c r="CA15" i="12"/>
  <c r="AU95" i="12"/>
  <c r="BW37" i="12"/>
  <c r="CC37" i="12"/>
  <c r="CE37" i="12"/>
  <c r="BG47" i="12"/>
  <c r="AS95" i="12"/>
  <c r="CB15" i="12"/>
  <c r="I25" i="12"/>
  <c r="S25" i="12"/>
  <c r="AW25" i="12"/>
  <c r="BG25" i="12"/>
  <c r="BG95" i="12"/>
  <c r="K47" i="12"/>
  <c r="U47" i="12"/>
  <c r="AE47" i="12"/>
  <c r="AO47" i="12"/>
  <c r="AY47" i="12"/>
  <c r="BI47" i="12"/>
  <c r="CA73" i="12"/>
  <c r="BV84" i="12"/>
  <c r="CD84" i="12"/>
  <c r="CA101" i="12"/>
  <c r="BZ15" i="12"/>
  <c r="AX25" i="12"/>
  <c r="AZ104" i="12"/>
  <c r="CE101" i="12"/>
  <c r="CH15" i="12"/>
  <c r="J25" i="12"/>
  <c r="AN25" i="12"/>
  <c r="BV15" i="12"/>
  <c r="CD15" i="12"/>
  <c r="D47" i="12"/>
  <c r="N47" i="12"/>
  <c r="X47" i="12"/>
  <c r="AH47" i="12"/>
  <c r="AR47" i="12"/>
  <c r="BB47" i="12"/>
  <c r="BL47" i="12"/>
  <c r="CC73" i="12"/>
  <c r="AH104" i="12"/>
  <c r="BX84" i="12"/>
  <c r="CF84" i="12"/>
  <c r="CF101" i="12"/>
  <c r="BE104" i="12"/>
  <c r="CD33" i="12"/>
  <c r="E47" i="12"/>
  <c r="O47" i="12"/>
  <c r="Y47" i="12"/>
  <c r="AI47" i="12"/>
  <c r="AS47" i="12"/>
  <c r="BC47" i="12"/>
  <c r="BM47" i="12"/>
  <c r="BV73" i="12"/>
  <c r="CD73" i="12"/>
  <c r="BY84" i="12"/>
  <c r="CG84" i="12"/>
  <c r="CF15" i="12"/>
  <c r="BV101" i="12"/>
  <c r="P104" i="12"/>
  <c r="BD104" i="12"/>
  <c r="BN104" i="12"/>
  <c r="BX15" i="12"/>
  <c r="BX73" i="12"/>
  <c r="CF73" i="12"/>
  <c r="BX101" i="12"/>
  <c r="Q104" i="12"/>
  <c r="CA84" i="12"/>
  <c r="CC104" i="12"/>
  <c r="CH73" i="12"/>
  <c r="BT99" i="12" l="1"/>
  <c r="AD104" i="12"/>
  <c r="AY104" i="12"/>
  <c r="X104" i="12"/>
  <c r="N95" i="12"/>
  <c r="AU104" i="12"/>
  <c r="BO95" i="12"/>
  <c r="CH95" i="12" s="1"/>
  <c r="AI95" i="12"/>
  <c r="G95" i="12"/>
  <c r="BD95" i="12"/>
  <c r="AI104" i="12"/>
  <c r="AI106" i="12" s="1"/>
  <c r="O95" i="12"/>
  <c r="I104" i="12"/>
  <c r="AT95" i="12"/>
  <c r="Y104" i="12"/>
  <c r="AD106" i="12" s="1"/>
  <c r="CF33" i="12"/>
  <c r="AS104" i="12"/>
  <c r="AS106" i="12" s="1"/>
  <c r="CB101" i="12"/>
  <c r="AH95" i="12"/>
  <c r="AF95" i="12"/>
  <c r="N104" i="12"/>
  <c r="V104" i="12"/>
  <c r="CA33" i="12"/>
  <c r="AJ95" i="12"/>
  <c r="BH95" i="12"/>
  <c r="K104" i="12"/>
  <c r="AK95" i="12"/>
  <c r="CB95" i="12" s="1"/>
  <c r="AK104" i="12"/>
  <c r="AP106" i="12" s="1"/>
  <c r="BB95" i="12"/>
  <c r="BV33" i="12"/>
  <c r="CB33" i="12"/>
  <c r="E104" i="12"/>
  <c r="BY101" i="12"/>
  <c r="BC95" i="12"/>
  <c r="AR31" i="12"/>
  <c r="AR49" i="12" s="1"/>
  <c r="O31" i="12"/>
  <c r="BI48" i="12"/>
  <c r="CA102" i="12"/>
  <c r="AN48" i="12"/>
  <c r="CF95" i="12"/>
  <c r="CF47" i="12"/>
  <c r="AE95" i="12"/>
  <c r="CB47" i="12"/>
  <c r="BZ101" i="12"/>
  <c r="AR95" i="12"/>
  <c r="BV104" i="12"/>
  <c r="L95" i="12"/>
  <c r="CD47" i="12"/>
  <c r="CG101" i="12"/>
  <c r="I95" i="12"/>
  <c r="CA47" i="12"/>
  <c r="Z48" i="12"/>
  <c r="BB31" i="12"/>
  <c r="J95" i="12"/>
  <c r="AP48" i="12"/>
  <c r="Y31" i="12"/>
  <c r="P95" i="12"/>
  <c r="U104" i="12"/>
  <c r="AM48" i="12"/>
  <c r="BQ95" i="12"/>
  <c r="AC31" i="12"/>
  <c r="CE33" i="12"/>
  <c r="CE47" i="12"/>
  <c r="AY48" i="12"/>
  <c r="BI95" i="12"/>
  <c r="D104" i="12"/>
  <c r="CD95" i="12"/>
  <c r="BY47" i="12"/>
  <c r="BN95" i="12"/>
  <c r="T48" i="12"/>
  <c r="X48" i="12"/>
  <c r="L48" i="12"/>
  <c r="BW33" i="12"/>
  <c r="O104" i="12"/>
  <c r="AO48" i="12"/>
  <c r="BH104" i="12"/>
  <c r="BY102" i="12"/>
  <c r="AF48" i="12"/>
  <c r="CC33" i="12"/>
  <c r="AT48" i="12"/>
  <c r="J48" i="12"/>
  <c r="AY95" i="12"/>
  <c r="CH47" i="12"/>
  <c r="BI104" i="12"/>
  <c r="BW47" i="12"/>
  <c r="Z95" i="12"/>
  <c r="BE48" i="12"/>
  <c r="N48" i="12"/>
  <c r="AU31" i="12"/>
  <c r="AR104" i="12"/>
  <c r="AW106" i="12" s="1"/>
  <c r="BM48" i="12"/>
  <c r="AK31" i="12"/>
  <c r="AJ48" i="12"/>
  <c r="AE48" i="12"/>
  <c r="AX104" i="12"/>
  <c r="BR95" i="12"/>
  <c r="CG47" i="12"/>
  <c r="V48" i="12"/>
  <c r="AX48" i="12"/>
  <c r="BO48" i="12"/>
  <c r="BD48" i="12"/>
  <c r="D48" i="12"/>
  <c r="BC48" i="12"/>
  <c r="CC47" i="12"/>
  <c r="U31" i="12"/>
  <c r="U49" i="12" s="1"/>
  <c r="CD102" i="12"/>
  <c r="CG102" i="12"/>
  <c r="BW102" i="12"/>
  <c r="CB102" i="12"/>
  <c r="L104" i="12"/>
  <c r="S104" i="12"/>
  <c r="E31" i="12"/>
  <c r="E49" i="12" s="1"/>
  <c r="AW95" i="12"/>
  <c r="AA95" i="12"/>
  <c r="AA104" i="12"/>
  <c r="AT104" i="12"/>
  <c r="BO104" i="12"/>
  <c r="AZ95" i="12"/>
  <c r="CH33" i="12"/>
  <c r="AC95" i="12"/>
  <c r="Q95" i="12"/>
  <c r="T95" i="12"/>
  <c r="P48" i="12"/>
  <c r="BJ48" i="12"/>
  <c r="F48" i="12"/>
  <c r="AS48" i="12"/>
  <c r="BM104" i="12"/>
  <c r="K31" i="12"/>
  <c r="T104" i="12"/>
  <c r="BV47" i="12"/>
  <c r="BZ102" i="12"/>
  <c r="BX47" i="12"/>
  <c r="AD48" i="12"/>
  <c r="AH48" i="12"/>
  <c r="BZ33" i="12"/>
  <c r="BX33" i="12"/>
  <c r="CH101" i="12"/>
  <c r="CA95" i="12"/>
  <c r="K95" i="12"/>
  <c r="BJ104" i="12"/>
  <c r="BZ47" i="12"/>
  <c r="S95" i="12"/>
  <c r="BV95" i="12"/>
  <c r="BH48" i="12"/>
  <c r="AD95" i="12"/>
  <c r="BN48" i="12"/>
  <c r="BL48" i="12"/>
  <c r="AX95" i="12"/>
  <c r="AZ48" i="12"/>
  <c r="AI48" i="12"/>
  <c r="BC104" i="12"/>
  <c r="J104" i="12"/>
  <c r="O106" i="12" s="1"/>
  <c r="BV102" i="12"/>
  <c r="CE102" i="12"/>
  <c r="BX102" i="12"/>
  <c r="CF102" i="12"/>
  <c r="BB48" i="12"/>
  <c r="Y48" i="12"/>
  <c r="AU48" i="12"/>
  <c r="N31" i="12"/>
  <c r="AC48" i="12"/>
  <c r="BI31" i="12"/>
  <c r="BI49" i="12" s="1"/>
  <c r="AY31" i="12"/>
  <c r="AJ106" i="12"/>
  <c r="AO31" i="12"/>
  <c r="U48" i="12"/>
  <c r="BH31" i="12"/>
  <c r="D31" i="12"/>
  <c r="BD31" i="12"/>
  <c r="AS31" i="12"/>
  <c r="AS49" i="12" s="1"/>
  <c r="P31" i="12"/>
  <c r="K48" i="12"/>
  <c r="F31" i="12"/>
  <c r="BE31" i="12"/>
  <c r="BM31" i="12"/>
  <c r="AM31" i="12"/>
  <c r="AE106" i="12"/>
  <c r="AJ31" i="12"/>
  <c r="BO31" i="12"/>
  <c r="BS93" i="12" s="1"/>
  <c r="BS96" i="12" s="1"/>
  <c r="BS99" i="12" s="1"/>
  <c r="AF31" i="12"/>
  <c r="E48" i="12"/>
  <c r="O48" i="12"/>
  <c r="AN106" i="12"/>
  <c r="AH31" i="12"/>
  <c r="CB25" i="12"/>
  <c r="Y95" i="12"/>
  <c r="X31" i="12"/>
  <c r="BY33" i="12"/>
  <c r="BV25" i="12"/>
  <c r="V31" i="12"/>
  <c r="X95" i="12"/>
  <c r="V95" i="12"/>
  <c r="AT31" i="12"/>
  <c r="L31" i="12"/>
  <c r="CD25" i="12"/>
  <c r="AI31" i="12"/>
  <c r="AO106" i="12"/>
  <c r="I106" i="12"/>
  <c r="N106" i="12"/>
  <c r="BX25" i="12"/>
  <c r="BB106" i="12"/>
  <c r="AR48" i="12"/>
  <c r="BD106" i="12"/>
  <c r="BJ95" i="12"/>
  <c r="BC31" i="12"/>
  <c r="AY106" i="12"/>
  <c r="AC106" i="12"/>
  <c r="CC25" i="12"/>
  <c r="BM95" i="12"/>
  <c r="AD31" i="12"/>
  <c r="BZ25" i="12"/>
  <c r="CA25" i="12"/>
  <c r="CG33" i="12"/>
  <c r="AA31" i="12"/>
  <c r="AA48" i="12"/>
  <c r="AZ31" i="12"/>
  <c r="BL31" i="12"/>
  <c r="Q31" i="12"/>
  <c r="Q48" i="12"/>
  <c r="BJ31" i="12"/>
  <c r="AH106" i="12"/>
  <c r="BL95" i="12"/>
  <c r="J31" i="12"/>
  <c r="CH25" i="12"/>
  <c r="CF25" i="12"/>
  <c r="G31" i="12"/>
  <c r="G48" i="12"/>
  <c r="AP31" i="12"/>
  <c r="T31" i="12"/>
  <c r="Z31" i="12"/>
  <c r="BN31" i="12"/>
  <c r="BY104" i="12"/>
  <c r="BG48" i="12"/>
  <c r="CG25" i="12"/>
  <c r="BG31" i="12"/>
  <c r="CG104" i="12"/>
  <c r="CG106" i="12"/>
  <c r="AW48" i="12"/>
  <c r="AW31" i="12"/>
  <c r="CE25" i="12"/>
  <c r="S48" i="12"/>
  <c r="BY25" i="12"/>
  <c r="S31" i="12"/>
  <c r="I48" i="12"/>
  <c r="BW25" i="12"/>
  <c r="I31" i="12"/>
  <c r="AA106" i="12"/>
  <c r="BZ104" i="12"/>
  <c r="AZ106" i="12"/>
  <c r="CE104" i="12"/>
  <c r="AX31" i="12"/>
  <c r="AU106" i="12"/>
  <c r="CD104" i="12"/>
  <c r="AM106" i="12"/>
  <c r="AN31" i="12"/>
  <c r="AE49" i="12"/>
  <c r="BE106" i="12"/>
  <c r="CF104" i="12"/>
  <c r="CA104" i="12"/>
  <c r="AF106" i="12"/>
  <c r="BX104" i="12"/>
  <c r="CH104" i="12" l="1"/>
  <c r="BT106" i="12"/>
  <c r="AK106" i="12"/>
  <c r="CB106" i="12" s="1"/>
  <c r="CB104" i="12"/>
  <c r="BS106" i="12"/>
  <c r="BS108" i="12" s="1"/>
  <c r="AC49" i="12"/>
  <c r="K106" i="12"/>
  <c r="AX106" i="12"/>
  <c r="O49" i="12"/>
  <c r="P106" i="12"/>
  <c r="J106" i="12"/>
  <c r="K49" i="12"/>
  <c r="Y49" i="12"/>
  <c r="V106" i="12"/>
  <c r="BY106" i="12" s="1"/>
  <c r="BC49" i="12"/>
  <c r="AN108" i="12"/>
  <c r="V49" i="12"/>
  <c r="Q106" i="12"/>
  <c r="L106" i="12"/>
  <c r="CE48" i="12"/>
  <c r="CG48" i="12"/>
  <c r="Z49" i="12"/>
  <c r="AA49" i="12"/>
  <c r="BY95" i="12"/>
  <c r="BO49" i="12"/>
  <c r="F49" i="12"/>
  <c r="BZ106" i="12"/>
  <c r="CA106" i="12"/>
  <c r="BB49" i="12"/>
  <c r="CA48" i="12"/>
  <c r="AJ49" i="12"/>
  <c r="CI95" i="12"/>
  <c r="CD106" i="12"/>
  <c r="BZ48" i="12"/>
  <c r="CD48" i="12"/>
  <c r="BV48" i="12"/>
  <c r="Z106" i="12"/>
  <c r="AT106" i="12"/>
  <c r="AI49" i="12"/>
  <c r="BW95" i="12"/>
  <c r="G49" i="12"/>
  <c r="Q49" i="12"/>
  <c r="AD49" i="12"/>
  <c r="BD49" i="12"/>
  <c r="BR106" i="12"/>
  <c r="AR106" i="12"/>
  <c r="AM108" i="12"/>
  <c r="AK49" i="12"/>
  <c r="CF106" i="12"/>
  <c r="BW48" i="12"/>
  <c r="S106" i="12"/>
  <c r="CF48" i="12"/>
  <c r="BL49" i="12"/>
  <c r="X49" i="12"/>
  <c r="AM49" i="12"/>
  <c r="D49" i="12"/>
  <c r="BC106" i="12"/>
  <c r="BZ95" i="12"/>
  <c r="BQ106" i="12"/>
  <c r="CE95" i="12"/>
  <c r="BJ49" i="12"/>
  <c r="P49" i="12"/>
  <c r="N49" i="12"/>
  <c r="U106" i="12"/>
  <c r="CH48" i="12"/>
  <c r="AZ49" i="12"/>
  <c r="CC48" i="12"/>
  <c r="BX48" i="12"/>
  <c r="AT49" i="12"/>
  <c r="BM49" i="12"/>
  <c r="BH49" i="12"/>
  <c r="AY49" i="12"/>
  <c r="BX95" i="12"/>
  <c r="AU49" i="12"/>
  <c r="AO108" i="12"/>
  <c r="AO49" i="12"/>
  <c r="BY48" i="12"/>
  <c r="CG95" i="12"/>
  <c r="Y106" i="12"/>
  <c r="CE106" i="12"/>
  <c r="BW104" i="12"/>
  <c r="BN49" i="12"/>
  <c r="BR93" i="12"/>
  <c r="J49" i="12"/>
  <c r="X106" i="12"/>
  <c r="CB48" i="12"/>
  <c r="BE49" i="12"/>
  <c r="T106" i="12"/>
  <c r="O93" i="12"/>
  <c r="AU93" i="12"/>
  <c r="CD93" i="12" s="1"/>
  <c r="AT93" i="12"/>
  <c r="AT96" i="12" s="1"/>
  <c r="CD31" i="12"/>
  <c r="L49" i="12"/>
  <c r="BI93" i="12"/>
  <c r="BE93" i="12"/>
  <c r="BE96" i="12" s="1"/>
  <c r="CF31" i="12"/>
  <c r="CC31" i="12"/>
  <c r="I93" i="12"/>
  <c r="I96" i="12" s="1"/>
  <c r="AK93" i="12"/>
  <c r="CB93" i="12" s="1"/>
  <c r="S93" i="12"/>
  <c r="AJ93" i="12"/>
  <c r="AI93" i="12"/>
  <c r="Y93" i="12"/>
  <c r="AF49" i="12"/>
  <c r="BQ93" i="12"/>
  <c r="CB31" i="12"/>
  <c r="AS93" i="12"/>
  <c r="AH49" i="12"/>
  <c r="CH106" i="12"/>
  <c r="P93" i="12"/>
  <c r="G93" i="12"/>
  <c r="AP49" i="12"/>
  <c r="BD93" i="12"/>
  <c r="BX31" i="12"/>
  <c r="AF93" i="12"/>
  <c r="CA31" i="12"/>
  <c r="BL93" i="12"/>
  <c r="AH93" i="12"/>
  <c r="BM93" i="12"/>
  <c r="BN93" i="12"/>
  <c r="Z93" i="12"/>
  <c r="BC93" i="12"/>
  <c r="BO93" i="12"/>
  <c r="Q93" i="12"/>
  <c r="T93" i="12"/>
  <c r="BV31" i="12"/>
  <c r="CH31" i="12"/>
  <c r="J93" i="12"/>
  <c r="AC93" i="12"/>
  <c r="X93" i="12"/>
  <c r="T49" i="12"/>
  <c r="AD93" i="12"/>
  <c r="N93" i="12"/>
  <c r="AA93" i="12"/>
  <c r="BZ31" i="12"/>
  <c r="AE93" i="12"/>
  <c r="CC106" i="12"/>
  <c r="AP108" i="12"/>
  <c r="BB93" i="12"/>
  <c r="AX49" i="12"/>
  <c r="AR93" i="12"/>
  <c r="AN49" i="12"/>
  <c r="BJ93" i="12"/>
  <c r="BG49" i="12"/>
  <c r="CG31" i="12"/>
  <c r="BH93" i="12"/>
  <c r="BG93" i="12"/>
  <c r="AX93" i="12"/>
  <c r="S49" i="12"/>
  <c r="BY31" i="12"/>
  <c r="V93" i="12"/>
  <c r="U93" i="12"/>
  <c r="AZ93" i="12"/>
  <c r="AW49" i="12"/>
  <c r="CE31" i="12"/>
  <c r="AY93" i="12"/>
  <c r="AW93" i="12"/>
  <c r="I49" i="12"/>
  <c r="L93" i="12"/>
  <c r="BW31" i="12"/>
  <c r="K93" i="12"/>
  <c r="BT108" i="12" l="1"/>
  <c r="AK96" i="12"/>
  <c r="AU96" i="12"/>
  <c r="CI106" i="12"/>
  <c r="CF96" i="12"/>
  <c r="BY49" i="12"/>
  <c r="X96" i="12"/>
  <c r="BC96" i="12"/>
  <c r="BX49" i="12"/>
  <c r="CB49" i="12"/>
  <c r="BW106" i="12"/>
  <c r="AT99" i="12"/>
  <c r="BX106" i="12"/>
  <c r="CE49" i="12"/>
  <c r="BZ49" i="12"/>
  <c r="CH49" i="12"/>
  <c r="BM96" i="12"/>
  <c r="BV93" i="12"/>
  <c r="Y96" i="12"/>
  <c r="CF93" i="12"/>
  <c r="CI93" i="12"/>
  <c r="BR96" i="12"/>
  <c r="BR99" i="12"/>
  <c r="I99" i="12"/>
  <c r="CC49" i="12"/>
  <c r="J96" i="12"/>
  <c r="O96" i="12"/>
  <c r="BW49" i="12"/>
  <c r="BZ93" i="12"/>
  <c r="BV49" i="12"/>
  <c r="AH96" i="12"/>
  <c r="P96" i="12"/>
  <c r="AI96" i="12"/>
  <c r="BI96" i="12"/>
  <c r="AC96" i="12"/>
  <c r="N96" i="12"/>
  <c r="T96" i="12"/>
  <c r="BL96" i="12"/>
  <c r="AJ96" i="12"/>
  <c r="CD96" i="12"/>
  <c r="Z96" i="12"/>
  <c r="CF49" i="12"/>
  <c r="CG49" i="12"/>
  <c r="AD96" i="12"/>
  <c r="Q96" i="12"/>
  <c r="Q99" i="12" s="1"/>
  <c r="CA49" i="12"/>
  <c r="S96" i="12"/>
  <c r="CD49" i="12"/>
  <c r="BD96" i="12"/>
  <c r="BN96" i="12"/>
  <c r="CB96" i="12"/>
  <c r="CC108" i="12"/>
  <c r="CA93" i="12"/>
  <c r="AS96" i="12"/>
  <c r="BQ96" i="12"/>
  <c r="AF96" i="12"/>
  <c r="BO96" i="12"/>
  <c r="CH93" i="12"/>
  <c r="G96" i="12"/>
  <c r="BX93" i="12"/>
  <c r="BE99" i="12"/>
  <c r="AA96" i="12"/>
  <c r="AK99" i="12"/>
  <c r="AE96" i="12"/>
  <c r="K96" i="12"/>
  <c r="U96" i="12"/>
  <c r="BJ96" i="12"/>
  <c r="CG93" i="12"/>
  <c r="V96" i="12"/>
  <c r="BY93" i="12"/>
  <c r="AR96" i="12"/>
  <c r="L96" i="12"/>
  <c r="BW93" i="12"/>
  <c r="AU99" i="12"/>
  <c r="AX96" i="12"/>
  <c r="BG96" i="12"/>
  <c r="AY96" i="12"/>
  <c r="BB96" i="12"/>
  <c r="AW96" i="12"/>
  <c r="AZ96" i="12"/>
  <c r="CE93" i="12"/>
  <c r="BH96" i="12"/>
  <c r="BZ96" i="12" l="1"/>
  <c r="AY99" i="12"/>
  <c r="AE99" i="12"/>
  <c r="BD99" i="12"/>
  <c r="BX96" i="12"/>
  <c r="Z99" i="12"/>
  <c r="T99" i="12"/>
  <c r="AI99" i="12"/>
  <c r="BO99" i="12"/>
  <c r="BO108" i="12" s="1"/>
  <c r="X99" i="12"/>
  <c r="CA96" i="12"/>
  <c r="CI99" i="12"/>
  <c r="BR108" i="12"/>
  <c r="CF99" i="12"/>
  <c r="O99" i="12"/>
  <c r="CI96" i="12"/>
  <c r="CB99" i="12"/>
  <c r="P99" i="12"/>
  <c r="AF99" i="12"/>
  <c r="CA99" i="12" s="1"/>
  <c r="S99" i="12"/>
  <c r="AJ99" i="12"/>
  <c r="AC99" i="12"/>
  <c r="AH99" i="12"/>
  <c r="I108" i="12"/>
  <c r="BG99" i="12"/>
  <c r="N99" i="12"/>
  <c r="BH99" i="12"/>
  <c r="AX99" i="12"/>
  <c r="CE96" i="12"/>
  <c r="J99" i="12"/>
  <c r="BM99" i="12"/>
  <c r="BY96" i="12"/>
  <c r="AD99" i="12"/>
  <c r="BW96" i="12"/>
  <c r="U99" i="12"/>
  <c r="CH96" i="12"/>
  <c r="AS99" i="12"/>
  <c r="BN99" i="12"/>
  <c r="BL99" i="12"/>
  <c r="BI99" i="12"/>
  <c r="Y99" i="12"/>
  <c r="CG96" i="12"/>
  <c r="AW99" i="12"/>
  <c r="BB99" i="12"/>
  <c r="AR99" i="12"/>
  <c r="K99" i="12"/>
  <c r="BV96" i="12"/>
  <c r="AT108" i="12"/>
  <c r="BC99" i="12"/>
  <c r="BQ99" i="12"/>
  <c r="G99" i="12"/>
  <c r="AZ99" i="12"/>
  <c r="BE108" i="12"/>
  <c r="AK108" i="12"/>
  <c r="L99" i="12"/>
  <c r="V99" i="12"/>
  <c r="AA99" i="12"/>
  <c r="BX99" i="12"/>
  <c r="Q108" i="12"/>
  <c r="BJ99" i="12"/>
  <c r="CD99" i="12"/>
  <c r="AU108" i="12"/>
  <c r="V108" i="12" l="1"/>
  <c r="BV99" i="12"/>
  <c r="J108" i="12"/>
  <c r="N108" i="12"/>
  <c r="AC108" i="12"/>
  <c r="CH99" i="12"/>
  <c r="K108" i="12"/>
  <c r="BG108" i="12"/>
  <c r="AI108" i="12"/>
  <c r="AR108" i="12"/>
  <c r="Y108" i="12"/>
  <c r="AS108" i="12"/>
  <c r="AJ108" i="12"/>
  <c r="CF108" i="12"/>
  <c r="BC108" i="12"/>
  <c r="AX108" i="12"/>
  <c r="S108" i="12"/>
  <c r="T108" i="12"/>
  <c r="AE108" i="12"/>
  <c r="BN108" i="12"/>
  <c r="CI108" i="12"/>
  <c r="BD108" i="12"/>
  <c r="AZ108" i="12"/>
  <c r="BB108" i="12"/>
  <c r="BI108" i="12"/>
  <c r="AF108" i="12"/>
  <c r="O108" i="12"/>
  <c r="AY108" i="12"/>
  <c r="BW99" i="12"/>
  <c r="AD108" i="12"/>
  <c r="CD108" i="12"/>
  <c r="U108" i="12"/>
  <c r="BM108" i="12"/>
  <c r="BH108" i="12"/>
  <c r="AH108" i="12"/>
  <c r="X108" i="12"/>
  <c r="Z108" i="12"/>
  <c r="CB108" i="12"/>
  <c r="BX108" i="12"/>
  <c r="AW108" i="12"/>
  <c r="BL108" i="12"/>
  <c r="P108" i="12"/>
  <c r="CE99" i="12"/>
  <c r="BQ108" i="12"/>
  <c r="L108" i="12"/>
  <c r="CH108" i="12"/>
  <c r="BY99" i="12"/>
  <c r="AA108" i="12"/>
  <c r="BZ99" i="12"/>
  <c r="BJ108" i="12"/>
  <c r="CG99" i="12"/>
  <c r="BW108" i="12" l="1"/>
  <c r="CE108" i="12"/>
  <c r="CA108" i="12"/>
  <c r="CG108" i="12"/>
  <c r="BZ108" i="12"/>
  <c r="BY108" i="12"/>
  <c r="CI121" i="2"/>
  <c r="CI112" i="2"/>
  <c r="CI113" i="2"/>
  <c r="CI114" i="2"/>
  <c r="CI117" i="2"/>
  <c r="CI118" i="2"/>
  <c r="CI111" i="2"/>
  <c r="CI99" i="2"/>
  <c r="CI100" i="2"/>
  <c r="CI105" i="2"/>
  <c r="CI104" i="2"/>
  <c r="CI106" i="2"/>
  <c r="CI107" i="2"/>
  <c r="CI98" i="2"/>
  <c r="CI89" i="2"/>
  <c r="CI90" i="2"/>
  <c r="CI88" i="2"/>
  <c r="CI98" i="3"/>
  <c r="CI94" i="3"/>
  <c r="CI97" i="3"/>
  <c r="CI96" i="3"/>
  <c r="CI93" i="3"/>
  <c r="CI92" i="3"/>
  <c r="CI91" i="3"/>
  <c r="CI87" i="3"/>
  <c r="CI86" i="3"/>
  <c r="CI85" i="3"/>
  <c r="CI83" i="3"/>
  <c r="CI81" i="3"/>
  <c r="CI80" i="3"/>
  <c r="CI79" i="3"/>
  <c r="CI48" i="3"/>
  <c r="CI47" i="3"/>
  <c r="CI42" i="3"/>
  <c r="CI40" i="3"/>
  <c r="CI39" i="3"/>
  <c r="CI38" i="3"/>
  <c r="CI32" i="3"/>
  <c r="CI31" i="3"/>
  <c r="CI27" i="3"/>
  <c r="CI23" i="3"/>
  <c r="CI21" i="3"/>
  <c r="CI19" i="3"/>
  <c r="CI18" i="3"/>
  <c r="CI13" i="3"/>
  <c r="CI11" i="3"/>
  <c r="BQ57" i="3" l="1"/>
  <c r="CI15" i="3"/>
  <c r="BQ69" i="3"/>
  <c r="CI70" i="3"/>
  <c r="BQ36" i="3"/>
  <c r="BT108" i="3" s="1"/>
  <c r="CI37" i="3"/>
  <c r="BQ17" i="3"/>
  <c r="BQ99" i="3"/>
  <c r="BQ46" i="3"/>
  <c r="BQ88" i="3"/>
  <c r="BQ122" i="2"/>
  <c r="BQ108" i="2"/>
  <c r="BQ87" i="2"/>
  <c r="CI140" i="8"/>
  <c r="CI151" i="8"/>
  <c r="CI153" i="8"/>
  <c r="CI160" i="8"/>
  <c r="CI162" i="8"/>
  <c r="CI164" i="8"/>
  <c r="CI166" i="8"/>
  <c r="CI167" i="8"/>
  <c r="CI177" i="8"/>
  <c r="CI178" i="8"/>
  <c r="CI179" i="8"/>
  <c r="CI180" i="8"/>
  <c r="CI182" i="8"/>
  <c r="CI100" i="8"/>
  <c r="CI93" i="8"/>
  <c r="CI72" i="8"/>
  <c r="CI69" i="8"/>
  <c r="CI68" i="8"/>
  <c r="CI67" i="8"/>
  <c r="CI66" i="8"/>
  <c r="CI58" i="8"/>
  <c r="CI57" i="8"/>
  <c r="CI56" i="8"/>
  <c r="CI47" i="8"/>
  <c r="CI46" i="8"/>
  <c r="CI42" i="8"/>
  <c r="CI40" i="8"/>
  <c r="CI39" i="8"/>
  <c r="CI34" i="8"/>
  <c r="CI31" i="8"/>
  <c r="CI25" i="8"/>
  <c r="CI23" i="8"/>
  <c r="CI21" i="8"/>
  <c r="CI19" i="8"/>
  <c r="CI18" i="8"/>
  <c r="CI13" i="8"/>
  <c r="CI11" i="8"/>
  <c r="BQ115" i="3" l="1"/>
  <c r="BQ114" i="3"/>
  <c r="CI17" i="3"/>
  <c r="CI69" i="3"/>
  <c r="CI87" i="2"/>
  <c r="BQ117" i="3"/>
  <c r="BQ25" i="3"/>
  <c r="CI88" i="3"/>
  <c r="BQ70" i="8"/>
  <c r="CI35" i="8"/>
  <c r="BQ52" i="3"/>
  <c r="CI46" i="3"/>
  <c r="CI36" i="3"/>
  <c r="CI99" i="3"/>
  <c r="BQ137" i="2"/>
  <c r="CI108" i="2"/>
  <c r="BQ138" i="2"/>
  <c r="CI122" i="2"/>
  <c r="CI57" i="3"/>
  <c r="BQ29" i="8"/>
  <c r="CI30" i="8"/>
  <c r="BQ102" i="8"/>
  <c r="BQ15" i="8"/>
  <c r="BQ17" i="8"/>
  <c r="BQ200" i="8"/>
  <c r="CI25" i="3" l="1"/>
  <c r="CI17" i="8"/>
  <c r="CI33" i="8"/>
  <c r="CI70" i="8"/>
  <c r="CI102" i="8"/>
  <c r="CI29" i="8"/>
  <c r="CI200" i="8"/>
  <c r="BQ29" i="3"/>
  <c r="BT106" i="3" s="1"/>
  <c r="BQ53" i="3"/>
  <c r="BQ58" i="3"/>
  <c r="BQ65" i="8"/>
  <c r="BT214" i="8" s="1"/>
  <c r="BQ140" i="2"/>
  <c r="CI52" i="3"/>
  <c r="BQ77" i="8"/>
  <c r="CI15" i="8"/>
  <c r="BQ27" i="8"/>
  <c r="BT109" i="3" l="1"/>
  <c r="CI53" i="3"/>
  <c r="CI58" i="3"/>
  <c r="CI65" i="8"/>
  <c r="BQ34" i="3"/>
  <c r="BQ60" i="3" s="1"/>
  <c r="BQ59" i="3"/>
  <c r="CI29" i="3"/>
  <c r="BQ54" i="3"/>
  <c r="BQ78" i="8"/>
  <c r="CI27" i="8"/>
  <c r="BQ38" i="8"/>
  <c r="BQ49" i="8"/>
  <c r="BT212" i="8" s="1"/>
  <c r="BT215" i="8" l="1"/>
  <c r="BT112" i="3"/>
  <c r="BQ55" i="3"/>
  <c r="CI54" i="3"/>
  <c r="CI34" i="3"/>
  <c r="CI59" i="3"/>
  <c r="CI49" i="8"/>
  <c r="BQ44" i="8"/>
  <c r="CI38" i="8"/>
  <c r="BQ79" i="8"/>
  <c r="BT218" i="8" l="1"/>
  <c r="CI60" i="3"/>
  <c r="CI55" i="3"/>
  <c r="CI44" i="8"/>
  <c r="BO52" i="8"/>
  <c r="BO87" i="2"/>
  <c r="CH39" i="2"/>
  <c r="CG39" i="2"/>
  <c r="CF39" i="2"/>
  <c r="CE39" i="2"/>
  <c r="BX100" i="8"/>
  <c r="BW100" i="8"/>
  <c r="BV42" i="3" l="1"/>
  <c r="BW42" i="3"/>
  <c r="BX42" i="3"/>
  <c r="BY42" i="3"/>
  <c r="BZ42" i="3"/>
  <c r="CA42" i="3"/>
  <c r="CB42" i="3"/>
  <c r="CC42" i="3"/>
  <c r="CD42" i="3"/>
  <c r="CE42" i="3"/>
  <c r="CF42" i="3"/>
  <c r="CG42" i="3"/>
  <c r="BO53" i="8"/>
  <c r="CG73" i="8" l="1"/>
  <c r="CF73" i="8"/>
  <c r="CE73" i="8"/>
  <c r="CD73" i="8"/>
  <c r="CC73" i="8"/>
  <c r="CB73" i="8"/>
  <c r="CA73" i="8"/>
  <c r="BZ73" i="8"/>
  <c r="BY73" i="8"/>
  <c r="BX73" i="8"/>
  <c r="BW73" i="8"/>
  <c r="BV73" i="8"/>
  <c r="CH73" i="8"/>
  <c r="AN197" i="8" l="1"/>
  <c r="AN155" i="8"/>
  <c r="AI172" i="8"/>
  <c r="AD197" i="8"/>
  <c r="Y197" i="8"/>
  <c r="Y172" i="8"/>
  <c r="T197" i="8"/>
  <c r="T155" i="8"/>
  <c r="T172" i="8"/>
  <c r="O197" i="8"/>
  <c r="O155" i="8"/>
  <c r="J197" i="8"/>
  <c r="E197" i="8"/>
  <c r="E155" i="8"/>
  <c r="BH197" i="8"/>
  <c r="AI197" i="8"/>
  <c r="AN172" i="8"/>
  <c r="AI155" i="8"/>
  <c r="J155" i="8"/>
  <c r="N197" i="8"/>
  <c r="N155" i="8"/>
  <c r="N172" i="8"/>
  <c r="D136" i="8"/>
  <c r="D155" i="8"/>
  <c r="Y155" i="8"/>
  <c r="G193" i="8"/>
  <c r="BE197" i="8"/>
  <c r="BE155" i="8"/>
  <c r="BE172" i="8"/>
  <c r="AZ197" i="8"/>
  <c r="AZ155" i="8"/>
  <c r="AZ172" i="8"/>
  <c r="AK197" i="8"/>
  <c r="AK155" i="8"/>
  <c r="AK172" i="8"/>
  <c r="F193" i="8"/>
  <c r="AF197" i="8"/>
  <c r="AF155" i="8"/>
  <c r="AA197" i="8"/>
  <c r="AA155" i="8"/>
  <c r="AA193" i="8"/>
  <c r="V197" i="8"/>
  <c r="V155" i="8"/>
  <c r="V172" i="8"/>
  <c r="Q136" i="8"/>
  <c r="Q155" i="8"/>
  <c r="Q193" i="8"/>
  <c r="L197" i="8"/>
  <c r="L155" i="8"/>
  <c r="L172" i="8"/>
  <c r="G197" i="8"/>
  <c r="G155" i="8"/>
  <c r="AD155" i="8"/>
  <c r="E172" i="8"/>
  <c r="AT197" i="8"/>
  <c r="AT172" i="8"/>
  <c r="AT193" i="8"/>
  <c r="AO197" i="8"/>
  <c r="AO155" i="8"/>
  <c r="AP200" i="8"/>
  <c r="BB172" i="8"/>
  <c r="BB183" i="8"/>
  <c r="AW183" i="8"/>
  <c r="AW193" i="8"/>
  <c r="AR172" i="8"/>
  <c r="AR183" i="8"/>
  <c r="AR193" i="8"/>
  <c r="AM172" i="8"/>
  <c r="AM200" i="8"/>
  <c r="BI193" i="8"/>
  <c r="G172" i="8"/>
  <c r="AO172" i="8"/>
  <c r="AU197" i="8"/>
  <c r="AU155" i="8"/>
  <c r="AU172" i="8"/>
  <c r="AP197" i="8"/>
  <c r="AP155" i="8"/>
  <c r="AP172" i="8"/>
  <c r="AO200" i="8"/>
  <c r="AJ197" i="8"/>
  <c r="AJ155" i="8"/>
  <c r="AJ172" i="8"/>
  <c r="AE197" i="8"/>
  <c r="AE155" i="8"/>
  <c r="AE172" i="8"/>
  <c r="Z197" i="8"/>
  <c r="Z193" i="8"/>
  <c r="U136" i="8"/>
  <c r="U155" i="8"/>
  <c r="U200" i="8"/>
  <c r="U193" i="8"/>
  <c r="P197" i="8"/>
  <c r="P155" i="8"/>
  <c r="P193" i="8"/>
  <c r="K197" i="8"/>
  <c r="K155" i="8"/>
  <c r="K172" i="8"/>
  <c r="F197" i="8"/>
  <c r="F155" i="8"/>
  <c r="F172" i="8"/>
  <c r="BC183" i="8"/>
  <c r="BC193" i="8"/>
  <c r="AX183" i="8"/>
  <c r="AX193" i="8"/>
  <c r="AS183" i="8"/>
  <c r="AS193" i="8"/>
  <c r="AM183" i="8"/>
  <c r="AH172" i="8"/>
  <c r="AH183" i="8"/>
  <c r="AC172" i="8"/>
  <c r="AC183" i="8"/>
  <c r="X172" i="8"/>
  <c r="X183" i="8"/>
  <c r="S172" i="8"/>
  <c r="S183" i="8"/>
  <c r="N183" i="8"/>
  <c r="N193" i="8"/>
  <c r="I172" i="8"/>
  <c r="I183" i="8"/>
  <c r="BM183" i="8"/>
  <c r="BD183" i="8"/>
  <c r="BD193" i="8"/>
  <c r="AY172" i="8"/>
  <c r="AY183" i="8"/>
  <c r="AY193" i="8"/>
  <c r="AD183" i="8"/>
  <c r="AD193" i="8"/>
  <c r="E193" i="8"/>
  <c r="BL200" i="8"/>
  <c r="BJ200" i="8"/>
  <c r="BH155" i="8"/>
  <c r="BG172" i="8"/>
  <c r="BG183" i="8"/>
  <c r="BM200" i="8"/>
  <c r="BG155" i="8"/>
  <c r="BI155" i="8"/>
  <c r="AT155" i="8"/>
  <c r="AC200" i="8"/>
  <c r="I200" i="8"/>
  <c r="D193" i="8"/>
  <c r="O172" i="8"/>
  <c r="J172" i="8"/>
  <c r="BJ155" i="8"/>
  <c r="BJ183" i="8"/>
  <c r="BJ193" i="8"/>
  <c r="BI197" i="8"/>
  <c r="BH200" i="8"/>
  <c r="BG193" i="8"/>
  <c r="BE183" i="8"/>
  <c r="BE193" i="8"/>
  <c r="AZ183" i="8"/>
  <c r="AZ193" i="8"/>
  <c r="AT183" i="8"/>
  <c r="AA200" i="8"/>
  <c r="V200" i="8"/>
  <c r="P200" i="8"/>
  <c r="K200" i="8"/>
  <c r="E200" i="8"/>
  <c r="BL155" i="8"/>
  <c r="BH183" i="8"/>
  <c r="BI200" i="8"/>
  <c r="BH193" i="8"/>
  <c r="BB136" i="8"/>
  <c r="BB155" i="8"/>
  <c r="BB200" i="8"/>
  <c r="BB193" i="8"/>
  <c r="AW197" i="8"/>
  <c r="AW155" i="8"/>
  <c r="AW172" i="8"/>
  <c r="AW200" i="8"/>
  <c r="AU183" i="8"/>
  <c r="AU193" i="8"/>
  <c r="AN183" i="8"/>
  <c r="AI183" i="8"/>
  <c r="AI193" i="8"/>
  <c r="Q200" i="8"/>
  <c r="L200" i="8"/>
  <c r="F200" i="8"/>
  <c r="O200" i="8"/>
  <c r="D200" i="8"/>
  <c r="BM155" i="8"/>
  <c r="BH136" i="8"/>
  <c r="BI172" i="8"/>
  <c r="BI183" i="8"/>
  <c r="BC197" i="8"/>
  <c r="BC155" i="8"/>
  <c r="BC172" i="8"/>
  <c r="BC200" i="8"/>
  <c r="AX197" i="8"/>
  <c r="AX155" i="8"/>
  <c r="AX172" i="8"/>
  <c r="AX200" i="8"/>
  <c r="AR136" i="8"/>
  <c r="AR155" i="8"/>
  <c r="AR200" i="8"/>
  <c r="AO183" i="8"/>
  <c r="AO193" i="8"/>
  <c r="AJ183" i="8"/>
  <c r="AJ193" i="8"/>
  <c r="AE183" i="8"/>
  <c r="AE193" i="8"/>
  <c r="Y183" i="8"/>
  <c r="Y193" i="8"/>
  <c r="T183" i="8"/>
  <c r="T193" i="8"/>
  <c r="G200" i="8"/>
  <c r="Z155" i="8"/>
  <c r="J200" i="8"/>
  <c r="BL183" i="8"/>
  <c r="BL193" i="8"/>
  <c r="BH172" i="8"/>
  <c r="BD197" i="8"/>
  <c r="BD155" i="8"/>
  <c r="BD172" i="8"/>
  <c r="BD200" i="8"/>
  <c r="AY136" i="8"/>
  <c r="AY155" i="8"/>
  <c r="AY200" i="8"/>
  <c r="AS197" i="8"/>
  <c r="AS155" i="8"/>
  <c r="AS172" i="8"/>
  <c r="AS200" i="8"/>
  <c r="AM197" i="8"/>
  <c r="AM155" i="8"/>
  <c r="AP183" i="8"/>
  <c r="AP193" i="8"/>
  <c r="AK183" i="8"/>
  <c r="AK193" i="8"/>
  <c r="AF183" i="8"/>
  <c r="AF193" i="8"/>
  <c r="Z172" i="8"/>
  <c r="Z183" i="8"/>
  <c r="U172" i="8"/>
  <c r="U183" i="8"/>
  <c r="O183" i="8"/>
  <c r="O193" i="8"/>
  <c r="J183" i="8"/>
  <c r="J193" i="8"/>
  <c r="D172" i="8"/>
  <c r="D183" i="8"/>
  <c r="BE200" i="8"/>
  <c r="AZ200" i="8"/>
  <c r="AT200" i="8"/>
  <c r="AM193" i="8"/>
  <c r="AH197" i="8"/>
  <c r="AH155" i="8"/>
  <c r="AH200" i="8"/>
  <c r="AH193" i="8"/>
  <c r="AC197" i="8"/>
  <c r="AC155" i="8"/>
  <c r="AC193" i="8"/>
  <c r="AA172" i="8"/>
  <c r="AA183" i="8"/>
  <c r="V183" i="8"/>
  <c r="V193" i="8"/>
  <c r="P172" i="8"/>
  <c r="P183" i="8"/>
  <c r="K183" i="8"/>
  <c r="K193" i="8"/>
  <c r="E183" i="8"/>
  <c r="Z200" i="8"/>
  <c r="BL197" i="8"/>
  <c r="BL172" i="8"/>
  <c r="BJ197" i="8"/>
  <c r="BJ172" i="8"/>
  <c r="AU200" i="8"/>
  <c r="AN200" i="8"/>
  <c r="AN193" i="8"/>
  <c r="AI200" i="8"/>
  <c r="AD172" i="8"/>
  <c r="AD200" i="8"/>
  <c r="X197" i="8"/>
  <c r="X155" i="8"/>
  <c r="X200" i="8"/>
  <c r="X193" i="8"/>
  <c r="S197" i="8"/>
  <c r="S155" i="8"/>
  <c r="S200" i="8"/>
  <c r="S193" i="8"/>
  <c r="Q172" i="8"/>
  <c r="Q183" i="8"/>
  <c r="L183" i="8"/>
  <c r="L193" i="8"/>
  <c r="F183" i="8"/>
  <c r="AK200" i="8"/>
  <c r="AF172" i="8"/>
  <c r="AF200" i="8"/>
  <c r="BM136" i="8"/>
  <c r="BM172" i="8"/>
  <c r="BM193" i="8"/>
  <c r="BJ136" i="8"/>
  <c r="BG197" i="8"/>
  <c r="AJ200" i="8"/>
  <c r="AE200" i="8"/>
  <c r="Y200" i="8"/>
  <c r="T200" i="8"/>
  <c r="N200" i="8"/>
  <c r="I136" i="8"/>
  <c r="I155" i="8"/>
  <c r="I193" i="8"/>
  <c r="G183" i="8"/>
  <c r="E136" i="8"/>
  <c r="D197" i="8"/>
  <c r="F136" i="8"/>
  <c r="G136" i="8"/>
  <c r="J136" i="8"/>
  <c r="I197" i="8"/>
  <c r="K136" i="8"/>
  <c r="L136" i="8"/>
  <c r="Q197" i="8"/>
  <c r="N136" i="8"/>
  <c r="O136" i="8"/>
  <c r="P136" i="8"/>
  <c r="S136" i="8"/>
  <c r="T136" i="8"/>
  <c r="U197" i="8"/>
  <c r="V136" i="8"/>
  <c r="X136" i="8"/>
  <c r="Y136" i="8"/>
  <c r="Z136" i="8"/>
  <c r="AA136" i="8"/>
  <c r="AD136" i="8"/>
  <c r="AC136" i="8"/>
  <c r="AE136" i="8"/>
  <c r="AF136" i="8"/>
  <c r="AI136" i="8"/>
  <c r="AJ136" i="8"/>
  <c r="AH136" i="8"/>
  <c r="AK136" i="8"/>
  <c r="AO136" i="8"/>
  <c r="AN136" i="8"/>
  <c r="AP136" i="8"/>
  <c r="AM136" i="8"/>
  <c r="AS136" i="8"/>
  <c r="AT136" i="8"/>
  <c r="AU136" i="8"/>
  <c r="AR197" i="8"/>
  <c r="AW136" i="8"/>
  <c r="AX136" i="8"/>
  <c r="AZ136" i="8"/>
  <c r="AY197" i="8"/>
  <c r="BC136" i="8"/>
  <c r="BB197" i="8"/>
  <c r="BD136" i="8"/>
  <c r="BE136" i="8"/>
  <c r="BG136" i="8"/>
  <c r="BG200" i="8"/>
  <c r="BI136" i="8"/>
  <c r="BM197" i="8"/>
  <c r="BL136" i="8"/>
  <c r="Y157" i="8" l="1"/>
  <c r="N157" i="8"/>
  <c r="T185" i="8"/>
  <c r="T195" i="8" s="1"/>
  <c r="AI185" i="8"/>
  <c r="AN157" i="8"/>
  <c r="T157" i="8"/>
  <c r="O157" i="8"/>
  <c r="Y185" i="8"/>
  <c r="J201" i="8"/>
  <c r="E157" i="8"/>
  <c r="Y201" i="8"/>
  <c r="E201" i="8"/>
  <c r="BE157" i="8"/>
  <c r="BE185" i="8"/>
  <c r="BE221" i="8" s="1"/>
  <c r="AI157" i="8"/>
  <c r="P157" i="8"/>
  <c r="AZ201" i="8"/>
  <c r="AI201" i="8"/>
  <c r="T201" i="8"/>
  <c r="AF157" i="8"/>
  <c r="N201" i="8"/>
  <c r="G185" i="8"/>
  <c r="G221" i="8" s="1"/>
  <c r="BG201" i="8"/>
  <c r="AP157" i="8"/>
  <c r="AN185" i="8"/>
  <c r="AO157" i="8"/>
  <c r="AD157" i="8"/>
  <c r="AJ201" i="8"/>
  <c r="J157" i="8"/>
  <c r="D157" i="8"/>
  <c r="BM157" i="8"/>
  <c r="N185" i="8"/>
  <c r="V157" i="8"/>
  <c r="L157" i="8"/>
  <c r="AF201" i="8"/>
  <c r="AZ157" i="8"/>
  <c r="AE185" i="8"/>
  <c r="AK201" i="8"/>
  <c r="AZ185" i="8"/>
  <c r="AZ221" i="8" s="1"/>
  <c r="AK157" i="8"/>
  <c r="L185" i="8"/>
  <c r="L221" i="8" s="1"/>
  <c r="V185" i="8"/>
  <c r="V221" i="8" s="1"/>
  <c r="BE201" i="8"/>
  <c r="AW185" i="8"/>
  <c r="BJ185" i="8"/>
  <c r="BJ221" i="8" s="1"/>
  <c r="O201" i="8"/>
  <c r="U157" i="8"/>
  <c r="AR185" i="8"/>
  <c r="AE157" i="8"/>
  <c r="U201" i="8"/>
  <c r="K157" i="8"/>
  <c r="X201" i="8"/>
  <c r="E185" i="8"/>
  <c r="BH185" i="8"/>
  <c r="AA201" i="8"/>
  <c r="BL157" i="8"/>
  <c r="BJ201" i="8"/>
  <c r="AT201" i="8"/>
  <c r="AK185" i="8"/>
  <c r="AK221" i="8" s="1"/>
  <c r="AU185" i="8"/>
  <c r="AU221" i="8" s="1"/>
  <c r="AP185" i="8"/>
  <c r="AA157" i="8"/>
  <c r="G157" i="8"/>
  <c r="AP201" i="8"/>
  <c r="K185" i="8"/>
  <c r="AT185" i="8"/>
  <c r="AD201" i="8"/>
  <c r="BB185" i="8"/>
  <c r="G201" i="8"/>
  <c r="AM157" i="8"/>
  <c r="L201" i="8"/>
  <c r="V201" i="8"/>
  <c r="AY185" i="8"/>
  <c r="Q157" i="8"/>
  <c r="BM201" i="8"/>
  <c r="O185" i="8"/>
  <c r="BC157" i="8"/>
  <c r="AM201" i="8"/>
  <c r="BD201" i="8"/>
  <c r="AO185" i="8"/>
  <c r="X157" i="8"/>
  <c r="AX201" i="8"/>
  <c r="BH157" i="8"/>
  <c r="AM185" i="8"/>
  <c r="AJ185" i="8"/>
  <c r="I201" i="8"/>
  <c r="AE201" i="8"/>
  <c r="BC185" i="8"/>
  <c r="S185" i="8"/>
  <c r="Z201" i="8"/>
  <c r="AU201" i="8"/>
  <c r="AO201" i="8"/>
  <c r="AA185" i="8"/>
  <c r="AA221" i="8" s="1"/>
  <c r="K201" i="8"/>
  <c r="Q185" i="8"/>
  <c r="Q221" i="8" s="1"/>
  <c r="AC201" i="8"/>
  <c r="X185" i="8"/>
  <c r="F157" i="8"/>
  <c r="P185" i="8"/>
  <c r="BD157" i="8"/>
  <c r="AR201" i="8"/>
  <c r="Q201" i="8"/>
  <c r="D201" i="8"/>
  <c r="AN201" i="8"/>
  <c r="BH201" i="8"/>
  <c r="AU157" i="8"/>
  <c r="AS185" i="8"/>
  <c r="AH185" i="8"/>
  <c r="BI157" i="8"/>
  <c r="AJ157" i="8"/>
  <c r="BL201" i="8"/>
  <c r="BC201" i="8"/>
  <c r="BG157" i="8"/>
  <c r="AD185" i="8"/>
  <c r="BG185" i="8"/>
  <c r="AC157" i="8"/>
  <c r="I157" i="8"/>
  <c r="BM185" i="8"/>
  <c r="BB201" i="8"/>
  <c r="BD185" i="8"/>
  <c r="AW201" i="8"/>
  <c r="P201" i="8"/>
  <c r="AT157" i="8"/>
  <c r="F185" i="8"/>
  <c r="D185" i="8"/>
  <c r="Z185" i="8"/>
  <c r="AX185" i="8"/>
  <c r="F201" i="8"/>
  <c r="I185" i="8"/>
  <c r="AC185" i="8"/>
  <c r="AY157" i="8"/>
  <c r="BI185" i="8"/>
  <c r="Z157" i="8"/>
  <c r="AF185" i="8"/>
  <c r="AF221" i="8" s="1"/>
  <c r="AH201" i="8"/>
  <c r="AY201" i="8"/>
  <c r="AS157" i="8"/>
  <c r="S157" i="8"/>
  <c r="BL185" i="8"/>
  <c r="BI201" i="8"/>
  <c r="AX157" i="8"/>
  <c r="AH157" i="8"/>
  <c r="BJ157" i="8"/>
  <c r="S201" i="8"/>
  <c r="U185" i="8"/>
  <c r="AS201" i="8"/>
  <c r="AR157" i="8"/>
  <c r="J185" i="8"/>
  <c r="AW157" i="8"/>
  <c r="BB157" i="8"/>
  <c r="G88" i="3"/>
  <c r="F88" i="3"/>
  <c r="I88" i="3"/>
  <c r="Q88" i="3"/>
  <c r="P88" i="3"/>
  <c r="S88" i="3"/>
  <c r="AA88" i="3"/>
  <c r="Z88" i="3"/>
  <c r="AC88" i="3"/>
  <c r="AK88" i="3"/>
  <c r="AM88" i="3"/>
  <c r="AU88" i="3"/>
  <c r="AW88" i="3"/>
  <c r="BE88" i="3"/>
  <c r="AR17" i="3"/>
  <c r="AS17" i="3"/>
  <c r="AP15" i="3"/>
  <c r="AY36" i="3"/>
  <c r="AX36" i="3"/>
  <c r="AY17" i="3"/>
  <c r="AZ17" i="3"/>
  <c r="AW17" i="3"/>
  <c r="AW15" i="3"/>
  <c r="BB36" i="3"/>
  <c r="BM17" i="3"/>
  <c r="BL17" i="3"/>
  <c r="BG17" i="3"/>
  <c r="AC221" i="8" l="1"/>
  <c r="AD221" i="8"/>
  <c r="AI221" i="8"/>
  <c r="U221" i="8"/>
  <c r="I221" i="8"/>
  <c r="X221" i="8"/>
  <c r="S221" i="8"/>
  <c r="AT221" i="8"/>
  <c r="AS221" i="8"/>
  <c r="BB221" i="8"/>
  <c r="BD221" i="8"/>
  <c r="BC221" i="8"/>
  <c r="AY221" i="8"/>
  <c r="K221" i="8"/>
  <c r="T221" i="8"/>
  <c r="AX221" i="8"/>
  <c r="AR221" i="8"/>
  <c r="N221" i="8"/>
  <c r="Y221" i="8"/>
  <c r="BM221" i="8"/>
  <c r="BG221" i="8"/>
  <c r="O221" i="8"/>
  <c r="Z221" i="8"/>
  <c r="D221" i="8"/>
  <c r="AJ221" i="8"/>
  <c r="BH221" i="8"/>
  <c r="BL221" i="8"/>
  <c r="P221" i="8"/>
  <c r="AW221" i="8"/>
  <c r="J221" i="8"/>
  <c r="BI221" i="8"/>
  <c r="F221" i="8"/>
  <c r="AH221" i="8"/>
  <c r="E221" i="8"/>
  <c r="AE221" i="8"/>
  <c r="CD221" i="8"/>
  <c r="CB221" i="8"/>
  <c r="BY221" i="8"/>
  <c r="BW221" i="8"/>
  <c r="BX221" i="8"/>
  <c r="CA221" i="8"/>
  <c r="CE221" i="8"/>
  <c r="BZ221" i="8"/>
  <c r="BV221" i="8"/>
  <c r="CF221" i="8"/>
  <c r="CG221" i="8"/>
  <c r="AC195" i="8"/>
  <c r="AS195" i="8"/>
  <c r="P195" i="8"/>
  <c r="BH220" i="8"/>
  <c r="O195" i="8"/>
  <c r="BB195" i="8"/>
  <c r="AU195" i="8"/>
  <c r="AW195" i="8"/>
  <c r="U195" i="8"/>
  <c r="AD195" i="8"/>
  <c r="AK195" i="8"/>
  <c r="X195" i="8"/>
  <c r="S195" i="8"/>
  <c r="AT195" i="8"/>
  <c r="V195" i="8"/>
  <c r="BD195" i="8"/>
  <c r="BJ220" i="8"/>
  <c r="AX195" i="8"/>
  <c r="BC195" i="8"/>
  <c r="AO195" i="8"/>
  <c r="AY195" i="8"/>
  <c r="K195" i="8"/>
  <c r="L195" i="8"/>
  <c r="AN195" i="8"/>
  <c r="BG220" i="8"/>
  <c r="AF195" i="8"/>
  <c r="Z195" i="8"/>
  <c r="AI195" i="8"/>
  <c r="Q195" i="8"/>
  <c r="BL220" i="8"/>
  <c r="AR195" i="8"/>
  <c r="N195" i="8"/>
  <c r="Y195" i="8"/>
  <c r="I195" i="8"/>
  <c r="D195" i="8"/>
  <c r="AZ195" i="8"/>
  <c r="BM220" i="8"/>
  <c r="J195" i="8"/>
  <c r="F195" i="8"/>
  <c r="BI220" i="8"/>
  <c r="AA195" i="8"/>
  <c r="AJ195" i="8"/>
  <c r="G195" i="8"/>
  <c r="BE195" i="8"/>
  <c r="AH195" i="8"/>
  <c r="AM195" i="8"/>
  <c r="AP195" i="8"/>
  <c r="E195" i="8"/>
  <c r="AE195" i="8"/>
  <c r="BG195" i="8"/>
  <c r="BJ195" i="8"/>
  <c r="BH195" i="8"/>
  <c r="BI195" i="8"/>
  <c r="AR15" i="3"/>
  <c r="AS88" i="3"/>
  <c r="Y88" i="3"/>
  <c r="O88" i="3"/>
  <c r="BC36" i="3"/>
  <c r="BD36" i="3"/>
  <c r="BM195" i="8"/>
  <c r="BL195" i="8"/>
  <c r="BB17" i="3"/>
  <c r="AU17" i="3"/>
  <c r="BH17" i="3"/>
  <c r="BC15" i="3"/>
  <c r="AU15" i="3"/>
  <c r="AY88" i="3"/>
  <c r="AN15" i="3"/>
  <c r="AZ36" i="3"/>
  <c r="AM15" i="3"/>
  <c r="AX15" i="3"/>
  <c r="AY15" i="3"/>
  <c r="BG36" i="3"/>
  <c r="AO15" i="3"/>
  <c r="AT17" i="3"/>
  <c r="AX88" i="3"/>
  <c r="AN88" i="3"/>
  <c r="AD88" i="3"/>
  <c r="T88" i="3"/>
  <c r="AO88" i="3"/>
  <c r="AY25" i="3"/>
  <c r="AX17" i="3"/>
  <c r="BB15" i="3"/>
  <c r="BE36" i="3"/>
  <c r="AZ15" i="3"/>
  <c r="AO17" i="3"/>
  <c r="BL15" i="3"/>
  <c r="E88" i="3"/>
  <c r="BI15" i="3"/>
  <c r="BI17" i="3"/>
  <c r="BL36" i="3"/>
  <c r="BD15" i="3"/>
  <c r="BC17" i="3"/>
  <c r="BE15" i="3"/>
  <c r="BD17" i="3"/>
  <c r="BL88" i="3"/>
  <c r="AR25" i="3"/>
  <c r="BI99" i="3"/>
  <c r="BH99" i="3"/>
  <c r="BL99" i="3"/>
  <c r="AP99" i="3"/>
  <c r="AA99" i="3"/>
  <c r="Q99" i="3"/>
  <c r="BM88" i="3"/>
  <c r="AW99" i="3"/>
  <c r="AM99" i="3"/>
  <c r="AC99" i="3"/>
  <c r="S99" i="3"/>
  <c r="I99" i="3"/>
  <c r="AM36" i="3"/>
  <c r="AN17" i="3"/>
  <c r="BG15" i="3"/>
  <c r="BE17" i="3"/>
  <c r="AP36" i="3"/>
  <c r="BN88" i="3"/>
  <c r="AX99" i="3"/>
  <c r="AS99" i="3"/>
  <c r="AD99" i="3"/>
  <c r="T99" i="3"/>
  <c r="O99" i="3"/>
  <c r="J88" i="3"/>
  <c r="J99" i="3"/>
  <c r="BH15" i="3"/>
  <c r="BG88" i="3"/>
  <c r="BG99" i="3"/>
  <c r="AY99" i="3"/>
  <c r="AO99" i="3"/>
  <c r="AE88" i="3"/>
  <c r="AE99" i="3"/>
  <c r="U88" i="3"/>
  <c r="U99" i="3"/>
  <c r="P99" i="3"/>
  <c r="K88" i="3"/>
  <c r="K99" i="3"/>
  <c r="BH36" i="3"/>
  <c r="AN36" i="3"/>
  <c r="AR36" i="3"/>
  <c r="AT15" i="3"/>
  <c r="BH88" i="3"/>
  <c r="BM99" i="3"/>
  <c r="BE99" i="3"/>
  <c r="AZ88" i="3"/>
  <c r="AZ99" i="3"/>
  <c r="AU99" i="3"/>
  <c r="AP88" i="3"/>
  <c r="AK99" i="3"/>
  <c r="AF88" i="3"/>
  <c r="AF99" i="3"/>
  <c r="V88" i="3"/>
  <c r="V99" i="3"/>
  <c r="L88" i="3"/>
  <c r="L99" i="3"/>
  <c r="G99" i="3"/>
  <c r="BI36" i="3"/>
  <c r="BM15" i="3"/>
  <c r="AM17" i="3"/>
  <c r="AU36" i="3"/>
  <c r="AS15" i="3"/>
  <c r="BN99" i="3"/>
  <c r="BB88" i="3"/>
  <c r="BB99" i="3"/>
  <c r="AR88" i="3"/>
  <c r="AR99" i="3"/>
  <c r="AH88" i="3"/>
  <c r="AH99" i="3"/>
  <c r="X88" i="3"/>
  <c r="X99" i="3"/>
  <c r="N88" i="3"/>
  <c r="N99" i="3"/>
  <c r="D88" i="3"/>
  <c r="D99" i="3"/>
  <c r="BN15" i="3"/>
  <c r="BN17" i="3"/>
  <c r="BM36" i="3"/>
  <c r="AW25" i="3"/>
  <c r="AW36" i="3"/>
  <c r="AP17" i="3"/>
  <c r="AT36" i="3"/>
  <c r="BC88" i="3"/>
  <c r="BC99" i="3"/>
  <c r="AN99" i="3"/>
  <c r="AI88" i="3"/>
  <c r="AI99" i="3"/>
  <c r="Y99" i="3"/>
  <c r="E99" i="3"/>
  <c r="BN36" i="3"/>
  <c r="AO36" i="3"/>
  <c r="AS36" i="3"/>
  <c r="BD88" i="3"/>
  <c r="BD99" i="3"/>
  <c r="AT88" i="3"/>
  <c r="AT99" i="3"/>
  <c r="AJ88" i="3"/>
  <c r="AJ99" i="3"/>
  <c r="Z99" i="3"/>
  <c r="F99" i="3"/>
  <c r="BM25" i="3" l="1"/>
  <c r="BM29" i="3" s="1"/>
  <c r="AY29" i="3"/>
  <c r="BG25" i="3"/>
  <c r="AR29" i="3"/>
  <c r="BL25" i="3"/>
  <c r="BL29" i="3" s="1"/>
  <c r="AS25" i="3"/>
  <c r="AS29" i="3" s="1"/>
  <c r="AZ25" i="3"/>
  <c r="AZ29" i="3" s="1"/>
  <c r="AP25" i="3"/>
  <c r="BH25" i="3"/>
  <c r="BH29" i="3" s="1"/>
  <c r="AN25" i="3"/>
  <c r="AN29" i="3" s="1"/>
  <c r="AO25" i="3"/>
  <c r="BB25" i="3"/>
  <c r="AM25" i="3"/>
  <c r="AX25" i="3"/>
  <c r="AU25" i="3"/>
  <c r="BC25" i="3"/>
  <c r="AW29" i="3"/>
  <c r="AT25" i="3"/>
  <c r="BE25" i="3"/>
  <c r="BD25" i="3"/>
  <c r="BI25" i="3"/>
  <c r="BN25" i="3"/>
  <c r="AP29" i="3" l="1"/>
  <c r="BH34" i="3"/>
  <c r="BI29" i="3"/>
  <c r="AW34" i="3"/>
  <c r="AU29" i="3"/>
  <c r="BN29" i="3"/>
  <c r="BC29" i="3"/>
  <c r="BG29" i="3"/>
  <c r="AY34" i="3"/>
  <c r="BB29" i="3"/>
  <c r="BL34" i="3"/>
  <c r="BD29" i="3"/>
  <c r="BE29" i="3"/>
  <c r="AX29" i="3"/>
  <c r="AZ34" i="3"/>
  <c r="AO29" i="3"/>
  <c r="AT29" i="3"/>
  <c r="AM29" i="3"/>
  <c r="BM34" i="3"/>
  <c r="BO104" i="8"/>
  <c r="AX34" i="3" l="1"/>
  <c r="BD34" i="3"/>
  <c r="BC34" i="3"/>
  <c r="BI34" i="3"/>
  <c r="BB34" i="3"/>
  <c r="BE34" i="3"/>
  <c r="BG34" i="3"/>
  <c r="BN34" i="3"/>
  <c r="CH42" i="3"/>
  <c r="BN97" i="8" l="1"/>
  <c r="BN63" i="2"/>
  <c r="BN51" i="2"/>
  <c r="BN43" i="2"/>
  <c r="BN24" i="2"/>
  <c r="BN104" i="8"/>
  <c r="BN103" i="8"/>
  <c r="BN200" i="8"/>
  <c r="BO69" i="3"/>
  <c r="BO100" i="8"/>
  <c r="BO54" i="8"/>
  <c r="AP223" i="8"/>
  <c r="AO223" i="8"/>
  <c r="AN223" i="8"/>
  <c r="AM223" i="8"/>
  <c r="AP215" i="8"/>
  <c r="AO215" i="8"/>
  <c r="AN215" i="8"/>
  <c r="AM215" i="8"/>
  <c r="AP117" i="3"/>
  <c r="AO117" i="3"/>
  <c r="AN117" i="3"/>
  <c r="AM117" i="3"/>
  <c r="AP109" i="3"/>
  <c r="AO109" i="3"/>
  <c r="AN109" i="3"/>
  <c r="AM109" i="3"/>
  <c r="AO218" i="8" l="1"/>
  <c r="AP218" i="8"/>
  <c r="BO51" i="8"/>
  <c r="BO97" i="8"/>
  <c r="BO24" i="2"/>
  <c r="BO98" i="8"/>
  <c r="BV40" i="3"/>
  <c r="AO112" i="3"/>
  <c r="BN69" i="3"/>
  <c r="AP112" i="3"/>
  <c r="BO96" i="8"/>
  <c r="BO11" i="2"/>
  <c r="BN87" i="2"/>
  <c r="BN46" i="3"/>
  <c r="BN108" i="2"/>
  <c r="BN15" i="8"/>
  <c r="BN11" i="2"/>
  <c r="BN122" i="2"/>
  <c r="BN98" i="8"/>
  <c r="BO57" i="3"/>
  <c r="AN112" i="3"/>
  <c r="AM112" i="3"/>
  <c r="BN114" i="3"/>
  <c r="BO17" i="3"/>
  <c r="BN197" i="8"/>
  <c r="BO46" i="3"/>
  <c r="BO99" i="3"/>
  <c r="BO43" i="2"/>
  <c r="BO65" i="2"/>
  <c r="BO36" i="3"/>
  <c r="BS108" i="3" s="1"/>
  <c r="BO88" i="3"/>
  <c r="BO51" i="2"/>
  <c r="BO122" i="2"/>
  <c r="BO108" i="2"/>
  <c r="BN155" i="8"/>
  <c r="BN172" i="8"/>
  <c r="BN183" i="8"/>
  <c r="BN193" i="8"/>
  <c r="AN218" i="8"/>
  <c r="BO200" i="8"/>
  <c r="BO15" i="8"/>
  <c r="BO29" i="8"/>
  <c r="BO197" i="8"/>
  <c r="AM218" i="8"/>
  <c r="BO17" i="8"/>
  <c r="BO70" i="8"/>
  <c r="BO193" i="8"/>
  <c r="BO136" i="8"/>
  <c r="BO155" i="8"/>
  <c r="BO172" i="8"/>
  <c r="BN29" i="8"/>
  <c r="BN17" i="8"/>
  <c r="BO183" i="8"/>
  <c r="BN70" i="8"/>
  <c r="BN102" i="8"/>
  <c r="BN96" i="8"/>
  <c r="BN57" i="3"/>
  <c r="BN136" i="8"/>
  <c r="BO103" i="8"/>
  <c r="BQ108" i="3" l="1"/>
  <c r="BR108" i="3"/>
  <c r="BN22" i="2"/>
  <c r="BN74" i="2" s="1"/>
  <c r="BN77" i="8"/>
  <c r="BN95" i="8"/>
  <c r="BO22" i="2"/>
  <c r="BN52" i="3"/>
  <c r="BO114" i="3"/>
  <c r="BO115" i="3"/>
  <c r="BN137" i="2"/>
  <c r="BN138" i="2"/>
  <c r="BN32" i="2"/>
  <c r="BO25" i="3"/>
  <c r="BN115" i="3"/>
  <c r="BO52" i="3"/>
  <c r="BN185" i="8"/>
  <c r="BN201" i="8"/>
  <c r="BO137" i="2"/>
  <c r="BO138" i="2"/>
  <c r="BO95" i="8"/>
  <c r="BO27" i="8"/>
  <c r="BO201" i="8"/>
  <c r="BO77" i="8"/>
  <c r="BN65" i="8"/>
  <c r="BN27" i="8"/>
  <c r="BO185" i="8"/>
  <c r="BO221" i="8" s="1"/>
  <c r="BO157" i="8"/>
  <c r="BO65" i="8"/>
  <c r="BS214" i="8" s="1"/>
  <c r="BN157" i="8"/>
  <c r="BN58" i="3"/>
  <c r="BN53" i="3"/>
  <c r="BN69" i="2" l="1"/>
  <c r="CI108" i="3"/>
  <c r="BO58" i="3"/>
  <c r="BO32" i="2"/>
  <c r="BO36" i="2" s="1"/>
  <c r="BN221" i="8"/>
  <c r="CH221" i="8"/>
  <c r="BR214" i="8"/>
  <c r="BN220" i="8"/>
  <c r="BO38" i="8"/>
  <c r="BO220" i="8"/>
  <c r="BO74" i="2"/>
  <c r="BO69" i="2"/>
  <c r="BN36" i="2"/>
  <c r="BN70" i="2"/>
  <c r="BN75" i="2"/>
  <c r="BN140" i="2"/>
  <c r="BS142" i="2" s="1"/>
  <c r="BO49" i="8"/>
  <c r="BS212" i="8" s="1"/>
  <c r="BS215" i="8" s="1"/>
  <c r="BS218" i="8" s="1"/>
  <c r="BN195" i="8"/>
  <c r="BN38" i="8"/>
  <c r="BN117" i="3"/>
  <c r="BS119" i="3" s="1"/>
  <c r="BN78" i="8"/>
  <c r="BN49" i="8"/>
  <c r="BO29" i="3"/>
  <c r="BS106" i="3" s="1"/>
  <c r="BS109" i="3" s="1"/>
  <c r="BS112" i="3" s="1"/>
  <c r="BS121" i="3" s="1"/>
  <c r="BO53" i="3"/>
  <c r="BO117" i="3"/>
  <c r="BT119" i="3" s="1"/>
  <c r="BO140" i="2"/>
  <c r="BT142" i="2" s="1"/>
  <c r="BO195" i="8"/>
  <c r="BO78" i="8"/>
  <c r="BN59" i="3"/>
  <c r="BN54" i="3"/>
  <c r="BT121" i="3" l="1"/>
  <c r="BO70" i="2"/>
  <c r="BR106" i="3"/>
  <c r="BN41" i="2"/>
  <c r="BO75" i="2"/>
  <c r="CI214" i="8"/>
  <c r="BN63" i="8"/>
  <c r="BO44" i="8"/>
  <c r="BR212" i="8"/>
  <c r="CI212" i="8" s="1"/>
  <c r="BO34" i="3"/>
  <c r="BQ106" i="3"/>
  <c r="BO71" i="2"/>
  <c r="BO41" i="2"/>
  <c r="BN71" i="2"/>
  <c r="BN76" i="2"/>
  <c r="BN72" i="2"/>
  <c r="BN44" i="8"/>
  <c r="BN79" i="8"/>
  <c r="BO76" i="2"/>
  <c r="BO59" i="3"/>
  <c r="BO54" i="3"/>
  <c r="BO223" i="8"/>
  <c r="BN223" i="8"/>
  <c r="BN60" i="3"/>
  <c r="BN55" i="3"/>
  <c r="BO60" i="3" l="1"/>
  <c r="BO55" i="3"/>
  <c r="CI106" i="3"/>
  <c r="BR109" i="3"/>
  <c r="BR112" i="3"/>
  <c r="BR215" i="8"/>
  <c r="CI215" i="8" s="1"/>
  <c r="BQ109" i="3"/>
  <c r="BO77" i="2"/>
  <c r="BO72" i="2"/>
  <c r="BN77" i="2"/>
  <c r="BN80" i="8"/>
  <c r="CI109" i="3" l="1"/>
  <c r="CI112" i="3"/>
  <c r="BR218" i="8"/>
  <c r="BQ112" i="3"/>
  <c r="AK70" i="8"/>
  <c r="I70" i="8"/>
  <c r="S70" i="8"/>
  <c r="AC70" i="8"/>
  <c r="AM70" i="8"/>
  <c r="AW70" i="8"/>
  <c r="BG70" i="8"/>
  <c r="Q70" i="8"/>
  <c r="J70" i="8"/>
  <c r="T70" i="8"/>
  <c r="AD70" i="8"/>
  <c r="AN70" i="8"/>
  <c r="AX70" i="8"/>
  <c r="BH70" i="8"/>
  <c r="G70" i="8"/>
  <c r="K70" i="8"/>
  <c r="U70" i="8"/>
  <c r="AE70" i="8"/>
  <c r="AO70" i="8"/>
  <c r="AY70" i="8"/>
  <c r="BI70" i="8"/>
  <c r="AU70" i="8"/>
  <c r="L70" i="8"/>
  <c r="V70" i="8"/>
  <c r="AF70" i="8"/>
  <c r="AP70" i="8"/>
  <c r="AZ70" i="8"/>
  <c r="BJ70" i="8"/>
  <c r="BE70" i="8"/>
  <c r="BM70" i="8"/>
  <c r="D70" i="8"/>
  <c r="N70" i="8"/>
  <c r="X70" i="8"/>
  <c r="AH70" i="8"/>
  <c r="AR70" i="8"/>
  <c r="BB70" i="8"/>
  <c r="BL70" i="8"/>
  <c r="E70" i="8"/>
  <c r="O70" i="8"/>
  <c r="Y70" i="8"/>
  <c r="AI70" i="8"/>
  <c r="AS70" i="8"/>
  <c r="BC70" i="8"/>
  <c r="AA70" i="8"/>
  <c r="F70" i="8"/>
  <c r="P70" i="8"/>
  <c r="Z70" i="8"/>
  <c r="AJ70" i="8"/>
  <c r="AT70" i="8"/>
  <c r="BD70" i="8"/>
  <c r="P17" i="8"/>
  <c r="AD17" i="8"/>
  <c r="AN17" i="8"/>
  <c r="S17" i="8"/>
  <c r="BJ29" i="8"/>
  <c r="AO29" i="8"/>
  <c r="AW29" i="8"/>
  <c r="BD17" i="8"/>
  <c r="AT29" i="8"/>
  <c r="BE29" i="8"/>
  <c r="K17" i="8"/>
  <c r="Q29" i="8"/>
  <c r="BC17" i="8"/>
  <c r="AD29" i="8"/>
  <c r="AF17" i="8"/>
  <c r="BJ17" i="8"/>
  <c r="X15" i="8"/>
  <c r="AR15" i="8"/>
  <c r="BL15" i="8"/>
  <c r="AZ15" i="8"/>
  <c r="AE17" i="8"/>
  <c r="AO17" i="8"/>
  <c r="AY17" i="8"/>
  <c r="L29" i="8"/>
  <c r="V29" i="8"/>
  <c r="AF29" i="8"/>
  <c r="AZ29" i="8"/>
  <c r="BB17" i="8"/>
  <c r="Y15" i="8"/>
  <c r="AI15" i="8"/>
  <c r="X29" i="8"/>
  <c r="D29" i="8"/>
  <c r="N29" i="8"/>
  <c r="AR29" i="8"/>
  <c r="BL29" i="8"/>
  <c r="V17" i="8"/>
  <c r="Q15" i="8"/>
  <c r="AA15" i="8"/>
  <c r="BE15" i="8"/>
  <c r="O17" i="8"/>
  <c r="Y17" i="8"/>
  <c r="AI17" i="8"/>
  <c r="F29" i="8"/>
  <c r="P29" i="8"/>
  <c r="AJ29" i="8"/>
  <c r="BD29" i="8"/>
  <c r="Y29" i="8"/>
  <c r="AI29" i="8"/>
  <c r="AS29" i="8"/>
  <c r="BD15" i="8"/>
  <c r="I15" i="8"/>
  <c r="S15" i="8"/>
  <c r="AW15" i="8"/>
  <c r="BG15" i="8"/>
  <c r="AK29" i="8"/>
  <c r="L17" i="8"/>
  <c r="AN15" i="8"/>
  <c r="X17" i="8"/>
  <c r="G17" i="8"/>
  <c r="Q17" i="8"/>
  <c r="AA17" i="8"/>
  <c r="AU17" i="8"/>
  <c r="BE17" i="8"/>
  <c r="AC29" i="8"/>
  <c r="P15" i="8"/>
  <c r="K15" i="8"/>
  <c r="AO15" i="8"/>
  <c r="AY15" i="8"/>
  <c r="I17" i="8"/>
  <c r="AM17" i="8"/>
  <c r="AW17" i="8"/>
  <c r="BG17" i="8"/>
  <c r="BB29" i="8"/>
  <c r="BL17" i="8"/>
  <c r="I29" i="8"/>
  <c r="U29" i="8"/>
  <c r="BI29" i="8"/>
  <c r="AF15" i="8"/>
  <c r="U17" i="8"/>
  <c r="E29" i="8"/>
  <c r="AR17" i="8"/>
  <c r="E17" i="8"/>
  <c r="AA29" i="8"/>
  <c r="F17" i="8"/>
  <c r="T29" i="8"/>
  <c r="AN29" i="8"/>
  <c r="BH29" i="8"/>
  <c r="S29" i="8"/>
  <c r="BG29" i="8"/>
  <c r="AK17" i="8"/>
  <c r="AC17" i="8"/>
  <c r="K29" i="8"/>
  <c r="AY29" i="8"/>
  <c r="N17" i="8"/>
  <c r="AT17" i="8"/>
  <c r="D15" i="8"/>
  <c r="L15" i="8"/>
  <c r="T15" i="8"/>
  <c r="AJ15" i="8"/>
  <c r="BH15" i="8"/>
  <c r="D17" i="8"/>
  <c r="T17" i="8"/>
  <c r="AJ17" i="8"/>
  <c r="AZ17" i="8"/>
  <c r="BH17" i="8"/>
  <c r="J15" i="8"/>
  <c r="Z15" i="8"/>
  <c r="AH15" i="8"/>
  <c r="AP15" i="8"/>
  <c r="AX15" i="8"/>
  <c r="J17" i="8"/>
  <c r="Z17" i="8"/>
  <c r="AH17" i="8"/>
  <c r="AP17" i="8"/>
  <c r="AX17" i="8"/>
  <c r="AS17" i="8"/>
  <c r="BI17" i="8"/>
  <c r="E15" i="8"/>
  <c r="U15" i="8"/>
  <c r="AC15" i="8"/>
  <c r="AK15" i="8"/>
  <c r="AS15" i="8"/>
  <c r="BI15" i="8"/>
  <c r="F15" i="8"/>
  <c r="N15" i="8"/>
  <c r="V15" i="8"/>
  <c r="AD15" i="8"/>
  <c r="AT15" i="8"/>
  <c r="BB15" i="8"/>
  <c r="BJ15" i="8"/>
  <c r="G29" i="8"/>
  <c r="O29" i="8"/>
  <c r="AE29" i="8"/>
  <c r="AM29" i="8"/>
  <c r="AU29" i="8"/>
  <c r="BC29" i="8"/>
  <c r="J29" i="8"/>
  <c r="Z29" i="8"/>
  <c r="AH29" i="8"/>
  <c r="AP29" i="8"/>
  <c r="AX29" i="8"/>
  <c r="O15" i="8"/>
  <c r="AE15" i="8"/>
  <c r="AU15" i="8"/>
  <c r="G15" i="8"/>
  <c r="AM15" i="8"/>
  <c r="BC15" i="8"/>
  <c r="CI218" i="8" l="1"/>
  <c r="S65" i="8"/>
  <c r="J65" i="8"/>
  <c r="AK65" i="8"/>
  <c r="BH65" i="8"/>
  <c r="N65" i="8"/>
  <c r="AW65" i="8"/>
  <c r="AI65" i="8"/>
  <c r="P65" i="8"/>
  <c r="Y65" i="8"/>
  <c r="BJ65" i="8"/>
  <c r="AN65" i="8"/>
  <c r="BG65" i="8"/>
  <c r="AX65" i="8"/>
  <c r="F65" i="8"/>
  <c r="O65" i="8"/>
  <c r="D65" i="8"/>
  <c r="AZ65" i="8"/>
  <c r="BI65" i="8"/>
  <c r="AD65" i="8"/>
  <c r="AA65" i="8"/>
  <c r="AP65" i="8"/>
  <c r="AY65" i="8"/>
  <c r="T65" i="8"/>
  <c r="AM65" i="8"/>
  <c r="Z65" i="8"/>
  <c r="X65" i="8"/>
  <c r="E65" i="8"/>
  <c r="BL65" i="8"/>
  <c r="AF65" i="8"/>
  <c r="AO65" i="8"/>
  <c r="G65" i="8"/>
  <c r="AC65" i="8"/>
  <c r="BD65" i="8"/>
  <c r="BB65" i="8"/>
  <c r="BM65" i="8"/>
  <c r="V65" i="8"/>
  <c r="AE65" i="8"/>
  <c r="AT65" i="8"/>
  <c r="BC65" i="8"/>
  <c r="AR65" i="8"/>
  <c r="BE65" i="8"/>
  <c r="L65" i="8"/>
  <c r="U65" i="8"/>
  <c r="I65" i="8"/>
  <c r="AJ65" i="8"/>
  <c r="AS65" i="8"/>
  <c r="AH65" i="8"/>
  <c r="AU65" i="8"/>
  <c r="K65" i="8"/>
  <c r="Q65" i="8"/>
  <c r="AA77" i="8"/>
  <c r="AW77" i="8"/>
  <c r="AI77" i="8"/>
  <c r="AZ77" i="8"/>
  <c r="AI27" i="8"/>
  <c r="BD27" i="8"/>
  <c r="CC70" i="8"/>
  <c r="BZ70" i="8"/>
  <c r="CA70" i="8"/>
  <c r="CF70" i="8"/>
  <c r="BX70" i="8"/>
  <c r="CG70" i="8"/>
  <c r="BY70" i="8"/>
  <c r="P27" i="8"/>
  <c r="CD70" i="8"/>
  <c r="BV70" i="8"/>
  <c r="AA27" i="8"/>
  <c r="CE70" i="8"/>
  <c r="BW70" i="8"/>
  <c r="CB70" i="8"/>
  <c r="Y27" i="8"/>
  <c r="AN27" i="8"/>
  <c r="AR77" i="8"/>
  <c r="AW27" i="8"/>
  <c r="AO77" i="8"/>
  <c r="AF27" i="8"/>
  <c r="AO27" i="8"/>
  <c r="BE77" i="8"/>
  <c r="AR27" i="8"/>
  <c r="AY77" i="8"/>
  <c r="AY27" i="8"/>
  <c r="Q27" i="8"/>
  <c r="BE27" i="8"/>
  <c r="I77" i="8"/>
  <c r="BG77" i="8"/>
  <c r="I27" i="8"/>
  <c r="BG27" i="8"/>
  <c r="X77" i="8"/>
  <c r="AN77" i="8"/>
  <c r="P77" i="8"/>
  <c r="BL27" i="8"/>
  <c r="AF77" i="8"/>
  <c r="S77" i="8"/>
  <c r="BL77" i="8"/>
  <c r="S27" i="8"/>
  <c r="K77" i="8"/>
  <c r="BD77" i="8"/>
  <c r="X27" i="8"/>
  <c r="AZ27" i="8"/>
  <c r="Q77" i="8"/>
  <c r="K27" i="8"/>
  <c r="Y77" i="8"/>
  <c r="G27" i="8"/>
  <c r="G77" i="8"/>
  <c r="AS27" i="8"/>
  <c r="AS77" i="8"/>
  <c r="L27" i="8"/>
  <c r="L77" i="8"/>
  <c r="AD27" i="8"/>
  <c r="AD77" i="8"/>
  <c r="AK27" i="8"/>
  <c r="AK77" i="8"/>
  <c r="AX27" i="8"/>
  <c r="AX77" i="8"/>
  <c r="D27" i="8"/>
  <c r="D77" i="8"/>
  <c r="AT27" i="8"/>
  <c r="AT77" i="8"/>
  <c r="V27" i="8"/>
  <c r="V77" i="8"/>
  <c r="AC27" i="8"/>
  <c r="AC77" i="8"/>
  <c r="AP27" i="8"/>
  <c r="AP77" i="8"/>
  <c r="T27" i="8"/>
  <c r="T77" i="8"/>
  <c r="AU27" i="8"/>
  <c r="AU77" i="8"/>
  <c r="N27" i="8"/>
  <c r="N77" i="8"/>
  <c r="U27" i="8"/>
  <c r="U77" i="8"/>
  <c r="AH27" i="8"/>
  <c r="AH77" i="8"/>
  <c r="AE27" i="8"/>
  <c r="AE77" i="8"/>
  <c r="F27" i="8"/>
  <c r="F77" i="8"/>
  <c r="Z27" i="8"/>
  <c r="Z77" i="8"/>
  <c r="BC27" i="8"/>
  <c r="BC77" i="8"/>
  <c r="O27" i="8"/>
  <c r="O77" i="8"/>
  <c r="BJ27" i="8"/>
  <c r="BJ77" i="8"/>
  <c r="E27" i="8"/>
  <c r="E77" i="8"/>
  <c r="BH27" i="8"/>
  <c r="BH77" i="8"/>
  <c r="AM27" i="8"/>
  <c r="AM77" i="8"/>
  <c r="BB27" i="8"/>
  <c r="BB77" i="8"/>
  <c r="BI27" i="8"/>
  <c r="BI77" i="8"/>
  <c r="J27" i="8"/>
  <c r="J77" i="8"/>
  <c r="AJ27" i="8"/>
  <c r="AJ77" i="8"/>
  <c r="BQ214" i="8" l="1"/>
  <c r="AN38" i="8"/>
  <c r="AX214" i="8"/>
  <c r="AS214" i="8"/>
  <c r="P49" i="8"/>
  <c r="AA49" i="8"/>
  <c r="BL214" i="8"/>
  <c r="AA78" i="8"/>
  <c r="AI38" i="8"/>
  <c r="AA214" i="8"/>
  <c r="AI214" i="8"/>
  <c r="K214" i="8"/>
  <c r="AI78" i="8"/>
  <c r="BD38" i="8"/>
  <c r="AR214" i="8"/>
  <c r="AT214" i="8"/>
  <c r="U214" i="8"/>
  <c r="AU214" i="8"/>
  <c r="Y214" i="8"/>
  <c r="Z214" i="8"/>
  <c r="AY214" i="8"/>
  <c r="BB214" i="8"/>
  <c r="BJ214" i="8"/>
  <c r="BG214" i="8"/>
  <c r="AR49" i="8"/>
  <c r="AJ214" i="8"/>
  <c r="I214" i="8"/>
  <c r="AW214" i="8"/>
  <c r="AZ214" i="8"/>
  <c r="O214" i="8"/>
  <c r="AC214" i="8"/>
  <c r="X214" i="8"/>
  <c r="L214" i="8"/>
  <c r="V214" i="8"/>
  <c r="AE214" i="8"/>
  <c r="J214" i="8"/>
  <c r="BH214" i="8"/>
  <c r="BD214" i="8"/>
  <c r="AD214" i="8"/>
  <c r="AF214" i="8"/>
  <c r="N214" i="8"/>
  <c r="BO214" i="8"/>
  <c r="AN78" i="8"/>
  <c r="G214" i="8"/>
  <c r="T214" i="8"/>
  <c r="AF38" i="8"/>
  <c r="BD49" i="8"/>
  <c r="AH214" i="8"/>
  <c r="BE214" i="8"/>
  <c r="BC214" i="8"/>
  <c r="AK214" i="8"/>
  <c r="BI214" i="8"/>
  <c r="P214" i="8"/>
  <c r="AI49" i="8"/>
  <c r="S214" i="8"/>
  <c r="Q214" i="8"/>
  <c r="BN214" i="8"/>
  <c r="X49" i="8"/>
  <c r="AY78" i="8"/>
  <c r="AN49" i="8"/>
  <c r="P78" i="8"/>
  <c r="AR78" i="8"/>
  <c r="Y49" i="8"/>
  <c r="BD78" i="8"/>
  <c r="K49" i="8"/>
  <c r="AF49" i="8"/>
  <c r="AA38" i="8"/>
  <c r="P38" i="8"/>
  <c r="AR38" i="8"/>
  <c r="BJ49" i="8"/>
  <c r="AF78" i="8"/>
  <c r="I38" i="8"/>
  <c r="X38" i="8"/>
  <c r="Y78" i="8"/>
  <c r="AO38" i="8"/>
  <c r="AY38" i="8"/>
  <c r="K38" i="8"/>
  <c r="S49" i="8"/>
  <c r="BL49" i="8"/>
  <c r="BE38" i="8"/>
  <c r="BG38" i="8"/>
  <c r="AW38" i="8"/>
  <c r="AO49" i="8"/>
  <c r="Y38" i="8"/>
  <c r="AO78" i="8"/>
  <c r="AW78" i="8"/>
  <c r="AW49" i="8"/>
  <c r="F49" i="8"/>
  <c r="Q38" i="8"/>
  <c r="BE49" i="8"/>
  <c r="BL38" i="8"/>
  <c r="AY49" i="8"/>
  <c r="Q78" i="8"/>
  <c r="BE78" i="8"/>
  <c r="BG78" i="8"/>
  <c r="BG49" i="8"/>
  <c r="Q49" i="8"/>
  <c r="I78" i="8"/>
  <c r="I49" i="8"/>
  <c r="N49" i="8"/>
  <c r="T220" i="8"/>
  <c r="U220" i="8"/>
  <c r="AT49" i="8"/>
  <c r="L220" i="8"/>
  <c r="AX220" i="8"/>
  <c r="AA220" i="8"/>
  <c r="AJ220" i="8"/>
  <c r="J220" i="8"/>
  <c r="BC220" i="8"/>
  <c r="BE220" i="8"/>
  <c r="AK220" i="8"/>
  <c r="Z220" i="8"/>
  <c r="AI220" i="8"/>
  <c r="S78" i="8"/>
  <c r="S38" i="8"/>
  <c r="AU220" i="8"/>
  <c r="K220" i="8"/>
  <c r="P220" i="8"/>
  <c r="AT220" i="8"/>
  <c r="BD220" i="8"/>
  <c r="AF220" i="8"/>
  <c r="O49" i="8"/>
  <c r="E220" i="8"/>
  <c r="AZ38" i="8"/>
  <c r="N220" i="8"/>
  <c r="K78" i="8"/>
  <c r="AW220" i="8"/>
  <c r="Q220" i="8"/>
  <c r="AY220" i="8"/>
  <c r="AE38" i="8"/>
  <c r="BB220" i="8"/>
  <c r="AU78" i="8"/>
  <c r="AD49" i="8"/>
  <c r="AZ78" i="8"/>
  <c r="AH220" i="8"/>
  <c r="D220" i="8"/>
  <c r="V220" i="8"/>
  <c r="AZ220" i="8"/>
  <c r="F220" i="8"/>
  <c r="S220" i="8"/>
  <c r="AE220" i="8"/>
  <c r="I220" i="8"/>
  <c r="Y220" i="8"/>
  <c r="G220" i="8"/>
  <c r="AR220" i="8"/>
  <c r="AS220" i="8"/>
  <c r="AC220" i="8"/>
  <c r="X220" i="8"/>
  <c r="V49" i="8"/>
  <c r="AZ49" i="8"/>
  <c r="O220" i="8"/>
  <c r="X78" i="8"/>
  <c r="AD220" i="8"/>
  <c r="BL78" i="8"/>
  <c r="AX78" i="8"/>
  <c r="AX49" i="8"/>
  <c r="G78" i="8"/>
  <c r="G38" i="8"/>
  <c r="J78" i="8"/>
  <c r="J49" i="8"/>
  <c r="J38" i="8"/>
  <c r="BJ38" i="8"/>
  <c r="BJ78" i="8"/>
  <c r="AS78" i="8"/>
  <c r="AS49" i="8"/>
  <c r="AS38" i="8"/>
  <c r="V38" i="8"/>
  <c r="V78" i="8"/>
  <c r="AM78" i="8"/>
  <c r="AM49" i="8"/>
  <c r="AM38" i="8"/>
  <c r="O78" i="8"/>
  <c r="O38" i="8"/>
  <c r="U78" i="8"/>
  <c r="U38" i="8"/>
  <c r="U49" i="8"/>
  <c r="AT38" i="8"/>
  <c r="AT78" i="8"/>
  <c r="L78" i="8"/>
  <c r="L38" i="8"/>
  <c r="L49" i="8"/>
  <c r="BB38" i="8"/>
  <c r="BB78" i="8"/>
  <c r="AD38" i="8"/>
  <c r="AD78" i="8"/>
  <c r="BI78" i="8"/>
  <c r="BI49" i="8"/>
  <c r="BI38" i="8"/>
  <c r="F38" i="8"/>
  <c r="F78" i="8"/>
  <c r="T78" i="8"/>
  <c r="T49" i="8"/>
  <c r="T38" i="8"/>
  <c r="AC78" i="8"/>
  <c r="AC38" i="8"/>
  <c r="AC49" i="8"/>
  <c r="AK78" i="8"/>
  <c r="AK38" i="8"/>
  <c r="AK49" i="8"/>
  <c r="E78" i="8"/>
  <c r="E49" i="8"/>
  <c r="E38" i="8"/>
  <c r="BC78" i="8"/>
  <c r="BC49" i="8"/>
  <c r="AU38" i="8"/>
  <c r="BC38" i="8"/>
  <c r="D78" i="8"/>
  <c r="D38" i="8"/>
  <c r="D49" i="8"/>
  <c r="BB49" i="8"/>
  <c r="AU49" i="8"/>
  <c r="Z78" i="8"/>
  <c r="Z38" i="8"/>
  <c r="Z49" i="8"/>
  <c r="AE78" i="8"/>
  <c r="AE49" i="8"/>
  <c r="G49" i="8"/>
  <c r="AX38" i="8"/>
  <c r="AP78" i="8"/>
  <c r="AP49" i="8"/>
  <c r="AP38" i="8"/>
  <c r="AJ78" i="8"/>
  <c r="AJ49" i="8"/>
  <c r="AJ38" i="8"/>
  <c r="BH78" i="8"/>
  <c r="BH38" i="8"/>
  <c r="BH49" i="8"/>
  <c r="AH78" i="8"/>
  <c r="AH49" i="8"/>
  <c r="AH38" i="8"/>
  <c r="N38" i="8"/>
  <c r="N78" i="8"/>
  <c r="CH70" i="8"/>
  <c r="BG63" i="8" l="1"/>
  <c r="AW63" i="8"/>
  <c r="BL63" i="8"/>
  <c r="BD63" i="8"/>
  <c r="AZ63" i="8"/>
  <c r="BJ63" i="8"/>
  <c r="BC63" i="8"/>
  <c r="AX63" i="8"/>
  <c r="AY63" i="8"/>
  <c r="BH63" i="8"/>
  <c r="BI63" i="8"/>
  <c r="BB63" i="8"/>
  <c r="BE63" i="8"/>
  <c r="AA79" i="8"/>
  <c r="AA63" i="8"/>
  <c r="AR63" i="8"/>
  <c r="AN44" i="8"/>
  <c r="BD44" i="8"/>
  <c r="K44" i="8"/>
  <c r="BJ79" i="8"/>
  <c r="AR79" i="8"/>
  <c r="AI44" i="8"/>
  <c r="P79" i="8"/>
  <c r="AF63" i="8"/>
  <c r="AF79" i="8"/>
  <c r="P63" i="8"/>
  <c r="K79" i="8"/>
  <c r="AT63" i="8"/>
  <c r="S79" i="8"/>
  <c r="X79" i="8"/>
  <c r="BD79" i="8"/>
  <c r="AT79" i="8"/>
  <c r="AN79" i="8"/>
  <c r="Y44" i="8"/>
  <c r="AI79" i="8"/>
  <c r="AF44" i="8"/>
  <c r="AI63" i="8"/>
  <c r="AN63" i="8"/>
  <c r="X63" i="8"/>
  <c r="BL44" i="8"/>
  <c r="BL79" i="8"/>
  <c r="AR44" i="8"/>
  <c r="AA44" i="8"/>
  <c r="K63" i="8"/>
  <c r="S63" i="8"/>
  <c r="Y79" i="8"/>
  <c r="Y63" i="8"/>
  <c r="Q63" i="8"/>
  <c r="I79" i="8"/>
  <c r="X44" i="8"/>
  <c r="P44" i="8"/>
  <c r="BE79" i="8"/>
  <c r="AY79" i="8"/>
  <c r="Q79" i="8"/>
  <c r="BM96" i="8"/>
  <c r="BM97" i="8"/>
  <c r="AO79" i="8"/>
  <c r="BM98" i="8"/>
  <c r="AO63" i="8"/>
  <c r="BG44" i="8"/>
  <c r="Q44" i="8"/>
  <c r="AW44" i="8"/>
  <c r="I44" i="8"/>
  <c r="BE44" i="8"/>
  <c r="AY44" i="8"/>
  <c r="AO44" i="8"/>
  <c r="S212" i="8"/>
  <c r="F79" i="8"/>
  <c r="F63" i="8"/>
  <c r="I63" i="8"/>
  <c r="AZ79" i="8"/>
  <c r="N79" i="8"/>
  <c r="AY223" i="8"/>
  <c r="N63" i="8"/>
  <c r="CH94" i="3"/>
  <c r="AW79" i="8"/>
  <c r="BG79" i="8"/>
  <c r="U212" i="8"/>
  <c r="AD79" i="8"/>
  <c r="AD63" i="8"/>
  <c r="V223" i="8"/>
  <c r="V63" i="8"/>
  <c r="J223" i="8"/>
  <c r="AC223" i="8"/>
  <c r="O79" i="8"/>
  <c r="O63" i="8"/>
  <c r="U223" i="8"/>
  <c r="BL223" i="8"/>
  <c r="K223" i="8"/>
  <c r="V79" i="8"/>
  <c r="L44" i="8"/>
  <c r="BM15" i="8"/>
  <c r="BI212" i="8"/>
  <c r="AJ223" i="8"/>
  <c r="BC212" i="8"/>
  <c r="O44" i="8"/>
  <c r="J44" i="8"/>
  <c r="E223" i="8"/>
  <c r="I223" i="8"/>
  <c r="N44" i="8"/>
  <c r="BH44" i="8"/>
  <c r="AX44" i="8"/>
  <c r="X223" i="8"/>
  <c r="E44" i="8"/>
  <c r="L223" i="8"/>
  <c r="AC44" i="8"/>
  <c r="AD44" i="8"/>
  <c r="AW223" i="8"/>
  <c r="G223" i="8"/>
  <c r="F223" i="8"/>
  <c r="P223" i="8"/>
  <c r="AE44" i="8"/>
  <c r="N223" i="8"/>
  <c r="AI223" i="8"/>
  <c r="AD223" i="8"/>
  <c r="AX223" i="8"/>
  <c r="Z44" i="8"/>
  <c r="AT223" i="8"/>
  <c r="AT225" i="8" s="1"/>
  <c r="BJ44" i="8"/>
  <c r="BM17" i="8"/>
  <c r="AH44" i="8"/>
  <c r="BE223" i="8"/>
  <c r="D44" i="8"/>
  <c r="F44" i="8"/>
  <c r="AT44" i="8"/>
  <c r="T223" i="8"/>
  <c r="AZ44" i="8"/>
  <c r="AA223" i="8"/>
  <c r="AJ44" i="8"/>
  <c r="Y223" i="8"/>
  <c r="T44" i="8"/>
  <c r="BI44" i="8"/>
  <c r="Q223" i="8"/>
  <c r="AS223" i="8"/>
  <c r="AS225" i="8" s="1"/>
  <c r="BG223" i="8"/>
  <c r="BJ223" i="8"/>
  <c r="AU223" i="8"/>
  <c r="AU225" i="8" s="1"/>
  <c r="AK223" i="8"/>
  <c r="AX212" i="8"/>
  <c r="AS44" i="8"/>
  <c r="BC223" i="8"/>
  <c r="AP44" i="8"/>
  <c r="AZ212" i="8"/>
  <c r="T212" i="8"/>
  <c r="U44" i="8"/>
  <c r="AZ223" i="8"/>
  <c r="O223" i="8"/>
  <c r="BD223" i="8"/>
  <c r="S44" i="8"/>
  <c r="BH223" i="8"/>
  <c r="L212" i="8"/>
  <c r="AS212" i="8"/>
  <c r="BC44" i="8"/>
  <c r="BB44" i="8"/>
  <c r="G44" i="8"/>
  <c r="AE223" i="8"/>
  <c r="AF223" i="8"/>
  <c r="S223" i="8"/>
  <c r="D223" i="8"/>
  <c r="Z223" i="8"/>
  <c r="BM24" i="2"/>
  <c r="AR223" i="8"/>
  <c r="AR225" i="8" s="1"/>
  <c r="Z212" i="8"/>
  <c r="AU44" i="8"/>
  <c r="AK44" i="8"/>
  <c r="BB223" i="8"/>
  <c r="AM44" i="8"/>
  <c r="V44" i="8"/>
  <c r="BI223" i="8"/>
  <c r="AH223" i="8"/>
  <c r="BH212" i="8"/>
  <c r="AE212" i="8"/>
  <c r="BM108" i="2"/>
  <c r="BM122" i="2"/>
  <c r="BM11" i="2"/>
  <c r="BM29" i="8"/>
  <c r="BM51" i="2"/>
  <c r="AJ63" i="8"/>
  <c r="AJ79" i="8"/>
  <c r="BM63" i="2"/>
  <c r="AP63" i="8"/>
  <c r="AT212" i="8"/>
  <c r="AP79" i="8"/>
  <c r="AR212" i="8"/>
  <c r="AC212" i="8"/>
  <c r="BD212" i="8"/>
  <c r="L63" i="8"/>
  <c r="P212" i="8"/>
  <c r="L79" i="8"/>
  <c r="Q212" i="8"/>
  <c r="BB212" i="8"/>
  <c r="AX79" i="8"/>
  <c r="E63" i="8"/>
  <c r="I212" i="8"/>
  <c r="E79" i="8"/>
  <c r="AS63" i="8"/>
  <c r="AW212" i="8"/>
  <c r="AS79" i="8"/>
  <c r="O212" i="8"/>
  <c r="AC63" i="8"/>
  <c r="AC79" i="8"/>
  <c r="BM87" i="2"/>
  <c r="AH63" i="8"/>
  <c r="AH79" i="8"/>
  <c r="BJ212" i="8"/>
  <c r="G63" i="8"/>
  <c r="K212" i="8"/>
  <c r="G79" i="8"/>
  <c r="AU63" i="8"/>
  <c r="AY212" i="8"/>
  <c r="AU79" i="8"/>
  <c r="AK212" i="8"/>
  <c r="J63" i="8"/>
  <c r="N212" i="8"/>
  <c r="J79" i="8"/>
  <c r="BL212" i="8"/>
  <c r="BH79" i="8"/>
  <c r="AE63" i="8"/>
  <c r="AI212" i="8"/>
  <c r="AE79" i="8"/>
  <c r="BB79" i="8"/>
  <c r="T63" i="8"/>
  <c r="X212" i="8"/>
  <c r="T79" i="8"/>
  <c r="BE212" i="8"/>
  <c r="AU212" i="8"/>
  <c r="AJ212" i="8"/>
  <c r="D63" i="8"/>
  <c r="G212" i="8"/>
  <c r="D79" i="8"/>
  <c r="BG212" i="8"/>
  <c r="BC79" i="8"/>
  <c r="AK63" i="8"/>
  <c r="AK79" i="8"/>
  <c r="BI79" i="8"/>
  <c r="AM63" i="8"/>
  <c r="AM79" i="8"/>
  <c r="BM43" i="2"/>
  <c r="Z63" i="8"/>
  <c r="AD212" i="8"/>
  <c r="Z79" i="8"/>
  <c r="U63" i="8"/>
  <c r="Y212" i="8"/>
  <c r="U79" i="8"/>
  <c r="AH212" i="8"/>
  <c r="AF212" i="8"/>
  <c r="J212" i="8"/>
  <c r="AA212" i="8"/>
  <c r="V212" i="8"/>
  <c r="BM214" i="8"/>
  <c r="CI77" i="8" l="1"/>
  <c r="BG225" i="8"/>
  <c r="BI225" i="8"/>
  <c r="BJ225" i="8"/>
  <c r="BL225" i="8"/>
  <c r="BH225" i="8"/>
  <c r="AA80" i="8"/>
  <c r="AR80" i="8"/>
  <c r="BJ80" i="8"/>
  <c r="P80" i="8"/>
  <c r="AF80" i="8"/>
  <c r="AT80" i="8"/>
  <c r="X80" i="8"/>
  <c r="BD80" i="8"/>
  <c r="F80" i="8"/>
  <c r="AI80" i="8"/>
  <c r="AN80" i="8"/>
  <c r="BE80" i="8"/>
  <c r="S80" i="8"/>
  <c r="BL80" i="8"/>
  <c r="K80" i="8"/>
  <c r="AY80" i="8"/>
  <c r="Y80" i="8"/>
  <c r="U215" i="8"/>
  <c r="AN225" i="8"/>
  <c r="AP225" i="8"/>
  <c r="Q80" i="8"/>
  <c r="V80" i="8"/>
  <c r="I80" i="8"/>
  <c r="AO80" i="8"/>
  <c r="AO225" i="8"/>
  <c r="AD80" i="8"/>
  <c r="BM95" i="8"/>
  <c r="BM22" i="2"/>
  <c r="O80" i="8"/>
  <c r="BM138" i="2"/>
  <c r="AZ80" i="8"/>
  <c r="BG80" i="8"/>
  <c r="BM137" i="2"/>
  <c r="S215" i="8"/>
  <c r="N80" i="8"/>
  <c r="AW80" i="8"/>
  <c r="Q225" i="8"/>
  <c r="U225" i="8"/>
  <c r="AM225" i="8"/>
  <c r="AW225" i="8"/>
  <c r="K225" i="8"/>
  <c r="AC225" i="8"/>
  <c r="BC215" i="8"/>
  <c r="BD225" i="8"/>
  <c r="AH225" i="8"/>
  <c r="BM77" i="8"/>
  <c r="I225" i="8"/>
  <c r="AE215" i="8"/>
  <c r="T215" i="8"/>
  <c r="L215" i="8"/>
  <c r="AD225" i="8"/>
  <c r="AY225" i="8"/>
  <c r="AZ215" i="8"/>
  <c r="N225" i="8"/>
  <c r="AE80" i="8"/>
  <c r="AX80" i="8"/>
  <c r="BB225" i="8"/>
  <c r="AI225" i="8"/>
  <c r="Y215" i="8"/>
  <c r="AM80" i="8"/>
  <c r="BC80" i="8"/>
  <c r="AS80" i="8"/>
  <c r="Z225" i="8"/>
  <c r="AX225" i="8"/>
  <c r="X225" i="8"/>
  <c r="BI215" i="8"/>
  <c r="AW215" i="8"/>
  <c r="U80" i="8"/>
  <c r="BL215" i="8"/>
  <c r="AH80" i="8"/>
  <c r="AP80" i="8"/>
  <c r="Z215" i="8"/>
  <c r="S225" i="8"/>
  <c r="BC225" i="8"/>
  <c r="V225" i="8"/>
  <c r="BE225" i="8"/>
  <c r="J215" i="8"/>
  <c r="BI80" i="8"/>
  <c r="T80" i="8"/>
  <c r="BH80" i="8"/>
  <c r="BH215" i="8"/>
  <c r="AZ225" i="8"/>
  <c r="AF215" i="8"/>
  <c r="D80" i="8"/>
  <c r="AU80" i="8"/>
  <c r="E80" i="8"/>
  <c r="L80" i="8"/>
  <c r="AF225" i="8"/>
  <c r="AK215" i="8"/>
  <c r="Z80" i="8"/>
  <c r="BB80" i="8"/>
  <c r="AC80" i="8"/>
  <c r="AE225" i="8"/>
  <c r="AA225" i="8"/>
  <c r="P225" i="8"/>
  <c r="L225" i="8"/>
  <c r="J225" i="8"/>
  <c r="AH215" i="8"/>
  <c r="AK80" i="8"/>
  <c r="J80" i="8"/>
  <c r="AC215" i="8"/>
  <c r="AJ80" i="8"/>
  <c r="AS215" i="8"/>
  <c r="O225" i="8"/>
  <c r="AX215" i="8"/>
  <c r="Y225" i="8"/>
  <c r="T225" i="8"/>
  <c r="AK225" i="8"/>
  <c r="G80" i="8"/>
  <c r="BM27" i="8"/>
  <c r="AJ225" i="8"/>
  <c r="G215" i="8"/>
  <c r="BB215" i="8"/>
  <c r="BD215" i="8"/>
  <c r="X215" i="8"/>
  <c r="AI215" i="8"/>
  <c r="K215" i="8"/>
  <c r="V215" i="8"/>
  <c r="BG215" i="8"/>
  <c r="BJ215" i="8"/>
  <c r="AR215" i="8"/>
  <c r="AD215" i="8"/>
  <c r="AJ215" i="8"/>
  <c r="O215" i="8"/>
  <c r="I215" i="8"/>
  <c r="Q215" i="8"/>
  <c r="AU215" i="8"/>
  <c r="AY215" i="8"/>
  <c r="AT215" i="8"/>
  <c r="AA215" i="8"/>
  <c r="N215" i="8"/>
  <c r="BE215" i="8"/>
  <c r="P215" i="8"/>
  <c r="CI78" i="8" l="1"/>
  <c r="U218" i="8"/>
  <c r="L218" i="8"/>
  <c r="AO227" i="8"/>
  <c r="AM227" i="8"/>
  <c r="AP227" i="8"/>
  <c r="AN227" i="8"/>
  <c r="BM69" i="2"/>
  <c r="BM140" i="2"/>
  <c r="BM74" i="2"/>
  <c r="BM32" i="2"/>
  <c r="AZ218" i="8"/>
  <c r="AE218" i="8"/>
  <c r="S218" i="8"/>
  <c r="BC218" i="8"/>
  <c r="T218" i="8"/>
  <c r="AU218" i="8"/>
  <c r="BL218" i="8"/>
  <c r="AK218" i="8"/>
  <c r="BH218" i="8"/>
  <c r="J218" i="8"/>
  <c r="BB218" i="8"/>
  <c r="AR218" i="8"/>
  <c r="BJ218" i="8"/>
  <c r="I218" i="8"/>
  <c r="BG218" i="8"/>
  <c r="G218" i="8"/>
  <c r="AC218" i="8"/>
  <c r="AH218" i="8"/>
  <c r="AW218" i="8"/>
  <c r="Q218" i="8"/>
  <c r="V218" i="8"/>
  <c r="BM78" i="8"/>
  <c r="BM38" i="8"/>
  <c r="BM49" i="8"/>
  <c r="AS218" i="8"/>
  <c r="Y218" i="8"/>
  <c r="BE218" i="8"/>
  <c r="X218" i="8"/>
  <c r="AX218" i="8"/>
  <c r="AT218" i="8"/>
  <c r="AY218" i="8"/>
  <c r="Z218" i="8"/>
  <c r="BI218" i="8"/>
  <c r="P218" i="8"/>
  <c r="N218" i="8"/>
  <c r="BD218" i="8"/>
  <c r="AA218" i="8"/>
  <c r="O218" i="8"/>
  <c r="AJ218" i="8"/>
  <c r="K218" i="8"/>
  <c r="AD218" i="8"/>
  <c r="AI218" i="8"/>
  <c r="AF218" i="8"/>
  <c r="BR142" i="2" l="1"/>
  <c r="BM63" i="8"/>
  <c r="CI79" i="8"/>
  <c r="BQ212" i="8"/>
  <c r="U227" i="8"/>
  <c r="L227" i="8"/>
  <c r="BN212" i="8"/>
  <c r="AU227" i="8"/>
  <c r="T227" i="8"/>
  <c r="BC227" i="8"/>
  <c r="S227" i="8"/>
  <c r="AE227" i="8"/>
  <c r="BM36" i="2"/>
  <c r="BM70" i="2"/>
  <c r="BM75" i="2"/>
  <c r="AZ227" i="8"/>
  <c r="BB227" i="8"/>
  <c r="AI227" i="8"/>
  <c r="N227" i="8"/>
  <c r="X227" i="8"/>
  <c r="AW227" i="8"/>
  <c r="BG227" i="8"/>
  <c r="AR227" i="8"/>
  <c r="Z227" i="8"/>
  <c r="BJ227" i="8"/>
  <c r="I227" i="8"/>
  <c r="AJ227" i="8"/>
  <c r="AX227" i="8"/>
  <c r="BH227" i="8"/>
  <c r="AD227" i="8"/>
  <c r="O227" i="8"/>
  <c r="P227" i="8"/>
  <c r="AY227" i="8"/>
  <c r="BE227" i="8"/>
  <c r="V227" i="8"/>
  <c r="AH227" i="8"/>
  <c r="BM44" i="8"/>
  <c r="BM223" i="8"/>
  <c r="AK227" i="8"/>
  <c r="K227" i="8"/>
  <c r="AA227" i="8"/>
  <c r="BI227" i="8"/>
  <c r="AT227" i="8"/>
  <c r="Y227" i="8"/>
  <c r="AS227" i="8"/>
  <c r="Q227" i="8"/>
  <c r="AC227" i="8"/>
  <c r="BD227" i="8"/>
  <c r="AF227" i="8"/>
  <c r="BM212" i="8"/>
  <c r="BM79" i="8"/>
  <c r="J227" i="8"/>
  <c r="BL227" i="8"/>
  <c r="CI142" i="2" l="1"/>
  <c r="BM41" i="2"/>
  <c r="BM225" i="8"/>
  <c r="BN225" i="8"/>
  <c r="BO225" i="8"/>
  <c r="BQ215" i="8"/>
  <c r="BN215" i="8"/>
  <c r="BM76" i="2"/>
  <c r="BM71" i="2"/>
  <c r="BM215" i="8"/>
  <c r="BM80" i="8"/>
  <c r="T46" i="3"/>
  <c r="BQ218" i="8" l="1"/>
  <c r="BN218" i="8"/>
  <c r="BM72" i="2"/>
  <c r="BM77" i="2"/>
  <c r="BC46" i="3"/>
  <c r="CH31" i="3"/>
  <c r="K104" i="8"/>
  <c r="F17" i="3"/>
  <c r="V17" i="3"/>
  <c r="T36" i="3"/>
  <c r="F103" i="8"/>
  <c r="P103" i="8"/>
  <c r="Z103" i="8"/>
  <c r="AJ103" i="8"/>
  <c r="L104" i="8"/>
  <c r="V104" i="8"/>
  <c r="BJ15" i="3"/>
  <c r="BM46" i="3"/>
  <c r="AO103" i="8"/>
  <c r="AY103" i="8"/>
  <c r="AR104" i="8"/>
  <c r="BB104" i="8"/>
  <c r="BL104" i="8"/>
  <c r="X103" i="8"/>
  <c r="AE104" i="8"/>
  <c r="AZ104" i="8"/>
  <c r="AJ17" i="3"/>
  <c r="AH17" i="3"/>
  <c r="AA103" i="8"/>
  <c r="N104" i="8"/>
  <c r="AH104" i="8"/>
  <c r="AO46" i="3"/>
  <c r="BH46" i="3"/>
  <c r="AP103" i="8"/>
  <c r="AZ103" i="8"/>
  <c r="AS104" i="8"/>
  <c r="BC104" i="8"/>
  <c r="AD15" i="3"/>
  <c r="T104" i="8"/>
  <c r="AN103" i="8"/>
  <c r="D103" i="8"/>
  <c r="S103" i="8"/>
  <c r="E104" i="8"/>
  <c r="O104" i="8"/>
  <c r="Y104" i="8"/>
  <c r="AI104" i="8"/>
  <c r="BE46" i="3"/>
  <c r="AY46" i="3"/>
  <c r="AR103" i="8"/>
  <c r="BL103" i="8"/>
  <c r="AT104" i="8"/>
  <c r="BD104" i="8"/>
  <c r="J104" i="8"/>
  <c r="BG103" i="8"/>
  <c r="K15" i="3"/>
  <c r="U17" i="3"/>
  <c r="L46" i="3"/>
  <c r="U104" i="8"/>
  <c r="BB46" i="3"/>
  <c r="BH103" i="8"/>
  <c r="D104" i="8"/>
  <c r="F15" i="3"/>
  <c r="T103" i="8"/>
  <c r="AD103" i="8"/>
  <c r="F104" i="8"/>
  <c r="Z104" i="8"/>
  <c r="AJ104" i="8"/>
  <c r="BL46" i="3"/>
  <c r="BM103" i="8"/>
  <c r="AU104" i="8"/>
  <c r="AD17" i="3"/>
  <c r="N103" i="8"/>
  <c r="AD104" i="8"/>
  <c r="AX103" i="8"/>
  <c r="BJ104" i="8"/>
  <c r="G17" i="3"/>
  <c r="S46" i="3"/>
  <c r="K103" i="8"/>
  <c r="G104" i="8"/>
  <c r="Q104" i="8"/>
  <c r="AA104" i="8"/>
  <c r="AK104" i="8"/>
  <c r="AS46" i="3"/>
  <c r="AM104" i="8"/>
  <c r="BM218" i="8"/>
  <c r="J15" i="3"/>
  <c r="AW103" i="8"/>
  <c r="BI104" i="8"/>
  <c r="U15" i="3"/>
  <c r="AI103" i="8"/>
  <c r="AP104" i="8"/>
  <c r="L103" i="8"/>
  <c r="V103" i="8"/>
  <c r="AF103" i="8"/>
  <c r="I104" i="8"/>
  <c r="S104" i="8"/>
  <c r="AC104" i="8"/>
  <c r="AT46" i="3"/>
  <c r="BE103" i="8"/>
  <c r="AN104" i="8"/>
  <c r="AX104" i="8"/>
  <c r="BH104" i="8"/>
  <c r="AA36" i="3"/>
  <c r="BJ17" i="3"/>
  <c r="BD46" i="3"/>
  <c r="AA15" i="3"/>
  <c r="AK15" i="3"/>
  <c r="E17" i="3"/>
  <c r="AI46" i="3"/>
  <c r="BJ36" i="3"/>
  <c r="BG46" i="3"/>
  <c r="BJ46" i="3"/>
  <c r="AN46" i="3"/>
  <c r="Z17" i="3"/>
  <c r="P46" i="3"/>
  <c r="AJ46" i="3"/>
  <c r="V46" i="3"/>
  <c r="AX46" i="3"/>
  <c r="N46" i="3"/>
  <c r="BI46" i="3"/>
  <c r="Y36" i="3"/>
  <c r="AI36" i="3"/>
  <c r="BI69" i="3"/>
  <c r="BI103" i="8"/>
  <c r="AK69" i="3"/>
  <c r="AK103" i="8"/>
  <c r="S15" i="3"/>
  <c r="AC15" i="3"/>
  <c r="G46" i="3"/>
  <c r="AA46" i="3"/>
  <c r="I69" i="3"/>
  <c r="I103" i="8"/>
  <c r="AC69" i="3"/>
  <c r="AC103" i="8"/>
  <c r="BB69" i="3"/>
  <c r="BB103" i="8"/>
  <c r="S36" i="3"/>
  <c r="J69" i="3"/>
  <c r="J103" i="8"/>
  <c r="P69" i="3"/>
  <c r="P104" i="8"/>
  <c r="AP46" i="3"/>
  <c r="AS69" i="3"/>
  <c r="AS103" i="8"/>
  <c r="BC69" i="3"/>
  <c r="BC103" i="8"/>
  <c r="BE69" i="3"/>
  <c r="BE104" i="8"/>
  <c r="U69" i="3"/>
  <c r="U103" i="8"/>
  <c r="AE69" i="3"/>
  <c r="AE103" i="8"/>
  <c r="AW46" i="3"/>
  <c r="AZ46" i="3"/>
  <c r="AN69" i="3"/>
  <c r="AT69" i="3"/>
  <c r="AT103" i="8"/>
  <c r="BD69" i="3"/>
  <c r="BD103" i="8"/>
  <c r="AW69" i="3"/>
  <c r="AW104" i="8"/>
  <c r="BG69" i="3"/>
  <c r="BG104" i="8"/>
  <c r="BJ88" i="3"/>
  <c r="AF69" i="3"/>
  <c r="AF104" i="8"/>
  <c r="G69" i="3"/>
  <c r="G103" i="8"/>
  <c r="X69" i="3"/>
  <c r="X104" i="8"/>
  <c r="BM69" i="3"/>
  <c r="BM104" i="8"/>
  <c r="V15" i="3"/>
  <c r="K36" i="3"/>
  <c r="Q36" i="3"/>
  <c r="K46" i="3"/>
  <c r="AE46" i="3"/>
  <c r="BL69" i="3"/>
  <c r="AU69" i="3"/>
  <c r="AU103" i="8"/>
  <c r="Q69" i="3"/>
  <c r="Q103" i="8"/>
  <c r="BJ69" i="3"/>
  <c r="BJ103" i="8"/>
  <c r="N15" i="3"/>
  <c r="AC17" i="3"/>
  <c r="I36" i="3"/>
  <c r="AF46" i="3"/>
  <c r="Z69" i="3"/>
  <c r="AH69" i="3"/>
  <c r="AH103" i="8"/>
  <c r="AM69" i="3"/>
  <c r="AM103" i="8"/>
  <c r="AO69" i="3"/>
  <c r="AO104" i="8"/>
  <c r="AY69" i="3"/>
  <c r="AY104" i="8"/>
  <c r="AK17" i="3"/>
  <c r="E15" i="3"/>
  <c r="AI15" i="3"/>
  <c r="J17" i="3"/>
  <c r="T17" i="3"/>
  <c r="X46" i="3"/>
  <c r="AD46" i="3"/>
  <c r="E69" i="3"/>
  <c r="E103" i="8"/>
  <c r="O69" i="3"/>
  <c r="O103" i="8"/>
  <c r="Y69" i="3"/>
  <c r="Y103" i="8"/>
  <c r="N17" i="3"/>
  <c r="I46" i="3"/>
  <c r="Q46" i="3"/>
  <c r="Y46" i="3"/>
  <c r="O17" i="3"/>
  <c r="AE17" i="3"/>
  <c r="L36" i="3"/>
  <c r="AJ36" i="3"/>
  <c r="AP69" i="3"/>
  <c r="AX69" i="3"/>
  <c r="L17" i="3"/>
  <c r="P36" i="3"/>
  <c r="X36" i="3"/>
  <c r="AF36" i="3"/>
  <c r="G36" i="3"/>
  <c r="O36" i="3"/>
  <c r="AE36" i="3"/>
  <c r="F36" i="3"/>
  <c r="N36" i="3"/>
  <c r="V36" i="3"/>
  <c r="AD36" i="3"/>
  <c r="E36" i="3"/>
  <c r="U36" i="3"/>
  <c r="AC36" i="3"/>
  <c r="AK36" i="3"/>
  <c r="O46" i="3"/>
  <c r="P15" i="3"/>
  <c r="X15" i="3"/>
  <c r="AF15" i="3"/>
  <c r="K17" i="3"/>
  <c r="S17" i="3"/>
  <c r="AA17" i="3"/>
  <c r="AI17" i="3"/>
  <c r="F46" i="3"/>
  <c r="AM46" i="3"/>
  <c r="AU46" i="3"/>
  <c r="F69" i="3"/>
  <c r="N69" i="3"/>
  <c r="V69" i="3"/>
  <c r="AD69" i="3"/>
  <c r="AR46" i="3"/>
  <c r="G15" i="3"/>
  <c r="O15" i="3"/>
  <c r="AE15" i="3"/>
  <c r="J36" i="3"/>
  <c r="Z36" i="3"/>
  <c r="AH36" i="3"/>
  <c r="J46" i="3"/>
  <c r="Z46" i="3"/>
  <c r="AH46" i="3"/>
  <c r="I15" i="3"/>
  <c r="Q15" i="3"/>
  <c r="Y15" i="3"/>
  <c r="Z15" i="3"/>
  <c r="AH15" i="3"/>
  <c r="E46" i="3"/>
  <c r="U46" i="3"/>
  <c r="AC46" i="3"/>
  <c r="AK46" i="3"/>
  <c r="AR69" i="3"/>
  <c r="AZ69" i="3"/>
  <c r="BH69" i="3"/>
  <c r="L15" i="3"/>
  <c r="T15" i="3"/>
  <c r="AJ15" i="3"/>
  <c r="I17" i="3"/>
  <c r="Q17" i="3"/>
  <c r="Y17" i="3"/>
  <c r="P17" i="3"/>
  <c r="X17" i="3"/>
  <c r="AF17" i="3"/>
  <c r="L69" i="3"/>
  <c r="T69" i="3"/>
  <c r="AJ69" i="3"/>
  <c r="K69" i="3"/>
  <c r="S69" i="3"/>
  <c r="AA69" i="3"/>
  <c r="AI69" i="3"/>
  <c r="BI57" i="3"/>
  <c r="BB57" i="3"/>
  <c r="J57" i="3" l="1"/>
  <c r="BI52" i="3"/>
  <c r="Q57" i="3"/>
  <c r="BO108" i="3"/>
  <c r="AZ52" i="3"/>
  <c r="AY57" i="3"/>
  <c r="V57" i="3"/>
  <c r="AK57" i="3"/>
  <c r="AX57" i="3"/>
  <c r="BC57" i="3"/>
  <c r="AM57" i="3"/>
  <c r="BC52" i="3"/>
  <c r="K102" i="8"/>
  <c r="V52" i="3"/>
  <c r="AC57" i="3"/>
  <c r="AZ57" i="3"/>
  <c r="AU57" i="3"/>
  <c r="S57" i="3"/>
  <c r="AH52" i="3"/>
  <c r="J25" i="3"/>
  <c r="BE57" i="3"/>
  <c r="AE52" i="3"/>
  <c r="AA57" i="3"/>
  <c r="BN227" i="8"/>
  <c r="AX52" i="3"/>
  <c r="AS57" i="3"/>
  <c r="BN108" i="3"/>
  <c r="F57" i="3"/>
  <c r="BG52" i="3"/>
  <c r="AD25" i="3"/>
  <c r="BJ52" i="3"/>
  <c r="AI102" i="8"/>
  <c r="AD57" i="3"/>
  <c r="BG57" i="3"/>
  <c r="BG58" i="3"/>
  <c r="AR102" i="8"/>
  <c r="AP102" i="8"/>
  <c r="P52" i="3"/>
  <c r="D102" i="8"/>
  <c r="S25" i="3"/>
  <c r="AY52" i="3"/>
  <c r="AS53" i="3"/>
  <c r="AR57" i="3"/>
  <c r="AJ25" i="3"/>
  <c r="AK25" i="3"/>
  <c r="AT57" i="3"/>
  <c r="L25" i="3"/>
  <c r="AD52" i="3"/>
  <c r="AT52" i="3"/>
  <c r="BJ57" i="3"/>
  <c r="AZ53" i="3"/>
  <c r="S52" i="3"/>
  <c r="X25" i="3"/>
  <c r="Q25" i="3"/>
  <c r="X57" i="3"/>
  <c r="AO52" i="3"/>
  <c r="J52" i="3"/>
  <c r="AF57" i="3"/>
  <c r="AJ52" i="3"/>
  <c r="Z57" i="3"/>
  <c r="AM52" i="3"/>
  <c r="BD52" i="3"/>
  <c r="AH57" i="3"/>
  <c r="Q52" i="3"/>
  <c r="P57" i="3"/>
  <c r="AO57" i="3"/>
  <c r="AH25" i="3"/>
  <c r="N102" i="8"/>
  <c r="L102" i="8"/>
  <c r="S102" i="8"/>
  <c r="AF102" i="8"/>
  <c r="V102" i="8"/>
  <c r="BL102" i="8"/>
  <c r="BL114" i="3"/>
  <c r="BJ115" i="3"/>
  <c r="BI102" i="8"/>
  <c r="T102" i="8"/>
  <c r="AC52" i="3"/>
  <c r="BE114" i="3"/>
  <c r="AY115" i="3"/>
  <c r="AD115" i="3"/>
  <c r="K52" i="3"/>
  <c r="K25" i="3"/>
  <c r="U52" i="3"/>
  <c r="AW57" i="3"/>
  <c r="BD57" i="3"/>
  <c r="BH114" i="3"/>
  <c r="Y52" i="3"/>
  <c r="AW114" i="3"/>
  <c r="AI115" i="3"/>
  <c r="AT114" i="3"/>
  <c r="E102" i="8"/>
  <c r="AY102" i="8"/>
  <c r="AH102" i="8"/>
  <c r="BJ102" i="8"/>
  <c r="BB114" i="3"/>
  <c r="X102" i="8"/>
  <c r="AF115" i="3"/>
  <c r="BD102" i="8"/>
  <c r="AE115" i="3"/>
  <c r="AS102" i="8"/>
  <c r="J102" i="8"/>
  <c r="AX114" i="3"/>
  <c r="BL108" i="3"/>
  <c r="P25" i="3"/>
  <c r="AT115" i="3"/>
  <c r="BI115" i="3"/>
  <c r="AA52" i="3"/>
  <c r="AI25" i="3"/>
  <c r="V25" i="3"/>
  <c r="N52" i="3"/>
  <c r="U57" i="3"/>
  <c r="AP57" i="3"/>
  <c r="AW52" i="3"/>
  <c r="AZ114" i="3"/>
  <c r="BG114" i="3"/>
  <c r="BE108" i="3"/>
  <c r="AH114" i="3"/>
  <c r="BJ114" i="3"/>
  <c r="AA102" i="8"/>
  <c r="BI114" i="3"/>
  <c r="BE115" i="3"/>
  <c r="AI52" i="3"/>
  <c r="BD114" i="3"/>
  <c r="AI57" i="3"/>
  <c r="N57" i="3"/>
  <c r="U25" i="3"/>
  <c r="AP52" i="3"/>
  <c r="BE52" i="3"/>
  <c r="BB52" i="3"/>
  <c r="AJ57" i="3"/>
  <c r="AR114" i="3"/>
  <c r="AR52" i="3"/>
  <c r="AU52" i="3"/>
  <c r="AY114" i="3"/>
  <c r="N25" i="3"/>
  <c r="P102" i="8"/>
  <c r="AO102" i="8"/>
  <c r="AU102" i="8"/>
  <c r="G102" i="8"/>
  <c r="AT102" i="8"/>
  <c r="AE102" i="8"/>
  <c r="AY108" i="3"/>
  <c r="AD114" i="3"/>
  <c r="AC102" i="8"/>
  <c r="Z25" i="3"/>
  <c r="E25" i="3"/>
  <c r="BJ25" i="3"/>
  <c r="AU115" i="3"/>
  <c r="F102" i="8"/>
  <c r="AJ115" i="3"/>
  <c r="AA25" i="3"/>
  <c r="E52" i="3"/>
  <c r="BH52" i="3"/>
  <c r="T57" i="3"/>
  <c r="AJ114" i="3"/>
  <c r="BH108" i="3"/>
  <c r="AI114" i="3"/>
  <c r="Q102" i="8"/>
  <c r="AF114" i="3"/>
  <c r="AE114" i="3"/>
  <c r="BM57" i="3"/>
  <c r="AW115" i="3"/>
  <c r="AK115" i="3"/>
  <c r="AK52" i="3"/>
  <c r="AW108" i="3"/>
  <c r="BC114" i="3"/>
  <c r="BM102" i="8"/>
  <c r="AN102" i="8"/>
  <c r="AC25" i="3"/>
  <c r="F25" i="3"/>
  <c r="E57" i="3"/>
  <c r="BL52" i="3"/>
  <c r="BH57" i="3"/>
  <c r="L57" i="3"/>
  <c r="BH115" i="3"/>
  <c r="O57" i="3"/>
  <c r="BM108" i="3"/>
  <c r="Y102" i="8"/>
  <c r="BC115" i="3"/>
  <c r="AW102" i="8"/>
  <c r="AF52" i="3"/>
  <c r="BG102" i="8"/>
  <c r="U102" i="8"/>
  <c r="BE102" i="8"/>
  <c r="BC102" i="8"/>
  <c r="BB102" i="8"/>
  <c r="I102" i="8"/>
  <c r="AK102" i="8"/>
  <c r="AU114" i="3"/>
  <c r="AD102" i="8"/>
  <c r="BH102" i="8"/>
  <c r="AJ102" i="8"/>
  <c r="AR115" i="3"/>
  <c r="AS52" i="3"/>
  <c r="BG115" i="3"/>
  <c r="O102" i="8"/>
  <c r="BB115" i="3"/>
  <c r="Z102" i="8"/>
  <c r="AS114" i="3"/>
  <c r="AH115" i="3"/>
  <c r="K57" i="3"/>
  <c r="BL57" i="3"/>
  <c r="AZ115" i="3"/>
  <c r="G57" i="3"/>
  <c r="F52" i="3"/>
  <c r="BD115" i="3"/>
  <c r="AS115" i="3"/>
  <c r="AM102" i="8"/>
  <c r="BL115" i="3"/>
  <c r="AX115" i="3"/>
  <c r="AZ102" i="8"/>
  <c r="AK114" i="3"/>
  <c r="AX102" i="8"/>
  <c r="BM115" i="3"/>
  <c r="BM114" i="3"/>
  <c r="X52" i="3"/>
  <c r="AX108" i="3"/>
  <c r="BD108" i="3"/>
  <c r="BM52" i="3"/>
  <c r="BB108" i="3"/>
  <c r="G25" i="3"/>
  <c r="G52" i="3"/>
  <c r="AZ108" i="3"/>
  <c r="AE108" i="3"/>
  <c r="AM53" i="3"/>
  <c r="AF25" i="3"/>
  <c r="AE25" i="3"/>
  <c r="AT108" i="3"/>
  <c r="BC108" i="3"/>
  <c r="AM58" i="3"/>
  <c r="AF108" i="3"/>
  <c r="BG108" i="3"/>
  <c r="AN52" i="3"/>
  <c r="Z52" i="3"/>
  <c r="AN57" i="3"/>
  <c r="AD108" i="3"/>
  <c r="L52" i="3"/>
  <c r="I52" i="3"/>
  <c r="AS108" i="3"/>
  <c r="T25" i="3"/>
  <c r="AE57" i="3"/>
  <c r="BI108" i="3"/>
  <c r="I57" i="3"/>
  <c r="AU108" i="3"/>
  <c r="BJ108" i="3"/>
  <c r="O25" i="3"/>
  <c r="I25" i="3"/>
  <c r="O52" i="3"/>
  <c r="Y57" i="3"/>
  <c r="AH108" i="3"/>
  <c r="Y25" i="3"/>
  <c r="T52" i="3"/>
  <c r="AI108" i="3"/>
  <c r="AR108" i="3"/>
  <c r="AJ108" i="3"/>
  <c r="AK108" i="3"/>
  <c r="AY53" i="3"/>
  <c r="BL58" i="3"/>
  <c r="AX53" i="3"/>
  <c r="AX58" i="3"/>
  <c r="BI58" i="3"/>
  <c r="BI53" i="3"/>
  <c r="S29" i="3" l="1"/>
  <c r="J53" i="3"/>
  <c r="G29" i="3"/>
  <c r="Q58" i="3"/>
  <c r="AD58" i="3"/>
  <c r="AA58" i="3"/>
  <c r="AT53" i="3"/>
  <c r="AT58" i="3"/>
  <c r="AD29" i="3"/>
  <c r="BG53" i="3"/>
  <c r="AS58" i="3"/>
  <c r="AI53" i="3"/>
  <c r="AI58" i="3"/>
  <c r="BD53" i="3"/>
  <c r="BE53" i="3"/>
  <c r="AI29" i="3"/>
  <c r="L53" i="3"/>
  <c r="L58" i="3"/>
  <c r="AY58" i="3"/>
  <c r="AH53" i="3"/>
  <c r="AU53" i="3"/>
  <c r="AU59" i="3"/>
  <c r="AU58" i="3"/>
  <c r="BE58" i="3"/>
  <c r="AZ58" i="3"/>
  <c r="AC53" i="3"/>
  <c r="K53" i="3"/>
  <c r="AR58" i="3"/>
  <c r="Z53" i="3"/>
  <c r="BH58" i="3"/>
  <c r="BD117" i="3"/>
  <c r="F58" i="3"/>
  <c r="BD58" i="3"/>
  <c r="P29" i="3"/>
  <c r="BD54" i="3"/>
  <c r="AJ58" i="3"/>
  <c r="AC58" i="3"/>
  <c r="K29" i="3"/>
  <c r="BB53" i="3"/>
  <c r="J29" i="3"/>
  <c r="AH58" i="3"/>
  <c r="AH29" i="3"/>
  <c r="K58" i="3"/>
  <c r="AX54" i="3"/>
  <c r="BB58" i="3"/>
  <c r="AJ117" i="3"/>
  <c r="N29" i="3"/>
  <c r="N54" i="3" s="1"/>
  <c r="AO53" i="3"/>
  <c r="BJ53" i="3"/>
  <c r="AF29" i="3"/>
  <c r="BC53" i="3"/>
  <c r="S58" i="3"/>
  <c r="AK58" i="3"/>
  <c r="U53" i="3"/>
  <c r="G58" i="3"/>
  <c r="AD53" i="3"/>
  <c r="J58" i="3"/>
  <c r="BC58" i="3"/>
  <c r="AE58" i="3"/>
  <c r="BC117" i="3"/>
  <c r="X53" i="3"/>
  <c r="AK29" i="3"/>
  <c r="X58" i="3"/>
  <c r="AJ29" i="3"/>
  <c r="AJ53" i="3"/>
  <c r="Z58" i="3"/>
  <c r="Z29" i="3"/>
  <c r="S53" i="3"/>
  <c r="AK53" i="3"/>
  <c r="AR53" i="3"/>
  <c r="AT117" i="3"/>
  <c r="P58" i="3"/>
  <c r="AE53" i="3"/>
  <c r="BJ58" i="3"/>
  <c r="P53" i="3"/>
  <c r="L29" i="3"/>
  <c r="I53" i="3"/>
  <c r="BH53" i="3"/>
  <c r="O58" i="3"/>
  <c r="I58" i="3"/>
  <c r="AN58" i="3"/>
  <c r="U58" i="3"/>
  <c r="BM58" i="3"/>
  <c r="AZ117" i="3"/>
  <c r="AN53" i="3"/>
  <c r="AR117" i="3"/>
  <c r="F29" i="3"/>
  <c r="V58" i="3"/>
  <c r="F53" i="3"/>
  <c r="AM59" i="3"/>
  <c r="N58" i="3"/>
  <c r="X29" i="3"/>
  <c r="AA53" i="3"/>
  <c r="AF58" i="3"/>
  <c r="AO58" i="3"/>
  <c r="AS117" i="3"/>
  <c r="AA29" i="3"/>
  <c r="AF53" i="3"/>
  <c r="BG117" i="3"/>
  <c r="AU117" i="3"/>
  <c r="N53" i="3"/>
  <c r="Q53" i="3"/>
  <c r="V53" i="3"/>
  <c r="BH117" i="3"/>
  <c r="V29" i="3"/>
  <c r="Q29" i="3"/>
  <c r="AY117" i="3"/>
  <c r="BI117" i="3"/>
  <c r="AW117" i="3"/>
  <c r="AF117" i="3"/>
  <c r="BM53" i="3"/>
  <c r="E29" i="3"/>
  <c r="E53" i="3"/>
  <c r="AP53" i="3"/>
  <c r="BI54" i="3"/>
  <c r="AE117" i="3"/>
  <c r="AX117" i="3"/>
  <c r="AH117" i="3"/>
  <c r="BI59" i="3"/>
  <c r="BJ117" i="3"/>
  <c r="U29" i="3"/>
  <c r="BL117" i="3"/>
  <c r="BE117" i="3"/>
  <c r="E58" i="3"/>
  <c r="AI117" i="3"/>
  <c r="AP58" i="3"/>
  <c r="AD117" i="3"/>
  <c r="AC29" i="3"/>
  <c r="AD59" i="3"/>
  <c r="I29" i="3"/>
  <c r="G53" i="3"/>
  <c r="AW53" i="3"/>
  <c r="AX59" i="3"/>
  <c r="O29" i="3"/>
  <c r="T29" i="3"/>
  <c r="BB117" i="3"/>
  <c r="AE29" i="3"/>
  <c r="BM117" i="3"/>
  <c r="AK117" i="3"/>
  <c r="BJ29" i="3"/>
  <c r="Y29" i="3"/>
  <c r="AW58" i="3"/>
  <c r="BL53" i="3"/>
  <c r="O53" i="3"/>
  <c r="T53" i="3"/>
  <c r="T58" i="3"/>
  <c r="Y58" i="3"/>
  <c r="Y53" i="3"/>
  <c r="AY59" i="3"/>
  <c r="BI60" i="3"/>
  <c r="BI55" i="3"/>
  <c r="AT59" i="3"/>
  <c r="S59" i="3"/>
  <c r="S54" i="3"/>
  <c r="G54" i="3"/>
  <c r="G59" i="3"/>
  <c r="BN119" i="3" l="1"/>
  <c r="BR119" i="3"/>
  <c r="Z59" i="3"/>
  <c r="BL119" i="3"/>
  <c r="BQ119" i="3"/>
  <c r="BO119" i="3"/>
  <c r="BM119" i="3"/>
  <c r="BQ121" i="3"/>
  <c r="AD54" i="3"/>
  <c r="Z54" i="3"/>
  <c r="K54" i="3"/>
  <c r="AH54" i="3"/>
  <c r="AY54" i="3"/>
  <c r="AM54" i="3"/>
  <c r="BE54" i="3"/>
  <c r="AI59" i="3"/>
  <c r="BG59" i="3"/>
  <c r="AK54" i="3"/>
  <c r="AI54" i="3"/>
  <c r="BE59" i="3"/>
  <c r="BG106" i="3"/>
  <c r="AK106" i="3"/>
  <c r="AH59" i="3"/>
  <c r="P54" i="3"/>
  <c r="AK59" i="3"/>
  <c r="P59" i="3"/>
  <c r="K59" i="3"/>
  <c r="AA54" i="3"/>
  <c r="AA59" i="3"/>
  <c r="AT54" i="3"/>
  <c r="AJ59" i="3"/>
  <c r="BB54" i="3"/>
  <c r="AJ106" i="3"/>
  <c r="BB59" i="3"/>
  <c r="AU54" i="3"/>
  <c r="AS59" i="3"/>
  <c r="AS54" i="3"/>
  <c r="AZ59" i="3"/>
  <c r="AF54" i="3"/>
  <c r="BC54" i="3"/>
  <c r="BH106" i="3"/>
  <c r="AZ54" i="3"/>
  <c r="AF59" i="3"/>
  <c r="BO106" i="3"/>
  <c r="BC59" i="3"/>
  <c r="AU106" i="3"/>
  <c r="BN106" i="3"/>
  <c r="AP59" i="3"/>
  <c r="BD59" i="3"/>
  <c r="T54" i="3"/>
  <c r="BC106" i="3"/>
  <c r="AW59" i="3"/>
  <c r="AO119" i="3"/>
  <c r="BG54" i="3"/>
  <c r="J59" i="3"/>
  <c r="J54" i="3"/>
  <c r="BB106" i="3"/>
  <c r="AS106" i="3"/>
  <c r="AJ54" i="3"/>
  <c r="N59" i="3"/>
  <c r="BE106" i="3"/>
  <c r="BD106" i="3"/>
  <c r="AT119" i="3"/>
  <c r="AT106" i="3"/>
  <c r="AM119" i="3"/>
  <c r="Y54" i="3"/>
  <c r="AS119" i="3"/>
  <c r="AR119" i="3"/>
  <c r="AH106" i="3"/>
  <c r="BI106" i="3"/>
  <c r="BC119" i="3"/>
  <c r="X54" i="3"/>
  <c r="BM106" i="3"/>
  <c r="AI106" i="3"/>
  <c r="L59" i="3"/>
  <c r="L54" i="3"/>
  <c r="AU119" i="3"/>
  <c r="AY119" i="3"/>
  <c r="AP119" i="3"/>
  <c r="AZ119" i="3"/>
  <c r="AN119" i="3"/>
  <c r="AP54" i="3"/>
  <c r="F59" i="3"/>
  <c r="AX60" i="3"/>
  <c r="V59" i="3"/>
  <c r="V54" i="3"/>
  <c r="X59" i="3"/>
  <c r="AW54" i="3"/>
  <c r="AW106" i="3"/>
  <c r="F54" i="3"/>
  <c r="AZ106" i="3"/>
  <c r="AY106" i="3"/>
  <c r="AO59" i="3"/>
  <c r="AO54" i="3"/>
  <c r="AX55" i="3"/>
  <c r="Q54" i="3"/>
  <c r="Q59" i="3"/>
  <c r="BD119" i="3"/>
  <c r="AW119" i="3"/>
  <c r="BB119" i="3"/>
  <c r="AJ119" i="3"/>
  <c r="AI119" i="3"/>
  <c r="BH54" i="3"/>
  <c r="BL106" i="3"/>
  <c r="BH59" i="3"/>
  <c r="BJ106" i="3"/>
  <c r="O54" i="3"/>
  <c r="AR106" i="3"/>
  <c r="AE54" i="3"/>
  <c r="AE59" i="3"/>
  <c r="AC54" i="3"/>
  <c r="AC59" i="3"/>
  <c r="BE119" i="3"/>
  <c r="BM59" i="3"/>
  <c r="BL59" i="3"/>
  <c r="BL54" i="3"/>
  <c r="BJ59" i="3"/>
  <c r="BJ54" i="3"/>
  <c r="BJ34" i="3"/>
  <c r="AX106" i="3"/>
  <c r="AD106" i="3"/>
  <c r="AK119" i="3"/>
  <c r="Y59" i="3"/>
  <c r="AN54" i="3"/>
  <c r="AN59" i="3"/>
  <c r="AF106" i="3"/>
  <c r="AE106" i="3"/>
  <c r="T59" i="3"/>
  <c r="AX119" i="3"/>
  <c r="BM54" i="3"/>
  <c r="I54" i="3"/>
  <c r="I59" i="3"/>
  <c r="O59" i="3"/>
  <c r="AR59" i="3"/>
  <c r="AR54" i="3"/>
  <c r="U59" i="3"/>
  <c r="U54" i="3"/>
  <c r="E54" i="3"/>
  <c r="E59" i="3"/>
  <c r="BE60" i="3"/>
  <c r="BC60" i="3"/>
  <c r="BC55" i="3"/>
  <c r="CI119" i="3" l="1"/>
  <c r="BR121" i="3"/>
  <c r="AK109" i="3"/>
  <c r="BE109" i="3"/>
  <c r="BD109" i="3"/>
  <c r="BG109" i="3"/>
  <c r="BH109" i="3"/>
  <c r="BH112" i="3" s="1"/>
  <c r="BI109" i="3"/>
  <c r="BI112" i="3" s="1"/>
  <c r="AR109" i="3"/>
  <c r="AY55" i="3"/>
  <c r="AU109" i="3"/>
  <c r="AJ109" i="3"/>
  <c r="BE55" i="3"/>
  <c r="AI109" i="3"/>
  <c r="BB109" i="3"/>
  <c r="BB55" i="3"/>
  <c r="AW109" i="3"/>
  <c r="BB60" i="3"/>
  <c r="AY60" i="3"/>
  <c r="AO121" i="3"/>
  <c r="AZ109" i="3"/>
  <c r="AH109" i="3"/>
  <c r="AW55" i="3"/>
  <c r="AK112" i="3"/>
  <c r="BD55" i="3"/>
  <c r="BD60" i="3"/>
  <c r="BO109" i="3"/>
  <c r="AZ60" i="3"/>
  <c r="AZ55" i="3"/>
  <c r="AW60" i="3"/>
  <c r="AD109" i="3"/>
  <c r="AS109" i="3"/>
  <c r="AF109" i="3"/>
  <c r="BN109" i="3"/>
  <c r="BC109" i="3"/>
  <c r="BM109" i="3"/>
  <c r="BG55" i="3"/>
  <c r="BG60" i="3"/>
  <c r="AT109" i="3"/>
  <c r="AM121" i="3"/>
  <c r="AP121" i="3"/>
  <c r="AN121" i="3"/>
  <c r="AY109" i="3"/>
  <c r="BL55" i="3"/>
  <c r="BL60" i="3"/>
  <c r="BM55" i="3"/>
  <c r="BM60" i="3"/>
  <c r="BJ109" i="3"/>
  <c r="AX109" i="3"/>
  <c r="AE109" i="3"/>
  <c r="BJ60" i="3"/>
  <c r="BJ55" i="3"/>
  <c r="BH60" i="3"/>
  <c r="BH55" i="3"/>
  <c r="BL109" i="3"/>
  <c r="BG112" i="3" l="1"/>
  <c r="CI121" i="3"/>
  <c r="BB112" i="3"/>
  <c r="BD112" i="3"/>
  <c r="BD121" i="3" s="1"/>
  <c r="AS112" i="3"/>
  <c r="AU112" i="3"/>
  <c r="BE112" i="3"/>
  <c r="AJ112" i="3"/>
  <c r="AI112" i="3"/>
  <c r="AH112" i="3"/>
  <c r="AR112" i="3"/>
  <c r="AZ112" i="3"/>
  <c r="AT112" i="3"/>
  <c r="AW112" i="3"/>
  <c r="AF112" i="3"/>
  <c r="AK121" i="3"/>
  <c r="BM112" i="3"/>
  <c r="BO112" i="3"/>
  <c r="BN112" i="3"/>
  <c r="BC112" i="3"/>
  <c r="AD112" i="3"/>
  <c r="AY112" i="3"/>
  <c r="AE112" i="3"/>
  <c r="AX112" i="3"/>
  <c r="BJ112" i="3"/>
  <c r="BH121" i="3"/>
  <c r="BI121" i="3"/>
  <c r="BB121" i="3"/>
  <c r="BL112" i="3"/>
  <c r="BG121" i="3"/>
  <c r="AS121" i="3" l="1"/>
  <c r="AU121" i="3"/>
  <c r="BE121" i="3"/>
  <c r="AI121" i="3"/>
  <c r="AJ121" i="3"/>
  <c r="AR121" i="3"/>
  <c r="BC121" i="3"/>
  <c r="AT121" i="3"/>
  <c r="AZ121" i="3"/>
  <c r="AW121" i="3"/>
  <c r="BO121" i="3"/>
  <c r="BM121" i="3"/>
  <c r="AY121" i="3"/>
  <c r="BN121" i="3"/>
  <c r="G98" i="8"/>
  <c r="X98" i="8"/>
  <c r="BJ121" i="3"/>
  <c r="AX121" i="3"/>
  <c r="BL121" i="3"/>
  <c r="K96" i="8"/>
  <c r="AE96" i="8"/>
  <c r="AD97" i="8"/>
  <c r="AM98" i="8"/>
  <c r="K108" i="8"/>
  <c r="L95" i="8"/>
  <c r="V95" i="8"/>
  <c r="AF95" i="8"/>
  <c r="L96" i="8"/>
  <c r="V96" i="8"/>
  <c r="AF96" i="8"/>
  <c r="AP96" i="8"/>
  <c r="AZ96" i="8"/>
  <c r="BJ96" i="8"/>
  <c r="K97" i="8"/>
  <c r="U97" i="8"/>
  <c r="AE97" i="8"/>
  <c r="AO97" i="8"/>
  <c r="AY97" i="8"/>
  <c r="BI97" i="8"/>
  <c r="J98" i="8"/>
  <c r="T98" i="8"/>
  <c r="AD98" i="8"/>
  <c r="AN98" i="8"/>
  <c r="AX98" i="8"/>
  <c r="BH98" i="8"/>
  <c r="L108" i="8"/>
  <c r="V108" i="8"/>
  <c r="AF108" i="8"/>
  <c r="AP108" i="8"/>
  <c r="AZ108" i="8"/>
  <c r="BJ108" i="8"/>
  <c r="BI96" i="8"/>
  <c r="S98" i="8"/>
  <c r="D95" i="8"/>
  <c r="N95" i="8"/>
  <c r="X95" i="8"/>
  <c r="D96" i="8"/>
  <c r="N96" i="8"/>
  <c r="X96" i="8"/>
  <c r="AH96" i="8"/>
  <c r="AR96" i="8"/>
  <c r="BB96" i="8"/>
  <c r="BL96" i="8"/>
  <c r="L97" i="8"/>
  <c r="V97" i="8"/>
  <c r="AF97" i="8"/>
  <c r="AP97" i="8"/>
  <c r="AZ97" i="8"/>
  <c r="BJ97" i="8"/>
  <c r="K98" i="8"/>
  <c r="U98" i="8"/>
  <c r="AE98" i="8"/>
  <c r="AO98" i="8"/>
  <c r="AY98" i="8"/>
  <c r="BI98" i="8"/>
  <c r="D108" i="8"/>
  <c r="N108" i="8"/>
  <c r="X108" i="8"/>
  <c r="AH108" i="8"/>
  <c r="AR108" i="8"/>
  <c r="BB108" i="8"/>
  <c r="U95" i="8"/>
  <c r="AX97" i="8"/>
  <c r="BG98" i="8"/>
  <c r="AY108" i="8"/>
  <c r="E95" i="8"/>
  <c r="O95" i="8"/>
  <c r="Y95" i="8"/>
  <c r="E96" i="8"/>
  <c r="O96" i="8"/>
  <c r="Y96" i="8"/>
  <c r="AI96" i="8"/>
  <c r="AS96" i="8"/>
  <c r="BC96" i="8"/>
  <c r="D97" i="8"/>
  <c r="N97" i="8"/>
  <c r="X97" i="8"/>
  <c r="AH97" i="8"/>
  <c r="AR97" i="8"/>
  <c r="BB97" i="8"/>
  <c r="BL97" i="8"/>
  <c r="L98" i="8"/>
  <c r="V98" i="8"/>
  <c r="AF98" i="8"/>
  <c r="AP98" i="8"/>
  <c r="AZ98" i="8"/>
  <c r="BJ98" i="8"/>
  <c r="E108" i="8"/>
  <c r="O108" i="8"/>
  <c r="Y108" i="8"/>
  <c r="AI108" i="8"/>
  <c r="AS108" i="8"/>
  <c r="BC108" i="8"/>
  <c r="U96" i="8"/>
  <c r="J97" i="8"/>
  <c r="I98" i="8"/>
  <c r="BI108" i="8"/>
  <c r="F95" i="8"/>
  <c r="P95" i="8"/>
  <c r="Z95" i="8"/>
  <c r="F96" i="8"/>
  <c r="P96" i="8"/>
  <c r="Z96" i="8"/>
  <c r="AJ96" i="8"/>
  <c r="AT96" i="8"/>
  <c r="BD96" i="8"/>
  <c r="E97" i="8"/>
  <c r="O97" i="8"/>
  <c r="Y97" i="8"/>
  <c r="AI97" i="8"/>
  <c r="AS97" i="8"/>
  <c r="BC97" i="8"/>
  <c r="D98" i="8"/>
  <c r="N98" i="8"/>
  <c r="AH98" i="8"/>
  <c r="AR98" i="8"/>
  <c r="BB98" i="8"/>
  <c r="BL98" i="8"/>
  <c r="F108" i="8"/>
  <c r="P108" i="8"/>
  <c r="Z108" i="8"/>
  <c r="AJ108" i="8"/>
  <c r="AT108" i="8"/>
  <c r="BD108" i="8"/>
  <c r="K95" i="8"/>
  <c r="AO96" i="8"/>
  <c r="AN97" i="8"/>
  <c r="AW98" i="8"/>
  <c r="U108" i="8"/>
  <c r="G95" i="8"/>
  <c r="Q95" i="8"/>
  <c r="AA95" i="8"/>
  <c r="G96" i="8"/>
  <c r="Q96" i="8"/>
  <c r="AA96" i="8"/>
  <c r="AK96" i="8"/>
  <c r="AU96" i="8"/>
  <c r="BE96" i="8"/>
  <c r="F97" i="8"/>
  <c r="P97" i="8"/>
  <c r="Z97" i="8"/>
  <c r="AJ97" i="8"/>
  <c r="AT97" i="8"/>
  <c r="BD97" i="8"/>
  <c r="E98" i="8"/>
  <c r="O98" i="8"/>
  <c r="Y98" i="8"/>
  <c r="AI98" i="8"/>
  <c r="AS98" i="8"/>
  <c r="BC98" i="8"/>
  <c r="G108" i="8"/>
  <c r="Q108" i="8"/>
  <c r="AA108" i="8"/>
  <c r="AK108" i="8"/>
  <c r="AU108" i="8"/>
  <c r="BE108" i="8"/>
  <c r="AY96" i="8"/>
  <c r="BH97" i="8"/>
  <c r="AO108" i="8"/>
  <c r="I95" i="8"/>
  <c r="S95" i="8"/>
  <c r="AC95" i="8"/>
  <c r="I96" i="8"/>
  <c r="S96" i="8"/>
  <c r="AC96" i="8"/>
  <c r="AM96" i="8"/>
  <c r="AW96" i="8"/>
  <c r="BG96" i="8"/>
  <c r="G97" i="8"/>
  <c r="Q97" i="8"/>
  <c r="AA97" i="8"/>
  <c r="AK97" i="8"/>
  <c r="AU97" i="8"/>
  <c r="BE97" i="8"/>
  <c r="F98" i="8"/>
  <c r="P98" i="8"/>
  <c r="Z98" i="8"/>
  <c r="AJ98" i="8"/>
  <c r="AT98" i="8"/>
  <c r="BD98" i="8"/>
  <c r="I108" i="8"/>
  <c r="S108" i="8"/>
  <c r="AC108" i="8"/>
  <c r="AM108" i="8"/>
  <c r="AW108" i="8"/>
  <c r="BG108" i="8"/>
  <c r="AE95" i="8"/>
  <c r="T97" i="8"/>
  <c r="AC98" i="8"/>
  <c r="AE108" i="8"/>
  <c r="J95" i="8"/>
  <c r="T95" i="8"/>
  <c r="AD95" i="8"/>
  <c r="J96" i="8"/>
  <c r="T96" i="8"/>
  <c r="AD96" i="8"/>
  <c r="AN96" i="8"/>
  <c r="AX96" i="8"/>
  <c r="BH96" i="8"/>
  <c r="I97" i="8"/>
  <c r="S97" i="8"/>
  <c r="AC97" i="8"/>
  <c r="AM97" i="8"/>
  <c r="AW97" i="8"/>
  <c r="BG97" i="8"/>
  <c r="Q98" i="8"/>
  <c r="AA98" i="8"/>
  <c r="AK98" i="8"/>
  <c r="AU98" i="8"/>
  <c r="BE98" i="8"/>
  <c r="J108" i="8"/>
  <c r="T108" i="8"/>
  <c r="AD108" i="8"/>
  <c r="AN108" i="8"/>
  <c r="AX108" i="8"/>
  <c r="BH108" i="8"/>
  <c r="CG35" i="8" l="1"/>
  <c r="CF35" i="8"/>
  <c r="CE35" i="8"/>
  <c r="CD35" i="8"/>
  <c r="CC35" i="8"/>
  <c r="CB35" i="8"/>
  <c r="CA35" i="8"/>
  <c r="BZ35" i="8"/>
  <c r="BY35" i="8"/>
  <c r="BX35" i="8"/>
  <c r="BW35" i="8"/>
  <c r="BV35" i="8"/>
  <c r="CG54" i="8" l="1"/>
  <c r="CF54" i="8"/>
  <c r="CE54" i="8"/>
  <c r="CG32" i="3"/>
  <c r="CF32" i="3"/>
  <c r="CE32" i="3"/>
  <c r="CD32" i="3"/>
  <c r="BL108" i="2" l="1"/>
  <c r="BL87" i="2"/>
  <c r="BL95" i="8" l="1"/>
  <c r="BL51" i="2"/>
  <c r="BL137" i="2"/>
  <c r="BL63" i="2"/>
  <c r="BL122" i="2"/>
  <c r="BL11" i="2"/>
  <c r="BL24" i="2"/>
  <c r="BL43" i="2"/>
  <c r="BO131" i="2" l="1"/>
  <c r="CC34" i="8"/>
  <c r="CE34" i="8"/>
  <c r="CG34" i="8"/>
  <c r="BY34" i="8"/>
  <c r="CD34" i="8"/>
  <c r="BV34" i="8"/>
  <c r="CA34" i="8"/>
  <c r="CB34" i="8"/>
  <c r="BZ34" i="8"/>
  <c r="BW34" i="8"/>
  <c r="CF34" i="8"/>
  <c r="BX34" i="8"/>
  <c r="BL138" i="2"/>
  <c r="BL22" i="2"/>
  <c r="BL140" i="2" l="1"/>
  <c r="BL74" i="2"/>
  <c r="BL32" i="2"/>
  <c r="BL69" i="2"/>
  <c r="BQ142" i="2" l="1"/>
  <c r="BL70" i="2"/>
  <c r="BL36" i="2"/>
  <c r="BL75" i="2"/>
  <c r="BL41" i="2" l="1"/>
  <c r="BO129" i="2"/>
  <c r="BL76" i="2"/>
  <c r="BL71" i="2"/>
  <c r="CH133" i="2"/>
  <c r="BO132" i="2" l="1"/>
  <c r="BL77" i="2"/>
  <c r="BL72" i="2"/>
  <c r="BJ63" i="2"/>
  <c r="BJ51" i="2"/>
  <c r="BO135" i="2" l="1"/>
  <c r="CH110" i="3"/>
  <c r="CH71" i="3"/>
  <c r="CH216" i="8"/>
  <c r="CH60" i="8"/>
  <c r="CH59" i="8"/>
  <c r="CH72" i="8"/>
  <c r="CH55" i="8"/>
  <c r="CH42" i="8"/>
  <c r="BJ11" i="2" l="1"/>
  <c r="BJ43" i="2"/>
  <c r="BJ24" i="2"/>
  <c r="BJ108" i="2"/>
  <c r="BJ122" i="2"/>
  <c r="BN131" i="2" l="1"/>
  <c r="BJ22" i="2"/>
  <c r="BJ87" i="2"/>
  <c r="BJ138" i="2"/>
  <c r="BJ137" i="2"/>
  <c r="BJ95" i="8" l="1"/>
  <c r="BJ32" i="2"/>
  <c r="BJ69" i="2"/>
  <c r="BJ140" i="2"/>
  <c r="BJ74" i="2"/>
  <c r="BO142" i="2" l="1"/>
  <c r="BJ75" i="2"/>
  <c r="BJ36" i="2"/>
  <c r="BJ70" i="2"/>
  <c r="BJ41" i="2" l="1"/>
  <c r="BN129" i="2"/>
  <c r="BO144" i="2"/>
  <c r="BJ76" i="2"/>
  <c r="BJ71" i="2"/>
  <c r="BN132" i="2" l="1"/>
  <c r="BJ77" i="2"/>
  <c r="BJ72" i="2"/>
  <c r="BN135" i="2" l="1"/>
  <c r="BI24" i="2" l="1"/>
  <c r="BG24" i="2"/>
  <c r="BC24" i="2"/>
  <c r="BE24" i="2"/>
  <c r="BB24" i="2"/>
  <c r="AX24" i="2"/>
  <c r="AZ24" i="2"/>
  <c r="AY24" i="2"/>
  <c r="AW24" i="2"/>
  <c r="BD24" i="2" l="1"/>
  <c r="BH24" i="2"/>
  <c r="D69" i="3" l="1"/>
  <c r="AZ87" i="2" l="1"/>
  <c r="AH87" i="2"/>
  <c r="AR87" i="2"/>
  <c r="BB87" i="2"/>
  <c r="AI87" i="2"/>
  <c r="AS87" i="2"/>
  <c r="BC87" i="2"/>
  <c r="AJ87" i="2"/>
  <c r="AT87" i="2"/>
  <c r="BD87" i="2"/>
  <c r="AK87" i="2"/>
  <c r="AU87" i="2"/>
  <c r="BE87" i="2"/>
  <c r="AM87" i="2"/>
  <c r="AW87" i="2"/>
  <c r="BG87" i="2"/>
  <c r="AP87" i="2"/>
  <c r="AN87" i="2"/>
  <c r="AX87" i="2"/>
  <c r="BH87" i="2"/>
  <c r="AO87" i="2"/>
  <c r="AY87" i="2"/>
  <c r="BI87" i="2"/>
  <c r="BO57" i="8" l="1"/>
  <c r="BO56" i="8"/>
  <c r="BG95" i="8"/>
  <c r="AK95" i="8"/>
  <c r="AW95" i="8"/>
  <c r="BD95" i="8"/>
  <c r="AO95" i="8"/>
  <c r="AR95" i="8"/>
  <c r="AU95" i="8"/>
  <c r="AM95" i="8"/>
  <c r="AT95" i="8"/>
  <c r="BC95" i="8"/>
  <c r="AP95" i="8"/>
  <c r="BH95" i="8"/>
  <c r="AJ95" i="8"/>
  <c r="AS95" i="8"/>
  <c r="AH95" i="8"/>
  <c r="AX95" i="8"/>
  <c r="AI95" i="8"/>
  <c r="BE95" i="8"/>
  <c r="BI95" i="8"/>
  <c r="AY95" i="8"/>
  <c r="AN95" i="8"/>
  <c r="BB95" i="8"/>
  <c r="AZ95" i="8"/>
  <c r="BO63" i="8" l="1"/>
  <c r="CH108" i="8"/>
  <c r="CH57" i="8"/>
  <c r="CH56" i="8"/>
  <c r="CG59" i="8"/>
  <c r="CE59" i="8"/>
  <c r="CE58" i="8"/>
  <c r="CF58" i="8" l="1"/>
  <c r="CG58" i="8" l="1"/>
  <c r="CG60" i="8"/>
  <c r="CF60" i="8"/>
  <c r="CE60" i="8"/>
  <c r="CF59" i="8" l="1"/>
  <c r="CG57" i="8" l="1"/>
  <c r="CG55" i="8"/>
  <c r="CG56" i="8"/>
  <c r="CD31" i="3" l="1"/>
  <c r="CE31" i="3" l="1"/>
  <c r="CG31" i="3"/>
  <c r="CF31" i="3"/>
  <c r="CF51" i="8" l="1"/>
  <c r="CG53" i="8"/>
  <c r="CF52" i="8"/>
  <c r="CF53" i="8"/>
  <c r="CG52" i="8"/>
  <c r="CE52" i="8"/>
  <c r="CE53" i="8"/>
  <c r="CE51" i="8"/>
  <c r="CF38" i="2"/>
  <c r="CE38" i="2"/>
  <c r="CE56" i="8" l="1"/>
  <c r="CF56" i="8"/>
  <c r="CF57" i="8"/>
  <c r="CE57" i="8"/>
  <c r="CF55" i="8" l="1"/>
  <c r="CE55" i="8" l="1"/>
  <c r="AP132" i="2" l="1"/>
  <c r="AP135" i="2" l="1"/>
  <c r="CC220" i="8" l="1"/>
  <c r="CC216" i="8"/>
  <c r="CC214" i="8"/>
  <c r="CC212" i="8"/>
  <c r="CC218" i="8" l="1"/>
  <c r="CC215" i="8"/>
  <c r="CG38" i="2" l="1"/>
  <c r="CG51" i="8" l="1"/>
  <c r="S24" i="2" l="1"/>
  <c r="AC43" i="2"/>
  <c r="AP51" i="2"/>
  <c r="AF63" i="2"/>
  <c r="BE63" i="2"/>
  <c r="V63" i="2"/>
  <c r="BB43" i="2"/>
  <c r="T43" i="2"/>
  <c r="Z11" i="2"/>
  <c r="Q63" i="2"/>
  <c r="P11" i="2"/>
  <c r="AH24" i="2"/>
  <c r="AM24" i="2"/>
  <c r="AU63" i="2"/>
  <c r="AS63" i="2"/>
  <c r="T122" i="2"/>
  <c r="P51" i="2"/>
  <c r="V51" i="2"/>
  <c r="U63" i="2"/>
  <c r="Y11" i="2"/>
  <c r="AD24" i="2"/>
  <c r="AJ51" i="2"/>
  <c r="AN43" i="2"/>
  <c r="AM51" i="2"/>
  <c r="AR51" i="2"/>
  <c r="AO63" i="2"/>
  <c r="AT24" i="2"/>
  <c r="BB11" i="2"/>
  <c r="AP63" i="2"/>
  <c r="AT63" i="2"/>
  <c r="AD122" i="2"/>
  <c r="AN108" i="2"/>
  <c r="I63" i="2"/>
  <c r="Q43" i="2"/>
  <c r="Q51" i="2"/>
  <c r="T24" i="2"/>
  <c r="S43" i="2"/>
  <c r="AE11" i="2"/>
  <c r="AE24" i="2"/>
  <c r="AK43" i="2"/>
  <c r="AK51" i="2"/>
  <c r="AO43" i="2"/>
  <c r="AN51" i="2"/>
  <c r="AN63" i="2"/>
  <c r="BC51" i="2"/>
  <c r="BB63" i="2"/>
  <c r="BG11" i="2"/>
  <c r="AA43" i="2"/>
  <c r="BH63" i="2"/>
  <c r="AU11" i="2"/>
  <c r="AN122" i="2"/>
  <c r="J24" i="2"/>
  <c r="J51" i="2"/>
  <c r="J63" i="2"/>
  <c r="N11" i="2"/>
  <c r="N24" i="2"/>
  <c r="AA63" i="2"/>
  <c r="AF11" i="2"/>
  <c r="AF24" i="2"/>
  <c r="AM11" i="2"/>
  <c r="AP43" i="2"/>
  <c r="AO51" i="2"/>
  <c r="BC63" i="2"/>
  <c r="N108" i="2"/>
  <c r="N122" i="2"/>
  <c r="X108" i="2"/>
  <c r="X122" i="2"/>
  <c r="AH108" i="2"/>
  <c r="AH122" i="2"/>
  <c r="AR108" i="2"/>
  <c r="AR122" i="2"/>
  <c r="BB108" i="2"/>
  <c r="BB122" i="2"/>
  <c r="AA51" i="2"/>
  <c r="AW43" i="2"/>
  <c r="X24" i="2"/>
  <c r="AI51" i="2"/>
  <c r="BI63" i="2"/>
  <c r="AX108" i="2"/>
  <c r="E63" i="2"/>
  <c r="O51" i="2"/>
  <c r="N63" i="2"/>
  <c r="S11" i="2"/>
  <c r="X63" i="2"/>
  <c r="AC11" i="2"/>
  <c r="AJ11" i="2"/>
  <c r="AI24" i="2"/>
  <c r="AX51" i="2"/>
  <c r="BD51" i="2"/>
  <c r="O108" i="2"/>
  <c r="Y108" i="2"/>
  <c r="AI108" i="2"/>
  <c r="AS108" i="2"/>
  <c r="AS122" i="2"/>
  <c r="BC108" i="2"/>
  <c r="BC122" i="2"/>
  <c r="U24" i="2"/>
  <c r="AT11" i="2"/>
  <c r="U43" i="2"/>
  <c r="AU24" i="2"/>
  <c r="AD108" i="2"/>
  <c r="F24" i="2"/>
  <c r="L11" i="2"/>
  <c r="L24" i="2"/>
  <c r="Y43" i="2"/>
  <c r="Y51" i="2"/>
  <c r="AR11" i="2"/>
  <c r="BC43" i="2"/>
  <c r="S63" i="2"/>
  <c r="G24" i="2"/>
  <c r="I43" i="2"/>
  <c r="Z24" i="2"/>
  <c r="Z43" i="2"/>
  <c r="AS11" i="2"/>
  <c r="AS24" i="2"/>
  <c r="AW11" i="2"/>
  <c r="AZ43" i="2"/>
  <c r="AZ51" i="2"/>
  <c r="AA108" i="2"/>
  <c r="AA122" i="2"/>
  <c r="AK108" i="2"/>
  <c r="AK122" i="2"/>
  <c r="AU108" i="2"/>
  <c r="AU122" i="2"/>
  <c r="BE108" i="2"/>
  <c r="BE122" i="2"/>
  <c r="CC40" i="8"/>
  <c r="CC72" i="8"/>
  <c r="CC39" i="8"/>
  <c r="CC69" i="8"/>
  <c r="CC188" i="8"/>
  <c r="CC131" i="8"/>
  <c r="CC143" i="8"/>
  <c r="CC154" i="8"/>
  <c r="CC167" i="8"/>
  <c r="CC180" i="8"/>
  <c r="CC133" i="8"/>
  <c r="CC145" i="8"/>
  <c r="CC168" i="8"/>
  <c r="CC182" i="8"/>
  <c r="CC126" i="8"/>
  <c r="CC138" i="8"/>
  <c r="CC149" i="8"/>
  <c r="CC190" i="8"/>
  <c r="G43" i="2"/>
  <c r="E24" i="2"/>
  <c r="L63" i="2"/>
  <c r="O63" i="2"/>
  <c r="S51" i="2"/>
  <c r="Y24" i="2"/>
  <c r="AK11" i="2"/>
  <c r="AJ24" i="2"/>
  <c r="AI63" i="2"/>
  <c r="AN11" i="2"/>
  <c r="AS51" i="2"/>
  <c r="AW63" i="2"/>
  <c r="BD63" i="2"/>
  <c r="K122" i="2"/>
  <c r="P108" i="2"/>
  <c r="P122" i="2"/>
  <c r="Z108" i="2"/>
  <c r="F63" i="2"/>
  <c r="K24" i="2"/>
  <c r="P63" i="2"/>
  <c r="AK24" i="2"/>
  <c r="AJ63" i="2"/>
  <c r="AO11" i="2"/>
  <c r="AN24" i="2"/>
  <c r="AT51" i="2"/>
  <c r="AZ11" i="2"/>
  <c r="AX63" i="2"/>
  <c r="L122" i="2"/>
  <c r="Q108" i="2"/>
  <c r="Q122" i="2"/>
  <c r="CC160" i="8"/>
  <c r="G63" i="2"/>
  <c r="L43" i="2"/>
  <c r="N51" i="2"/>
  <c r="V11" i="2"/>
  <c r="V43" i="2"/>
  <c r="U51" i="2"/>
  <c r="AA24" i="2"/>
  <c r="AE43" i="2"/>
  <c r="AE51" i="2"/>
  <c r="AD63" i="2"/>
  <c r="AK63" i="2"/>
  <c r="AU43" i="2"/>
  <c r="AU51" i="2"/>
  <c r="BH51" i="2"/>
  <c r="E43" i="2"/>
  <c r="O122" i="2"/>
  <c r="I24" i="2"/>
  <c r="L51" i="2"/>
  <c r="O43" i="2"/>
  <c r="X43" i="2"/>
  <c r="Z63" i="2"/>
  <c r="AC24" i="2"/>
  <c r="AF43" i="2"/>
  <c r="AF51" i="2"/>
  <c r="AI43" i="2"/>
  <c r="AH51" i="2"/>
  <c r="AP24" i="2"/>
  <c r="AR24" i="2"/>
  <c r="AR43" i="2"/>
  <c r="AZ63" i="2"/>
  <c r="BD11" i="2"/>
  <c r="BE51" i="2"/>
  <c r="BI51" i="2"/>
  <c r="J108" i="2"/>
  <c r="J122" i="2"/>
  <c r="T108" i="2"/>
  <c r="BG63" i="2"/>
  <c r="Y122" i="2"/>
  <c r="AI122" i="2"/>
  <c r="CC19" i="8"/>
  <c r="CC46" i="8"/>
  <c r="CC125" i="8"/>
  <c r="CC135" i="8"/>
  <c r="CC147" i="8"/>
  <c r="CC162" i="8"/>
  <c r="CC174" i="8"/>
  <c r="CC189" i="8"/>
  <c r="Z122" i="2"/>
  <c r="AJ108" i="2"/>
  <c r="AJ122" i="2"/>
  <c r="AT108" i="2"/>
  <c r="AT122" i="2"/>
  <c r="BD108" i="2"/>
  <c r="BD122" i="2"/>
  <c r="CC13" i="8"/>
  <c r="CC25" i="8"/>
  <c r="CC31" i="8"/>
  <c r="CC67" i="8"/>
  <c r="CC129" i="8"/>
  <c r="CC141" i="8"/>
  <c r="CC152" i="8"/>
  <c r="CC165" i="8"/>
  <c r="CC178" i="8"/>
  <c r="CC192" i="8"/>
  <c r="CC21" i="8"/>
  <c r="CC47" i="8"/>
  <c r="AX122" i="2"/>
  <c r="CC33" i="8"/>
  <c r="CC68" i="8"/>
  <c r="CC93" i="8"/>
  <c r="CC130" i="8"/>
  <c r="CC142" i="8"/>
  <c r="CC153" i="8"/>
  <c r="CC166" i="8"/>
  <c r="CC179" i="8"/>
  <c r="CC18" i="8"/>
  <c r="CC42" i="8"/>
  <c r="CC134" i="8"/>
  <c r="CC146" i="8"/>
  <c r="CC161" i="8"/>
  <c r="CC171" i="8"/>
  <c r="CC11" i="8"/>
  <c r="CC23" i="8"/>
  <c r="CC30" i="8"/>
  <c r="CC66" i="8"/>
  <c r="CC128" i="8"/>
  <c r="CC140" i="8"/>
  <c r="CC151" i="8"/>
  <c r="CC164" i="8"/>
  <c r="CC177" i="8"/>
  <c r="CC191" i="8"/>
  <c r="E11" i="2"/>
  <c r="K11" i="2"/>
  <c r="F11" i="2"/>
  <c r="F43" i="2"/>
  <c r="J43" i="2"/>
  <c r="K63" i="2"/>
  <c r="O11" i="2"/>
  <c r="O24" i="2"/>
  <c r="T11" i="2"/>
  <c r="AH11" i="2"/>
  <c r="AJ43" i="2"/>
  <c r="AP11" i="2"/>
  <c r="AO24" i="2"/>
  <c r="AR63" i="2"/>
  <c r="BD43" i="2"/>
  <c r="BG51" i="2"/>
  <c r="I108" i="2"/>
  <c r="I122" i="2"/>
  <c r="S108" i="2"/>
  <c r="S122" i="2"/>
  <c r="AC108" i="2"/>
  <c r="AC122" i="2"/>
  <c r="AM108" i="2"/>
  <c r="AM122" i="2"/>
  <c r="AW108" i="2"/>
  <c r="AW122" i="2"/>
  <c r="BG108" i="2"/>
  <c r="J11" i="2"/>
  <c r="K43" i="2"/>
  <c r="I51" i="2"/>
  <c r="U11" i="2"/>
  <c r="V24" i="2"/>
  <c r="AS43" i="2"/>
  <c r="AX43" i="2"/>
  <c r="AY63" i="2"/>
  <c r="BC11" i="2"/>
  <c r="BE43" i="2"/>
  <c r="BB51" i="2"/>
  <c r="BG43" i="2"/>
  <c r="Y63" i="2"/>
  <c r="AC51" i="2"/>
  <c r="AE63" i="2"/>
  <c r="AH43" i="2"/>
  <c r="AT43" i="2"/>
  <c r="AX11" i="2"/>
  <c r="AY43" i="2"/>
  <c r="AW51" i="2"/>
  <c r="BH43" i="2"/>
  <c r="N43" i="2"/>
  <c r="T63" i="2"/>
  <c r="X11" i="2"/>
  <c r="X51" i="2"/>
  <c r="AD51" i="2"/>
  <c r="AM43" i="2"/>
  <c r="AM63" i="2"/>
  <c r="AY11" i="2"/>
  <c r="E108" i="2"/>
  <c r="E122" i="2"/>
  <c r="G122" i="2"/>
  <c r="L108" i="2"/>
  <c r="V108" i="2"/>
  <c r="V122" i="2"/>
  <c r="AF108" i="2"/>
  <c r="AF122" i="2"/>
  <c r="AP108" i="2"/>
  <c r="AP122" i="2"/>
  <c r="AZ108" i="2"/>
  <c r="AZ122" i="2"/>
  <c r="BI122" i="2"/>
  <c r="F108" i="2"/>
  <c r="F122" i="2"/>
  <c r="E51" i="2"/>
  <c r="G51" i="2"/>
  <c r="P43" i="2"/>
  <c r="AC63" i="2"/>
  <c r="BH11" i="2"/>
  <c r="BH108" i="2"/>
  <c r="BG122" i="2"/>
  <c r="K51" i="2"/>
  <c r="Q11" i="2"/>
  <c r="Q24" i="2"/>
  <c r="T51" i="2"/>
  <c r="AA11" i="2"/>
  <c r="Z51" i="2"/>
  <c r="AD11" i="2"/>
  <c r="AD43" i="2"/>
  <c r="AH63" i="2"/>
  <c r="AY51" i="2"/>
  <c r="BE11" i="2"/>
  <c r="K108" i="2"/>
  <c r="U108" i="2"/>
  <c r="U122" i="2"/>
  <c r="AE108" i="2"/>
  <c r="AE122" i="2"/>
  <c r="AO108" i="2"/>
  <c r="AO122" i="2"/>
  <c r="AY108" i="2"/>
  <c r="AY122" i="2"/>
  <c r="BI108" i="2"/>
  <c r="BH122" i="2"/>
  <c r="G11" i="2"/>
  <c r="F51" i="2"/>
  <c r="P24" i="2"/>
  <c r="BI43" i="2"/>
  <c r="G108" i="2"/>
  <c r="BW11" i="2" l="1"/>
  <c r="CC198" i="8"/>
  <c r="BM131" i="2"/>
  <c r="BL131" i="2"/>
  <c r="BJ131" i="2"/>
  <c r="Z22" i="2"/>
  <c r="P22" i="2"/>
  <c r="CC29" i="8"/>
  <c r="Y22" i="2"/>
  <c r="J22" i="2"/>
  <c r="T22" i="2"/>
  <c r="AY22" i="2"/>
  <c r="BD22" i="2"/>
  <c r="BB22" i="2"/>
  <c r="AS22" i="2"/>
  <c r="L22" i="2"/>
  <c r="BI22" i="2"/>
  <c r="BH22" i="2"/>
  <c r="AI22" i="2"/>
  <c r="AF22" i="2"/>
  <c r="AU22" i="2"/>
  <c r="F22" i="2"/>
  <c r="I22" i="2"/>
  <c r="BE22" i="2"/>
  <c r="V22" i="2"/>
  <c r="AN22" i="2"/>
  <c r="AW22" i="2"/>
  <c r="AJ22" i="2"/>
  <c r="BG22" i="2"/>
  <c r="AD22" i="2"/>
  <c r="AO22" i="2"/>
  <c r="G22" i="2"/>
  <c r="O22" i="2"/>
  <c r="Q22" i="2"/>
  <c r="AZ22" i="2"/>
  <c r="AR22" i="2"/>
  <c r="AT22" i="2"/>
  <c r="AC22" i="2"/>
  <c r="AM22" i="2"/>
  <c r="N22" i="2"/>
  <c r="AA22" i="2"/>
  <c r="U22" i="2"/>
  <c r="AP22" i="2"/>
  <c r="K22" i="2"/>
  <c r="X22" i="2"/>
  <c r="AX22" i="2"/>
  <c r="E22" i="2"/>
  <c r="S22" i="2"/>
  <c r="BC22" i="2"/>
  <c r="AH22" i="2"/>
  <c r="AK22" i="2"/>
  <c r="AE22" i="2"/>
  <c r="CC17" i="8"/>
  <c r="CC65" i="8"/>
  <c r="CC15" i="8"/>
  <c r="P32" i="2" l="1"/>
  <c r="Z32" i="2"/>
  <c r="AN32" i="2"/>
  <c r="AC32" i="2"/>
  <c r="V32" i="2"/>
  <c r="G32" i="2"/>
  <c r="L32" i="2"/>
  <c r="Y32" i="2"/>
  <c r="AS32" i="2"/>
  <c r="AX32" i="2"/>
  <c r="N32" i="2"/>
  <c r="I32" i="2"/>
  <c r="AK32" i="2"/>
  <c r="BC32" i="2"/>
  <c r="AI32" i="2"/>
  <c r="BI32" i="2"/>
  <c r="S32" i="2"/>
  <c r="T32" i="2"/>
  <c r="BE32" i="2"/>
  <c r="X32" i="2"/>
  <c r="AP32" i="2"/>
  <c r="AD32" i="2"/>
  <c r="F32" i="2"/>
  <c r="AY32" i="2"/>
  <c r="K32" i="2"/>
  <c r="AA32" i="2"/>
  <c r="AZ32" i="2"/>
  <c r="BB32" i="2"/>
  <c r="BD32" i="2"/>
  <c r="U32" i="2"/>
  <c r="AE32" i="2"/>
  <c r="AO32" i="2"/>
  <c r="Q32" i="2"/>
  <c r="AF32" i="2"/>
  <c r="BH32" i="2"/>
  <c r="J32" i="2"/>
  <c r="AH32" i="2"/>
  <c r="E32" i="2"/>
  <c r="AM32" i="2"/>
  <c r="AT32" i="2"/>
  <c r="AR32" i="2"/>
  <c r="AU32" i="2"/>
  <c r="AW32" i="2"/>
  <c r="O32" i="2"/>
  <c r="BG32" i="2"/>
  <c r="AJ32" i="2"/>
  <c r="CC27" i="8"/>
  <c r="L36" i="2" l="1"/>
  <c r="AN36" i="2"/>
  <c r="Z36" i="2"/>
  <c r="P36" i="2"/>
  <c r="AC36" i="2"/>
  <c r="V36" i="2"/>
  <c r="AS36" i="2"/>
  <c r="G36" i="2"/>
  <c r="Y36" i="2"/>
  <c r="BG36" i="2"/>
  <c r="AM36" i="2"/>
  <c r="BB36" i="2"/>
  <c r="J36" i="2"/>
  <c r="F36" i="2"/>
  <c r="AP36" i="2"/>
  <c r="AK36" i="2"/>
  <c r="AX36" i="2"/>
  <c r="U36" i="2"/>
  <c r="AR36" i="2"/>
  <c r="AE36" i="2"/>
  <c r="BE36" i="2"/>
  <c r="Q36" i="2"/>
  <c r="K36" i="2"/>
  <c r="T36" i="2"/>
  <c r="BI36" i="2"/>
  <c r="O36" i="2"/>
  <c r="AA36" i="2"/>
  <c r="X36" i="2"/>
  <c r="AT36" i="2"/>
  <c r="AW36" i="2"/>
  <c r="BH36" i="2"/>
  <c r="AF36" i="2"/>
  <c r="AO36" i="2"/>
  <c r="BD36" i="2"/>
  <c r="AU36" i="2"/>
  <c r="AH36" i="2"/>
  <c r="AZ36" i="2"/>
  <c r="AY36" i="2"/>
  <c r="AD36" i="2"/>
  <c r="S36" i="2"/>
  <c r="AI36" i="2"/>
  <c r="I36" i="2"/>
  <c r="N36" i="2"/>
  <c r="AJ36" i="2"/>
  <c r="E36" i="2"/>
  <c r="BC36" i="2"/>
  <c r="CC49" i="8"/>
  <c r="CC38" i="8"/>
  <c r="AW41" i="2" l="1"/>
  <c r="BC41" i="2"/>
  <c r="BI41" i="2"/>
  <c r="BE41" i="2"/>
  <c r="AZ41" i="2"/>
  <c r="BG41" i="2"/>
  <c r="BB41" i="2"/>
  <c r="AY41" i="2"/>
  <c r="BD41" i="2"/>
  <c r="BH41" i="2"/>
  <c r="AX41" i="2"/>
  <c r="BM129" i="2"/>
  <c r="BL129" i="2"/>
  <c r="BJ129" i="2"/>
  <c r="CG63" i="8"/>
  <c r="CE63" i="8"/>
  <c r="CF63" i="8"/>
  <c r="CC44" i="8"/>
  <c r="AX72" i="2" l="1"/>
  <c r="BM132" i="2"/>
  <c r="BL132" i="2"/>
  <c r="BE72" i="2"/>
  <c r="BB77" i="2"/>
  <c r="AW77" i="2"/>
  <c r="BD72" i="2"/>
  <c r="AZ72" i="2"/>
  <c r="AZ77" i="2"/>
  <c r="BD77" i="2"/>
  <c r="BI72" i="2"/>
  <c r="BG77" i="2"/>
  <c r="AY72" i="2"/>
  <c r="AY77" i="2"/>
  <c r="BJ132" i="2"/>
  <c r="BH77" i="2"/>
  <c r="BH72" i="2"/>
  <c r="BC72" i="2"/>
  <c r="AX77" i="2"/>
  <c r="AW72" i="2"/>
  <c r="BI77" i="2"/>
  <c r="BB72" i="2"/>
  <c r="BG72" i="2"/>
  <c r="CE41" i="2"/>
  <c r="CF41" i="2"/>
  <c r="BC77" i="2"/>
  <c r="BE77" i="2"/>
  <c r="CG41" i="2"/>
  <c r="AM132" i="2"/>
  <c r="AO132" i="2"/>
  <c r="AN132" i="2"/>
  <c r="BM135" i="2" l="1"/>
  <c r="BL135" i="2"/>
  <c r="BJ135" i="2"/>
  <c r="AM135" i="2"/>
  <c r="AN135" i="2"/>
  <c r="AO135" i="2"/>
  <c r="AX131" i="2" l="1"/>
  <c r="AY131" i="2"/>
  <c r="AD131" i="2"/>
  <c r="AC131" i="2"/>
  <c r="S131" i="2"/>
  <c r="N131" i="2"/>
  <c r="D43" i="2"/>
  <c r="G131" i="2" l="1"/>
  <c r="D36" i="3"/>
  <c r="AJ131" i="2"/>
  <c r="BI131" i="2"/>
  <c r="I131" i="2"/>
  <c r="J131" i="2"/>
  <c r="K131" i="2"/>
  <c r="BH131" i="2"/>
  <c r="P131" i="2"/>
  <c r="BE131" i="2"/>
  <c r="AF131" i="2"/>
  <c r="AZ131" i="2"/>
  <c r="Q131" i="2"/>
  <c r="BC131" i="2"/>
  <c r="U131" i="2"/>
  <c r="AK131" i="2"/>
  <c r="AR131" i="2"/>
  <c r="AU131" i="2"/>
  <c r="L131" i="2"/>
  <c r="T131" i="2"/>
  <c r="Z131" i="2"/>
  <c r="AT131" i="2"/>
  <c r="AW131" i="2"/>
  <c r="BG131" i="2"/>
  <c r="O131" i="2"/>
  <c r="AA131" i="2"/>
  <c r="CC104" i="8" l="1"/>
  <c r="L108" i="3"/>
  <c r="V131" i="2"/>
  <c r="T108" i="3"/>
  <c r="Y108" i="3"/>
  <c r="Q108" i="3"/>
  <c r="X131" i="2"/>
  <c r="P108" i="3"/>
  <c r="K108" i="3"/>
  <c r="J108" i="3"/>
  <c r="BD131" i="2"/>
  <c r="AS131" i="2"/>
  <c r="AC108" i="3"/>
  <c r="G108" i="3"/>
  <c r="AC129" i="2"/>
  <c r="Y131" i="2"/>
  <c r="S108" i="3"/>
  <c r="V108" i="3"/>
  <c r="I108" i="3"/>
  <c r="AT129" i="2"/>
  <c r="Z106" i="3"/>
  <c r="N129" i="2"/>
  <c r="AI131" i="2"/>
  <c r="AA108" i="3"/>
  <c r="Z108" i="3"/>
  <c r="U108" i="3"/>
  <c r="AH131" i="2"/>
  <c r="N108" i="3"/>
  <c r="BB131" i="2"/>
  <c r="AA106" i="3"/>
  <c r="AD129" i="2"/>
  <c r="X108" i="3"/>
  <c r="O108" i="3"/>
  <c r="AE131" i="2"/>
  <c r="AS129" i="2" l="1"/>
  <c r="BC129" i="2"/>
  <c r="BD129" i="2"/>
  <c r="AK129" i="2"/>
  <c r="P129" i="2"/>
  <c r="Q129" i="2"/>
  <c r="BI129" i="2"/>
  <c r="L106" i="3"/>
  <c r="AF129" i="2"/>
  <c r="AI129" i="2"/>
  <c r="BH129" i="2"/>
  <c r="BE129" i="2"/>
  <c r="S106" i="3"/>
  <c r="P106" i="3"/>
  <c r="AW129" i="2"/>
  <c r="L129" i="2"/>
  <c r="AU129" i="2"/>
  <c r="BG129" i="2"/>
  <c r="AX129" i="2"/>
  <c r="AZ129" i="2"/>
  <c r="X129" i="2"/>
  <c r="T106" i="3"/>
  <c r="AJ129" i="2"/>
  <c r="AE129" i="2"/>
  <c r="AH129" i="2"/>
  <c r="AR129" i="2"/>
  <c r="N106" i="3"/>
  <c r="AC106" i="3"/>
  <c r="AY129" i="2"/>
  <c r="O106" i="3"/>
  <c r="U129" i="2"/>
  <c r="V106" i="3"/>
  <c r="O129" i="2"/>
  <c r="V129" i="2"/>
  <c r="BB129" i="2"/>
  <c r="T129" i="2"/>
  <c r="AA129" i="2" l="1"/>
  <c r="Z129" i="2"/>
  <c r="U106" i="3"/>
  <c r="Q106" i="3"/>
  <c r="X106" i="3"/>
  <c r="Y106" i="3"/>
  <c r="S129" i="2"/>
  <c r="Y129" i="2"/>
  <c r="BD69" i="2" l="1"/>
  <c r="BD70" i="2"/>
  <c r="BD71" i="2"/>
  <c r="BH71" i="2" l="1"/>
  <c r="BH70" i="2"/>
  <c r="BH69" i="2"/>
  <c r="AT69" i="2"/>
  <c r="AT70" i="2"/>
  <c r="AT71" i="2"/>
  <c r="L69" i="2"/>
  <c r="L70" i="2"/>
  <c r="L71" i="2"/>
  <c r="AA69" i="2"/>
  <c r="AA71" i="2"/>
  <c r="AA70" i="2"/>
  <c r="BG69" i="2"/>
  <c r="BG70" i="2"/>
  <c r="BG71" i="2"/>
  <c r="AD69" i="2"/>
  <c r="AD70" i="2"/>
  <c r="AD71" i="2"/>
  <c r="BC69" i="2"/>
  <c r="BC70" i="2"/>
  <c r="BC71" i="2"/>
  <c r="AM69" i="2"/>
  <c r="AM70" i="2"/>
  <c r="AM71" i="2"/>
  <c r="AX69" i="2"/>
  <c r="AX70" i="2"/>
  <c r="AX71" i="2"/>
  <c r="X69" i="2"/>
  <c r="X70" i="2"/>
  <c r="X71" i="2"/>
  <c r="Z69" i="2"/>
  <c r="Z70" i="2"/>
  <c r="Z71" i="2"/>
  <c r="K70" i="2"/>
  <c r="K69" i="2"/>
  <c r="K71" i="2"/>
  <c r="AO69" i="2"/>
  <c r="AO70" i="2"/>
  <c r="AO71" i="2"/>
  <c r="O69" i="2"/>
  <c r="O70" i="2"/>
  <c r="O71" i="2"/>
  <c r="AJ69" i="2"/>
  <c r="AJ70" i="2"/>
  <c r="AJ71" i="2"/>
  <c r="AH69" i="2"/>
  <c r="AH70" i="2"/>
  <c r="AH71" i="2"/>
  <c r="Y69" i="2"/>
  <c r="Y70" i="2"/>
  <c r="Y71" i="2"/>
  <c r="AR69" i="2"/>
  <c r="AR70" i="2"/>
  <c r="AR71" i="2"/>
  <c r="AP69" i="2"/>
  <c r="AP70" i="2"/>
  <c r="AP71" i="2"/>
  <c r="AE69" i="2"/>
  <c r="AE70" i="2"/>
  <c r="AE71" i="2"/>
  <c r="Q69" i="2"/>
  <c r="Q70" i="2"/>
  <c r="Q71" i="2"/>
  <c r="AU70" i="2"/>
  <c r="AU69" i="2"/>
  <c r="AU71" i="2"/>
  <c r="AI69" i="2"/>
  <c r="AI71" i="2"/>
  <c r="AI70" i="2"/>
  <c r="AS69" i="2"/>
  <c r="AS70" i="2"/>
  <c r="AS71" i="2"/>
  <c r="BI69" i="2"/>
  <c r="BI71" i="2"/>
  <c r="BI70" i="2"/>
  <c r="U69" i="2"/>
  <c r="U70" i="2"/>
  <c r="U71" i="2"/>
  <c r="I69" i="2"/>
  <c r="I70" i="2"/>
  <c r="I71" i="2"/>
  <c r="BB69" i="2"/>
  <c r="BB70" i="2"/>
  <c r="BB71" i="2"/>
  <c r="T69" i="2"/>
  <c r="T70" i="2"/>
  <c r="T71" i="2"/>
  <c r="P70" i="2"/>
  <c r="P69" i="2"/>
  <c r="P71" i="2"/>
  <c r="AN70" i="2"/>
  <c r="AN69" i="2"/>
  <c r="AN71" i="2"/>
  <c r="N69" i="2"/>
  <c r="N70" i="2"/>
  <c r="N71" i="2"/>
  <c r="AZ69" i="2"/>
  <c r="AZ70" i="2"/>
  <c r="AZ71" i="2"/>
  <c r="V69" i="2"/>
  <c r="V71" i="2"/>
  <c r="V70" i="2"/>
  <c r="AY69" i="2"/>
  <c r="AY70" i="2"/>
  <c r="AY71" i="2"/>
  <c r="J69" i="2"/>
  <c r="J70" i="2"/>
  <c r="J71" i="2"/>
  <c r="S70" i="2"/>
  <c r="S69" i="2"/>
  <c r="S71" i="2"/>
  <c r="AF70" i="2"/>
  <c r="AF69" i="2"/>
  <c r="AF71" i="2"/>
  <c r="AW69" i="2"/>
  <c r="AW70" i="2"/>
  <c r="AW71" i="2"/>
  <c r="AC69" i="2"/>
  <c r="AC70" i="2"/>
  <c r="AC71" i="2"/>
  <c r="BE69" i="2"/>
  <c r="BE70" i="2"/>
  <c r="BE71" i="2"/>
  <c r="AK69" i="2"/>
  <c r="AK70" i="2"/>
  <c r="AK71" i="2"/>
  <c r="F69" i="2"/>
  <c r="G69" i="2"/>
  <c r="E69" i="2"/>
  <c r="E70" i="2" l="1"/>
  <c r="G70" i="2"/>
  <c r="F70" i="2"/>
  <c r="CB71" i="3"/>
  <c r="CA71" i="3"/>
  <c r="BZ71" i="3"/>
  <c r="BY71" i="3"/>
  <c r="BX71" i="3"/>
  <c r="BW71" i="3"/>
  <c r="BV71" i="3"/>
  <c r="I106" i="3" l="1"/>
  <c r="J106" i="3"/>
  <c r="K106" i="3"/>
  <c r="CF69" i="3"/>
  <c r="CF71" i="3"/>
  <c r="CC70" i="3"/>
  <c r="CD69" i="3"/>
  <c r="CD71" i="3"/>
  <c r="CE70" i="3"/>
  <c r="CG70" i="3"/>
  <c r="CG71" i="3"/>
  <c r="CC69" i="3"/>
  <c r="CD70" i="3"/>
  <c r="CE69" i="3"/>
  <c r="CE71" i="3"/>
  <c r="CF70" i="3"/>
  <c r="CG69" i="3"/>
  <c r="CC71" i="3"/>
  <c r="BX69" i="3"/>
  <c r="BY69" i="3"/>
  <c r="BZ69" i="3"/>
  <c r="CA69" i="3"/>
  <c r="CB69" i="3"/>
  <c r="BW69" i="3"/>
  <c r="BO102" i="8" l="1"/>
  <c r="CH104" i="8"/>
  <c r="CC108" i="8"/>
  <c r="J129" i="2"/>
  <c r="F71" i="2"/>
  <c r="I129" i="2"/>
  <c r="E71" i="2"/>
  <c r="K129" i="2"/>
  <c r="G71" i="2"/>
  <c r="CB70" i="3"/>
  <c r="BX70" i="3"/>
  <c r="BY70" i="3"/>
  <c r="BW70" i="3"/>
  <c r="CA70" i="3"/>
  <c r="BZ70" i="3"/>
  <c r="BV227" i="8" l="1"/>
  <c r="BV225" i="8"/>
  <c r="CG216" i="8"/>
  <c r="CF216" i="8"/>
  <c r="CE216" i="8"/>
  <c r="CD216" i="8"/>
  <c r="CB216" i="8"/>
  <c r="CA216" i="8"/>
  <c r="BZ216" i="8"/>
  <c r="BY216" i="8"/>
  <c r="BX216" i="8"/>
  <c r="BW216" i="8"/>
  <c r="BV216" i="8"/>
  <c r="CB180" i="8" l="1"/>
  <c r="CA180" i="8"/>
  <c r="BZ180" i="8"/>
  <c r="BY180" i="8"/>
  <c r="BX180" i="8"/>
  <c r="BW180" i="8"/>
  <c r="BV180" i="8"/>
  <c r="CB179" i="8"/>
  <c r="CA179" i="8"/>
  <c r="BZ179" i="8"/>
  <c r="BY179" i="8"/>
  <c r="BX179" i="8"/>
  <c r="BW179" i="8"/>
  <c r="BV179" i="8"/>
  <c r="CB168" i="8"/>
  <c r="CA168" i="8"/>
  <c r="BZ168" i="8"/>
  <c r="BY168" i="8"/>
  <c r="BX168" i="8"/>
  <c r="BW168" i="8"/>
  <c r="BV168" i="8"/>
  <c r="CB167" i="8"/>
  <c r="CA167" i="8"/>
  <c r="BZ167" i="8"/>
  <c r="BY167" i="8"/>
  <c r="BX167" i="8"/>
  <c r="BW167" i="8"/>
  <c r="BV167" i="8"/>
  <c r="CB166" i="8"/>
  <c r="CA166" i="8"/>
  <c r="BZ166" i="8"/>
  <c r="BY166" i="8"/>
  <c r="BX166" i="8"/>
  <c r="BW166" i="8"/>
  <c r="BV166" i="8"/>
  <c r="CB161" i="8"/>
  <c r="CA161" i="8"/>
  <c r="BZ161" i="8"/>
  <c r="BY161" i="8"/>
  <c r="BX161" i="8"/>
  <c r="BW161" i="8"/>
  <c r="BV161" i="8"/>
  <c r="CB152" i="8"/>
  <c r="CA152" i="8"/>
  <c r="BZ152" i="8"/>
  <c r="BY152" i="8"/>
  <c r="BX152" i="8"/>
  <c r="BW152" i="8"/>
  <c r="BV152" i="8"/>
  <c r="BZ147" i="8"/>
  <c r="BY147" i="8"/>
  <c r="BX147" i="8"/>
  <c r="BW147" i="8"/>
  <c r="BV147" i="8"/>
  <c r="CB141" i="8"/>
  <c r="CA141" i="8"/>
  <c r="BZ141" i="8"/>
  <c r="BY141" i="8"/>
  <c r="BX141" i="8"/>
  <c r="BW141" i="8"/>
  <c r="BV141" i="8"/>
  <c r="BZ134" i="8"/>
  <c r="BY134" i="8"/>
  <c r="BX134" i="8"/>
  <c r="BW134" i="8"/>
  <c r="BV134" i="8"/>
  <c r="CB129" i="8"/>
  <c r="CA129" i="8"/>
  <c r="BZ129" i="8"/>
  <c r="BY129" i="8"/>
  <c r="BX129" i="8"/>
  <c r="BW129" i="8"/>
  <c r="BV129" i="8"/>
  <c r="BZ126" i="8"/>
  <c r="BY126" i="8"/>
  <c r="BX126" i="8"/>
  <c r="BW126" i="8"/>
  <c r="BV126" i="8"/>
  <c r="BZ125" i="8"/>
  <c r="BY125" i="8"/>
  <c r="BX125" i="8"/>
  <c r="BW125" i="8"/>
  <c r="BV125" i="8"/>
  <c r="CF147" i="8"/>
  <c r="CF145" i="8"/>
  <c r="CF142" i="8"/>
  <c r="CF140" i="8"/>
  <c r="CF135" i="8"/>
  <c r="CF133" i="8"/>
  <c r="CF130" i="8"/>
  <c r="CF128" i="8"/>
  <c r="CF125" i="8"/>
  <c r="CE191" i="8"/>
  <c r="CE189" i="8"/>
  <c r="CE182" i="8"/>
  <c r="CE179" i="8"/>
  <c r="CE177" i="8"/>
  <c r="CE168" i="8"/>
  <c r="CE164" i="8"/>
  <c r="CE162" i="8"/>
  <c r="CE153" i="8"/>
  <c r="CE151" i="8"/>
  <c r="CE149" i="8"/>
  <c r="CE146" i="8"/>
  <c r="CE143" i="8"/>
  <c r="CE141" i="8"/>
  <c r="CE134" i="8"/>
  <c r="CE131" i="8"/>
  <c r="CE129" i="8"/>
  <c r="CE126" i="8"/>
  <c r="CD192" i="8"/>
  <c r="CD190" i="8"/>
  <c r="CD180" i="8"/>
  <c r="CD178" i="8"/>
  <c r="CD171" i="8"/>
  <c r="CD167" i="8"/>
  <c r="CD165" i="8"/>
  <c r="CD161" i="8"/>
  <c r="CD154" i="8"/>
  <c r="CD152" i="8"/>
  <c r="CD147" i="8"/>
  <c r="CD145" i="8"/>
  <c r="CD142" i="8"/>
  <c r="CD140" i="8"/>
  <c r="CD135" i="8"/>
  <c r="CD133" i="8"/>
  <c r="CD130" i="8"/>
  <c r="CB189" i="8"/>
  <c r="CB182" i="8"/>
  <c r="CB177" i="8"/>
  <c r="CB153" i="8"/>
  <c r="CB149" i="8"/>
  <c r="CB146" i="8"/>
  <c r="CB143" i="8"/>
  <c r="CB140" i="8"/>
  <c r="CB135" i="8"/>
  <c r="CB133" i="8"/>
  <c r="CB130" i="8"/>
  <c r="CA191" i="8"/>
  <c r="CA188" i="8"/>
  <c r="CA177" i="8"/>
  <c r="CA164" i="8"/>
  <c r="BY200" i="8" l="1"/>
  <c r="CA200" i="8"/>
  <c r="BX200" i="8"/>
  <c r="CF152" i="8"/>
  <c r="CF154" i="8"/>
  <c r="CA171" i="8"/>
  <c r="CF161" i="8"/>
  <c r="CF165" i="8"/>
  <c r="CF167" i="8"/>
  <c r="CF171" i="8"/>
  <c r="CA147" i="8"/>
  <c r="CA160" i="8"/>
  <c r="CF178" i="8"/>
  <c r="CD128" i="8"/>
  <c r="CF180" i="8"/>
  <c r="CF190" i="8"/>
  <c r="CF192" i="8"/>
  <c r="CA151" i="8"/>
  <c r="CA190" i="8"/>
  <c r="CA192" i="8"/>
  <c r="CA142" i="8"/>
  <c r="CB165" i="8"/>
  <c r="BV200" i="8"/>
  <c r="CA145" i="8"/>
  <c r="CA178" i="8"/>
  <c r="CB200" i="8"/>
  <c r="CA182" i="8"/>
  <c r="CA189" i="8"/>
  <c r="CB128" i="8"/>
  <c r="CB131" i="8"/>
  <c r="CB134" i="8"/>
  <c r="CB142" i="8"/>
  <c r="CB145" i="8"/>
  <c r="CB147" i="8"/>
  <c r="CB151" i="8"/>
  <c r="CB154" i="8"/>
  <c r="CB164" i="8"/>
  <c r="CB171" i="8"/>
  <c r="CB178" i="8"/>
  <c r="CB188" i="8"/>
  <c r="CB190" i="8"/>
  <c r="CB192" i="8"/>
  <c r="CD126" i="8"/>
  <c r="CD129" i="8"/>
  <c r="CD131" i="8"/>
  <c r="CD134" i="8"/>
  <c r="CD141" i="8"/>
  <c r="CD143" i="8"/>
  <c r="CD146" i="8"/>
  <c r="CD149" i="8"/>
  <c r="CD151" i="8"/>
  <c r="CD153" i="8"/>
  <c r="CD164" i="8"/>
  <c r="CD168" i="8"/>
  <c r="CD177" i="8"/>
  <c r="CD179" i="8"/>
  <c r="CD182" i="8"/>
  <c r="CD189" i="8"/>
  <c r="CD191" i="8"/>
  <c r="CE128" i="8"/>
  <c r="CE130" i="8"/>
  <c r="CE133" i="8"/>
  <c r="CE135" i="8"/>
  <c r="CE140" i="8"/>
  <c r="CE142" i="8"/>
  <c r="CE145" i="8"/>
  <c r="CE147" i="8"/>
  <c r="CE152" i="8"/>
  <c r="CE154" i="8"/>
  <c r="CE161" i="8"/>
  <c r="CE165" i="8"/>
  <c r="CE167" i="8"/>
  <c r="CE171" i="8"/>
  <c r="CE178" i="8"/>
  <c r="CE180" i="8"/>
  <c r="CE190" i="8"/>
  <c r="CE192" i="8"/>
  <c r="CF126" i="8"/>
  <c r="CF129" i="8"/>
  <c r="CF131" i="8"/>
  <c r="CF134" i="8"/>
  <c r="CF141" i="8"/>
  <c r="CF143" i="8"/>
  <c r="CF146" i="8"/>
  <c r="CF149" i="8"/>
  <c r="CF151" i="8"/>
  <c r="CF153" i="8"/>
  <c r="CF164" i="8"/>
  <c r="CF168" i="8"/>
  <c r="CF177" i="8"/>
  <c r="CF179" i="8"/>
  <c r="CF182" i="8"/>
  <c r="CF189" i="8"/>
  <c r="CF191" i="8"/>
  <c r="CA165" i="8"/>
  <c r="CE125" i="8"/>
  <c r="CB126" i="8"/>
  <c r="CD138" i="8"/>
  <c r="CF162" i="8"/>
  <c r="CE138" i="8"/>
  <c r="CB160" i="8"/>
  <c r="CD166" i="8"/>
  <c r="CF138" i="8"/>
  <c r="BW200" i="8"/>
  <c r="CE166" i="8"/>
  <c r="CB174" i="8"/>
  <c r="CD160" i="8"/>
  <c r="CF166" i="8"/>
  <c r="CD188" i="8"/>
  <c r="CB125" i="8"/>
  <c r="CE160" i="8"/>
  <c r="CB162" i="8"/>
  <c r="CD174" i="8"/>
  <c r="CE188" i="8"/>
  <c r="CF160" i="8"/>
  <c r="BZ200" i="8"/>
  <c r="CE174" i="8"/>
  <c r="CF188" i="8"/>
  <c r="CB191" i="8"/>
  <c r="CD125" i="8"/>
  <c r="CB138" i="8"/>
  <c r="CD162" i="8"/>
  <c r="CD198" i="8" s="1"/>
  <c r="CF174" i="8"/>
  <c r="CB198" i="8" l="1"/>
  <c r="CF198" i="8"/>
  <c r="CE198" i="8"/>
  <c r="CB220" i="8"/>
  <c r="CF197" i="8"/>
  <c r="CE200" i="8"/>
  <c r="CA193" i="8"/>
  <c r="CD193" i="8"/>
  <c r="CD197" i="8"/>
  <c r="CF193" i="8"/>
  <c r="CC197" i="8"/>
  <c r="CD200" i="8"/>
  <c r="CB193" i="8"/>
  <c r="CC200" i="8"/>
  <c r="CF136" i="8"/>
  <c r="CE183" i="8"/>
  <c r="CE155" i="8"/>
  <c r="CD136" i="8"/>
  <c r="CC193" i="8"/>
  <c r="CC172" i="8"/>
  <c r="CC183" i="8"/>
  <c r="CC155" i="8"/>
  <c r="CF183" i="8"/>
  <c r="CF172" i="8"/>
  <c r="CE193" i="8"/>
  <c r="CB183" i="8"/>
  <c r="CD155" i="8"/>
  <c r="CC136" i="8"/>
  <c r="CD183" i="8"/>
  <c r="CF200" i="8"/>
  <c r="CB155" i="8"/>
  <c r="CE136" i="8"/>
  <c r="CE197" i="8"/>
  <c r="CE172" i="8"/>
  <c r="CF155" i="8"/>
  <c r="CB197" i="8"/>
  <c r="CB172" i="8"/>
  <c r="CD172" i="8"/>
  <c r="CB136" i="8"/>
  <c r="CA140" i="8"/>
  <c r="CA138" i="8"/>
  <c r="CA134" i="8"/>
  <c r="CA131" i="8"/>
  <c r="CA130" i="8"/>
  <c r="CA128" i="8"/>
  <c r="CA126" i="8"/>
  <c r="CA125" i="8"/>
  <c r="CA174" i="8"/>
  <c r="CA162" i="8"/>
  <c r="CA154" i="8"/>
  <c r="CA153" i="8"/>
  <c r="CA149" i="8"/>
  <c r="CA146" i="8"/>
  <c r="CA143" i="8"/>
  <c r="CA135" i="8"/>
  <c r="CA133" i="8"/>
  <c r="BW108" i="8"/>
  <c r="BV108" i="8"/>
  <c r="CG104" i="8"/>
  <c r="CF104" i="8"/>
  <c r="CE104" i="8"/>
  <c r="CD104" i="8"/>
  <c r="CB104" i="8"/>
  <c r="CA104" i="8"/>
  <c r="BZ104" i="8"/>
  <c r="BY104" i="8"/>
  <c r="BX104" i="8"/>
  <c r="BW104" i="8"/>
  <c r="BV104" i="8"/>
  <c r="CG93" i="8"/>
  <c r="CF93" i="8"/>
  <c r="CE93" i="8"/>
  <c r="CD93" i="8"/>
  <c r="CB93" i="8"/>
  <c r="CA93" i="8"/>
  <c r="BZ93" i="8"/>
  <c r="BY93" i="8"/>
  <c r="BX93" i="8"/>
  <c r="BW93" i="8"/>
  <c r="BV93" i="8"/>
  <c r="BV121" i="3"/>
  <c r="BV119" i="3"/>
  <c r="CG110" i="3"/>
  <c r="CF110" i="3"/>
  <c r="CE110" i="3"/>
  <c r="CD110" i="3"/>
  <c r="CC110" i="3"/>
  <c r="CB110" i="3"/>
  <c r="CA110" i="3"/>
  <c r="BZ110" i="3"/>
  <c r="BY110" i="3"/>
  <c r="BX110" i="3"/>
  <c r="BW110" i="3"/>
  <c r="BV110" i="3"/>
  <c r="P114" i="3"/>
  <c r="CB97" i="3"/>
  <c r="CA97" i="3"/>
  <c r="BZ97" i="3"/>
  <c r="BY97" i="3"/>
  <c r="BX97" i="3"/>
  <c r="BW97" i="3"/>
  <c r="BV97" i="3"/>
  <c r="CB87" i="3"/>
  <c r="CB86" i="3"/>
  <c r="CA86" i="3"/>
  <c r="BZ86" i="3"/>
  <c r="BY86" i="3"/>
  <c r="BX86" i="3"/>
  <c r="BW86" i="3"/>
  <c r="BV86" i="3"/>
  <c r="BY79" i="3"/>
  <c r="CG98" i="3"/>
  <c r="CG97" i="3"/>
  <c r="CG93" i="3"/>
  <c r="CG87" i="3"/>
  <c r="CG85" i="3"/>
  <c r="CG83" i="3"/>
  <c r="CG80" i="3"/>
  <c r="CF98" i="3"/>
  <c r="CF96" i="3"/>
  <c r="CF92" i="3"/>
  <c r="CF87" i="3"/>
  <c r="CF85" i="3"/>
  <c r="CF81" i="3"/>
  <c r="CE98" i="3"/>
  <c r="CE96" i="3"/>
  <c r="CE92" i="3"/>
  <c r="CE87" i="3"/>
  <c r="CE85" i="3"/>
  <c r="CE81" i="3"/>
  <c r="CD98" i="3"/>
  <c r="CD96" i="3"/>
  <c r="CD92" i="3"/>
  <c r="CD87" i="3"/>
  <c r="CD85" i="3"/>
  <c r="CD81" i="3"/>
  <c r="CC93" i="3"/>
  <c r="CC92" i="3"/>
  <c r="CC98" i="3"/>
  <c r="CC97" i="3"/>
  <c r="CC85" i="3"/>
  <c r="CB96" i="3"/>
  <c r="CB92" i="3"/>
  <c r="CB83" i="3"/>
  <c r="CA83" i="3"/>
  <c r="BZ98" i="3"/>
  <c r="BZ96" i="3"/>
  <c r="BZ93" i="3"/>
  <c r="BZ92" i="3"/>
  <c r="BZ91" i="3"/>
  <c r="BZ87" i="3"/>
  <c r="BZ85" i="3"/>
  <c r="BZ83" i="3"/>
  <c r="BZ81" i="3"/>
  <c r="BZ80" i="3"/>
  <c r="BY98" i="3"/>
  <c r="BY96" i="3"/>
  <c r="BY93" i="3"/>
  <c r="BY92" i="3"/>
  <c r="U115" i="3"/>
  <c r="BY91" i="3"/>
  <c r="BY87" i="3"/>
  <c r="BY85" i="3"/>
  <c r="BY83" i="3"/>
  <c r="BY81" i="3"/>
  <c r="BY80" i="3"/>
  <c r="BX98" i="3"/>
  <c r="BX96" i="3"/>
  <c r="BX93" i="3"/>
  <c r="BX92" i="3"/>
  <c r="N115" i="3"/>
  <c r="BX87" i="3"/>
  <c r="BX85" i="3"/>
  <c r="BX83" i="3"/>
  <c r="BX81" i="3"/>
  <c r="BX80" i="3"/>
  <c r="BX79" i="3"/>
  <c r="BW98" i="3"/>
  <c r="BW96" i="3"/>
  <c r="BW93" i="3"/>
  <c r="BW92" i="3"/>
  <c r="I115" i="3"/>
  <c r="BW87" i="3"/>
  <c r="BW85" i="3"/>
  <c r="BW83" i="3"/>
  <c r="BW81" i="3"/>
  <c r="BW80" i="3"/>
  <c r="K114" i="3"/>
  <c r="BW79" i="3"/>
  <c r="BV93" i="3"/>
  <c r="BV91" i="3"/>
  <c r="BV83" i="3"/>
  <c r="CA198" i="8" l="1"/>
  <c r="CC103" i="8"/>
  <c r="CD220" i="8"/>
  <c r="CE220" i="8"/>
  <c r="CA220" i="8"/>
  <c r="CE115" i="3"/>
  <c r="CD115" i="3"/>
  <c r="BY99" i="3"/>
  <c r="CB157" i="8"/>
  <c r="CE157" i="8"/>
  <c r="CB185" i="8"/>
  <c r="CF157" i="8"/>
  <c r="CF185" i="8"/>
  <c r="CD201" i="8"/>
  <c r="CD185" i="8"/>
  <c r="CC157" i="8"/>
  <c r="CB201" i="8"/>
  <c r="CC201" i="8"/>
  <c r="CE185" i="8"/>
  <c r="CF201" i="8"/>
  <c r="CE201" i="8"/>
  <c r="CC185" i="8"/>
  <c r="CD157" i="8"/>
  <c r="BV171" i="8"/>
  <c r="BV192" i="8"/>
  <c r="BV145" i="8"/>
  <c r="BV188" i="8"/>
  <c r="CA108" i="8"/>
  <c r="BV128" i="8"/>
  <c r="BV165" i="8"/>
  <c r="BV191" i="8"/>
  <c r="CA172" i="8"/>
  <c r="CF220" i="8"/>
  <c r="BV133" i="8"/>
  <c r="BV140" i="8"/>
  <c r="BV177" i="8"/>
  <c r="BW128" i="8"/>
  <c r="BW131" i="8"/>
  <c r="BW135" i="8"/>
  <c r="BW140" i="8"/>
  <c r="BW143" i="8"/>
  <c r="BW146" i="8"/>
  <c r="BW151" i="8"/>
  <c r="BW154" i="8"/>
  <c r="BW162" i="8"/>
  <c r="BW164" i="8"/>
  <c r="BW171" i="8"/>
  <c r="BW178" i="8"/>
  <c r="BW188" i="8"/>
  <c r="BW190" i="8"/>
  <c r="BW192" i="8"/>
  <c r="BX128" i="8"/>
  <c r="BX131" i="8"/>
  <c r="BX135" i="8"/>
  <c r="BX140" i="8"/>
  <c r="BX143" i="8"/>
  <c r="BX146" i="8"/>
  <c r="BX151" i="8"/>
  <c r="BX154" i="8"/>
  <c r="BX162" i="8"/>
  <c r="BX164" i="8"/>
  <c r="BX171" i="8"/>
  <c r="BX178" i="8"/>
  <c r="BX188" i="8"/>
  <c r="BX190" i="8"/>
  <c r="BX192" i="8"/>
  <c r="BY128" i="8"/>
  <c r="BY131" i="8"/>
  <c r="BY135" i="8"/>
  <c r="BY140" i="8"/>
  <c r="BY143" i="8"/>
  <c r="BY146" i="8"/>
  <c r="BY151" i="8"/>
  <c r="BY154" i="8"/>
  <c r="BY162" i="8"/>
  <c r="BY164" i="8"/>
  <c r="BY171" i="8"/>
  <c r="BY178" i="8"/>
  <c r="BY188" i="8"/>
  <c r="BY190" i="8"/>
  <c r="BY192" i="8"/>
  <c r="BZ128" i="8"/>
  <c r="BZ131" i="8"/>
  <c r="BZ135" i="8"/>
  <c r="BZ140" i="8"/>
  <c r="BZ143" i="8"/>
  <c r="BZ146" i="8"/>
  <c r="BZ151" i="8"/>
  <c r="BZ154" i="8"/>
  <c r="BZ162" i="8"/>
  <c r="BZ164" i="8"/>
  <c r="BZ171" i="8"/>
  <c r="BZ178" i="8"/>
  <c r="BZ188" i="8"/>
  <c r="BZ190" i="8"/>
  <c r="BZ192" i="8"/>
  <c r="BV142" i="8"/>
  <c r="BV178" i="8"/>
  <c r="CA183" i="8"/>
  <c r="BV138" i="8"/>
  <c r="BV151" i="8"/>
  <c r="BV182" i="8"/>
  <c r="CA155" i="8"/>
  <c r="CC223" i="8"/>
  <c r="BV149" i="8"/>
  <c r="BV130" i="8"/>
  <c r="BV160" i="8"/>
  <c r="BV189" i="8"/>
  <c r="BW130" i="8"/>
  <c r="BW133" i="8"/>
  <c r="BW138" i="8"/>
  <c r="BW142" i="8"/>
  <c r="BW145" i="8"/>
  <c r="BW149" i="8"/>
  <c r="BW153" i="8"/>
  <c r="BW160" i="8"/>
  <c r="BW165" i="8"/>
  <c r="BW174" i="8"/>
  <c r="BW177" i="8"/>
  <c r="BW182" i="8"/>
  <c r="BW189" i="8"/>
  <c r="BW191" i="8"/>
  <c r="BX130" i="8"/>
  <c r="BX133" i="8"/>
  <c r="BX138" i="8"/>
  <c r="BX142" i="8"/>
  <c r="BX145" i="8"/>
  <c r="BX149" i="8"/>
  <c r="BX153" i="8"/>
  <c r="BX160" i="8"/>
  <c r="BX165" i="8"/>
  <c r="BX174" i="8"/>
  <c r="BX177" i="8"/>
  <c r="BX182" i="8"/>
  <c r="BX189" i="8"/>
  <c r="BX191" i="8"/>
  <c r="BY130" i="8"/>
  <c r="BY133" i="8"/>
  <c r="BY138" i="8"/>
  <c r="BY142" i="8"/>
  <c r="BY145" i="8"/>
  <c r="BY149" i="8"/>
  <c r="BY153" i="8"/>
  <c r="BY160" i="8"/>
  <c r="BY165" i="8"/>
  <c r="BY174" i="8"/>
  <c r="BY177" i="8"/>
  <c r="BY182" i="8"/>
  <c r="BY189" i="8"/>
  <c r="BY191" i="8"/>
  <c r="BZ130" i="8"/>
  <c r="BZ133" i="8"/>
  <c r="BZ138" i="8"/>
  <c r="BZ142" i="8"/>
  <c r="BZ145" i="8"/>
  <c r="BZ149" i="8"/>
  <c r="BZ153" i="8"/>
  <c r="BZ160" i="8"/>
  <c r="BZ165" i="8"/>
  <c r="BZ177" i="8"/>
  <c r="BZ182" i="8"/>
  <c r="BZ189" i="8"/>
  <c r="BZ191" i="8"/>
  <c r="CA197" i="8"/>
  <c r="CA136" i="8"/>
  <c r="BV131" i="8"/>
  <c r="BV164" i="8"/>
  <c r="BV190" i="8"/>
  <c r="J114" i="3"/>
  <c r="Y115" i="3"/>
  <c r="BV87" i="3"/>
  <c r="Z115" i="3"/>
  <c r="CA87" i="3"/>
  <c r="CC86" i="3"/>
  <c r="CC91" i="3"/>
  <c r="L114" i="3"/>
  <c r="L115" i="3"/>
  <c r="Q115" i="3"/>
  <c r="V115" i="3"/>
  <c r="CA91" i="3"/>
  <c r="CA93" i="3"/>
  <c r="BV80" i="3"/>
  <c r="CA80" i="3"/>
  <c r="CC80" i="3"/>
  <c r="CE97" i="3"/>
  <c r="CF80" i="3"/>
  <c r="CF83" i="3"/>
  <c r="CF97" i="3"/>
  <c r="CG81" i="3"/>
  <c r="CG86" i="3"/>
  <c r="CG96" i="3"/>
  <c r="CC81" i="3"/>
  <c r="CC83" i="3"/>
  <c r="CD80" i="3"/>
  <c r="CD83" i="3"/>
  <c r="CD97" i="3"/>
  <c r="CE80" i="3"/>
  <c r="CE83" i="3"/>
  <c r="CG92" i="3"/>
  <c r="BZ108" i="8"/>
  <c r="CB108" i="8"/>
  <c r="BV135" i="8"/>
  <c r="BV174" i="8"/>
  <c r="BV143" i="8"/>
  <c r="BV146" i="8"/>
  <c r="BZ174" i="8"/>
  <c r="BV153" i="8"/>
  <c r="BV154" i="8"/>
  <c r="BV162" i="8"/>
  <c r="CB80" i="3"/>
  <c r="CA98" i="3"/>
  <c r="CA92" i="3"/>
  <c r="CA96" i="3"/>
  <c r="CB81" i="3"/>
  <c r="CB85" i="3"/>
  <c r="CB93" i="3"/>
  <c r="CB98" i="3"/>
  <c r="CA81" i="3"/>
  <c r="CD114" i="3"/>
  <c r="CE114" i="3"/>
  <c r="CF114" i="3"/>
  <c r="E115" i="3"/>
  <c r="CC96" i="3"/>
  <c r="BZ99" i="3"/>
  <c r="CA85" i="3"/>
  <c r="CF79" i="3"/>
  <c r="CG79" i="3"/>
  <c r="CC87" i="3"/>
  <c r="CA79" i="3"/>
  <c r="CB91" i="3"/>
  <c r="CD79" i="3"/>
  <c r="CD86" i="3"/>
  <c r="CD93" i="3"/>
  <c r="CE79" i="3"/>
  <c r="CE86" i="3"/>
  <c r="CE93" i="3"/>
  <c r="CF86" i="3"/>
  <c r="CF91" i="3"/>
  <c r="CF93" i="3"/>
  <c r="CG91" i="3"/>
  <c r="T115" i="3"/>
  <c r="BV96" i="3"/>
  <c r="BV81" i="3"/>
  <c r="BV98" i="3"/>
  <c r="AA115" i="3"/>
  <c r="CB79" i="3"/>
  <c r="BV85" i="3"/>
  <c r="CC79" i="3"/>
  <c r="CD91" i="3"/>
  <c r="G114" i="3"/>
  <c r="BV92" i="3"/>
  <c r="CE91" i="3"/>
  <c r="BX108" i="8"/>
  <c r="CD108" i="8"/>
  <c r="CG108" i="8"/>
  <c r="CE108" i="8"/>
  <c r="CF108" i="8"/>
  <c r="BY108" i="8"/>
  <c r="BX88" i="3"/>
  <c r="BX91" i="3"/>
  <c r="BV79" i="3"/>
  <c r="BW88" i="3"/>
  <c r="I114" i="3"/>
  <c r="N114" i="3"/>
  <c r="S114" i="3"/>
  <c r="X114" i="3"/>
  <c r="BZ79" i="3"/>
  <c r="X115" i="3"/>
  <c r="F114" i="3"/>
  <c r="F115" i="3"/>
  <c r="J115" i="3"/>
  <c r="O115" i="3"/>
  <c r="T114" i="3"/>
  <c r="Y114" i="3"/>
  <c r="E114" i="3"/>
  <c r="G115" i="3"/>
  <c r="K115" i="3"/>
  <c r="P115" i="3"/>
  <c r="U114" i="3"/>
  <c r="Z114" i="3"/>
  <c r="S115" i="3"/>
  <c r="O114" i="3"/>
  <c r="BW91" i="3"/>
  <c r="BY88" i="3"/>
  <c r="Q114" i="3"/>
  <c r="V114" i="3"/>
  <c r="AA114" i="3"/>
  <c r="BW97" i="8"/>
  <c r="BX96" i="8"/>
  <c r="BX98" i="8"/>
  <c r="BY97" i="8"/>
  <c r="BZ96" i="8"/>
  <c r="BZ98" i="8"/>
  <c r="CA97" i="8"/>
  <c r="BV98" i="8"/>
  <c r="BV96" i="8"/>
  <c r="BZ97" i="8"/>
  <c r="BW103" i="8"/>
  <c r="BY103" i="8"/>
  <c r="CE103" i="8"/>
  <c r="CG103" i="8"/>
  <c r="BV97" i="8"/>
  <c r="BX103" i="8"/>
  <c r="CD103" i="8"/>
  <c r="CF103" i="8"/>
  <c r="BW96" i="8"/>
  <c r="BW98" i="8"/>
  <c r="BX97" i="8"/>
  <c r="BY96" i="8"/>
  <c r="BY98" i="8"/>
  <c r="CA96" i="8"/>
  <c r="CA98" i="8"/>
  <c r="AC115" i="3"/>
  <c r="AC114" i="3"/>
  <c r="BV198" i="8" l="1"/>
  <c r="BW198" i="8"/>
  <c r="BX198" i="8"/>
  <c r="BY198" i="8"/>
  <c r="BZ198" i="8"/>
  <c r="CG102" i="8"/>
  <c r="CF102" i="8"/>
  <c r="CD102" i="8"/>
  <c r="BW114" i="3"/>
  <c r="CE102" i="8"/>
  <c r="CC102" i="8"/>
  <c r="BZ197" i="8"/>
  <c r="CB195" i="8"/>
  <c r="BV197" i="8"/>
  <c r="CD195" i="8"/>
  <c r="CE99" i="3"/>
  <c r="BW99" i="3"/>
  <c r="BX99" i="3"/>
  <c r="CC195" i="8"/>
  <c r="D114" i="3"/>
  <c r="BZ88" i="3"/>
  <c r="CE195" i="8"/>
  <c r="D115" i="3"/>
  <c r="CF195" i="8"/>
  <c r="BW197" i="8"/>
  <c r="BX197" i="8"/>
  <c r="BY197" i="8"/>
  <c r="CB223" i="8"/>
  <c r="BZ103" i="8"/>
  <c r="CA99" i="3"/>
  <c r="CC99" i="3"/>
  <c r="CG114" i="3"/>
  <c r="CG99" i="3"/>
  <c r="CG115" i="3"/>
  <c r="CF115" i="3"/>
  <c r="CC88" i="3"/>
  <c r="CC115" i="3"/>
  <c r="CB115" i="3"/>
  <c r="CA115" i="3"/>
  <c r="BZ115" i="3"/>
  <c r="Y117" i="3"/>
  <c r="U117" i="3"/>
  <c r="T117" i="3"/>
  <c r="BY115" i="3"/>
  <c r="BX115" i="3"/>
  <c r="N117" i="3"/>
  <c r="P117" i="3"/>
  <c r="J117" i="3"/>
  <c r="BW115" i="3"/>
  <c r="K117" i="3"/>
  <c r="I117" i="3"/>
  <c r="BV114" i="3"/>
  <c r="BV115" i="3"/>
  <c r="CA201" i="8"/>
  <c r="BZ172" i="8"/>
  <c r="BZ136" i="8"/>
  <c r="BY136" i="8"/>
  <c r="BW183" i="8"/>
  <c r="BX183" i="8"/>
  <c r="CA103" i="8"/>
  <c r="BY172" i="8"/>
  <c r="BX172" i="8"/>
  <c r="BX136" i="8"/>
  <c r="BV136" i="8"/>
  <c r="BW136" i="8"/>
  <c r="CB103" i="8"/>
  <c r="BW172" i="8"/>
  <c r="BV193" i="8"/>
  <c r="CD223" i="8"/>
  <c r="BZ155" i="8"/>
  <c r="BX155" i="8"/>
  <c r="BW155" i="8"/>
  <c r="BY183" i="8"/>
  <c r="CE223" i="8"/>
  <c r="BZ193" i="8"/>
  <c r="BW193" i="8"/>
  <c r="BY155" i="8"/>
  <c r="CA157" i="8"/>
  <c r="BY193" i="8"/>
  <c r="BZ183" i="8"/>
  <c r="CA185" i="8"/>
  <c r="BX193" i="8"/>
  <c r="BX102" i="8"/>
  <c r="BW102" i="8"/>
  <c r="CF88" i="3"/>
  <c r="Z117" i="3"/>
  <c r="L117" i="3"/>
  <c r="BV99" i="3"/>
  <c r="CF99" i="3"/>
  <c r="CG88" i="3"/>
  <c r="BY102" i="8"/>
  <c r="BV172" i="8"/>
  <c r="BV155" i="8"/>
  <c r="BV183" i="8"/>
  <c r="CB99" i="3"/>
  <c r="AC117" i="3"/>
  <c r="CA88" i="3"/>
  <c r="CB88" i="3"/>
  <c r="CD117" i="3"/>
  <c r="CE88" i="3"/>
  <c r="E117" i="3"/>
  <c r="F117" i="3"/>
  <c r="CC114" i="3"/>
  <c r="CD88" i="3"/>
  <c r="BV88" i="3"/>
  <c r="CE117" i="3"/>
  <c r="CB114" i="3"/>
  <c r="O117" i="3"/>
  <c r="CD99" i="3"/>
  <c r="CA114" i="3"/>
  <c r="G117" i="3"/>
  <c r="AA117" i="3"/>
  <c r="BZ114" i="3"/>
  <c r="V117" i="3"/>
  <c r="BY114" i="3"/>
  <c r="X117" i="3"/>
  <c r="Q117" i="3"/>
  <c r="BX114" i="3"/>
  <c r="S117" i="3"/>
  <c r="AD119" i="3" l="1"/>
  <c r="AE119" i="3"/>
  <c r="AF119" i="3"/>
  <c r="AH119" i="3"/>
  <c r="CC225" i="8"/>
  <c r="CB102" i="8"/>
  <c r="CA102" i="8"/>
  <c r="BZ102" i="8"/>
  <c r="D117" i="3"/>
  <c r="CA117" i="3"/>
  <c r="CD225" i="8"/>
  <c r="BY201" i="8"/>
  <c r="N119" i="3"/>
  <c r="CE119" i="3"/>
  <c r="BW201" i="8"/>
  <c r="BV220" i="8"/>
  <c r="BX220" i="8"/>
  <c r="BZ220" i="8"/>
  <c r="CA195" i="8"/>
  <c r="BZ157" i="8"/>
  <c r="BX201" i="8"/>
  <c r="BZ201" i="8"/>
  <c r="P119" i="3"/>
  <c r="U119" i="3"/>
  <c r="K119" i="3"/>
  <c r="T119" i="3"/>
  <c r="CC117" i="3"/>
  <c r="BV201" i="8"/>
  <c r="Y119" i="3"/>
  <c r="Z119" i="3"/>
  <c r="CG117" i="3"/>
  <c r="S119" i="3"/>
  <c r="O119" i="3"/>
  <c r="BW117" i="3"/>
  <c r="J119" i="3"/>
  <c r="BV117" i="3"/>
  <c r="BW185" i="8"/>
  <c r="BZ185" i="8"/>
  <c r="BV157" i="8"/>
  <c r="BY157" i="8"/>
  <c r="BX185" i="8"/>
  <c r="BX157" i="8"/>
  <c r="BW157" i="8"/>
  <c r="BY185" i="8"/>
  <c r="CA223" i="8"/>
  <c r="CF223" i="8"/>
  <c r="BW220" i="8"/>
  <c r="BV185" i="8"/>
  <c r="BY220" i="8"/>
  <c r="CF117" i="3"/>
  <c r="CB117" i="3"/>
  <c r="X119" i="3"/>
  <c r="AC119" i="3"/>
  <c r="V119" i="3"/>
  <c r="BY117" i="3"/>
  <c r="AA119" i="3"/>
  <c r="BZ117" i="3"/>
  <c r="L119" i="3"/>
  <c r="Q119" i="3"/>
  <c r="BX117" i="3"/>
  <c r="AH121" i="3" l="1"/>
  <c r="AF121" i="3"/>
  <c r="AE121" i="3"/>
  <c r="AD121" i="3"/>
  <c r="BM227" i="8"/>
  <c r="CE225" i="8"/>
  <c r="CC227" i="8"/>
  <c r="CC119" i="3"/>
  <c r="I119" i="3"/>
  <c r="BW195" i="8"/>
  <c r="CF225" i="8"/>
  <c r="BZ195" i="8"/>
  <c r="BV195" i="8"/>
  <c r="CB225" i="8"/>
  <c r="BX195" i="8"/>
  <c r="BY195" i="8"/>
  <c r="CG119" i="3"/>
  <c r="BZ223" i="8"/>
  <c r="CD119" i="3"/>
  <c r="CF119" i="3"/>
  <c r="CB119" i="3"/>
  <c r="BW119" i="3"/>
  <c r="CA119" i="3"/>
  <c r="BZ119" i="3"/>
  <c r="BY119" i="3"/>
  <c r="BX119" i="3"/>
  <c r="CC121" i="3" l="1"/>
  <c r="CA225" i="8"/>
  <c r="BV223" i="8"/>
  <c r="BY223" i="8"/>
  <c r="BX223" i="8"/>
  <c r="BW223" i="8"/>
  <c r="BX225" i="8" l="1"/>
  <c r="BY225" i="8"/>
  <c r="BZ225" i="8"/>
  <c r="BW225" i="8"/>
  <c r="BV144" i="2"/>
  <c r="BV142" i="2"/>
  <c r="CG133" i="2"/>
  <c r="CF133" i="2"/>
  <c r="CE133" i="2"/>
  <c r="CD133" i="2"/>
  <c r="CC133" i="2"/>
  <c r="CB133" i="2"/>
  <c r="CA133" i="2"/>
  <c r="BZ133" i="2"/>
  <c r="BY133" i="2"/>
  <c r="BX133" i="2"/>
  <c r="BW133" i="2"/>
  <c r="BV133" i="2"/>
  <c r="CB118" i="2"/>
  <c r="CA118" i="2"/>
  <c r="BZ118" i="2"/>
  <c r="BY118" i="2"/>
  <c r="BX118" i="2"/>
  <c r="BW118" i="2"/>
  <c r="BV118" i="2"/>
  <c r="CB106" i="2"/>
  <c r="CA106" i="2"/>
  <c r="BZ106" i="2"/>
  <c r="BY106" i="2"/>
  <c r="BX106" i="2"/>
  <c r="BW106" i="2"/>
  <c r="BV106" i="2"/>
  <c r="BZ105" i="2"/>
  <c r="BY105" i="2"/>
  <c r="BX105" i="2"/>
  <c r="BW105" i="2"/>
  <c r="BV105" i="2"/>
  <c r="CG121" i="2"/>
  <c r="CG117" i="2"/>
  <c r="CG114" i="2"/>
  <c r="CG113" i="2"/>
  <c r="CG100" i="2"/>
  <c r="CG99" i="2"/>
  <c r="CF117" i="2"/>
  <c r="CF113" i="2"/>
  <c r="CF106" i="2"/>
  <c r="CF105" i="2"/>
  <c r="CF99" i="2"/>
  <c r="BE137" i="2"/>
  <c r="BD137" i="2"/>
  <c r="BB137" i="2"/>
  <c r="CE118" i="2"/>
  <c r="CE114" i="2"/>
  <c r="CE112" i="2"/>
  <c r="CE104" i="2"/>
  <c r="CE100" i="2"/>
  <c r="CD121" i="2"/>
  <c r="CD117" i="2"/>
  <c r="CD113" i="2"/>
  <c r="AU138" i="2"/>
  <c r="AR138" i="2"/>
  <c r="CD105" i="2"/>
  <c r="CD100" i="2"/>
  <c r="CD99" i="2"/>
  <c r="AU137" i="2"/>
  <c r="AT137" i="2"/>
  <c r="AR137" i="2"/>
  <c r="CC117" i="2"/>
  <c r="CC105" i="2"/>
  <c r="AJ137" i="2"/>
  <c r="CB98" i="2"/>
  <c r="CA90" i="2"/>
  <c r="BZ90" i="2"/>
  <c r="BY90" i="2"/>
  <c r="BX90" i="2"/>
  <c r="BW90" i="2"/>
  <c r="BV90" i="2"/>
  <c r="CA89" i="2"/>
  <c r="BZ89" i="2"/>
  <c r="BY89" i="2"/>
  <c r="BX89" i="2"/>
  <c r="BW89" i="2"/>
  <c r="BV89" i="2"/>
  <c r="CA88" i="2"/>
  <c r="BZ88" i="2"/>
  <c r="BY88" i="2"/>
  <c r="BX88" i="2"/>
  <c r="BW88" i="2"/>
  <c r="BV88" i="2"/>
  <c r="CC96" i="8" l="1"/>
  <c r="CC106" i="8"/>
  <c r="CC97" i="8"/>
  <c r="CC98" i="8"/>
  <c r="CD138" i="2"/>
  <c r="AR140" i="2"/>
  <c r="CD106" i="8"/>
  <c r="CF106" i="8"/>
  <c r="CB87" i="2"/>
  <c r="CF97" i="8"/>
  <c r="CA105" i="2"/>
  <c r="CA121" i="2"/>
  <c r="CF121" i="2"/>
  <c r="CG105" i="2"/>
  <c r="CC104" i="2"/>
  <c r="CC118" i="2"/>
  <c r="CC99" i="2"/>
  <c r="AS138" i="2"/>
  <c r="BC137" i="2"/>
  <c r="BC138" i="2"/>
  <c r="CG107" i="2"/>
  <c r="CC106" i="2"/>
  <c r="CC121" i="2"/>
  <c r="CE97" i="8"/>
  <c r="BW99" i="2"/>
  <c r="BW104" i="2"/>
  <c r="BW113" i="2"/>
  <c r="BW117" i="2"/>
  <c r="BX99" i="2"/>
  <c r="BX104" i="2"/>
  <c r="BX113" i="2"/>
  <c r="BX117" i="2"/>
  <c r="BY98" i="2"/>
  <c r="BY99" i="2"/>
  <c r="BY104" i="2"/>
  <c r="BY113" i="2"/>
  <c r="BY117" i="2"/>
  <c r="BZ99" i="2"/>
  <c r="BZ104" i="2"/>
  <c r="BZ113" i="2"/>
  <c r="BZ117" i="2"/>
  <c r="CB117" i="2"/>
  <c r="CC98" i="2"/>
  <c r="CD104" i="2"/>
  <c r="CD107" i="2"/>
  <c r="CD112" i="2"/>
  <c r="CD114" i="2"/>
  <c r="CD118" i="2"/>
  <c r="CE99" i="2"/>
  <c r="CE105" i="2"/>
  <c r="CE106" i="2"/>
  <c r="CE111" i="2"/>
  <c r="CE113" i="2"/>
  <c r="CE117" i="2"/>
  <c r="CE121" i="2"/>
  <c r="CF118" i="2"/>
  <c r="CG89" i="2"/>
  <c r="CE98" i="8"/>
  <c r="CG90" i="2"/>
  <c r="BV87" i="2"/>
  <c r="CD97" i="8"/>
  <c r="CE96" i="8"/>
  <c r="BZ87" i="2"/>
  <c r="CG96" i="8"/>
  <c r="BW87" i="2"/>
  <c r="CA87" i="2"/>
  <c r="CB88" i="2"/>
  <c r="CF87" i="2"/>
  <c r="CB90" i="2"/>
  <c r="BX87" i="2"/>
  <c r="CB89" i="2"/>
  <c r="CD90" i="2"/>
  <c r="CF98" i="8"/>
  <c r="BY87" i="2"/>
  <c r="CD96" i="8"/>
  <c r="CF96" i="8"/>
  <c r="CA107" i="2"/>
  <c r="CB99" i="2"/>
  <c r="CB105" i="2"/>
  <c r="CB107" i="2"/>
  <c r="CB112" i="2"/>
  <c r="CD106" i="2"/>
  <c r="CC107" i="2"/>
  <c r="BE138" i="2"/>
  <c r="CG104" i="2"/>
  <c r="CG118" i="2"/>
  <c r="CE107" i="2"/>
  <c r="CG112" i="2"/>
  <c r="I137" i="2"/>
  <c r="S138" i="2"/>
  <c r="X137" i="2"/>
  <c r="X138" i="2"/>
  <c r="CA112" i="2"/>
  <c r="CF100" i="2"/>
  <c r="CF104" i="2"/>
  <c r="CF107" i="2"/>
  <c r="CF112" i="2"/>
  <c r="CF114" i="2"/>
  <c r="CG98" i="2"/>
  <c r="BG138" i="2"/>
  <c r="CC112" i="2"/>
  <c r="CC113" i="2"/>
  <c r="AY137" i="2"/>
  <c r="AY138" i="2"/>
  <c r="CG106" i="2"/>
  <c r="CA100" i="2"/>
  <c r="CA117" i="2"/>
  <c r="CC100" i="2"/>
  <c r="CC114" i="2"/>
  <c r="BV111" i="2"/>
  <c r="BY100" i="2"/>
  <c r="BY107" i="2"/>
  <c r="L137" i="2"/>
  <c r="L138" i="2"/>
  <c r="Q137" i="2"/>
  <c r="Q138" i="2"/>
  <c r="V137" i="2"/>
  <c r="V138" i="2"/>
  <c r="AA137" i="2"/>
  <c r="AA138" i="2"/>
  <c r="CD87" i="2"/>
  <c r="CD89" i="2"/>
  <c r="CF90" i="2"/>
  <c r="CC89" i="2"/>
  <c r="CE89" i="2"/>
  <c r="CD88" i="2"/>
  <c r="CF88" i="2"/>
  <c r="CC87" i="2"/>
  <c r="CE87" i="2"/>
  <c r="CG87" i="2"/>
  <c r="CC90" i="2"/>
  <c r="CE90" i="2"/>
  <c r="CF89" i="2"/>
  <c r="CC88" i="2"/>
  <c r="CE88" i="2"/>
  <c r="CG88" i="2"/>
  <c r="CA111" i="2"/>
  <c r="AK137" i="2"/>
  <c r="CB100" i="2"/>
  <c r="CB104" i="2"/>
  <c r="CB113" i="2"/>
  <c r="CA113" i="2"/>
  <c r="CA99" i="2"/>
  <c r="AJ138" i="2"/>
  <c r="CB114" i="2"/>
  <c r="CB121" i="2"/>
  <c r="CA104" i="2"/>
  <c r="AD137" i="2"/>
  <c r="CA114" i="2"/>
  <c r="AU140" i="2"/>
  <c r="CD137" i="2"/>
  <c r="CF137" i="2"/>
  <c r="BV104" i="2"/>
  <c r="E137" i="2"/>
  <c r="BW100" i="2"/>
  <c r="BW107" i="2"/>
  <c r="BW112" i="2"/>
  <c r="BW114" i="2"/>
  <c r="BW121" i="2"/>
  <c r="BX100" i="2"/>
  <c r="BX107" i="2"/>
  <c r="BX112" i="2"/>
  <c r="BX114" i="2"/>
  <c r="BX121" i="2"/>
  <c r="BY121" i="2"/>
  <c r="BZ100" i="2"/>
  <c r="BZ107" i="2"/>
  <c r="BZ112" i="2"/>
  <c r="BZ114" i="2"/>
  <c r="BZ121" i="2"/>
  <c r="AC138" i="2"/>
  <c r="AE138" i="2"/>
  <c r="AD138" i="2"/>
  <c r="AK138" i="2"/>
  <c r="AZ137" i="2"/>
  <c r="AZ138" i="2"/>
  <c r="CD111" i="2"/>
  <c r="BV107" i="2"/>
  <c r="BY112" i="2"/>
  <c r="BY114" i="2"/>
  <c r="AF138" i="2"/>
  <c r="BB138" i="2"/>
  <c r="BV112" i="2"/>
  <c r="AE137" i="2"/>
  <c r="AT138" i="2"/>
  <c r="BD138" i="2"/>
  <c r="CG111" i="2"/>
  <c r="CA98" i="2"/>
  <c r="BV98" i="2"/>
  <c r="BV113" i="2"/>
  <c r="AC137" i="2"/>
  <c r="AF137" i="2"/>
  <c r="BV114" i="2"/>
  <c r="J137" i="2"/>
  <c r="J138" i="2"/>
  <c r="O137" i="2"/>
  <c r="O138" i="2"/>
  <c r="T137" i="2"/>
  <c r="AH137" i="2"/>
  <c r="AH138" i="2"/>
  <c r="AW137" i="2"/>
  <c r="AW138" i="2"/>
  <c r="BG137" i="2"/>
  <c r="CD98" i="2"/>
  <c r="AS137" i="2"/>
  <c r="BV99" i="2"/>
  <c r="BV117" i="2"/>
  <c r="U138" i="2"/>
  <c r="Z137" i="2"/>
  <c r="Z138" i="2"/>
  <c r="AI137" i="2"/>
  <c r="AI138" i="2"/>
  <c r="AX137" i="2"/>
  <c r="AX138" i="2"/>
  <c r="BH137" i="2"/>
  <c r="BH138" i="2"/>
  <c r="CE98" i="2"/>
  <c r="CB111" i="2"/>
  <c r="CF111" i="2"/>
  <c r="BV100" i="2"/>
  <c r="BV121" i="2"/>
  <c r="BI137" i="2"/>
  <c r="BI138" i="2"/>
  <c r="CF98" i="2"/>
  <c r="CC111" i="2"/>
  <c r="F137" i="2"/>
  <c r="G137" i="2"/>
  <c r="F138" i="2"/>
  <c r="G138" i="2"/>
  <c r="I138" i="2"/>
  <c r="N137" i="2"/>
  <c r="N138" i="2"/>
  <c r="S137" i="2"/>
  <c r="BW98" i="2"/>
  <c r="BW111" i="2"/>
  <c r="BX98" i="2"/>
  <c r="BX111" i="2"/>
  <c r="E138" i="2"/>
  <c r="K137" i="2"/>
  <c r="K138" i="2"/>
  <c r="P137" i="2"/>
  <c r="P138" i="2"/>
  <c r="U137" i="2"/>
  <c r="T138" i="2"/>
  <c r="Y137" i="2"/>
  <c r="Y138" i="2"/>
  <c r="BY111" i="2"/>
  <c r="BZ98" i="2"/>
  <c r="BZ111" i="2"/>
  <c r="D122" i="2"/>
  <c r="D108" i="2"/>
  <c r="AU142" i="2" l="1"/>
  <c r="AR142" i="2"/>
  <c r="CE122" i="2"/>
  <c r="CC95" i="8"/>
  <c r="BE140" i="2"/>
  <c r="D137" i="2"/>
  <c r="D138" i="2"/>
  <c r="CA106" i="8"/>
  <c r="CA95" i="8"/>
  <c r="BV95" i="8"/>
  <c r="CG97" i="8"/>
  <c r="CB98" i="8"/>
  <c r="BV106" i="8"/>
  <c r="CB97" i="8"/>
  <c r="CG106" i="8"/>
  <c r="BY106" i="8"/>
  <c r="BZ95" i="8"/>
  <c r="BX106" i="8"/>
  <c r="CG98" i="8"/>
  <c r="BZ106" i="8"/>
  <c r="CE106" i="8"/>
  <c r="BW106" i="8"/>
  <c r="CB106" i="8"/>
  <c r="BY95" i="8"/>
  <c r="CD98" i="8"/>
  <c r="BW95" i="8"/>
  <c r="BX95" i="8"/>
  <c r="CG122" i="2"/>
  <c r="CG138" i="2"/>
  <c r="BB140" i="2"/>
  <c r="BD140" i="2"/>
  <c r="CF138" i="2"/>
  <c r="BC140" i="2"/>
  <c r="CE138" i="2"/>
  <c r="AT140" i="2"/>
  <c r="AS140" i="2"/>
  <c r="CD122" i="2"/>
  <c r="CC122" i="2"/>
  <c r="AN140" i="2"/>
  <c r="CC138" i="2"/>
  <c r="AJ140" i="2"/>
  <c r="CB137" i="2"/>
  <c r="CB138" i="2"/>
  <c r="CA138" i="2"/>
  <c r="AC140" i="2"/>
  <c r="BY137" i="2"/>
  <c r="X140" i="2"/>
  <c r="S140" i="2"/>
  <c r="BW138" i="2"/>
  <c r="O140" i="2"/>
  <c r="U140" i="2"/>
  <c r="BZ138" i="2"/>
  <c r="T140" i="2"/>
  <c r="I140" i="2"/>
  <c r="BX137" i="2"/>
  <c r="AA140" i="2"/>
  <c r="BV138" i="2"/>
  <c r="BW137" i="2"/>
  <c r="BY138" i="2"/>
  <c r="E140" i="2"/>
  <c r="BX138" i="2"/>
  <c r="CF95" i="8"/>
  <c r="CF108" i="2"/>
  <c r="CB108" i="2"/>
  <c r="BY108" i="2"/>
  <c r="V140" i="2"/>
  <c r="J140" i="2"/>
  <c r="BW122" i="2"/>
  <c r="AE140" i="2"/>
  <c r="CC108" i="2"/>
  <c r="CE108" i="2"/>
  <c r="CD108" i="2"/>
  <c r="CB96" i="8"/>
  <c r="CE95" i="8"/>
  <c r="L140" i="2"/>
  <c r="CA122" i="2"/>
  <c r="CG108" i="2"/>
  <c r="CB122" i="2"/>
  <c r="BZ122" i="2"/>
  <c r="BV108" i="2"/>
  <c r="BG140" i="2"/>
  <c r="BX122" i="2"/>
  <c r="CF122" i="2"/>
  <c r="AY140" i="2"/>
  <c r="Q140" i="2"/>
  <c r="BZ137" i="2"/>
  <c r="BZ108" i="2"/>
  <c r="BV122" i="2"/>
  <c r="AK140" i="2"/>
  <c r="AD140" i="2"/>
  <c r="CA108" i="2"/>
  <c r="BX108" i="2"/>
  <c r="CD140" i="2"/>
  <c r="BW108" i="2"/>
  <c r="AI140" i="2"/>
  <c r="AM140" i="2"/>
  <c r="AF140" i="2"/>
  <c r="CA137" i="2"/>
  <c r="BH140" i="2"/>
  <c r="Z140" i="2"/>
  <c r="AH140" i="2"/>
  <c r="AZ140" i="2"/>
  <c r="CE137" i="2"/>
  <c r="N140" i="2"/>
  <c r="P140" i="2"/>
  <c r="BI140" i="2"/>
  <c r="CG137" i="2"/>
  <c r="AX140" i="2"/>
  <c r="AW140" i="2"/>
  <c r="F140" i="2"/>
  <c r="BY122" i="2"/>
  <c r="K140" i="2"/>
  <c r="AP140" i="2"/>
  <c r="CC137" i="2"/>
  <c r="AO140" i="2"/>
  <c r="G140" i="2"/>
  <c r="BV137" i="2"/>
  <c r="Y140" i="2"/>
  <c r="BN142" i="2" l="1"/>
  <c r="BM142" i="2"/>
  <c r="BL142" i="2"/>
  <c r="CG95" i="8"/>
  <c r="BW140" i="2"/>
  <c r="CD95" i="8"/>
  <c r="AT142" i="2"/>
  <c r="D140" i="2"/>
  <c r="BY140" i="2"/>
  <c r="BZ140" i="2"/>
  <c r="AS142" i="2"/>
  <c r="AO142" i="2"/>
  <c r="CC100" i="8"/>
  <c r="CB95" i="8"/>
  <c r="AP142" i="2"/>
  <c r="AN142" i="2"/>
  <c r="AM142" i="2"/>
  <c r="AC142" i="2"/>
  <c r="AA142" i="2"/>
  <c r="AH142" i="2"/>
  <c r="BX140" i="2"/>
  <c r="AJ142" i="2"/>
  <c r="AW142" i="2"/>
  <c r="AE142" i="2"/>
  <c r="CF140" i="2"/>
  <c r="CB140" i="2"/>
  <c r="S142" i="2"/>
  <c r="X142" i="2"/>
  <c r="CC140" i="2"/>
  <c r="U142" i="2"/>
  <c r="AY142" i="2"/>
  <c r="AK142" i="2"/>
  <c r="T142" i="2"/>
  <c r="Z142" i="2"/>
  <c r="O142" i="2"/>
  <c r="BV140" i="2"/>
  <c r="K142" i="2"/>
  <c r="CE100" i="8"/>
  <c r="BZ100" i="8"/>
  <c r="CD100" i="8"/>
  <c r="BY100" i="8"/>
  <c r="J142" i="2"/>
  <c r="BV100" i="8"/>
  <c r="CB100" i="8"/>
  <c r="CF100" i="8"/>
  <c r="CG100" i="8"/>
  <c r="CA100" i="8"/>
  <c r="V142" i="2"/>
  <c r="L142" i="2"/>
  <c r="Q142" i="2"/>
  <c r="N142" i="2"/>
  <c r="BD142" i="2"/>
  <c r="P142" i="2"/>
  <c r="AI142" i="2"/>
  <c r="CG140" i="2"/>
  <c r="AZ142" i="2"/>
  <c r="CE140" i="2"/>
  <c r="BE142" i="2"/>
  <c r="CA140" i="2"/>
  <c r="AF142" i="2"/>
  <c r="BB142" i="2"/>
  <c r="AX142" i="2"/>
  <c r="BC142" i="2"/>
  <c r="Y142" i="2"/>
  <c r="AD142" i="2"/>
  <c r="BN144" i="2" l="1"/>
  <c r="BM144" i="2"/>
  <c r="BL144" i="2"/>
  <c r="CH100" i="8"/>
  <c r="BJ144" i="2"/>
  <c r="I142" i="2"/>
  <c r="CB142" i="2"/>
  <c r="AO144" i="2"/>
  <c r="CC142" i="2"/>
  <c r="AP144" i="2"/>
  <c r="AN144" i="2"/>
  <c r="AM144" i="2"/>
  <c r="BZ142" i="2"/>
  <c r="BX142" i="2"/>
  <c r="BW142" i="2"/>
  <c r="BY142" i="2"/>
  <c r="CF142" i="2"/>
  <c r="CA142" i="2"/>
  <c r="CD142" i="2"/>
  <c r="CG142" i="2"/>
  <c r="CE142" i="2"/>
  <c r="CC144" i="2" l="1"/>
  <c r="D63" i="2" l="1"/>
  <c r="CB65" i="2"/>
  <c r="CA65" i="2"/>
  <c r="BZ65" i="2"/>
  <c r="BY65" i="2"/>
  <c r="BX65" i="2"/>
  <c r="BW65" i="2"/>
  <c r="BV65" i="2"/>
  <c r="CB64" i="2"/>
  <c r="CA64" i="2"/>
  <c r="BZ64" i="2"/>
  <c r="BY64" i="2"/>
  <c r="BX64" i="2"/>
  <c r="BW64" i="2"/>
  <c r="BV64" i="2"/>
  <c r="BZ47" i="2"/>
  <c r="BY47" i="2"/>
  <c r="BX47" i="2"/>
  <c r="BW47" i="2"/>
  <c r="BV47" i="2"/>
  <c r="CG18" i="2"/>
  <c r="CF18" i="2"/>
  <c r="CE18" i="2"/>
  <c r="CD18" i="2"/>
  <c r="CC18" i="2"/>
  <c r="BZ48" i="3"/>
  <c r="BY48" i="3"/>
  <c r="BX48" i="3"/>
  <c r="BW48" i="3"/>
  <c r="BV48" i="3"/>
  <c r="BZ47" i="3"/>
  <c r="BY47" i="3"/>
  <c r="BX47" i="3"/>
  <c r="BW47" i="3"/>
  <c r="BV47" i="3"/>
  <c r="CB40" i="3"/>
  <c r="CA40" i="3"/>
  <c r="BZ40" i="3"/>
  <c r="BY40" i="3"/>
  <c r="BX40" i="3"/>
  <c r="BW40" i="3"/>
  <c r="CB72" i="8"/>
  <c r="CA72" i="8"/>
  <c r="BZ72" i="8"/>
  <c r="BY72" i="8"/>
  <c r="BX72" i="8"/>
  <c r="BW72" i="8"/>
  <c r="BV72" i="8"/>
  <c r="BZ69" i="8"/>
  <c r="BY69" i="8"/>
  <c r="BX69" i="8"/>
  <c r="BW69" i="8"/>
  <c r="BV69" i="8"/>
  <c r="CB42" i="8"/>
  <c r="CA42" i="8"/>
  <c r="BZ42" i="8"/>
  <c r="BY42" i="8"/>
  <c r="BX42" i="8"/>
  <c r="BW42" i="8"/>
  <c r="BV42" i="8"/>
  <c r="BZ40" i="8"/>
  <c r="BY40" i="8"/>
  <c r="BX40" i="8"/>
  <c r="BW40" i="8"/>
  <c r="BV40" i="8"/>
  <c r="BZ39" i="8"/>
  <c r="BY39" i="8"/>
  <c r="BX39" i="8"/>
  <c r="BW39" i="8"/>
  <c r="BV39" i="8"/>
  <c r="CB25" i="8"/>
  <c r="CA25" i="8"/>
  <c r="BZ25" i="8"/>
  <c r="BY25" i="8"/>
  <c r="BX25" i="8"/>
  <c r="BW25" i="8"/>
  <c r="BV25" i="8"/>
  <c r="BV53" i="2" l="1"/>
  <c r="BX54" i="2"/>
  <c r="BZ56" i="2"/>
  <c r="BY52" i="2"/>
  <c r="BV56" i="2"/>
  <c r="BW54" i="2"/>
  <c r="CG54" i="2"/>
  <c r="CC52" i="2"/>
  <c r="BX56" i="2"/>
  <c r="CA53" i="2"/>
  <c r="CC53" i="2"/>
  <c r="CE53" i="2"/>
  <c r="CG53" i="2"/>
  <c r="CB57" i="2"/>
  <c r="CD57" i="2"/>
  <c r="CF57" i="2"/>
  <c r="CE52" i="2"/>
  <c r="CG52" i="2"/>
  <c r="BY53" i="2"/>
  <c r="BX57" i="2"/>
  <c r="BW53" i="2"/>
  <c r="BV57" i="2"/>
  <c r="CD56" i="2"/>
  <c r="CF56" i="2"/>
  <c r="BZ57" i="2"/>
  <c r="BY54" i="2"/>
  <c r="BV52" i="2"/>
  <c r="BX52" i="2"/>
  <c r="BZ52" i="2"/>
  <c r="BX53" i="2"/>
  <c r="BZ53" i="2"/>
  <c r="CB53" i="2"/>
  <c r="BV54" i="2"/>
  <c r="BZ54" i="2"/>
  <c r="CB54" i="2"/>
  <c r="BV55" i="2"/>
  <c r="BX55" i="2"/>
  <c r="BZ55" i="2"/>
  <c r="CB55" i="2"/>
  <c r="CD55" i="2"/>
  <c r="BW56" i="2"/>
  <c r="BY56" i="2"/>
  <c r="CE56" i="2"/>
  <c r="BW57" i="2"/>
  <c r="BY57" i="2"/>
  <c r="CA57" i="2"/>
  <c r="BW52" i="2"/>
  <c r="BY55" i="2"/>
  <c r="BW55" i="2"/>
  <c r="CD53" i="2"/>
  <c r="CF53" i="2"/>
  <c r="CD54" i="2"/>
  <c r="CF54" i="2"/>
  <c r="CG56" i="2"/>
  <c r="CC57" i="2"/>
  <c r="CE57" i="2"/>
  <c r="CB52" i="2"/>
  <c r="CA54" i="2"/>
  <c r="CC54" i="2"/>
  <c r="CE54" i="2"/>
  <c r="CA55" i="2"/>
  <c r="CA56" i="2"/>
  <c r="CA52" i="2"/>
  <c r="CB56" i="2"/>
  <c r="CF55" i="2"/>
  <c r="CD52" i="2"/>
  <c r="CF52" i="2"/>
  <c r="CC55" i="2"/>
  <c r="CE55" i="2"/>
  <c r="CG55" i="2"/>
  <c r="CC56" i="2"/>
  <c r="CG57" i="2"/>
  <c r="CB63" i="2"/>
  <c r="BZ63" i="2"/>
  <c r="BX63" i="2"/>
  <c r="BV63" i="2"/>
  <c r="CG131" i="2" l="1"/>
  <c r="CD131" i="2"/>
  <c r="CB131" i="2"/>
  <c r="CF108" i="3"/>
  <c r="CE108" i="3"/>
  <c r="CD108" i="3"/>
  <c r="CC108" i="3"/>
  <c r="CB108" i="3"/>
  <c r="BY108" i="3"/>
  <c r="BW108" i="3"/>
  <c r="CF131" i="2"/>
  <c r="CE43" i="2"/>
  <c r="CB65" i="8"/>
  <c r="CD65" i="8"/>
  <c r="CF65" i="8"/>
  <c r="BV65" i="8"/>
  <c r="BX65" i="8"/>
  <c r="BZ65" i="8"/>
  <c r="CB69" i="8"/>
  <c r="CD69" i="8"/>
  <c r="CF69" i="8"/>
  <c r="CC65" i="2"/>
  <c r="BW11" i="8"/>
  <c r="BY11" i="8"/>
  <c r="BV31" i="8"/>
  <c r="BX31" i="8"/>
  <c r="BZ31" i="8"/>
  <c r="CB31" i="8"/>
  <c r="CD31" i="8"/>
  <c r="CF31" i="8"/>
  <c r="AE74" i="2"/>
  <c r="BW23" i="8"/>
  <c r="BY23" i="8"/>
  <c r="CA23" i="8"/>
  <c r="BW11" i="3"/>
  <c r="BY11" i="3"/>
  <c r="BV13" i="3"/>
  <c r="BX13" i="3"/>
  <c r="BZ13" i="3"/>
  <c r="BW18" i="3"/>
  <c r="BY18" i="3"/>
  <c r="BV19" i="3"/>
  <c r="BX19" i="3"/>
  <c r="BZ19" i="3"/>
  <c r="BW21" i="3"/>
  <c r="BY21" i="3"/>
  <c r="BV23" i="3"/>
  <c r="BX23" i="3"/>
  <c r="BZ23" i="3"/>
  <c r="BW25" i="3"/>
  <c r="BY25" i="3"/>
  <c r="BV27" i="3"/>
  <c r="BX27" i="3"/>
  <c r="BZ27" i="3"/>
  <c r="BW36" i="3"/>
  <c r="BY36" i="3"/>
  <c r="BV37" i="3"/>
  <c r="BX37" i="3"/>
  <c r="BZ37" i="3"/>
  <c r="BW38" i="3"/>
  <c r="BY38" i="3"/>
  <c r="BV39" i="3"/>
  <c r="BX39" i="3"/>
  <c r="BZ39" i="3"/>
  <c r="AI74" i="2"/>
  <c r="CG21" i="3"/>
  <c r="CG40" i="3"/>
  <c r="AJ74" i="2"/>
  <c r="CG11" i="3"/>
  <c r="BV19" i="8"/>
  <c r="BX19" i="8"/>
  <c r="BZ19" i="8"/>
  <c r="BW46" i="8"/>
  <c r="BY46" i="8"/>
  <c r="BV67" i="8"/>
  <c r="BX67" i="8"/>
  <c r="BZ67" i="8"/>
  <c r="BW13" i="8"/>
  <c r="BY13" i="8"/>
  <c r="CA13" i="8"/>
  <c r="CE13" i="8"/>
  <c r="BV18" i="8"/>
  <c r="BX18" i="8"/>
  <c r="BZ18" i="8"/>
  <c r="BV33" i="8"/>
  <c r="BX33" i="8"/>
  <c r="BZ33" i="8"/>
  <c r="CB33" i="8"/>
  <c r="BV66" i="8"/>
  <c r="BX66" i="8"/>
  <c r="BZ66" i="8"/>
  <c r="CB66" i="8"/>
  <c r="CE12" i="2"/>
  <c r="CE14" i="2"/>
  <c r="CE16" i="2"/>
  <c r="CE20" i="2"/>
  <c r="CE26" i="2"/>
  <c r="CE30" i="2"/>
  <c r="CE45" i="2"/>
  <c r="CE47" i="2"/>
  <c r="BW21" i="8"/>
  <c r="BY21" i="8"/>
  <c r="CE21" i="8"/>
  <c r="CG21" i="8"/>
  <c r="BV30" i="8"/>
  <c r="BX30" i="8"/>
  <c r="BZ30" i="8"/>
  <c r="CD30" i="8"/>
  <c r="CD40" i="8"/>
  <c r="CF40" i="8"/>
  <c r="BV47" i="8"/>
  <c r="BX47" i="8"/>
  <c r="BZ47" i="8"/>
  <c r="CD47" i="8"/>
  <c r="CF47" i="8"/>
  <c r="BW68" i="8"/>
  <c r="BY68" i="8"/>
  <c r="CE68" i="8"/>
  <c r="CG68" i="8"/>
  <c r="BW19" i="8"/>
  <c r="BY19" i="8"/>
  <c r="CE19" i="8"/>
  <c r="CG19" i="8"/>
  <c r="CD27" i="8"/>
  <c r="CF27" i="8"/>
  <c r="BV46" i="8"/>
  <c r="BX46" i="8"/>
  <c r="BZ46" i="8"/>
  <c r="BW67" i="8"/>
  <c r="BY67" i="8"/>
  <c r="CG67" i="8"/>
  <c r="BV13" i="8"/>
  <c r="BX13" i="8"/>
  <c r="BZ13" i="8"/>
  <c r="CB13" i="8"/>
  <c r="BW18" i="8"/>
  <c r="BY18" i="8"/>
  <c r="CA18" i="8"/>
  <c r="CG18" i="8"/>
  <c r="CG25" i="8"/>
  <c r="BW33" i="8"/>
  <c r="BY33" i="8"/>
  <c r="CA33" i="8"/>
  <c r="BW66" i="8"/>
  <c r="BY66" i="8"/>
  <c r="CA66" i="8"/>
  <c r="BV11" i="8"/>
  <c r="BX11" i="8"/>
  <c r="BZ11" i="8"/>
  <c r="BV23" i="8"/>
  <c r="BX23" i="8"/>
  <c r="BZ23" i="8"/>
  <c r="BW31" i="8"/>
  <c r="BY31" i="8"/>
  <c r="BW65" i="8"/>
  <c r="BY65" i="8"/>
  <c r="BV21" i="8"/>
  <c r="BX21" i="8"/>
  <c r="BZ21" i="8"/>
  <c r="BW30" i="8"/>
  <c r="BY30" i="8"/>
  <c r="BW47" i="8"/>
  <c r="BY47" i="8"/>
  <c r="BV68" i="8"/>
  <c r="BX68" i="8"/>
  <c r="BZ68" i="8"/>
  <c r="BX12" i="2"/>
  <c r="BZ12" i="2"/>
  <c r="BW13" i="2"/>
  <c r="BX14" i="2"/>
  <c r="BZ14" i="2"/>
  <c r="BW15" i="2"/>
  <c r="BY15" i="2"/>
  <c r="BV16" i="2"/>
  <c r="BX16" i="2"/>
  <c r="BZ16" i="2"/>
  <c r="BW17" i="2"/>
  <c r="BY17" i="2"/>
  <c r="BV18" i="2"/>
  <c r="BX18" i="2"/>
  <c r="BZ18" i="2"/>
  <c r="BW20" i="2"/>
  <c r="BY20" i="2"/>
  <c r="BV25" i="2"/>
  <c r="BX25" i="2"/>
  <c r="BZ25" i="2"/>
  <c r="BW26" i="2"/>
  <c r="BY26" i="2"/>
  <c r="BV28" i="2"/>
  <c r="BX28" i="2"/>
  <c r="BZ28" i="2"/>
  <c r="BW30" i="2"/>
  <c r="BY30" i="2"/>
  <c r="BV34" i="2"/>
  <c r="BX34" i="2"/>
  <c r="BZ34" i="2"/>
  <c r="BW43" i="2"/>
  <c r="BY43" i="2"/>
  <c r="BV44" i="2"/>
  <c r="BX44" i="2"/>
  <c r="BZ44" i="2"/>
  <c r="BW45" i="2"/>
  <c r="BY45" i="2"/>
  <c r="BV46" i="2"/>
  <c r="BX46" i="2"/>
  <c r="BZ46" i="2"/>
  <c r="CC12" i="2"/>
  <c r="CC14" i="2"/>
  <c r="CC16" i="2"/>
  <c r="CC20" i="2"/>
  <c r="BV12" i="2"/>
  <c r="BV14" i="2"/>
  <c r="CE65" i="2"/>
  <c r="CF13" i="2"/>
  <c r="CF15" i="2"/>
  <c r="CF17" i="2"/>
  <c r="CF25" i="2"/>
  <c r="CF28" i="2"/>
  <c r="CF34" i="2"/>
  <c r="CF44" i="2"/>
  <c r="BY13" i="2"/>
  <c r="CA11" i="8"/>
  <c r="CA21" i="8"/>
  <c r="CB30" i="8"/>
  <c r="CB40" i="8"/>
  <c r="CB47" i="8"/>
  <c r="CA68" i="8"/>
  <c r="CA19" i="8"/>
  <c r="CA39" i="8"/>
  <c r="CB46" i="8"/>
  <c r="CA67" i="8"/>
  <c r="CB18" i="8"/>
  <c r="CB11" i="8"/>
  <c r="CB23" i="8"/>
  <c r="CA31" i="8"/>
  <c r="CA65" i="8"/>
  <c r="CA69" i="8"/>
  <c r="CB11" i="3"/>
  <c r="CB13" i="3"/>
  <c r="CB18" i="3"/>
  <c r="CB19" i="3"/>
  <c r="CB21" i="3"/>
  <c r="CB23" i="3"/>
  <c r="CB25" i="3"/>
  <c r="CB27" i="3"/>
  <c r="CB36" i="3"/>
  <c r="CB37" i="3"/>
  <c r="CB38" i="3"/>
  <c r="CB39" i="3"/>
  <c r="CB47" i="3"/>
  <c r="CB48" i="3"/>
  <c r="CB12" i="2"/>
  <c r="CB13" i="2"/>
  <c r="CB14" i="2"/>
  <c r="CB15" i="2"/>
  <c r="CB16" i="2"/>
  <c r="CB17" i="2"/>
  <c r="CB18" i="2"/>
  <c r="CB20" i="2"/>
  <c r="CB25" i="2"/>
  <c r="CB26" i="2"/>
  <c r="CB28" i="2"/>
  <c r="CB30" i="2"/>
  <c r="CB34" i="2"/>
  <c r="CB43" i="2"/>
  <c r="CB44" i="2"/>
  <c r="CB45" i="2"/>
  <c r="CB46" i="2"/>
  <c r="CB47" i="2"/>
  <c r="CB21" i="8"/>
  <c r="CA30" i="8"/>
  <c r="CA40" i="8"/>
  <c r="CA47" i="8"/>
  <c r="CB68" i="8"/>
  <c r="CB19" i="8"/>
  <c r="CB39" i="8"/>
  <c r="CA46" i="8"/>
  <c r="CB67" i="8"/>
  <c r="CE11" i="8"/>
  <c r="CG11" i="8"/>
  <c r="CD33" i="8"/>
  <c r="CF33" i="8"/>
  <c r="CE42" i="8"/>
  <c r="CG42" i="8"/>
  <c r="CD66" i="8"/>
  <c r="CF66" i="8"/>
  <c r="CE72" i="8"/>
  <c r="CG72" i="8"/>
  <c r="CD64" i="2"/>
  <c r="CC26" i="2"/>
  <c r="CC30" i="2"/>
  <c r="CC43" i="2"/>
  <c r="CC45" i="2"/>
  <c r="CC47" i="2"/>
  <c r="CD11" i="8"/>
  <c r="CF11" i="8"/>
  <c r="CE18" i="8"/>
  <c r="CE25" i="8"/>
  <c r="CE33" i="8"/>
  <c r="CD13" i="2"/>
  <c r="CD15" i="2"/>
  <c r="CD17" i="2"/>
  <c r="CD25" i="2"/>
  <c r="CD28" i="2"/>
  <c r="CD34" i="2"/>
  <c r="CD44" i="2"/>
  <c r="CD46" i="2"/>
  <c r="CD15" i="8"/>
  <c r="CF15" i="8"/>
  <c r="CG43" i="2"/>
  <c r="CG65" i="2"/>
  <c r="CE15" i="8"/>
  <c r="CG15" i="8"/>
  <c r="CD18" i="8"/>
  <c r="CF18" i="8"/>
  <c r="CD25" i="8"/>
  <c r="CF25" i="8"/>
  <c r="CE30" i="8"/>
  <c r="CG30" i="8"/>
  <c r="CE40" i="8"/>
  <c r="CG40" i="8"/>
  <c r="CE47" i="8"/>
  <c r="CG47" i="8"/>
  <c r="CD68" i="8"/>
  <c r="CF68" i="8"/>
  <c r="CD13" i="8"/>
  <c r="CF13" i="8"/>
  <c r="CE23" i="8"/>
  <c r="CG23" i="8"/>
  <c r="CD39" i="8"/>
  <c r="CF39" i="8"/>
  <c r="CE46" i="8"/>
  <c r="CG46" i="8"/>
  <c r="CD67" i="8"/>
  <c r="CF67" i="8"/>
  <c r="CF30" i="8"/>
  <c r="CG15" i="3"/>
  <c r="CG37" i="3"/>
  <c r="CG17" i="2"/>
  <c r="CG34" i="2"/>
  <c r="CG64" i="2"/>
  <c r="CG13" i="8"/>
  <c r="CD23" i="8"/>
  <c r="CF23" i="8"/>
  <c r="CE39" i="8"/>
  <c r="CG39" i="8"/>
  <c r="CD46" i="8"/>
  <c r="CF46" i="8"/>
  <c r="CE67" i="8"/>
  <c r="CF46" i="2"/>
  <c r="CF64" i="2"/>
  <c r="CG12" i="2"/>
  <c r="CG20" i="2"/>
  <c r="CG45" i="2"/>
  <c r="CD21" i="8"/>
  <c r="CF21" i="8"/>
  <c r="CG33" i="8"/>
  <c r="CD42" i="8"/>
  <c r="CF42" i="8"/>
  <c r="CE66" i="8"/>
  <c r="CG66" i="8"/>
  <c r="CD72" i="8"/>
  <c r="CF72" i="8"/>
  <c r="CE11" i="3"/>
  <c r="CE15" i="3"/>
  <c r="CE19" i="3"/>
  <c r="CE23" i="3"/>
  <c r="CE27" i="3"/>
  <c r="CE37" i="3"/>
  <c r="CE39" i="3"/>
  <c r="CE47" i="3"/>
  <c r="CF11" i="3"/>
  <c r="CF15" i="3"/>
  <c r="CF19" i="3"/>
  <c r="CF23" i="3"/>
  <c r="CF27" i="3"/>
  <c r="CF37" i="3"/>
  <c r="CF39" i="3"/>
  <c r="CF47" i="3"/>
  <c r="CD19" i="8"/>
  <c r="CF19" i="8"/>
  <c r="CE27" i="8"/>
  <c r="CG27" i="8"/>
  <c r="CE31" i="8"/>
  <c r="CG31" i="8"/>
  <c r="CE65" i="8"/>
  <c r="CG65" i="8"/>
  <c r="CE69" i="8"/>
  <c r="CG69" i="8"/>
  <c r="CG44" i="2"/>
  <c r="CG14" i="2"/>
  <c r="CG26" i="2"/>
  <c r="CG47" i="2"/>
  <c r="CG15" i="2"/>
  <c r="CG28" i="2"/>
  <c r="BW12" i="2"/>
  <c r="BV13" i="2"/>
  <c r="BX13" i="2"/>
  <c r="BZ13" i="2"/>
  <c r="BY14" i="2"/>
  <c r="BV15" i="2"/>
  <c r="BX15" i="2"/>
  <c r="BZ15" i="2"/>
  <c r="BW16" i="2"/>
  <c r="BY16" i="2"/>
  <c r="BV17" i="2"/>
  <c r="BX17" i="2"/>
  <c r="BZ17" i="2"/>
  <c r="BW18" i="2"/>
  <c r="BY18" i="2"/>
  <c r="BV20" i="2"/>
  <c r="BX20" i="2"/>
  <c r="BZ20" i="2"/>
  <c r="BW25" i="2"/>
  <c r="BY25" i="2"/>
  <c r="BV26" i="2"/>
  <c r="BX26" i="2"/>
  <c r="BZ26" i="2"/>
  <c r="BW28" i="2"/>
  <c r="BY28" i="2"/>
  <c r="BV30" i="2"/>
  <c r="BX30" i="2"/>
  <c r="BZ30" i="2"/>
  <c r="BW34" i="2"/>
  <c r="BY34" i="2"/>
  <c r="BV43" i="2"/>
  <c r="BX43" i="2"/>
  <c r="BZ43" i="2"/>
  <c r="BW44" i="2"/>
  <c r="BY44" i="2"/>
  <c r="BV45" i="2"/>
  <c r="BX45" i="2"/>
  <c r="BZ45" i="2"/>
  <c r="BW46" i="2"/>
  <c r="BY46" i="2"/>
  <c r="CA12" i="2"/>
  <c r="CA13" i="2"/>
  <c r="CA14" i="2"/>
  <c r="CA15" i="2"/>
  <c r="CA16" i="2"/>
  <c r="CA17" i="2"/>
  <c r="CA18" i="2"/>
  <c r="CA20" i="2"/>
  <c r="CA25" i="2"/>
  <c r="CA26" i="2"/>
  <c r="CA28" i="2"/>
  <c r="CA30" i="2"/>
  <c r="CA34" i="2"/>
  <c r="CA43" i="2"/>
  <c r="CA44" i="2"/>
  <c r="CA45" i="2"/>
  <c r="CA46" i="2"/>
  <c r="CA47" i="2"/>
  <c r="CA63" i="2"/>
  <c r="CG13" i="2"/>
  <c r="CG25" i="2"/>
  <c r="CG46" i="2"/>
  <c r="BY12" i="2"/>
  <c r="BW14" i="2"/>
  <c r="BW63" i="2"/>
  <c r="BY63" i="2"/>
  <c r="CC13" i="2"/>
  <c r="CC15" i="2"/>
  <c r="CC17" i="2"/>
  <c r="CC25" i="2"/>
  <c r="CC28" i="2"/>
  <c r="CC34" i="2"/>
  <c r="CC44" i="2"/>
  <c r="CC46" i="2"/>
  <c r="CC64" i="2"/>
  <c r="CD12" i="2"/>
  <c r="CD14" i="2"/>
  <c r="CD16" i="2"/>
  <c r="CD20" i="2"/>
  <c r="CD26" i="2"/>
  <c r="CD30" i="2"/>
  <c r="CD43" i="2"/>
  <c r="CD45" i="2"/>
  <c r="CD47" i="2"/>
  <c r="CD65" i="2"/>
  <c r="CE13" i="2"/>
  <c r="CE15" i="2"/>
  <c r="CE17" i="2"/>
  <c r="CE25" i="2"/>
  <c r="CE28" i="2"/>
  <c r="CE34" i="2"/>
  <c r="CE44" i="2"/>
  <c r="CE46" i="2"/>
  <c r="CE64" i="2"/>
  <c r="CF12" i="2"/>
  <c r="CF14" i="2"/>
  <c r="CF16" i="2"/>
  <c r="CF20" i="2"/>
  <c r="CF26" i="2"/>
  <c r="CF30" i="2"/>
  <c r="CF43" i="2"/>
  <c r="CF45" i="2"/>
  <c r="CF47" i="2"/>
  <c r="CF65" i="2"/>
  <c r="CG16" i="2"/>
  <c r="CG30" i="2"/>
  <c r="CC13" i="3"/>
  <c r="CC18" i="3"/>
  <c r="CC21" i="3"/>
  <c r="CC25" i="3"/>
  <c r="CC36" i="3"/>
  <c r="CC38" i="3"/>
  <c r="CC40" i="3"/>
  <c r="CC48" i="3"/>
  <c r="CD13" i="3"/>
  <c r="CD18" i="3"/>
  <c r="CD21" i="3"/>
  <c r="CD25" i="3"/>
  <c r="CD36" i="3"/>
  <c r="CD38" i="3"/>
  <c r="CD40" i="3"/>
  <c r="CD48" i="3"/>
  <c r="CE13" i="3"/>
  <c r="CE18" i="3"/>
  <c r="CE21" i="3"/>
  <c r="CE25" i="3"/>
  <c r="CE36" i="3"/>
  <c r="CE38" i="3"/>
  <c r="CE40" i="3"/>
  <c r="CE48" i="3"/>
  <c r="CF13" i="3"/>
  <c r="CF18" i="3"/>
  <c r="CF21" i="3"/>
  <c r="CF25" i="3"/>
  <c r="CF36" i="3"/>
  <c r="CF38" i="3"/>
  <c r="CF40" i="3"/>
  <c r="CF48" i="3"/>
  <c r="CG19" i="3"/>
  <c r="CG39" i="3"/>
  <c r="CG25" i="3"/>
  <c r="CG48" i="3"/>
  <c r="CC11" i="3"/>
  <c r="CC15" i="3"/>
  <c r="CC19" i="3"/>
  <c r="CC23" i="3"/>
  <c r="CC27" i="3"/>
  <c r="CC37" i="3"/>
  <c r="CC39" i="3"/>
  <c r="CC47" i="3"/>
  <c r="CD11" i="3"/>
  <c r="CD15" i="3"/>
  <c r="CD19" i="3"/>
  <c r="CD23" i="3"/>
  <c r="CD27" i="3"/>
  <c r="CD37" i="3"/>
  <c r="CD39" i="3"/>
  <c r="CD47" i="3"/>
  <c r="CG27" i="3"/>
  <c r="CG18" i="3"/>
  <c r="CG38" i="3"/>
  <c r="BV11" i="3"/>
  <c r="BX11" i="3"/>
  <c r="BW13" i="3"/>
  <c r="BV18" i="3"/>
  <c r="BZ18" i="3"/>
  <c r="BW19" i="3"/>
  <c r="BV21" i="3"/>
  <c r="BX21" i="3"/>
  <c r="BZ21" i="3"/>
  <c r="BW23" i="3"/>
  <c r="BY23" i="3"/>
  <c r="BX25" i="3"/>
  <c r="BZ25" i="3"/>
  <c r="BW27" i="3"/>
  <c r="BY27" i="3"/>
  <c r="BV36" i="3"/>
  <c r="BX36" i="3"/>
  <c r="BZ36" i="3"/>
  <c r="BW37" i="3"/>
  <c r="BY37" i="3"/>
  <c r="BV38" i="3"/>
  <c r="BX38" i="3"/>
  <c r="BZ38" i="3"/>
  <c r="BW39" i="3"/>
  <c r="BY39" i="3"/>
  <c r="CA11" i="3"/>
  <c r="CA13" i="3"/>
  <c r="CA18" i="3"/>
  <c r="CA19" i="3"/>
  <c r="CA21" i="3"/>
  <c r="CA23" i="3"/>
  <c r="CA25" i="3"/>
  <c r="CA27" i="3"/>
  <c r="CA36" i="3"/>
  <c r="CA37" i="3"/>
  <c r="CA38" i="3"/>
  <c r="CA39" i="3"/>
  <c r="CA47" i="3"/>
  <c r="CA48" i="3"/>
  <c r="CG23" i="3"/>
  <c r="CG47" i="3"/>
  <c r="BZ11" i="3"/>
  <c r="BY13" i="3"/>
  <c r="BX18" i="3"/>
  <c r="BY19" i="3"/>
  <c r="CG13" i="3"/>
  <c r="CG36" i="3"/>
  <c r="CB62" i="2"/>
  <c r="U74" i="2"/>
  <c r="AY74" i="2"/>
  <c r="AD74" i="2"/>
  <c r="BI74" i="2"/>
  <c r="AX74" i="2"/>
  <c r="AZ74" i="2"/>
  <c r="BC74" i="2"/>
  <c r="AU74" i="2"/>
  <c r="AS74" i="2"/>
  <c r="BH74" i="2"/>
  <c r="BE74" i="2"/>
  <c r="CG62" i="2"/>
  <c r="AF74" i="2"/>
  <c r="AK74" i="2"/>
  <c r="F74" i="2"/>
  <c r="CD62" i="2"/>
  <c r="CA62" i="2"/>
  <c r="CC62" i="2"/>
  <c r="CE62" i="2"/>
  <c r="CF62" i="2"/>
  <c r="AA74" i="2"/>
  <c r="AN74" i="2"/>
  <c r="Y74" i="2"/>
  <c r="K74" i="2"/>
  <c r="AO74" i="2"/>
  <c r="BV62" i="2"/>
  <c r="L74" i="2"/>
  <c r="AP74" i="2"/>
  <c r="G74" i="2"/>
  <c r="D15" i="3"/>
  <c r="D24" i="2"/>
  <c r="BZ62" i="2"/>
  <c r="J74" i="2"/>
  <c r="Q74" i="2"/>
  <c r="P74" i="2"/>
  <c r="V74" i="2"/>
  <c r="Z74" i="2"/>
  <c r="BX62" i="2"/>
  <c r="BY62" i="2"/>
  <c r="E74" i="2"/>
  <c r="BW62" i="2"/>
  <c r="T74" i="2"/>
  <c r="D11" i="2"/>
  <c r="D46" i="3"/>
  <c r="D17" i="3"/>
  <c r="D51" i="2"/>
  <c r="CF80" i="8" l="1"/>
  <c r="CG80" i="8"/>
  <c r="CE80" i="8"/>
  <c r="D25" i="3"/>
  <c r="D52" i="3"/>
  <c r="BV214" i="8"/>
  <c r="CE214" i="8"/>
  <c r="CF214" i="8"/>
  <c r="CA214" i="8"/>
  <c r="CD214" i="8"/>
  <c r="BY214" i="8"/>
  <c r="CB214" i="8"/>
  <c r="BW214" i="8"/>
  <c r="BZ214" i="8"/>
  <c r="CG214" i="8"/>
  <c r="BX214" i="8"/>
  <c r="CE131" i="2"/>
  <c r="CC131" i="2"/>
  <c r="CA131" i="2"/>
  <c r="BZ131" i="2"/>
  <c r="BY131" i="2"/>
  <c r="BW131" i="2"/>
  <c r="CG108" i="3"/>
  <c r="CA108" i="3"/>
  <c r="BZ108" i="3"/>
  <c r="BX108" i="3"/>
  <c r="BV131" i="2"/>
  <c r="BV108" i="3"/>
  <c r="BX131" i="2"/>
  <c r="CG29" i="8"/>
  <c r="CD63" i="2"/>
  <c r="AJ75" i="2"/>
  <c r="CG63" i="2"/>
  <c r="CD57" i="3"/>
  <c r="CC57" i="3"/>
  <c r="CD58" i="3"/>
  <c r="CC58" i="3"/>
  <c r="CB24" i="2"/>
  <c r="AE75" i="2"/>
  <c r="CB58" i="3"/>
  <c r="BY29" i="8"/>
  <c r="BW58" i="3"/>
  <c r="BZ58" i="3"/>
  <c r="BY17" i="8"/>
  <c r="CG77" i="8"/>
  <c r="CC63" i="2"/>
  <c r="CE58" i="3"/>
  <c r="CG58" i="3"/>
  <c r="CG57" i="3"/>
  <c r="BX29" i="8"/>
  <c r="BZ15" i="8"/>
  <c r="BY15" i="8"/>
  <c r="BZ29" i="8"/>
  <c r="CA17" i="8"/>
  <c r="AI75" i="2"/>
  <c r="BZ17" i="3"/>
  <c r="BW29" i="8"/>
  <c r="BW15" i="8"/>
  <c r="CG24" i="2"/>
  <c r="BV17" i="8"/>
  <c r="BX17" i="8"/>
  <c r="BX29" i="3"/>
  <c r="BV29" i="8"/>
  <c r="BX15" i="8"/>
  <c r="BY58" i="3"/>
  <c r="U75" i="2"/>
  <c r="CF63" i="2"/>
  <c r="BZ17" i="8"/>
  <c r="BX15" i="3"/>
  <c r="CF58" i="3"/>
  <c r="BV17" i="3"/>
  <c r="BV15" i="8"/>
  <c r="BY29" i="3"/>
  <c r="BW17" i="8"/>
  <c r="BX58" i="3"/>
  <c r="CF57" i="3"/>
  <c r="BY51" i="2"/>
  <c r="O74" i="2"/>
  <c r="CB46" i="3"/>
  <c r="CA29" i="3"/>
  <c r="CA29" i="8"/>
  <c r="CB17" i="8"/>
  <c r="CB29" i="8"/>
  <c r="CB15" i="8"/>
  <c r="CA15" i="8"/>
  <c r="CA58" i="3"/>
  <c r="CA17" i="3"/>
  <c r="CF29" i="8"/>
  <c r="CD51" i="2"/>
  <c r="CE63" i="2"/>
  <c r="CC46" i="3"/>
  <c r="CD17" i="8"/>
  <c r="CF17" i="3"/>
  <c r="CD38" i="8"/>
  <c r="CG46" i="3"/>
  <c r="CF49" i="8"/>
  <c r="CE57" i="3"/>
  <c r="CD49" i="8"/>
  <c r="CF17" i="8"/>
  <c r="CF24" i="2"/>
  <c r="CE38" i="8"/>
  <c r="CE49" i="8"/>
  <c r="CE17" i="3"/>
  <c r="CG17" i="8"/>
  <c r="CE29" i="8"/>
  <c r="CE46" i="3"/>
  <c r="AT74" i="2"/>
  <c r="CE17" i="8"/>
  <c r="CC24" i="2"/>
  <c r="BD74" i="2"/>
  <c r="CG49" i="8"/>
  <c r="CD29" i="8"/>
  <c r="I74" i="2"/>
  <c r="X74" i="2"/>
  <c r="BZ11" i="2"/>
  <c r="BG74" i="2"/>
  <c r="CG11" i="2"/>
  <c r="BY24" i="2"/>
  <c r="BZ24" i="2"/>
  <c r="BV24" i="2"/>
  <c r="CD11" i="2"/>
  <c r="CD24" i="2"/>
  <c r="CA24" i="2"/>
  <c r="S74" i="2"/>
  <c r="BY11" i="2"/>
  <c r="BH75" i="2"/>
  <c r="BB74" i="2"/>
  <c r="CF11" i="2"/>
  <c r="AH74" i="2"/>
  <c r="CB11" i="2"/>
  <c r="CA51" i="2"/>
  <c r="BX24" i="2"/>
  <c r="CE24" i="2"/>
  <c r="BW24" i="2"/>
  <c r="D22" i="2"/>
  <c r="BV11" i="2"/>
  <c r="AC74" i="2"/>
  <c r="CA11" i="2"/>
  <c r="N74" i="2"/>
  <c r="BX11" i="2"/>
  <c r="AJ76" i="2"/>
  <c r="CC11" i="2"/>
  <c r="CE11" i="2"/>
  <c r="CF46" i="3"/>
  <c r="BW46" i="3"/>
  <c r="BW17" i="3"/>
  <c r="CA15" i="3"/>
  <c r="BX17" i="3"/>
  <c r="BX46" i="3"/>
  <c r="BY46" i="3"/>
  <c r="CC17" i="3"/>
  <c r="CB15" i="3"/>
  <c r="BW15" i="3"/>
  <c r="CE29" i="3"/>
  <c r="CG17" i="3"/>
  <c r="BY15" i="3"/>
  <c r="BV46" i="3"/>
  <c r="CB17" i="3"/>
  <c r="CG29" i="3"/>
  <c r="D57" i="3"/>
  <c r="BV15" i="3"/>
  <c r="BZ15" i="3"/>
  <c r="CB29" i="3"/>
  <c r="CD29" i="3"/>
  <c r="BZ46" i="3"/>
  <c r="CF29" i="3"/>
  <c r="CA46" i="3"/>
  <c r="BZ29" i="3"/>
  <c r="BW29" i="3"/>
  <c r="CC29" i="3"/>
  <c r="CD17" i="3"/>
  <c r="BY17" i="3"/>
  <c r="CD46" i="3"/>
  <c r="CG51" i="2"/>
  <c r="BZ51" i="2"/>
  <c r="BX51" i="2"/>
  <c r="CF51" i="2"/>
  <c r="CE51" i="2"/>
  <c r="BW51" i="2"/>
  <c r="CB51" i="2"/>
  <c r="CC51" i="2"/>
  <c r="BV51" i="2"/>
  <c r="AD75" i="2"/>
  <c r="F75" i="2"/>
  <c r="CG78" i="8"/>
  <c r="CE77" i="8"/>
  <c r="CF77" i="8"/>
  <c r="CF78" i="8"/>
  <c r="AK75" i="2"/>
  <c r="Y75" i="2"/>
  <c r="AW74" i="2"/>
  <c r="AR74" i="2"/>
  <c r="AM74" i="2"/>
  <c r="L75" i="2"/>
  <c r="AF75" i="2"/>
  <c r="O75" i="2"/>
  <c r="P75" i="2"/>
  <c r="G75" i="2"/>
  <c r="J75" i="2"/>
  <c r="AA75" i="2"/>
  <c r="V75" i="2"/>
  <c r="Q75" i="2"/>
  <c r="K75" i="2"/>
  <c r="AO75" i="2"/>
  <c r="AP75" i="2"/>
  <c r="AN75" i="2"/>
  <c r="T75" i="2"/>
  <c r="E75" i="2"/>
  <c r="Z75" i="2"/>
  <c r="CD34" i="3" l="1"/>
  <c r="CE34" i="3"/>
  <c r="CG34" i="3"/>
  <c r="CF34" i="3"/>
  <c r="CF72" i="2"/>
  <c r="CE72" i="2"/>
  <c r="CF77" i="2"/>
  <c r="CE77" i="2"/>
  <c r="CG77" i="2"/>
  <c r="CG72" i="2"/>
  <c r="CB53" i="3"/>
  <c r="BW53" i="3"/>
  <c r="D69" i="2"/>
  <c r="CF53" i="3"/>
  <c r="CC53" i="3"/>
  <c r="BY53" i="3"/>
  <c r="CA53" i="3"/>
  <c r="CD53" i="3"/>
  <c r="BZ53" i="3"/>
  <c r="BX53" i="3"/>
  <c r="CE53" i="3"/>
  <c r="CG52" i="3"/>
  <c r="CE52" i="3"/>
  <c r="CC52" i="3"/>
  <c r="CB54" i="3"/>
  <c r="CE54" i="3"/>
  <c r="CF54" i="3"/>
  <c r="BW54" i="3"/>
  <c r="BV52" i="3"/>
  <c r="CA54" i="3"/>
  <c r="CF52" i="3"/>
  <c r="D53" i="3"/>
  <c r="BV25" i="3"/>
  <c r="D29" i="3"/>
  <c r="D58" i="3"/>
  <c r="CD52" i="3"/>
  <c r="CC54" i="3"/>
  <c r="BZ54" i="3"/>
  <c r="BW52" i="3"/>
  <c r="BZ52" i="3"/>
  <c r="CA52" i="3"/>
  <c r="CG54" i="3"/>
  <c r="CB52" i="3"/>
  <c r="CG53" i="3"/>
  <c r="BY54" i="3"/>
  <c r="BX54" i="3"/>
  <c r="CD54" i="3"/>
  <c r="BY52" i="3"/>
  <c r="BX52" i="3"/>
  <c r="Q109" i="3"/>
  <c r="BX106" i="3"/>
  <c r="CA59" i="3"/>
  <c r="BX57" i="3"/>
  <c r="CF59" i="3"/>
  <c r="CG59" i="3"/>
  <c r="CE59" i="3"/>
  <c r="BX59" i="3"/>
  <c r="BW77" i="8"/>
  <c r="BZ77" i="8"/>
  <c r="J109" i="3"/>
  <c r="BV57" i="3"/>
  <c r="CC59" i="3"/>
  <c r="CD59" i="3"/>
  <c r="CB57" i="3"/>
  <c r="BX77" i="8"/>
  <c r="CA57" i="3"/>
  <c r="BW59" i="3"/>
  <c r="CB77" i="8"/>
  <c r="BW57" i="3"/>
  <c r="CB59" i="3"/>
  <c r="BY57" i="3"/>
  <c r="BY59" i="3"/>
  <c r="BZ59" i="3"/>
  <c r="BZ57" i="3"/>
  <c r="D74" i="2"/>
  <c r="CA77" i="8"/>
  <c r="BV77" i="8"/>
  <c r="K109" i="3"/>
  <c r="I109" i="3"/>
  <c r="CE212" i="8"/>
  <c r="CF212" i="8"/>
  <c r="CF106" i="3"/>
  <c r="Y109" i="3"/>
  <c r="CA106" i="3"/>
  <c r="AC109" i="3"/>
  <c r="S109" i="3"/>
  <c r="CB106" i="3"/>
  <c r="AA109" i="3"/>
  <c r="BZ106" i="3"/>
  <c r="P109" i="3"/>
  <c r="CG106" i="3"/>
  <c r="CE106" i="3"/>
  <c r="Z109" i="3"/>
  <c r="CD106" i="3"/>
  <c r="CC106" i="3"/>
  <c r="X109" i="3"/>
  <c r="V109" i="3"/>
  <c r="BY106" i="3"/>
  <c r="CG212" i="8"/>
  <c r="U109" i="3"/>
  <c r="CD212" i="8"/>
  <c r="N109" i="3"/>
  <c r="T109" i="3"/>
  <c r="U76" i="2"/>
  <c r="L109" i="3"/>
  <c r="BW106" i="3"/>
  <c r="O109" i="3"/>
  <c r="CG38" i="8"/>
  <c r="AI76" i="2"/>
  <c r="CB27" i="8"/>
  <c r="BX27" i="8"/>
  <c r="CF38" i="8"/>
  <c r="CF44" i="8"/>
  <c r="BV27" i="8"/>
  <c r="BW27" i="8"/>
  <c r="BZ27" i="8"/>
  <c r="I75" i="2"/>
  <c r="BY27" i="8"/>
  <c r="X75" i="2"/>
  <c r="D32" i="2"/>
  <c r="CA27" i="8"/>
  <c r="AH75" i="2"/>
  <c r="BB75" i="2"/>
  <c r="AM75" i="2"/>
  <c r="BC75" i="2"/>
  <c r="BE75" i="2"/>
  <c r="AX75" i="2"/>
  <c r="BI75" i="2"/>
  <c r="AZ75" i="2"/>
  <c r="AT75" i="2"/>
  <c r="BD75" i="2"/>
  <c r="AU75" i="2"/>
  <c r="AY75" i="2"/>
  <c r="AS75" i="2"/>
  <c r="CA22" i="2"/>
  <c r="CF22" i="2"/>
  <c r="BY22" i="2"/>
  <c r="CG22" i="2"/>
  <c r="S75" i="2"/>
  <c r="CD22" i="2"/>
  <c r="BV22" i="2"/>
  <c r="CE22" i="2"/>
  <c r="CB22" i="2"/>
  <c r="BZ22" i="2"/>
  <c r="BW22" i="2"/>
  <c r="AK76" i="2"/>
  <c r="AC75" i="2"/>
  <c r="CC22" i="2"/>
  <c r="BX22" i="2"/>
  <c r="BH76" i="2"/>
  <c r="N75" i="2"/>
  <c r="CF79" i="8"/>
  <c r="CG79" i="8"/>
  <c r="BY77" i="8"/>
  <c r="CD44" i="8"/>
  <c r="CD77" i="8"/>
  <c r="CE44" i="8"/>
  <c r="CC77" i="8"/>
  <c r="CG44" i="8"/>
  <c r="AW75" i="2"/>
  <c r="AR75" i="2"/>
  <c r="CE60" i="3" l="1"/>
  <c r="CE55" i="3"/>
  <c r="CG55" i="3"/>
  <c r="CG60" i="3"/>
  <c r="CF60" i="3"/>
  <c r="CF55" i="3"/>
  <c r="CD60" i="3"/>
  <c r="CD55" i="3"/>
  <c r="BY69" i="2"/>
  <c r="CF69" i="2"/>
  <c r="CB69" i="2"/>
  <c r="CA69" i="2"/>
  <c r="BW69" i="2"/>
  <c r="BZ69" i="2"/>
  <c r="D70" i="2"/>
  <c r="CE69" i="2"/>
  <c r="J112" i="3"/>
  <c r="Q112" i="3"/>
  <c r="BX69" i="2"/>
  <c r="BV69" i="2"/>
  <c r="CD69" i="2"/>
  <c r="CC69" i="2"/>
  <c r="CG69" i="2"/>
  <c r="G106" i="3"/>
  <c r="D54" i="3"/>
  <c r="D59" i="3"/>
  <c r="BV29" i="3"/>
  <c r="BV53" i="3"/>
  <c r="BV58" i="3"/>
  <c r="BX109" i="3"/>
  <c r="I112" i="3"/>
  <c r="CB74" i="2"/>
  <c r="X112" i="3"/>
  <c r="D75" i="2"/>
  <c r="CG109" i="3"/>
  <c r="AC112" i="3"/>
  <c r="CE74" i="2"/>
  <c r="T112" i="3"/>
  <c r="U112" i="3"/>
  <c r="CD109" i="3"/>
  <c r="CF109" i="3"/>
  <c r="CA74" i="2"/>
  <c r="BZ109" i="3"/>
  <c r="CF74" i="2"/>
  <c r="CG74" i="2"/>
  <c r="CC109" i="3"/>
  <c r="P112" i="3"/>
  <c r="O112" i="3"/>
  <c r="Z112" i="3"/>
  <c r="CA109" i="3"/>
  <c r="CD74" i="2"/>
  <c r="BY74" i="2"/>
  <c r="CE109" i="3"/>
  <c r="CB109" i="3"/>
  <c r="BV74" i="2"/>
  <c r="N112" i="3"/>
  <c r="S112" i="3"/>
  <c r="Y112" i="3"/>
  <c r="CF215" i="8"/>
  <c r="CE215" i="8"/>
  <c r="CB78" i="8"/>
  <c r="CA78" i="8"/>
  <c r="BZ78" i="8"/>
  <c r="BX78" i="8"/>
  <c r="BW78" i="8"/>
  <c r="BV78" i="8"/>
  <c r="K112" i="3"/>
  <c r="AA112" i="3"/>
  <c r="P76" i="2"/>
  <c r="K76" i="2"/>
  <c r="AN76" i="2"/>
  <c r="AT76" i="2"/>
  <c r="AD76" i="2"/>
  <c r="Y76" i="2"/>
  <c r="AE76" i="2"/>
  <c r="AY76" i="2"/>
  <c r="F76" i="2"/>
  <c r="CD215" i="8"/>
  <c r="O76" i="2"/>
  <c r="AO76" i="2"/>
  <c r="BC76" i="2"/>
  <c r="V112" i="3"/>
  <c r="BY109" i="3"/>
  <c r="Z76" i="2"/>
  <c r="AA76" i="2"/>
  <c r="AZ76" i="2"/>
  <c r="J76" i="2"/>
  <c r="AF76" i="2"/>
  <c r="L112" i="3"/>
  <c r="BW109" i="3"/>
  <c r="AP76" i="2"/>
  <c r="CG215" i="8"/>
  <c r="BX49" i="8"/>
  <c r="BV49" i="8"/>
  <c r="BV38" i="8"/>
  <c r="BY44" i="8"/>
  <c r="BX38" i="8"/>
  <c r="BZ38" i="8"/>
  <c r="BW32" i="2"/>
  <c r="BZ49" i="8"/>
  <c r="CB44" i="8"/>
  <c r="CC32" i="2"/>
  <c r="CA44" i="8"/>
  <c r="BY49" i="8"/>
  <c r="BY38" i="8"/>
  <c r="BW38" i="8"/>
  <c r="BW49" i="8"/>
  <c r="BV32" i="2"/>
  <c r="BZ32" i="2"/>
  <c r="BX74" i="2"/>
  <c r="E76" i="2"/>
  <c r="D36" i="2"/>
  <c r="T76" i="2"/>
  <c r="Q76" i="2"/>
  <c r="BZ74" i="2"/>
  <c r="G76" i="2"/>
  <c r="BW74" i="2"/>
  <c r="V76" i="2"/>
  <c r="CB32" i="2"/>
  <c r="L76" i="2"/>
  <c r="CF32" i="2"/>
  <c r="CA49" i="8"/>
  <c r="CB38" i="8"/>
  <c r="CB49" i="8"/>
  <c r="CA38" i="8"/>
  <c r="BI76" i="2"/>
  <c r="CC74" i="2"/>
  <c r="AU76" i="2"/>
  <c r="BD76" i="2"/>
  <c r="AS76" i="2"/>
  <c r="BE76" i="2"/>
  <c r="BG76" i="2"/>
  <c r="BG75" i="2"/>
  <c r="AX76" i="2"/>
  <c r="CA32" i="2"/>
  <c r="BX32" i="2"/>
  <c r="CD32" i="2"/>
  <c r="BY32" i="2"/>
  <c r="CG32" i="2"/>
  <c r="CE32" i="2"/>
  <c r="BY78" i="8"/>
  <c r="CE78" i="8"/>
  <c r="CE79" i="8"/>
  <c r="CD78" i="8"/>
  <c r="CD79" i="8"/>
  <c r="CC78" i="8"/>
  <c r="CC79" i="8"/>
  <c r="BX112" i="3" l="1"/>
  <c r="Q121" i="3"/>
  <c r="J121" i="3"/>
  <c r="BZ70" i="2"/>
  <c r="BV70" i="2"/>
  <c r="BW70" i="2"/>
  <c r="CE70" i="2"/>
  <c r="BY70" i="2"/>
  <c r="CB112" i="3"/>
  <c r="CD70" i="2"/>
  <c r="CF70" i="2"/>
  <c r="CA70" i="2"/>
  <c r="CB70" i="2"/>
  <c r="CC70" i="2"/>
  <c r="I121" i="3"/>
  <c r="BX70" i="2"/>
  <c r="CD112" i="3"/>
  <c r="BV44" i="8"/>
  <c r="CG70" i="2"/>
  <c r="CE218" i="8"/>
  <c r="G129" i="2"/>
  <c r="D71" i="2"/>
  <c r="BV54" i="3"/>
  <c r="BV59" i="3"/>
  <c r="G109" i="3"/>
  <c r="BV106" i="3"/>
  <c r="CF218" i="8"/>
  <c r="U121" i="3"/>
  <c r="AC121" i="3"/>
  <c r="S121" i="3"/>
  <c r="BW75" i="2"/>
  <c r="BZ112" i="3"/>
  <c r="BV75" i="2"/>
  <c r="N121" i="3"/>
  <c r="T121" i="3"/>
  <c r="CC112" i="3"/>
  <c r="CG112" i="3"/>
  <c r="Y121" i="3"/>
  <c r="Z121" i="3"/>
  <c r="O121" i="3"/>
  <c r="BZ212" i="8"/>
  <c r="P121" i="3"/>
  <c r="BZ75" i="2"/>
  <c r="X121" i="3"/>
  <c r="CB79" i="8"/>
  <c r="CA79" i="8"/>
  <c r="BZ79" i="8"/>
  <c r="BY79" i="8"/>
  <c r="BX79" i="8"/>
  <c r="BX212" i="8"/>
  <c r="BW79" i="8"/>
  <c r="BV79" i="8"/>
  <c r="AT132" i="2"/>
  <c r="T132" i="2"/>
  <c r="I132" i="2"/>
  <c r="AA121" i="3"/>
  <c r="K121" i="3"/>
  <c r="BY212" i="8"/>
  <c r="BW212" i="8"/>
  <c r="BB132" i="2"/>
  <c r="AC132" i="2"/>
  <c r="P132" i="2"/>
  <c r="AH132" i="2"/>
  <c r="Z132" i="2"/>
  <c r="CE112" i="3"/>
  <c r="AY132" i="2"/>
  <c r="AC76" i="2"/>
  <c r="I76" i="2"/>
  <c r="BV212" i="8"/>
  <c r="BW112" i="3"/>
  <c r="L121" i="3"/>
  <c r="CF112" i="3"/>
  <c r="Y132" i="2"/>
  <c r="S76" i="2"/>
  <c r="N76" i="2"/>
  <c r="CB212" i="8"/>
  <c r="AW76" i="2"/>
  <c r="D76" i="2"/>
  <c r="X76" i="2"/>
  <c r="BY112" i="3"/>
  <c r="V121" i="3"/>
  <c r="CA212" i="8"/>
  <c r="CD218" i="8"/>
  <c r="AH76" i="2"/>
  <c r="AR76" i="2"/>
  <c r="BB76" i="2"/>
  <c r="AM76" i="2"/>
  <c r="CG218" i="8"/>
  <c r="CA112" i="3"/>
  <c r="CC75" i="2"/>
  <c r="BZ36" i="2"/>
  <c r="BW44" i="8"/>
  <c r="BZ44" i="8"/>
  <c r="BX44" i="8"/>
  <c r="BW36" i="2"/>
  <c r="CC36" i="2"/>
  <c r="CB75" i="2"/>
  <c r="CF75" i="2"/>
  <c r="CF36" i="2"/>
  <c r="CB36" i="2"/>
  <c r="BV36" i="2"/>
  <c r="BY75" i="2"/>
  <c r="BX75" i="2"/>
  <c r="CG36" i="2"/>
  <c r="CA75" i="2"/>
  <c r="CD75" i="2"/>
  <c r="CE75" i="2"/>
  <c r="CG75" i="2"/>
  <c r="CE36" i="2"/>
  <c r="BY36" i="2"/>
  <c r="BX36" i="2"/>
  <c r="CA36" i="2"/>
  <c r="CD36" i="2"/>
  <c r="BX121" i="3" l="1"/>
  <c r="CD121" i="3"/>
  <c r="CB71" i="2"/>
  <c r="CC71" i="2"/>
  <c r="BZ71" i="2"/>
  <c r="BX71" i="2"/>
  <c r="BY71" i="2"/>
  <c r="BV71" i="2"/>
  <c r="CF71" i="2"/>
  <c r="BW71" i="2"/>
  <c r="CE71" i="2"/>
  <c r="CD71" i="2"/>
  <c r="CB121" i="3"/>
  <c r="CA71" i="2"/>
  <c r="CF227" i="8"/>
  <c r="CE227" i="8"/>
  <c r="CG71" i="2"/>
  <c r="BV109" i="3"/>
  <c r="G112" i="3"/>
  <c r="BD132" i="2"/>
  <c r="BW215" i="8"/>
  <c r="BZ215" i="8"/>
  <c r="CG76" i="2"/>
  <c r="BB135" i="2"/>
  <c r="CG121" i="3"/>
  <c r="BZ76" i="2"/>
  <c r="AC135" i="2"/>
  <c r="CA76" i="2"/>
  <c r="Z135" i="2"/>
  <c r="AY135" i="2"/>
  <c r="BZ121" i="3"/>
  <c r="BX76" i="2"/>
  <c r="BY76" i="2"/>
  <c r="BV76" i="2"/>
  <c r="CC76" i="2"/>
  <c r="CA121" i="3"/>
  <c r="Y135" i="2"/>
  <c r="BC132" i="2"/>
  <c r="P135" i="2"/>
  <c r="T135" i="2"/>
  <c r="CD76" i="2"/>
  <c r="CB76" i="2"/>
  <c r="BY121" i="3"/>
  <c r="CF121" i="3"/>
  <c r="AH135" i="2"/>
  <c r="CE121" i="3"/>
  <c r="AT135" i="2"/>
  <c r="CD227" i="8"/>
  <c r="CB215" i="8"/>
  <c r="CA215" i="8"/>
  <c r="BY215" i="8"/>
  <c r="BV215" i="8"/>
  <c r="BW76" i="2"/>
  <c r="AW132" i="2"/>
  <c r="AR132" i="2"/>
  <c r="AS132" i="2"/>
  <c r="AJ132" i="2"/>
  <c r="AD132" i="2"/>
  <c r="X132" i="2"/>
  <c r="S132" i="2"/>
  <c r="I135" i="2"/>
  <c r="BW121" i="3"/>
  <c r="BX215" i="8"/>
  <c r="N132" i="2"/>
  <c r="AU132" i="2"/>
  <c r="CD129" i="2"/>
  <c r="CC129" i="2"/>
  <c r="U132" i="2"/>
  <c r="BE132" i="2"/>
  <c r="CF129" i="2"/>
  <c r="AA132" i="2"/>
  <c r="BZ129" i="2"/>
  <c r="V132" i="2"/>
  <c r="BY129" i="2"/>
  <c r="BG132" i="2"/>
  <c r="K132" i="2"/>
  <c r="BV129" i="2"/>
  <c r="G132" i="2"/>
  <c r="Q132" i="2"/>
  <c r="BX129" i="2"/>
  <c r="BH132" i="2"/>
  <c r="AX132" i="2"/>
  <c r="AK132" i="2"/>
  <c r="CB129" i="2"/>
  <c r="AI132" i="2"/>
  <c r="J132" i="2"/>
  <c r="AE132" i="2"/>
  <c r="AF132" i="2"/>
  <c r="CA129" i="2"/>
  <c r="O132" i="2"/>
  <c r="CG129" i="2"/>
  <c r="BI132" i="2"/>
  <c r="AZ132" i="2"/>
  <c r="CE129" i="2"/>
  <c r="L132" i="2"/>
  <c r="BW129" i="2"/>
  <c r="CF76" i="2"/>
  <c r="CE76" i="2"/>
  <c r="BD135" i="2" l="1"/>
  <c r="BY218" i="8"/>
  <c r="BZ218" i="8"/>
  <c r="BV112" i="3"/>
  <c r="BG135" i="2"/>
  <c r="BW218" i="8"/>
  <c r="AA135" i="2"/>
  <c r="BX218" i="8"/>
  <c r="AI135" i="2"/>
  <c r="S135" i="2"/>
  <c r="Y144" i="2"/>
  <c r="T144" i="2"/>
  <c r="P144" i="2"/>
  <c r="AC144" i="2"/>
  <c r="CG132" i="2"/>
  <c r="N135" i="2"/>
  <c r="AD135" i="2"/>
  <c r="BC135" i="2"/>
  <c r="AY144" i="2"/>
  <c r="AT144" i="2"/>
  <c r="CE132" i="2"/>
  <c r="AH144" i="2"/>
  <c r="CB132" i="2"/>
  <c r="X135" i="2"/>
  <c r="BX132" i="2"/>
  <c r="AS135" i="2"/>
  <c r="BB144" i="2"/>
  <c r="AJ135" i="2"/>
  <c r="O135" i="2"/>
  <c r="AE135" i="2"/>
  <c r="AX135" i="2"/>
  <c r="BZ132" i="2"/>
  <c r="BH135" i="2"/>
  <c r="U135" i="2"/>
  <c r="AR135" i="2"/>
  <c r="BY132" i="2"/>
  <c r="CF132" i="2"/>
  <c r="AW135" i="2"/>
  <c r="Z144" i="2"/>
  <c r="CB218" i="8"/>
  <c r="CA218" i="8"/>
  <c r="BV218" i="8"/>
  <c r="BW132" i="2"/>
  <c r="K135" i="2"/>
  <c r="J135" i="2"/>
  <c r="I144" i="2"/>
  <c r="L135" i="2"/>
  <c r="AZ135" i="2"/>
  <c r="AF135" i="2"/>
  <c r="CA132" i="2"/>
  <c r="AK135" i="2"/>
  <c r="G135" i="2"/>
  <c r="BV132" i="2"/>
  <c r="V135" i="2"/>
  <c r="AU135" i="2"/>
  <c r="CD132" i="2"/>
  <c r="CC132" i="2"/>
  <c r="BI135" i="2"/>
  <c r="Q135" i="2"/>
  <c r="BE135" i="2"/>
  <c r="BD144" i="2" l="1"/>
  <c r="BX227" i="8"/>
  <c r="BZ227" i="8"/>
  <c r="BZ135" i="2"/>
  <c r="BG144" i="2"/>
  <c r="AA144" i="2"/>
  <c r="BW227" i="8"/>
  <c r="BY227" i="8"/>
  <c r="CB227" i="8"/>
  <c r="L144" i="2"/>
  <c r="BW135" i="2"/>
  <c r="O144" i="2"/>
  <c r="BC144" i="2"/>
  <c r="AI144" i="2"/>
  <c r="AW144" i="2"/>
  <c r="AX144" i="2"/>
  <c r="S144" i="2"/>
  <c r="AS144" i="2"/>
  <c r="N144" i="2"/>
  <c r="U144" i="2"/>
  <c r="CE135" i="2"/>
  <c r="AE144" i="2"/>
  <c r="AJ144" i="2"/>
  <c r="AD144" i="2"/>
  <c r="CC135" i="2"/>
  <c r="AR144" i="2"/>
  <c r="BH144" i="2"/>
  <c r="X144" i="2"/>
  <c r="CA227" i="8"/>
  <c r="AZ144" i="2"/>
  <c r="J144" i="2"/>
  <c r="K144" i="2"/>
  <c r="BV135" i="2"/>
  <c r="CB135" i="2"/>
  <c r="AK144" i="2"/>
  <c r="BX135" i="2"/>
  <c r="Q144" i="2"/>
  <c r="BY135" i="2"/>
  <c r="V144" i="2"/>
  <c r="CD135" i="2"/>
  <c r="AU144" i="2"/>
  <c r="CF135" i="2"/>
  <c r="BE144" i="2"/>
  <c r="CG135" i="2"/>
  <c r="BI144" i="2"/>
  <c r="CA135" i="2"/>
  <c r="AF144" i="2"/>
  <c r="BZ144" i="2" l="1"/>
  <c r="BW144" i="2"/>
  <c r="CB144" i="2"/>
  <c r="CG144" i="2"/>
  <c r="CF144" i="2"/>
  <c r="CE144" i="2"/>
  <c r="BY144" i="2"/>
  <c r="CD144" i="2"/>
  <c r="BX144" i="2"/>
  <c r="CA144" i="2"/>
  <c r="BV69" i="3" l="1"/>
  <c r="BV70" i="3" l="1"/>
  <c r="BV103" i="8" l="1"/>
  <c r="BV102" i="8" l="1"/>
  <c r="CG168" i="8" l="1"/>
  <c r="CG177" i="8" l="1"/>
  <c r="CG178" i="8"/>
  <c r="CG164" i="8"/>
  <c r="CG166" i="8"/>
  <c r="CG165" i="8"/>
  <c r="CG190" i="8"/>
  <c r="CG182" i="8"/>
  <c r="CG192" i="8"/>
  <c r="CG189" i="8"/>
  <c r="CG188" i="8"/>
  <c r="CG191" i="8"/>
  <c r="CG174" i="8"/>
  <c r="CG160" i="8"/>
  <c r="CG167" i="8"/>
  <c r="CG180" i="8"/>
  <c r="CG162" i="8"/>
  <c r="CG198" i="8" s="1"/>
  <c r="CG171" i="8"/>
  <c r="CG161" i="8"/>
  <c r="CG179" i="8"/>
  <c r="CG193" i="8" l="1"/>
  <c r="CG172" i="8"/>
  <c r="CG183" i="8"/>
  <c r="CG200" i="8"/>
  <c r="CG185" i="8" l="1"/>
  <c r="CG195" i="8" l="1"/>
  <c r="CG153" i="8" l="1"/>
  <c r="CG140" i="8"/>
  <c r="CG154" i="8"/>
  <c r="CG138" i="8"/>
  <c r="CG134" i="8"/>
  <c r="CG149" i="8"/>
  <c r="CG141" i="8"/>
  <c r="CG130" i="8"/>
  <c r="CG151" i="8"/>
  <c r="CG147" i="8"/>
  <c r="CG142" i="8"/>
  <c r="CG152" i="8"/>
  <c r="CG126" i="8"/>
  <c r="CG129" i="8"/>
  <c r="CG133" i="8"/>
  <c r="CG146" i="8"/>
  <c r="CG131" i="8"/>
  <c r="CG143" i="8"/>
  <c r="CG135" i="8"/>
  <c r="CG145" i="8"/>
  <c r="CG128" i="8"/>
  <c r="CG125" i="8"/>
  <c r="CG155" i="8" l="1"/>
  <c r="CG136" i="8"/>
  <c r="CG197" i="8"/>
  <c r="CG201" i="8" l="1"/>
  <c r="CG157" i="8"/>
  <c r="CG220" i="8" l="1"/>
  <c r="CG223" i="8" l="1"/>
  <c r="CG225" i="8" l="1"/>
  <c r="CG227" i="8" l="1"/>
  <c r="CH58" i="8" l="1"/>
  <c r="CH35" i="8" l="1"/>
  <c r="CH70" i="3" l="1"/>
  <c r="CH90" i="2"/>
  <c r="CH54" i="8"/>
  <c r="CH32" i="3"/>
  <c r="CH88" i="2"/>
  <c r="CH89" i="2"/>
  <c r="CH40" i="3" l="1"/>
  <c r="CH56" i="2"/>
  <c r="CH53" i="2"/>
  <c r="CH18" i="2"/>
  <c r="CH16" i="2"/>
  <c r="CH64" i="2"/>
  <c r="CH15" i="2"/>
  <c r="CH97" i="8"/>
  <c r="CH106" i="8"/>
  <c r="CH69" i="3"/>
  <c r="CH57" i="2"/>
  <c r="CH63" i="2"/>
  <c r="CH12" i="2"/>
  <c r="CH103" i="8"/>
  <c r="CH17" i="2"/>
  <c r="CH46" i="2"/>
  <c r="CH98" i="8"/>
  <c r="CH14" i="2"/>
  <c r="CH38" i="3"/>
  <c r="CH39" i="3"/>
  <c r="CH52" i="2"/>
  <c r="CH47" i="3"/>
  <c r="CH48" i="3"/>
  <c r="CH96" i="8"/>
  <c r="CH37" i="3"/>
  <c r="CH47" i="2"/>
  <c r="CH45" i="2"/>
  <c r="CH87" i="2"/>
  <c r="CH13" i="2"/>
  <c r="CH44" i="2"/>
  <c r="CH54" i="2"/>
  <c r="CH55" i="2"/>
  <c r="CH27" i="3" l="1"/>
  <c r="CH113" i="2"/>
  <c r="CH97" i="3"/>
  <c r="CH121" i="2"/>
  <c r="CH99" i="2"/>
  <c r="CH112" i="2"/>
  <c r="CH43" i="2"/>
  <c r="CH62" i="2"/>
  <c r="CH111" i="2"/>
  <c r="CH25" i="2"/>
  <c r="CH81" i="3"/>
  <c r="CH92" i="3"/>
  <c r="CH87" i="3"/>
  <c r="CH118" i="2"/>
  <c r="CH18" i="3"/>
  <c r="CH34" i="2"/>
  <c r="CH104" i="2"/>
  <c r="CH91" i="3"/>
  <c r="CH19" i="3"/>
  <c r="CH20" i="2"/>
  <c r="CH65" i="2"/>
  <c r="CH51" i="2"/>
  <c r="CH38" i="2"/>
  <c r="CH36" i="3"/>
  <c r="CH53" i="8"/>
  <c r="CH13" i="3"/>
  <c r="CH98" i="2"/>
  <c r="CH30" i="2"/>
  <c r="CH86" i="3"/>
  <c r="CH106" i="2"/>
  <c r="CH93" i="8"/>
  <c r="CH114" i="2"/>
  <c r="CH83" i="3"/>
  <c r="CH117" i="2"/>
  <c r="CH105" i="2"/>
  <c r="CH46" i="3"/>
  <c r="CH21" i="3"/>
  <c r="CH102" i="8"/>
  <c r="CH26" i="2"/>
  <c r="CH80" i="3"/>
  <c r="CH95" i="8"/>
  <c r="CH23" i="3"/>
  <c r="CH100" i="2"/>
  <c r="CH96" i="3"/>
  <c r="CH98" i="3"/>
  <c r="CH11" i="2"/>
  <c r="CH85" i="3"/>
  <c r="CH93" i="3"/>
  <c r="CH79" i="3"/>
  <c r="CH28" i="2"/>
  <c r="CH107" i="2"/>
  <c r="CH36" i="2" l="1"/>
  <c r="CH108" i="2"/>
  <c r="CH88" i="3"/>
  <c r="CH108" i="3"/>
  <c r="CH17" i="3"/>
  <c r="CH122" i="2"/>
  <c r="CH22" i="2"/>
  <c r="CH52" i="8"/>
  <c r="CH32" i="2"/>
  <c r="CH11" i="3"/>
  <c r="CH99" i="3"/>
  <c r="CH24" i="2"/>
  <c r="CH51" i="8"/>
  <c r="CH131" i="2"/>
  <c r="CH15" i="3" l="1"/>
  <c r="CH114" i="3"/>
  <c r="CH138" i="2"/>
  <c r="CH76" i="2"/>
  <c r="CH71" i="2"/>
  <c r="CH75" i="2"/>
  <c r="CH70" i="2"/>
  <c r="CH129" i="2"/>
  <c r="CH137" i="2"/>
  <c r="CH69" i="2"/>
  <c r="CH74" i="2"/>
  <c r="CH41" i="2"/>
  <c r="CH115" i="3"/>
  <c r="CH25" i="3" l="1"/>
  <c r="CH140" i="2"/>
  <c r="CH117" i="3"/>
  <c r="CH72" i="2"/>
  <c r="CH77" i="2"/>
  <c r="CH132" i="2"/>
  <c r="CH57" i="3"/>
  <c r="CH52" i="3"/>
  <c r="CH135" i="2" l="1"/>
  <c r="CH142" i="2"/>
  <c r="CH29" i="3"/>
  <c r="CH53" i="3"/>
  <c r="CH58" i="3"/>
  <c r="CH119" i="3"/>
  <c r="CH59" i="3" l="1"/>
  <c r="CH54" i="3"/>
  <c r="CH144" i="2"/>
  <c r="CH106" i="3"/>
  <c r="CH34" i="3"/>
  <c r="CH109" i="3" l="1"/>
  <c r="CH60" i="3"/>
  <c r="CH55" i="3"/>
  <c r="CH112" i="3" l="1"/>
  <c r="CH121" i="3" l="1"/>
  <c r="CH25" i="8" l="1"/>
  <c r="CH23" i="8" l="1"/>
  <c r="CH47" i="8"/>
  <c r="CH30" i="8"/>
  <c r="CH34" i="8"/>
  <c r="CH13" i="8"/>
  <c r="CH39" i="8"/>
  <c r="CH18" i="8"/>
  <c r="CH31" i="8"/>
  <c r="CH19" i="8"/>
  <c r="CH11" i="8"/>
  <c r="CH29" i="8" l="1"/>
  <c r="CH15" i="8"/>
  <c r="CH33" i="8"/>
  <c r="CH17" i="8"/>
  <c r="CH77" i="8" l="1"/>
  <c r="CH68" i="8"/>
  <c r="CH67" i="8"/>
  <c r="CH69" i="8" l="1"/>
  <c r="CH66" i="8"/>
  <c r="CH65" i="8" l="1"/>
  <c r="CH214" i="8" l="1"/>
  <c r="CH21" i="8" l="1"/>
  <c r="CH40" i="8" l="1"/>
  <c r="CH27" i="8"/>
  <c r="CH78" i="8" l="1"/>
  <c r="CH38" i="8"/>
  <c r="CH44" i="8" l="1"/>
  <c r="CH46" i="8" l="1"/>
  <c r="CH126" i="8" l="1"/>
  <c r="CH168" i="8"/>
  <c r="CH182" i="8" l="1"/>
  <c r="CH192" i="8"/>
  <c r="CH180" i="8"/>
  <c r="CH162" i="8"/>
  <c r="CH178" i="8"/>
  <c r="CH160" i="8"/>
  <c r="CH166" i="8"/>
  <c r="CH191" i="8"/>
  <c r="CH165" i="8"/>
  <c r="CH177" i="8"/>
  <c r="CH174" i="8"/>
  <c r="CH171" i="8"/>
  <c r="CH164" i="8"/>
  <c r="CH188" i="8"/>
  <c r="CH179" i="8"/>
  <c r="CH190" i="8"/>
  <c r="CH167" i="8"/>
  <c r="CH189" i="8"/>
  <c r="CH161" i="8"/>
  <c r="CH198" i="8" l="1"/>
  <c r="CH193" i="8"/>
  <c r="CH172" i="8"/>
  <c r="CH200" i="8"/>
  <c r="CH183" i="8"/>
  <c r="CH185" i="8" l="1"/>
  <c r="CH195" i="8" l="1"/>
  <c r="CH140" i="8" l="1"/>
  <c r="CH135" i="8"/>
  <c r="CH143" i="8"/>
  <c r="CH151" i="8"/>
  <c r="CH138" i="8"/>
  <c r="CH147" i="8"/>
  <c r="CH141" i="8"/>
  <c r="CH152" i="8"/>
  <c r="CH133" i="8"/>
  <c r="CH142" i="8"/>
  <c r="CH154" i="8"/>
  <c r="CH125" i="8"/>
  <c r="CH131" i="8"/>
  <c r="CH130" i="8"/>
  <c r="CH128" i="8"/>
  <c r="CH145" i="8"/>
  <c r="CH129" i="8"/>
  <c r="CH153" i="8"/>
  <c r="CH149" i="8"/>
  <c r="CH134" i="8"/>
  <c r="CH146" i="8"/>
  <c r="CH136" i="8" l="1"/>
  <c r="CH197" i="8"/>
  <c r="CH155" i="8"/>
  <c r="CH201" i="8" l="1"/>
  <c r="CH157" i="8"/>
  <c r="CH220" i="8" l="1"/>
  <c r="CH223" i="8" l="1"/>
  <c r="CH225" i="8" l="1"/>
  <c r="BO79" i="8" l="1"/>
  <c r="BO212" i="8"/>
  <c r="CH49" i="8"/>
  <c r="BO80" i="8" l="1"/>
  <c r="CH63" i="8"/>
  <c r="BO215" i="8"/>
  <c r="CH212" i="8"/>
  <c r="CH79" i="8"/>
  <c r="BO218" i="8" l="1"/>
  <c r="CH215" i="8"/>
  <c r="CH80" i="8"/>
  <c r="CH218" i="8" l="1"/>
  <c r="BO227" i="8"/>
  <c r="CH227" i="8" l="1"/>
  <c r="CI132" i="8" l="1"/>
  <c r="CI145" i="8"/>
  <c r="CI126" i="8"/>
  <c r="CI174" i="8" l="1"/>
  <c r="CI188" i="8"/>
  <c r="CI55" i="2"/>
  <c r="CI54" i="2"/>
  <c r="CI45" i="2"/>
  <c r="CI15" i="2"/>
  <c r="CI64" i="2"/>
  <c r="CI53" i="2"/>
  <c r="CI62" i="2"/>
  <c r="CI46" i="2"/>
  <c r="CI20" i="2"/>
  <c r="CI16" i="2"/>
  <c r="CI56" i="2"/>
  <c r="CI47" i="2"/>
  <c r="CI14" i="2"/>
  <c r="CI18" i="2"/>
  <c r="CI26" i="2"/>
  <c r="CI13" i="2"/>
  <c r="CI17" i="2"/>
  <c r="CI34" i="2"/>
  <c r="CI30" i="2"/>
  <c r="CI57" i="2"/>
  <c r="CI198" i="8" l="1"/>
  <c r="CI52" i="2"/>
  <c r="BQ51" i="2"/>
  <c r="CI25" i="2"/>
  <c r="BQ24" i="2"/>
  <c r="CI44" i="2"/>
  <c r="BQ43" i="2"/>
  <c r="CI28" i="2"/>
  <c r="CI12" i="2"/>
  <c r="BQ11" i="2"/>
  <c r="BQ51" i="8"/>
  <c r="CI38" i="2"/>
  <c r="CI192" i="8"/>
  <c r="CI191" i="8"/>
  <c r="CI171" i="8"/>
  <c r="CI168" i="8"/>
  <c r="CI169" i="8"/>
  <c r="CI190" i="8"/>
  <c r="BS131" i="2" l="1"/>
  <c r="BT131" i="2"/>
  <c r="CI24" i="2"/>
  <c r="CI51" i="2"/>
  <c r="BR131" i="2"/>
  <c r="BQ22" i="2"/>
  <c r="CI11" i="2"/>
  <c r="CI43" i="2"/>
  <c r="BQ131" i="2"/>
  <c r="CI51" i="8"/>
  <c r="BQ63" i="8"/>
  <c r="CI189" i="8"/>
  <c r="BQ193" i="8"/>
  <c r="CI176" i="8"/>
  <c r="BQ183" i="8"/>
  <c r="CI131" i="2" l="1"/>
  <c r="BQ69" i="2"/>
  <c r="CI183" i="8"/>
  <c r="CI193" i="8"/>
  <c r="CI63" i="8"/>
  <c r="BQ80" i="8"/>
  <c r="BQ74" i="2"/>
  <c r="CI22" i="2"/>
  <c r="BQ32" i="2"/>
  <c r="CI80" i="8" l="1"/>
  <c r="BQ70" i="2"/>
  <c r="CI32" i="2"/>
  <c r="BQ75" i="2"/>
  <c r="BQ36" i="2"/>
  <c r="CI69" i="2"/>
  <c r="CI74" i="2"/>
  <c r="BS129" i="2" l="1"/>
  <c r="BS132" i="2" s="1"/>
  <c r="BS135" i="2" s="1"/>
  <c r="BS144" i="2" s="1"/>
  <c r="BT129" i="2"/>
  <c r="BR129" i="2"/>
  <c r="CI129" i="2" s="1"/>
  <c r="CI70" i="2"/>
  <c r="CI75" i="2"/>
  <c r="CI36" i="2"/>
  <c r="BQ41" i="2"/>
  <c r="BQ71" i="2"/>
  <c r="BQ129" i="2"/>
  <c r="BQ76" i="2"/>
  <c r="BT132" i="2" l="1"/>
  <c r="BR132" i="2"/>
  <c r="CI132" i="2" s="1"/>
  <c r="BR135" i="2"/>
  <c r="BQ132" i="2"/>
  <c r="CI71" i="2"/>
  <c r="CI76" i="2"/>
  <c r="CI41" i="2"/>
  <c r="BQ77" i="2"/>
  <c r="BQ72" i="2"/>
  <c r="BT135" i="2" l="1"/>
  <c r="BR144" i="2"/>
  <c r="BQ135" i="2"/>
  <c r="CI77" i="2"/>
  <c r="CI72" i="2"/>
  <c r="CI131" i="8"/>
  <c r="CI154" i="8"/>
  <c r="CI129" i="8"/>
  <c r="CI149" i="8"/>
  <c r="CI134" i="8"/>
  <c r="CI146" i="8"/>
  <c r="CI143" i="8"/>
  <c r="CI130" i="8"/>
  <c r="CI152" i="8"/>
  <c r="CI147" i="8"/>
  <c r="CI128" i="8"/>
  <c r="CI133" i="8"/>
  <c r="CI144" i="8"/>
  <c r="CI142" i="8"/>
  <c r="CI135" i="8"/>
  <c r="BT144" i="2" l="1"/>
  <c r="CI135" i="2"/>
  <c r="CI144" i="2"/>
  <c r="BQ144" i="2"/>
  <c r="BQ197" i="8"/>
  <c r="BQ136" i="8"/>
  <c r="CI125" i="8"/>
  <c r="BQ157" i="8" l="1"/>
  <c r="CI165" i="8"/>
  <c r="CI136" i="8"/>
  <c r="CI161" i="8"/>
  <c r="CI197" i="8"/>
  <c r="BQ201" i="8"/>
  <c r="CI138" i="8"/>
  <c r="CI155" i="8"/>
  <c r="CI201" i="8" l="1"/>
  <c r="BQ172" i="8"/>
  <c r="CI172" i="8" l="1"/>
  <c r="BQ185" i="8"/>
  <c r="BQ221" i="8" s="1"/>
  <c r="BQ220" i="8"/>
  <c r="CI157" i="8"/>
  <c r="CI185" i="8" l="1"/>
  <c r="BQ195" i="8"/>
  <c r="CI63" i="2"/>
  <c r="BQ65" i="2"/>
  <c r="CI65" i="2" l="1"/>
  <c r="CI195" i="8"/>
  <c r="BQ223" i="8"/>
  <c r="BS225" i="8" l="1"/>
  <c r="BS227" i="8" s="1"/>
  <c r="BT225" i="8"/>
  <c r="BR225" i="8"/>
  <c r="BQ225" i="8"/>
  <c r="BT227" i="8" l="1"/>
  <c r="CI225" i="8"/>
  <c r="BQ227" i="8"/>
  <c r="BR227" i="8"/>
  <c r="CI227" i="8" l="1"/>
</calcChain>
</file>

<file path=xl/sharedStrings.xml><?xml version="1.0" encoding="utf-8"?>
<sst xmlns="http://schemas.openxmlformats.org/spreadsheetml/2006/main" count="3694" uniqueCount="319">
  <si>
    <t>VOLUME (000 tons)</t>
  </si>
  <si>
    <t>OTC</t>
  </si>
  <si>
    <t>HPC</t>
  </si>
  <si>
    <t>2022¹</t>
  </si>
  <si>
    <t>Commodities</t>
  </si>
  <si>
    <t>CAPEX</t>
  </si>
  <si>
    <t>ATIVO OPERACIONAL</t>
  </si>
  <si>
    <t>Alíquota (%)</t>
  </si>
  <si>
    <t>NOPAT</t>
  </si>
  <si>
    <t>Ipiranga</t>
  </si>
  <si>
    <t>Oxiteno</t>
  </si>
  <si>
    <t>Ultragaz</t>
  </si>
  <si>
    <t>Ultracargo</t>
  </si>
  <si>
    <t>Extrafarma</t>
  </si>
  <si>
    <t>n/a</t>
  </si>
  <si>
    <t>IFRS 9</t>
  </si>
  <si>
    <t>IFRS 15</t>
  </si>
  <si>
    <t>IFRS 16</t>
  </si>
  <si>
    <t>2022²</t>
  </si>
  <si>
    <t>2014¹</t>
  </si>
  <si>
    <t>R</t>
  </si>
  <si>
    <t>Impairment</t>
  </si>
  <si>
    <t>abastece aí</t>
  </si>
  <si>
    <r>
      <t>2022²</t>
    </r>
    <r>
      <rPr>
        <b/>
        <vertAlign val="superscript"/>
        <sz val="8"/>
        <color theme="0"/>
        <rFont val="Aptos"/>
        <family val="2"/>
      </rPr>
      <t>,3</t>
    </r>
  </si>
  <si>
    <r>
      <t xml:space="preserve">2019 </t>
    </r>
    <r>
      <rPr>
        <b/>
        <vertAlign val="superscript"/>
        <sz val="8"/>
        <color theme="0"/>
        <rFont val="Aptos"/>
        <family val="2"/>
      </rPr>
      <t>4</t>
    </r>
  </si>
  <si>
    <r>
      <t>2022 ²</t>
    </r>
    <r>
      <rPr>
        <b/>
        <vertAlign val="superscript"/>
        <sz val="8"/>
        <color theme="0"/>
        <rFont val="Aptos"/>
        <family val="2"/>
      </rPr>
      <t>,3</t>
    </r>
  </si>
  <si>
    <t>-</t>
  </si>
  <si>
    <t>Hidrovias</t>
  </si>
  <si>
    <t>Hedge Accounting</t>
  </si>
  <si>
    <t>IFRS norm considered for each of the years</t>
  </si>
  <si>
    <t>Income statement (R$ million)</t>
  </si>
  <si>
    <t>NET REVENUES FROM SALES AND SERVICES</t>
  </si>
  <si>
    <t>COST OF PRODUCTS SOLD AND SERVICES PROVIDED</t>
  </si>
  <si>
    <t>GROSS PROFIT</t>
  </si>
  <si>
    <t>OPERATING EXPENSES</t>
  </si>
  <si>
    <t>Selling and marketing</t>
  </si>
  <si>
    <t>General and administrative</t>
  </si>
  <si>
    <t>RESULTS FROM DISPOSAL OF ASSETS</t>
  </si>
  <si>
    <t>OTHER OPERATING INCOME (EXPENSES), NET</t>
  </si>
  <si>
    <t>IMPAIRMENT</t>
  </si>
  <si>
    <t>OPERATING INCOME (LOSS)</t>
  </si>
  <si>
    <t>FINANCIAL RESULTS</t>
  </si>
  <si>
    <t>Financial income</t>
  </si>
  <si>
    <t>Financial expenses</t>
  </si>
  <si>
    <t>SHARE OF PROFIT (LOSS) OF SUBSIDIARIES, JOINT VENTURES AND ASSOCIATES</t>
  </si>
  <si>
    <t>Share of profit (loss) of subsidiaries, joint ventures and associates</t>
  </si>
  <si>
    <t>Amortization of fair value adjustments on associates acquisition</t>
  </si>
  <si>
    <t>Gain (loss) on acquisiton of control of associate</t>
  </si>
  <si>
    <t>INCOME (LOSS) BEFORE INCOME AND SOCIAL CONTRIBUTION TAXES</t>
  </si>
  <si>
    <t>Current income and social contribution taxes</t>
  </si>
  <si>
    <t>Deferred income and social contribution taxes</t>
  </si>
  <si>
    <t>Net effect of the cessation of depreciation</t>
  </si>
  <si>
    <t>NET INCOME (LOSS)</t>
  </si>
  <si>
    <t>Net income (loss) attributable to:</t>
  </si>
  <si>
    <t>Shareholders of the Company</t>
  </si>
  <si>
    <t>Non-controlling interests in subsidiaries</t>
  </si>
  <si>
    <t>ADJUSTED EBITDA</t>
  </si>
  <si>
    <r>
      <t>Non-recurring items</t>
    </r>
    <r>
      <rPr>
        <vertAlign val="superscript"/>
        <sz val="10"/>
        <rFont val="Aptos"/>
        <family val="2"/>
      </rPr>
      <t>4</t>
    </r>
    <r>
      <rPr>
        <sz val="10"/>
        <rFont val="Aptos"/>
        <family val="2"/>
      </rPr>
      <t xml:space="preserve"> </t>
    </r>
  </si>
  <si>
    <t>Results from disposal of assets (Ipiranga)</t>
  </si>
  <si>
    <t>Credits and provisions (Ipiranga)</t>
  </si>
  <si>
    <t>Credits and provisions (Ultragaz)</t>
  </si>
  <si>
    <t>Stella earnout (Ultragaz)</t>
  </si>
  <si>
    <t>Extemporaneous tax credits (Oxiteno)</t>
  </si>
  <si>
    <t>Impairment (Extrafarma)</t>
  </si>
  <si>
    <t>Pre-closing expenses provisions (Extrafarma)</t>
  </si>
  <si>
    <t>Extraordinary expenses/provisions and post-closing adjustments from the sales of Oxiteno and Extrafarma</t>
  </si>
  <si>
    <t>Adjustments from discontinued operations</t>
  </si>
  <si>
    <t>Elimination of the sale of the Rondonópolis base</t>
  </si>
  <si>
    <t>Assets write-off and Cabotagem impairment (Hidrovias)</t>
  </si>
  <si>
    <r>
      <t>RECURRING ADJUSTED EBITDA</t>
    </r>
    <r>
      <rPr>
        <b/>
        <vertAlign val="superscript"/>
        <sz val="10"/>
        <rFont val="Aptos"/>
        <family val="2"/>
      </rPr>
      <t>4</t>
    </r>
    <r>
      <rPr>
        <b/>
        <sz val="10"/>
        <rFont val="Aptos"/>
        <family val="2"/>
      </rPr>
      <t xml:space="preserve"> </t>
    </r>
  </si>
  <si>
    <r>
      <t xml:space="preserve">Depreciation and amortization </t>
    </r>
    <r>
      <rPr>
        <vertAlign val="superscript"/>
        <sz val="10"/>
        <rFont val="Aptos"/>
        <family val="2"/>
      </rPr>
      <t>5</t>
    </r>
  </si>
  <si>
    <t>Cost of goods sold</t>
  </si>
  <si>
    <t>Selling expenses</t>
  </si>
  <si>
    <t>Administrative expenses</t>
  </si>
  <si>
    <t>Amortization of contractual assets with customers - exclusive rights</t>
  </si>
  <si>
    <t>Fair value adjustments on associate acquisitions</t>
  </si>
  <si>
    <t>Cash flow hedge from bonds</t>
  </si>
  <si>
    <t>MTM of energy future contracts</t>
  </si>
  <si>
    <t>GROSS MARGIN %</t>
  </si>
  <si>
    <t>OPERATING MARGIN %</t>
  </si>
  <si>
    <t>ADJUSTED EBITDA MARGIN %</t>
  </si>
  <si>
    <r>
      <t>RECURRING ADJUSTED EBITDA MARGIN</t>
    </r>
    <r>
      <rPr>
        <b/>
        <vertAlign val="superscript"/>
        <sz val="10"/>
        <rFont val="Aptos"/>
        <family val="2"/>
      </rPr>
      <t>4</t>
    </r>
    <r>
      <rPr>
        <b/>
        <sz val="10"/>
        <rFont val="Aptos"/>
        <family val="2"/>
      </rPr>
      <t xml:space="preserve"> %</t>
    </r>
  </si>
  <si>
    <t xml:space="preserve">Ultrapar consolidated </t>
  </si>
  <si>
    <t xml:space="preserve">   Property, plant and equipment and additions to intagible assets</t>
  </si>
  <si>
    <t xml:space="preserve">   Contractual assets with customers (exclusive rights)</t>
  </si>
  <si>
    <t xml:space="preserve">   Financial of clients and rental advances (net of receipts)</t>
  </si>
  <si>
    <t>Note: includes property, plant and equipment and additions to intagible assets (net of divestments), contractual assets with customers (exclusive rights), initial direct costs of assets with right of use, contribution made in special purpose entities (SPEs), auction grant payments, drawdowns of financing to clients, rental advances (net of receipts) and payments of leases. Does not include equity investments.</t>
  </si>
  <si>
    <t>¹ The conclusion of the association with Extrafarma took place on January 31, 2014. Thus, the information of Ultrapar for 1Q14 considers only the months of February and March of Extrafarma.</t>
  </si>
  <si>
    <t>² The result of Oxiteno is consolidated in Ultrapar up to the 1Q22, due to the closing of its sale in April 1, 2022.</t>
  </si>
  <si>
    <t>³ The result of Extrafarma is consolidated in Ultrapar up to July 2022, due to the closing of its sale in August 1, 2022.</t>
  </si>
  <si>
    <t>ASSETS</t>
  </si>
  <si>
    <t>Cash and cash equivalents</t>
  </si>
  <si>
    <t>Financial investments</t>
  </si>
  <si>
    <r>
      <t>Derivative financial instruments</t>
    </r>
    <r>
      <rPr>
        <vertAlign val="superscript"/>
        <sz val="10"/>
        <color rgb="FF000000"/>
        <rFont val="Aptos"/>
        <family val="2"/>
      </rPr>
      <t>4</t>
    </r>
  </si>
  <si>
    <t>Trade receivables and reseller financing</t>
  </si>
  <si>
    <t>Trade receivables - sale of subsidiaries</t>
  </si>
  <si>
    <t>Inventories</t>
  </si>
  <si>
    <t>Recoverable taxes</t>
  </si>
  <si>
    <t>Future energy trading contracts</t>
  </si>
  <si>
    <t>Prepaid expenses</t>
  </si>
  <si>
    <t>Contractual assets with customers - exclusive rights</t>
  </si>
  <si>
    <t>Other receivables</t>
  </si>
  <si>
    <t>Total current assets</t>
  </si>
  <si>
    <t>Energy trading futures contracts</t>
  </si>
  <si>
    <t xml:space="preserve">Escrow deposits </t>
  </si>
  <si>
    <t>Related parties</t>
  </si>
  <si>
    <t>Investments in subsidiaries, joint ventures and associates</t>
  </si>
  <si>
    <t>Right-of-use assets, net</t>
  </si>
  <si>
    <t>Property, plant and equipment, net</t>
  </si>
  <si>
    <t>Intangibles assets, net</t>
  </si>
  <si>
    <t>Total non-current assets</t>
  </si>
  <si>
    <t>TOTAL ASSETS</t>
  </si>
  <si>
    <t>LIABILITIES</t>
  </si>
  <si>
    <t>Trade payables</t>
  </si>
  <si>
    <t>Trade payables - reverse factoring</t>
  </si>
  <si>
    <t>Loans, financing and debentures</t>
  </si>
  <si>
    <t>Salaries and related charges</t>
  </si>
  <si>
    <t>Taxes payable</t>
  </si>
  <si>
    <t>Leases payable</t>
  </si>
  <si>
    <t>Financial liabilities of customers</t>
  </si>
  <si>
    <t>Provision for decarbonization credit</t>
  </si>
  <si>
    <t>Dividends payable</t>
  </si>
  <si>
    <t>Other payables</t>
  </si>
  <si>
    <t>Total current liabilities</t>
  </si>
  <si>
    <t>Provisions for tax, civil and labor risks</t>
  </si>
  <si>
    <t>Post-employment benefits</t>
  </si>
  <si>
    <t>Total non-current liabilities</t>
  </si>
  <si>
    <t>TOTAL LIABILITIES</t>
  </si>
  <si>
    <t>EQUITY</t>
  </si>
  <si>
    <t>Share capital</t>
  </si>
  <si>
    <t>Reserves</t>
  </si>
  <si>
    <t>Treasury shares</t>
  </si>
  <si>
    <t>Others</t>
  </si>
  <si>
    <t>Total equity</t>
  </si>
  <si>
    <t>TOTAL LIABILITIES AND EQUITY</t>
  </si>
  <si>
    <t>Gross debt</t>
  </si>
  <si>
    <t>Net debt</t>
  </si>
  <si>
    <r>
      <rPr>
        <vertAlign val="superscript"/>
        <sz val="9"/>
        <color rgb="FF262626"/>
        <rFont val="Aptos"/>
        <family val="2"/>
      </rPr>
      <t>4</t>
    </r>
    <r>
      <rPr>
        <sz val="9"/>
        <color rgb="FF262626"/>
        <rFont val="Aptos"/>
        <family val="2"/>
      </rPr>
      <t xml:space="preserve"> </t>
    </r>
    <r>
      <rPr>
        <sz val="9"/>
        <color rgb="FF000000"/>
        <rFont val="Aptos"/>
        <family val="2"/>
      </rPr>
      <t>In 2Q25, the 'Cash and cash equivalents' and 'Gross debt' line no longer included the balance of 'Derivative instruments'.</t>
    </r>
  </si>
  <si>
    <t>LTM Adjusted EBITDA</t>
  </si>
  <si>
    <t>LTM Depreciation and amortization</t>
  </si>
  <si>
    <t>Income tax</t>
  </si>
  <si>
    <r>
      <t>Operating assets</t>
    </r>
    <r>
      <rPr>
        <vertAlign val="superscript"/>
        <sz val="10"/>
        <color theme="1"/>
        <rFont val="Aptos"/>
        <family val="2"/>
      </rPr>
      <t>5</t>
    </r>
  </si>
  <si>
    <r>
      <t>Operating liabilities</t>
    </r>
    <r>
      <rPr>
        <vertAlign val="superscript"/>
        <sz val="10"/>
        <color theme="1"/>
        <rFont val="Aptos"/>
        <family val="2"/>
      </rPr>
      <t>5</t>
    </r>
  </si>
  <si>
    <r>
      <t>Final employed capital</t>
    </r>
    <r>
      <rPr>
        <b/>
        <vertAlign val="superscript"/>
        <sz val="10"/>
        <color theme="1"/>
        <rFont val="Aptos"/>
        <family val="2"/>
      </rPr>
      <t>6</t>
    </r>
  </si>
  <si>
    <r>
      <t>AVERAGE EMPLOYED CAPITAL</t>
    </r>
    <r>
      <rPr>
        <b/>
        <vertAlign val="superscript"/>
        <sz val="10"/>
        <color theme="1"/>
        <rFont val="Aptos"/>
        <family val="2"/>
      </rPr>
      <t>6</t>
    </r>
  </si>
  <si>
    <r>
      <t>ROIC (RETURN ON INVESTED CAPITAL)</t>
    </r>
    <r>
      <rPr>
        <b/>
        <vertAlign val="superscript"/>
        <sz val="10"/>
        <color theme="1"/>
        <rFont val="Aptos"/>
        <family val="2"/>
      </rPr>
      <t>6</t>
    </r>
  </si>
  <si>
    <r>
      <rPr>
        <vertAlign val="superscript"/>
        <sz val="9"/>
        <color rgb="FF262626"/>
        <rFont val="Aptos"/>
        <family val="2"/>
      </rPr>
      <t>4</t>
    </r>
    <r>
      <rPr>
        <sz val="9"/>
        <color rgb="FF262626"/>
        <rFont val="Aptos"/>
        <family val="2"/>
      </rPr>
      <t xml:space="preserve"> Without IFRS 16</t>
    </r>
  </si>
  <si>
    <r>
      <rPr>
        <vertAlign val="superscript"/>
        <sz val="9"/>
        <color rgb="FF262626"/>
        <rFont val="Aptos"/>
        <family val="2"/>
      </rPr>
      <t>5</t>
    </r>
    <r>
      <rPr>
        <sz val="9"/>
        <color rgb="FF262626"/>
        <rFont val="Aptos"/>
        <family val="2"/>
      </rPr>
      <t xml:space="preserve"> Includes Ultrapar's total assets and liabilities accounts detailed in the Balance sheet, excluding (i) cash, cash equivalents, financial investments and derivative financial instruments from assets and (ii) loans, financing, derivative financial instruments and debentures from liabilities.</t>
    </r>
  </si>
  <si>
    <r>
      <rPr>
        <vertAlign val="superscript"/>
        <sz val="9"/>
        <color rgb="FF262626"/>
        <rFont val="Aptos"/>
        <family val="2"/>
      </rPr>
      <t xml:space="preserve">6 </t>
    </r>
    <r>
      <rPr>
        <sz val="9"/>
        <color rgb="FF262626"/>
        <rFont val="Aptos"/>
        <family val="2"/>
      </rPr>
      <t xml:space="preserve">Starting from 1Q25, the concept of operating capital has been adjusted to reflect all balances of operational assets and liabilities from management's perspective, including primarily the balances of current and deferred income tax, with the comparative balances for 2023 and 2024 being restated </t>
    </r>
  </si>
  <si>
    <t>1 Quarter</t>
  </si>
  <si>
    <t>2 Quarter</t>
  </si>
  <si>
    <t>3 Quarter</t>
  </si>
  <si>
    <t>4 Quarter</t>
  </si>
  <si>
    <t>1 Quarter¹</t>
  </si>
  <si>
    <t>2 Quarter²</t>
  </si>
  <si>
    <t>3 Quarter³</t>
  </si>
  <si>
    <t>Capex (R$ million)</t>
  </si>
  <si>
    <t>Balance sheet (R$ million)</t>
  </si>
  <si>
    <t>ROIC (R$ million)</t>
  </si>
  <si>
    <t>Capital invested (R$ million)</t>
  </si>
  <si>
    <t>NET REVENUES</t>
  </si>
  <si>
    <t>Non-recurring items¹</t>
  </si>
  <si>
    <t>Results from disposal of assets</t>
  </si>
  <si>
    <t>Credits and provisions</t>
  </si>
  <si>
    <t>RECURRING ADJUSTED EBITDA¹</t>
  </si>
  <si>
    <t>Depreciation and amortization</t>
  </si>
  <si>
    <t>VOLUME (000 m³)</t>
  </si>
  <si>
    <t>Gasoline</t>
  </si>
  <si>
    <t>Ethanol</t>
  </si>
  <si>
    <t>NGV</t>
  </si>
  <si>
    <t>Diesel</t>
  </si>
  <si>
    <t>Fuel oils + kerosene + arla 32</t>
  </si>
  <si>
    <t>Lubricants and greases</t>
  </si>
  <si>
    <t>OPERATING DATA</t>
  </si>
  <si>
    <t>Number of service stations²</t>
  </si>
  <si>
    <t>Number of AmPm stores</t>
  </si>
  <si>
    <t>Company-operated stores</t>
  </si>
  <si>
    <t>Franchisees</t>
  </si>
  <si>
    <t>GROSS PROFIT/m³</t>
  </si>
  <si>
    <t xml:space="preserve">OPERATING PROFIT/m³ </t>
  </si>
  <si>
    <t>ADJUSTED EBITDA/m³</t>
  </si>
  <si>
    <t>RECURRING ADJUSTED EBITDA¹/m³</t>
  </si>
  <si>
    <t>RECURRING ADJUSTED EBITDA MARGIN¹ %</t>
  </si>
  <si>
    <t>OPERATING ASSETS</t>
  </si>
  <si>
    <t>Trade receivables</t>
  </si>
  <si>
    <t>Taxes</t>
  </si>
  <si>
    <t>Recoverable income and social contribution taxes</t>
  </si>
  <si>
    <t>Judicial deposits</t>
  </si>
  <si>
    <t>Right-of-use assets</t>
  </si>
  <si>
    <t>Property, plant and equipment, Intangibles and Investments</t>
  </si>
  <si>
    <t>Total operating assets</t>
  </si>
  <si>
    <t>OPERATING LIABILITIES</t>
  </si>
  <si>
    <t>Income and social contribution taxes payable</t>
  </si>
  <si>
    <t>Judicial provisions</t>
  </si>
  <si>
    <t>Financial liabilities of customers (vendor)</t>
  </si>
  <si>
    <t>Total operating liabilities</t>
  </si>
  <si>
    <t>Operating assets¹</t>
  </si>
  <si>
    <t>Operating liabilities¹</t>
  </si>
  <si>
    <t>Final employed capital²</t>
  </si>
  <si>
    <t>AVERAGE EMPLOYED CAPITAL²</t>
  </si>
  <si>
    <t>ROIC (RETURN ON INVESTED CAPITAL)²</t>
  </si>
  <si>
    <t>¹ Includes Ipiranga's operating assets and liabilities accounts detailed in the Balance sheet.</t>
  </si>
  <si>
    <t xml:space="preserve">²Starting from 1Q25, the concept of operating capital has been adjusted to reflect all balances of operational assets and liabilities from management's perspective, including primarily the balances of current and deferred income tax, with the comparative balances for 2023 and 2024 being restated </t>
  </si>
  <si>
    <t>¹ Criteria established from 2021 onwards.</t>
  </si>
  <si>
    <t>² Change of the criteria for disclosing the number of service stations as of 1Q19, as described in the 4Q18 Earnings Release.</t>
  </si>
  <si>
    <t>COST OF PRODUCTS SOLD</t>
  </si>
  <si>
    <t>Stella earnout</t>
  </si>
  <si>
    <t>Bottled</t>
  </si>
  <si>
    <t>Bulk</t>
  </si>
  <si>
    <t>GROSS PROFIT/ton</t>
  </si>
  <si>
    <t>OPERATING PROFIT/ton</t>
  </si>
  <si>
    <t>ADJUSTED EBITDA/ton</t>
  </si>
  <si>
    <t>RECURRING ADJUSTED EBITDA¹/ton</t>
  </si>
  <si>
    <t>Escrow deposits</t>
  </si>
  <si>
    <t>Property, plant and equipment, Intangibles</t>
  </si>
  <si>
    <t>¹ Includes Ultragaz's operating assets and liabilities accounts detailed in the Balance sheet.</t>
  </si>
  <si>
    <t>COST OF SERVICES PROVIDED</t>
  </si>
  <si>
    <t>Fair value adjustments on associates acquisition</t>
  </si>
  <si>
    <t>CAPACITY AND M³ SOLD (000 m³)</t>
  </si>
  <si>
    <t>Average static capacity</t>
  </si>
  <si>
    <t>m³ sold</t>
  </si>
  <si>
    <t xml:space="preserve">Others¹ </t>
  </si>
  <si>
    <t>¹ Includes the long term obligations with clients account.</t>
  </si>
  <si>
    <t>¹ Includes Ultracargo's operating assets and liabilities accounts detailed in the Balance sheet.</t>
  </si>
  <si>
    <t>Income statement (R$ million)¹</t>
  </si>
  <si>
    <t>Capex (R$ million)¹</t>
  </si>
  <si>
    <t>Capital invested (R$ million)³</t>
  </si>
  <si>
    <t>ROIC (R$ million) ³</t>
  </si>
  <si>
    <t>Operational net revenue</t>
  </si>
  <si>
    <t>Depreciation and amortization (costs)</t>
  </si>
  <si>
    <t>Depreciation and amortization (expenses)</t>
  </si>
  <si>
    <t>Non-recurring items</t>
  </si>
  <si>
    <t>CDP guarantee</t>
  </si>
  <si>
    <t>Coastal Navigation impairment</t>
  </si>
  <si>
    <t>Railroad donation</t>
  </si>
  <si>
    <t>RECURRING ADJUSTED EBITDA</t>
  </si>
  <si>
    <t>Depreciation</t>
  </si>
  <si>
    <t>RECURRING ADJUSTED EBITDA/ton</t>
  </si>
  <si>
    <t>RECURRING ADJUSTED EBITDA MARGIN %</t>
  </si>
  <si>
    <t>Operating assets</t>
  </si>
  <si>
    <t>Operating liabilities</t>
  </si>
  <si>
    <t>Final employed capital</t>
  </si>
  <si>
    <t>AVERAGE EMPLOYED CAPITAL</t>
  </si>
  <si>
    <t>ROIC (RETURN ON INVESTED CAPITAL)</t>
  </si>
  <si>
    <t>¹ The income statement and Capex figures reflect the numbers reported by Hidrovias on its Investor Relations website.</t>
  </si>
  <si>
    <t>Depreciation - business combination²</t>
  </si>
  <si>
    <t>³ The capital invested and ROIC reflect the shareholder perspective and include the effects of the business combination, such as goodwill from the acquisition. For this reason, they differ from the figures reported by Hidrovias on its Investor Relations website.</t>
  </si>
  <si>
    <r>
      <rPr>
        <vertAlign val="superscript"/>
        <sz val="10"/>
        <color theme="1"/>
        <rFont val="Aptos"/>
        <family val="2"/>
      </rPr>
      <t xml:space="preserve">2 </t>
    </r>
    <r>
      <rPr>
        <sz val="10"/>
        <color theme="1"/>
        <rFont val="Aptos"/>
        <family val="2"/>
      </rPr>
      <t>Depreciation and amortization from the business combination</t>
    </r>
  </si>
  <si>
    <t>Tax rate (%)</t>
  </si>
  <si>
    <t>Customer indemnities and compensation</t>
  </si>
  <si>
    <t>3 Quarter²</t>
  </si>
  <si>
    <t>GROSS REVENUES</t>
  </si>
  <si>
    <t xml:space="preserve">SALES RETURNS, DISCOUNTS AND TAXES </t>
  </si>
  <si>
    <t>Non-recurring items³</t>
  </si>
  <si>
    <t>Pre-closing expenses provisions</t>
  </si>
  <si>
    <t>RECURRING ADJUSTED EBITDA³</t>
  </si>
  <si>
    <t>STORES (END OF THE PERIOD)</t>
  </si>
  <si>
    <t>Less than or equal to one year</t>
  </si>
  <si>
    <t>Between 1 and 2 years</t>
  </si>
  <si>
    <t>Between 2 and 3 years</t>
  </si>
  <si>
    <t>More than 3 years</t>
  </si>
  <si>
    <t>SAME STORE SALES</t>
  </si>
  <si>
    <r>
      <t>SALES MIX</t>
    </r>
    <r>
      <rPr>
        <b/>
        <vertAlign val="superscript"/>
        <sz val="10"/>
        <color rgb="FF000000"/>
        <rFont val="Century Gothic"/>
        <family val="2"/>
      </rPr>
      <t>4</t>
    </r>
    <r>
      <rPr>
        <b/>
        <sz val="10"/>
        <color indexed="8"/>
        <rFont val="Century Gothic"/>
        <family val="2"/>
      </rPr>
      <t xml:space="preserve"> %</t>
    </r>
  </si>
  <si>
    <t>Branded</t>
  </si>
  <si>
    <t>Generics</t>
  </si>
  <si>
    <t>Others (mobile phones, wholesale segment and other revenues)</t>
  </si>
  <si>
    <r>
      <t>GROSS MARGIN</t>
    </r>
    <r>
      <rPr>
        <b/>
        <vertAlign val="superscript"/>
        <sz val="10"/>
        <color rgb="FF000000"/>
        <rFont val="Century Gothic"/>
        <family val="2"/>
      </rPr>
      <t>4</t>
    </r>
    <r>
      <rPr>
        <b/>
        <sz val="10"/>
        <color indexed="8"/>
        <rFont val="Century Gothic"/>
        <family val="2"/>
      </rPr>
      <t xml:space="preserve"> %</t>
    </r>
  </si>
  <si>
    <r>
      <t>OPERATING MARGIN</t>
    </r>
    <r>
      <rPr>
        <b/>
        <vertAlign val="superscript"/>
        <sz val="10"/>
        <color rgb="FF000000"/>
        <rFont val="Century Gothic"/>
        <family val="2"/>
      </rPr>
      <t>4</t>
    </r>
    <r>
      <rPr>
        <b/>
        <sz val="10"/>
        <color indexed="8"/>
        <rFont val="Century Gothic"/>
        <family val="2"/>
      </rPr>
      <t xml:space="preserve"> %</t>
    </r>
  </si>
  <si>
    <r>
      <t>ADJUSTED EBITDA MARGIN</t>
    </r>
    <r>
      <rPr>
        <b/>
        <vertAlign val="superscript"/>
        <sz val="10"/>
        <color rgb="FF000000"/>
        <rFont val="Century Gothic"/>
        <family val="2"/>
      </rPr>
      <t>4</t>
    </r>
    <r>
      <rPr>
        <b/>
        <sz val="10"/>
        <color indexed="8"/>
        <rFont val="Century Gothic"/>
        <family val="2"/>
      </rPr>
      <t xml:space="preserve"> %</t>
    </r>
  </si>
  <si>
    <r>
      <t>RECURRING ADJUSTED EBITDA MARGIN³</t>
    </r>
    <r>
      <rPr>
        <b/>
        <vertAlign val="superscript"/>
        <sz val="10"/>
        <rFont val="Century Gothic"/>
        <family val="2"/>
      </rPr>
      <t>,</t>
    </r>
    <r>
      <rPr>
        <b/>
        <vertAlign val="superscript"/>
        <sz val="8"/>
        <rFont val="Century Gothic"/>
        <family val="2"/>
      </rPr>
      <t>4</t>
    </r>
    <r>
      <rPr>
        <b/>
        <sz val="10"/>
        <rFont val="Century Gothic"/>
        <family val="2"/>
      </rPr>
      <t xml:space="preserve"> %</t>
    </r>
  </si>
  <si>
    <t>¹ The conclusion of the association with Extrafarma took place on January 31, 2014. Thus, the information for 1Q14 refers to the months of February and March.</t>
  </si>
  <si>
    <t>² The result of Extrafarma is consolidated in Ultrapar up to July 2022, due to the closing of its sale in August 1, 2022.</t>
  </si>
  <si>
    <t>² Criteria established from 2021 onwards.</t>
  </si>
  <si>
    <r>
      <rPr>
        <vertAlign val="superscript"/>
        <sz val="7.2"/>
        <color rgb="FF262626"/>
        <rFont val="Century Gothic"/>
        <family val="2"/>
      </rPr>
      <t>4</t>
    </r>
    <r>
      <rPr>
        <sz val="9"/>
        <color rgb="FF262626"/>
        <rFont val="Century Gothic"/>
        <family val="2"/>
      </rPr>
      <t xml:space="preserve"> Calculated base on gross revenues.</t>
    </r>
  </si>
  <si>
    <t xml:space="preserve">Property, plant and equipment, Intangibles </t>
  </si>
  <si>
    <t>¹ The conclusion of the association with Extrafarma took place on January 31, 2014.</t>
  </si>
  <si>
    <t>Operating assets³</t>
  </si>
  <si>
    <t>Operating liabilities³</t>
  </si>
  <si>
    <t>³ Includes Extrafarma's operating assets and liabilities accounts detailed in the Balance sheet.</t>
  </si>
  <si>
    <t>2 Quarter¹</t>
  </si>
  <si>
    <t>Domestic market</t>
  </si>
  <si>
    <t xml:space="preserve">Specialty chemicals </t>
  </si>
  <si>
    <t>Foreign market</t>
  </si>
  <si>
    <t>Variable</t>
  </si>
  <si>
    <t>Ethylene</t>
  </si>
  <si>
    <t>Fixed</t>
  </si>
  <si>
    <t>Non-recurring items²</t>
  </si>
  <si>
    <t>Extemporaneous tax credits</t>
  </si>
  <si>
    <t>RECURRING ADJUSTED EBITDA²</t>
  </si>
  <si>
    <t xml:space="preserve"> Depreciation and amortization</t>
  </si>
  <si>
    <t>SALES VOLUME (000 tons)</t>
  </si>
  <si>
    <t>PRICES (R$/ton)</t>
  </si>
  <si>
    <t>RECURRING ADJUSTED EBITDA²/ton</t>
  </si>
  <si>
    <t>RECURRING ADJUSTED EBITDA MARGIN² %</t>
  </si>
  <si>
    <t>¹ The result of Oxiteno is consolidated in Ultrapar up to the 1Q22, due to the closing of its sale in April 1, 2022.</t>
  </si>
  <si>
    <t>Operating assets²</t>
  </si>
  <si>
    <t>Operating liabilities²</t>
  </si>
  <si>
    <t>² Includes Oxiteno's operating assets and liabilities accounts detailed in the Balance sheet.</t>
  </si>
  <si>
    <t>1Q20</t>
  </si>
  <si>
    <t>2Q20</t>
  </si>
  <si>
    <t>3Q20</t>
  </si>
  <si>
    <t>4Q20</t>
  </si>
  <si>
    <t>1Q21</t>
  </si>
  <si>
    <t>2Q21</t>
  </si>
  <si>
    <t>3Q21</t>
  </si>
  <si>
    <t>4Q21</t>
  </si>
  <si>
    <t>1Q22</t>
  </si>
  <si>
    <t>2Q22</t>
  </si>
  <si>
    <t>3Q22</t>
  </si>
  <si>
    <t>4Q22</t>
  </si>
  <si>
    <t>1Q23</t>
  </si>
  <si>
    <t>2Q23</t>
  </si>
  <si>
    <t>3Q23</t>
  </si>
  <si>
    <t>4Q23</t>
  </si>
  <si>
    <t>Reported</t>
  </si>
  <si>
    <t>Re-presented</t>
  </si>
  <si>
    <t>Non-current trade receivables</t>
  </si>
  <si>
    <r>
      <rPr>
        <vertAlign val="superscript"/>
        <sz val="9"/>
        <color rgb="FF262626"/>
        <rFont val="Aptos"/>
        <family val="2"/>
      </rPr>
      <t>4</t>
    </r>
    <r>
      <rPr>
        <sz val="9"/>
        <color rgb="FF262626"/>
        <rFont val="Aptos"/>
        <family val="2"/>
      </rPr>
      <t xml:space="preserve"> Criteria established from 2021 onwards.</t>
    </r>
  </si>
  <si>
    <r>
      <rPr>
        <vertAlign val="superscript"/>
        <sz val="9"/>
        <color rgb="FF262626"/>
        <rFont val="Aptos"/>
        <family val="2"/>
      </rPr>
      <t>5</t>
    </r>
    <r>
      <rPr>
        <sz val="9"/>
        <color rgb="FF262626"/>
        <rFont val="Aptos"/>
        <family val="2"/>
      </rPr>
      <t xml:space="preserve"> Includes amortization of fair value adjustments on associates acquisition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</si>
</sst>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_);_(* \(#,##0\);_(* &quot;-&quot;_);_(@_)"/>
    <numFmt numFmtId="165" formatCode="_(* #,##0.00_);_(* \(#,##0.00\);_(* &quot;-&quot;??_);_(@_)"/>
    <numFmt numFmtId="166" formatCode="_(* #,##0_);_(* \(#,##0\);_(* &quot;-&quot;??_);_(@_)"/>
    <numFmt numFmtId="167" formatCode="0.0%"/>
    <numFmt numFmtId="168" formatCode="_-* #,##0_-;\-* #,##0_-;_-* &quot;-&quot;??_-;_-@_-"/>
    <numFmt numFmtId="169" formatCode="#,##0;\(#,##0\);\-"/>
    <numFmt numFmtId="170" formatCode="_(* #,##0.0_);_(* \(#,##0.0\);_(* &quot;-&quot;??_);_(@_)"/>
    <numFmt numFmtId="171" formatCode="#,##0;\(#,##0\)"/>
    <numFmt numFmtId="172" formatCode="_(* #,##0.000_);_(* \(#,##0.000\);_(* &quot;-&quot;??_);_(@_)"/>
    <numFmt numFmtId="175" formatCode="_(* #,##0.0000_);_(* \(#,##0.0000\);_(* &quot;-&quot;??_);_(@_)"/>
    <numFmt numFmtId="176" formatCode="0_);\(0\)"/>
  </numFmts>
  <fonts count="46" x14ac:knownFonts="1">
    <font>
      <sz val="11"/>
      <color theme="1"/>
      <name val="Calibri"/>
      <family val="2"/>
      <scheme val="minor"/>
    </font>
    <font>
      <sz val="11"/>
      <color theme="1"/>
      <name val="Calibri"/>
      <family val="2"/>
      <scheme val="minor"/>
    </font>
    <font>
      <sz val="10"/>
      <name val="Arial"/>
      <family val="2"/>
    </font>
    <font>
      <sz val="11"/>
      <name val="Century Schoolbook"/>
      <family val="1"/>
    </font>
    <font>
      <sz val="8"/>
      <name val="Calibri"/>
      <family val="2"/>
      <scheme val="minor"/>
    </font>
    <font>
      <sz val="10"/>
      <color theme="1"/>
      <name val="Aptos"/>
      <family val="2"/>
    </font>
    <font>
      <sz val="10"/>
      <color indexed="8"/>
      <name val="Aptos"/>
      <family val="2"/>
    </font>
    <font>
      <b/>
      <sz val="10"/>
      <color indexed="8"/>
      <name val="Aptos"/>
      <family val="2"/>
    </font>
    <font>
      <b/>
      <sz val="10"/>
      <color theme="0"/>
      <name val="Aptos"/>
      <family val="2"/>
    </font>
    <font>
      <b/>
      <sz val="10"/>
      <color rgb="FFFF0000"/>
      <name val="Aptos"/>
      <family val="2"/>
    </font>
    <font>
      <sz val="10"/>
      <color rgb="FFFF0000"/>
      <name val="Aptos"/>
      <family val="2"/>
    </font>
    <font>
      <b/>
      <sz val="10"/>
      <name val="Aptos"/>
      <family val="2"/>
    </font>
    <font>
      <sz val="10"/>
      <name val="Aptos"/>
      <family val="2"/>
    </font>
    <font>
      <b/>
      <sz val="10"/>
      <color theme="1"/>
      <name val="Aptos"/>
      <family val="2"/>
    </font>
    <font>
      <sz val="9"/>
      <color rgb="FF262626"/>
      <name val="Aptos"/>
      <family val="2"/>
    </font>
    <font>
      <sz val="10"/>
      <color theme="0"/>
      <name val="Aptos"/>
      <family val="2"/>
    </font>
    <font>
      <sz val="11"/>
      <color theme="1"/>
      <name val="Aptos"/>
      <family val="2"/>
    </font>
    <font>
      <i/>
      <sz val="9"/>
      <color theme="1"/>
      <name val="Aptos"/>
      <family val="2"/>
    </font>
    <font>
      <i/>
      <sz val="10"/>
      <color theme="1"/>
      <name val="Aptos"/>
      <family val="2"/>
    </font>
    <font>
      <sz val="9"/>
      <color indexed="8"/>
      <name val="Aptos"/>
      <family val="2"/>
    </font>
    <font>
      <b/>
      <vertAlign val="superscript"/>
      <sz val="8"/>
      <color theme="0"/>
      <name val="Aptos"/>
      <family val="2"/>
    </font>
    <font>
      <sz val="10"/>
      <color rgb="FF000000"/>
      <name val="Aptos"/>
      <family val="2"/>
    </font>
    <font>
      <sz val="9"/>
      <name val="Aptos"/>
      <family val="2"/>
    </font>
    <font>
      <sz val="9"/>
      <color theme="1"/>
      <name val="Aptos"/>
      <family val="2"/>
    </font>
    <font>
      <vertAlign val="superscript"/>
      <sz val="10"/>
      <color theme="1"/>
      <name val="Aptos"/>
      <family val="2"/>
    </font>
    <font>
      <vertAlign val="superscript"/>
      <sz val="9"/>
      <color rgb="FF262626"/>
      <name val="Aptos"/>
      <family val="2"/>
    </font>
    <font>
      <sz val="12"/>
      <color theme="1"/>
      <name val="Aptos"/>
      <family val="2"/>
    </font>
    <font>
      <i/>
      <sz val="10"/>
      <color indexed="8"/>
      <name val="Aptos"/>
      <family val="2"/>
    </font>
    <font>
      <b/>
      <i/>
      <sz val="10"/>
      <color indexed="8"/>
      <name val="Aptos"/>
      <family val="2"/>
    </font>
    <font>
      <b/>
      <sz val="10"/>
      <color theme="1"/>
      <name val="Century Gothic"/>
      <family val="2"/>
    </font>
    <font>
      <sz val="12"/>
      <color theme="1"/>
      <name val="Wingdings 2"/>
      <family val="1"/>
      <charset val="2"/>
    </font>
    <font>
      <b/>
      <vertAlign val="superscript"/>
      <sz val="10"/>
      <color theme="1"/>
      <name val="Aptos"/>
      <family val="2"/>
    </font>
    <font>
      <sz val="10"/>
      <color indexed="8"/>
      <name val="Aptos"/>
    </font>
    <font>
      <u/>
      <sz val="10"/>
      <color theme="1"/>
      <name val="Aptos"/>
      <family val="2"/>
    </font>
    <font>
      <vertAlign val="superscript"/>
      <sz val="10"/>
      <color rgb="FF000000"/>
      <name val="Aptos"/>
      <family val="2"/>
    </font>
    <font>
      <sz val="9"/>
      <color rgb="FF000000"/>
      <name val="Aptos"/>
      <family val="2"/>
    </font>
    <font>
      <u val="singleAccounting"/>
      <sz val="10"/>
      <color indexed="8"/>
      <name val="Aptos"/>
      <family val="2"/>
    </font>
    <font>
      <vertAlign val="superscript"/>
      <sz val="10"/>
      <name val="Aptos"/>
      <family val="2"/>
    </font>
    <font>
      <b/>
      <vertAlign val="superscript"/>
      <sz val="10"/>
      <name val="Aptos"/>
      <family val="2"/>
    </font>
    <font>
      <b/>
      <vertAlign val="superscript"/>
      <sz val="10"/>
      <color rgb="FF000000"/>
      <name val="Century Gothic"/>
      <family val="2"/>
    </font>
    <font>
      <b/>
      <sz val="10"/>
      <color indexed="8"/>
      <name val="Century Gothic"/>
      <family val="2"/>
    </font>
    <font>
      <b/>
      <vertAlign val="superscript"/>
      <sz val="10"/>
      <name val="Century Gothic"/>
      <family val="2"/>
    </font>
    <font>
      <b/>
      <vertAlign val="superscript"/>
      <sz val="8"/>
      <name val="Century Gothic"/>
      <family val="2"/>
    </font>
    <font>
      <b/>
      <sz val="10"/>
      <name val="Century Gothic"/>
      <family val="2"/>
    </font>
    <font>
      <vertAlign val="superscript"/>
      <sz val="7.2"/>
      <color rgb="FF262626"/>
      <name val="Century Gothic"/>
      <family val="2"/>
    </font>
    <font>
      <sz val="9"/>
      <color rgb="FF262626"/>
      <name val="Century Gothic"/>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rgb="FFFFF9DD"/>
        <bgColor indexed="64"/>
      </patternFill>
    </fill>
    <fill>
      <patternFill patternType="solid">
        <fgColor rgb="FF00458C"/>
        <bgColor indexed="64"/>
      </patternFill>
    </fill>
  </fills>
  <borders count="1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theme="3"/>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theme="3"/>
      </right>
      <top/>
      <bottom/>
      <diagonal/>
    </border>
    <border>
      <left/>
      <right style="thin">
        <color theme="1"/>
      </right>
      <top style="thin">
        <color indexed="64"/>
      </top>
      <bottom/>
      <diagonal/>
    </border>
    <border>
      <left/>
      <right style="thin">
        <color theme="1"/>
      </right>
      <top/>
      <bottom style="thin">
        <color indexed="64"/>
      </bottom>
      <diagonal/>
    </border>
    <border>
      <left/>
      <right style="thin">
        <color theme="1"/>
      </right>
      <top/>
      <bottom/>
      <diagonal/>
    </border>
  </borders>
  <cellStyleXfs count="13">
    <xf numFmtId="0" fontId="0" fillId="0" borderId="0"/>
    <xf numFmtId="9" fontId="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 fillId="0" borderId="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cellStyleXfs>
  <cellXfs count="1023">
    <xf numFmtId="0" fontId="0" fillId="0" borderId="0" xfId="0"/>
    <xf numFmtId="0" fontId="5" fillId="0" borderId="0" xfId="0" applyFont="1"/>
    <xf numFmtId="165" fontId="6" fillId="0" borderId="0" xfId="3" applyFont="1"/>
    <xf numFmtId="43" fontId="6" fillId="0" borderId="0" xfId="7" applyFont="1"/>
    <xf numFmtId="165" fontId="6" fillId="0" borderId="0" xfId="3" applyFont="1" applyBorder="1"/>
    <xf numFmtId="43" fontId="6" fillId="0" borderId="0" xfId="7" applyFont="1" applyBorder="1"/>
    <xf numFmtId="43" fontId="7" fillId="0" borderId="0" xfId="7" applyFont="1" applyFill="1" applyBorder="1" applyAlignment="1">
      <alignment horizontal="center"/>
    </xf>
    <xf numFmtId="165" fontId="6" fillId="0" borderId="0" xfId="3" applyFont="1" applyFill="1"/>
    <xf numFmtId="43" fontId="6" fillId="0" borderId="0" xfId="7" applyFont="1" applyFill="1"/>
    <xf numFmtId="165" fontId="6" fillId="0" borderId="0" xfId="3" applyFont="1" applyFill="1" applyBorder="1"/>
    <xf numFmtId="43" fontId="7" fillId="2" borderId="0" xfId="7" applyFont="1" applyFill="1" applyBorder="1" applyAlignment="1">
      <alignment horizontal="center"/>
    </xf>
    <xf numFmtId="0" fontId="8" fillId="6" borderId="1" xfId="3" applyNumberFormat="1" applyFont="1" applyFill="1" applyBorder="1" applyAlignment="1"/>
    <xf numFmtId="0" fontId="8" fillId="6" borderId="9" xfId="3" applyNumberFormat="1" applyFont="1" applyFill="1" applyBorder="1" applyAlignment="1">
      <alignment horizontal="center"/>
    </xf>
    <xf numFmtId="0" fontId="8" fillId="6" borderId="9" xfId="3" applyNumberFormat="1" applyFont="1" applyFill="1" applyBorder="1" applyAlignment="1"/>
    <xf numFmtId="0" fontId="8" fillId="6" borderId="9" xfId="7" applyNumberFormat="1" applyFont="1" applyFill="1" applyBorder="1" applyAlignment="1"/>
    <xf numFmtId="0" fontId="8" fillId="6" borderId="9" xfId="7" applyNumberFormat="1" applyFont="1" applyFill="1" applyBorder="1" applyAlignment="1">
      <alignment horizontal="center"/>
    </xf>
    <xf numFmtId="0" fontId="8" fillId="6" borderId="2" xfId="7" applyNumberFormat="1" applyFont="1" applyFill="1" applyBorder="1" applyAlignment="1">
      <alignment horizontal="center"/>
    </xf>
    <xf numFmtId="43" fontId="6" fillId="0" borderId="0" xfId="7" applyFont="1" applyAlignment="1">
      <alignment horizontal="right"/>
    </xf>
    <xf numFmtId="165" fontId="8" fillId="6" borderId="3" xfId="3" applyFont="1" applyFill="1" applyBorder="1" applyAlignment="1">
      <alignment horizontal="right"/>
    </xf>
    <xf numFmtId="165" fontId="8" fillId="6" borderId="10" xfId="3" applyFont="1" applyFill="1" applyBorder="1" applyAlignment="1">
      <alignment horizontal="right"/>
    </xf>
    <xf numFmtId="165" fontId="8" fillId="6" borderId="4" xfId="3" applyFont="1" applyFill="1" applyBorder="1" applyAlignment="1">
      <alignment horizontal="right"/>
    </xf>
    <xf numFmtId="165" fontId="7" fillId="0" borderId="0" xfId="3" applyFont="1" applyFill="1" applyBorder="1" applyAlignment="1">
      <alignment horizontal="right"/>
    </xf>
    <xf numFmtId="165" fontId="6" fillId="0" borderId="0" xfId="3" applyFont="1" applyAlignment="1">
      <alignment horizontal="right"/>
    </xf>
    <xf numFmtId="43" fontId="7" fillId="0" borderId="0" xfId="7" applyFont="1" applyFill="1" applyBorder="1" applyAlignment="1">
      <alignment horizontal="right"/>
    </xf>
    <xf numFmtId="0" fontId="8" fillId="6" borderId="3" xfId="3" applyNumberFormat="1" applyFont="1" applyFill="1" applyBorder="1" applyAlignment="1">
      <alignment horizontal="right"/>
    </xf>
    <xf numFmtId="0" fontId="8" fillId="6" borderId="10" xfId="3" applyNumberFormat="1" applyFont="1" applyFill="1" applyBorder="1" applyAlignment="1">
      <alignment horizontal="right"/>
    </xf>
    <xf numFmtId="0" fontId="8" fillId="6" borderId="10" xfId="7" applyNumberFormat="1" applyFont="1" applyFill="1" applyBorder="1" applyAlignment="1">
      <alignment horizontal="right"/>
    </xf>
    <xf numFmtId="0" fontId="8" fillId="6" borderId="4" xfId="7" applyNumberFormat="1" applyFont="1" applyFill="1" applyBorder="1" applyAlignment="1">
      <alignment horizontal="right"/>
    </xf>
    <xf numFmtId="0" fontId="5" fillId="0" borderId="0" xfId="0" applyFont="1" applyAlignment="1">
      <alignment horizontal="right"/>
    </xf>
    <xf numFmtId="43" fontId="7" fillId="2" borderId="1" xfId="7" applyFont="1" applyFill="1" applyBorder="1"/>
    <xf numFmtId="43" fontId="6" fillId="2" borderId="2" xfId="7" applyFont="1" applyFill="1" applyBorder="1"/>
    <xf numFmtId="43" fontId="6" fillId="2" borderId="0" xfId="7" applyFont="1" applyFill="1"/>
    <xf numFmtId="166" fontId="6" fillId="2" borderId="1" xfId="3" applyNumberFormat="1" applyFont="1" applyFill="1" applyBorder="1"/>
    <xf numFmtId="166" fontId="6" fillId="2" borderId="9" xfId="3" applyNumberFormat="1" applyFont="1" applyFill="1" applyBorder="1"/>
    <xf numFmtId="166" fontId="6" fillId="2" borderId="2" xfId="3" applyNumberFormat="1" applyFont="1" applyFill="1" applyBorder="1"/>
    <xf numFmtId="166" fontId="6" fillId="2" borderId="0" xfId="7" applyNumberFormat="1" applyFont="1" applyFill="1" applyBorder="1"/>
    <xf numFmtId="166" fontId="6" fillId="2" borderId="9" xfId="7" applyNumberFormat="1" applyFont="1" applyFill="1" applyBorder="1"/>
    <xf numFmtId="166" fontId="6" fillId="2" borderId="2" xfId="7" applyNumberFormat="1" applyFont="1" applyFill="1" applyBorder="1"/>
    <xf numFmtId="165" fontId="11" fillId="2" borderId="5" xfId="3" applyFont="1" applyFill="1" applyBorder="1"/>
    <xf numFmtId="165" fontId="12" fillId="2" borderId="6" xfId="3" applyFont="1" applyFill="1" applyBorder="1"/>
    <xf numFmtId="43" fontId="11" fillId="2" borderId="0" xfId="7" applyFont="1" applyFill="1"/>
    <xf numFmtId="166" fontId="11" fillId="0" borderId="5" xfId="2" applyNumberFormat="1" applyFont="1" applyFill="1" applyBorder="1"/>
    <xf numFmtId="166" fontId="11" fillId="0" borderId="0" xfId="3" applyNumberFormat="1" applyFont="1" applyFill="1" applyBorder="1"/>
    <xf numFmtId="166" fontId="11" fillId="0" borderId="6" xfId="3" applyNumberFormat="1" applyFont="1" applyFill="1" applyBorder="1"/>
    <xf numFmtId="43" fontId="9" fillId="2" borderId="0" xfId="7" applyFont="1" applyFill="1"/>
    <xf numFmtId="166" fontId="11" fillId="0" borderId="5" xfId="7" applyNumberFormat="1" applyFont="1" applyFill="1" applyBorder="1" applyAlignment="1">
      <alignment horizontal="center" vertical="center"/>
    </xf>
    <xf numFmtId="166" fontId="11" fillId="0" borderId="0" xfId="7" applyNumberFormat="1" applyFont="1" applyFill="1" applyBorder="1" applyAlignment="1">
      <alignment horizontal="center" vertical="center"/>
    </xf>
    <xf numFmtId="166" fontId="11" fillId="0" borderId="6" xfId="7" applyNumberFormat="1" applyFont="1" applyFill="1" applyBorder="1" applyAlignment="1">
      <alignment horizontal="center" vertical="center"/>
    </xf>
    <xf numFmtId="165" fontId="7" fillId="0" borderId="5" xfId="3" applyFont="1" applyFill="1" applyBorder="1"/>
    <xf numFmtId="165" fontId="6" fillId="0" borderId="6" xfId="3" applyFont="1" applyFill="1" applyBorder="1"/>
    <xf numFmtId="43" fontId="12" fillId="0" borderId="0" xfId="7" applyFont="1" applyFill="1"/>
    <xf numFmtId="166" fontId="7" fillId="0" borderId="5" xfId="2" applyNumberFormat="1" applyFont="1" applyFill="1" applyBorder="1"/>
    <xf numFmtId="166" fontId="7" fillId="0" borderId="0" xfId="3" applyNumberFormat="1" applyFont="1" applyFill="1" applyBorder="1"/>
    <xf numFmtId="166" fontId="7" fillId="0" borderId="6" xfId="3" applyNumberFormat="1" applyFont="1" applyFill="1" applyBorder="1"/>
    <xf numFmtId="43" fontId="11" fillId="0" borderId="0" xfId="7" applyFont="1" applyFill="1"/>
    <xf numFmtId="166" fontId="12" fillId="0" borderId="5" xfId="3" applyNumberFormat="1" applyFont="1" applyFill="1" applyBorder="1"/>
    <xf numFmtId="166" fontId="12" fillId="0" borderId="0" xfId="2" applyNumberFormat="1" applyFont="1" applyFill="1" applyBorder="1"/>
    <xf numFmtId="166" fontId="12" fillId="0" borderId="6" xfId="2" applyNumberFormat="1" applyFont="1" applyFill="1" applyBorder="1"/>
    <xf numFmtId="165" fontId="7" fillId="0" borderId="6" xfId="3" applyFont="1" applyFill="1" applyBorder="1"/>
    <xf numFmtId="165" fontId="6" fillId="0" borderId="7" xfId="3" applyFont="1" applyFill="1" applyBorder="1" applyAlignment="1">
      <alignment horizontal="left" indent="2"/>
    </xf>
    <xf numFmtId="166" fontId="12" fillId="0" borderId="5" xfId="2" applyNumberFormat="1" applyFont="1" applyFill="1" applyBorder="1"/>
    <xf numFmtId="166" fontId="12" fillId="0" borderId="0" xfId="3" applyNumberFormat="1" applyFont="1" applyFill="1" applyBorder="1"/>
    <xf numFmtId="166" fontId="12" fillId="0" borderId="6" xfId="3" applyNumberFormat="1" applyFont="1" applyFill="1" applyBorder="1"/>
    <xf numFmtId="166" fontId="12" fillId="0" borderId="5" xfId="7" applyNumberFormat="1" applyFont="1" applyFill="1" applyBorder="1" applyAlignment="1">
      <alignment horizontal="center" vertical="center"/>
    </xf>
    <xf numFmtId="166" fontId="12" fillId="0" borderId="0" xfId="7" applyNumberFormat="1" applyFont="1" applyFill="1" applyBorder="1" applyAlignment="1">
      <alignment horizontal="center" vertical="center"/>
    </xf>
    <xf numFmtId="166" fontId="12" fillId="0" borderId="6" xfId="7" applyNumberFormat="1" applyFont="1" applyFill="1" applyBorder="1" applyAlignment="1">
      <alignment horizontal="center" vertical="center"/>
    </xf>
    <xf numFmtId="166" fontId="6" fillId="0" borderId="5" xfId="2" applyNumberFormat="1" applyFont="1" applyFill="1" applyBorder="1"/>
    <xf numFmtId="166" fontId="6" fillId="0" borderId="0" xfId="3" applyNumberFormat="1" applyFont="1" applyFill="1" applyBorder="1"/>
    <xf numFmtId="166" fontId="6" fillId="0" borderId="6" xfId="3" applyNumberFormat="1" applyFont="1" applyFill="1" applyBorder="1"/>
    <xf numFmtId="43" fontId="7" fillId="0" borderId="0" xfId="7" applyFont="1" applyFill="1"/>
    <xf numFmtId="166" fontId="11" fillId="0" borderId="5" xfId="3" applyNumberFormat="1" applyFont="1" applyFill="1" applyBorder="1"/>
    <xf numFmtId="166" fontId="11" fillId="0" borderId="0" xfId="2" applyNumberFormat="1" applyFont="1" applyFill="1" applyBorder="1"/>
    <xf numFmtId="166" fontId="11" fillId="0" borderId="6" xfId="2" applyNumberFormat="1" applyFont="1" applyFill="1" applyBorder="1"/>
    <xf numFmtId="43" fontId="7" fillId="0" borderId="5" xfId="7" applyFont="1" applyFill="1" applyBorder="1"/>
    <xf numFmtId="43" fontId="9" fillId="0" borderId="0" xfId="7" applyFont="1" applyFill="1"/>
    <xf numFmtId="166" fontId="6" fillId="0" borderId="7" xfId="3" applyNumberFormat="1" applyFont="1" applyFill="1" applyBorder="1" applyAlignment="1">
      <alignment horizontal="left"/>
    </xf>
    <xf numFmtId="166" fontId="6" fillId="0" borderId="7" xfId="3" applyNumberFormat="1" applyFont="1" applyFill="1" applyBorder="1" applyAlignment="1">
      <alignment horizontal="left" indent="2"/>
    </xf>
    <xf numFmtId="166" fontId="6" fillId="0" borderId="5" xfId="2" applyNumberFormat="1" applyFont="1" applyFill="1" applyBorder="1" applyAlignment="1">
      <alignment horizontal="right"/>
    </xf>
    <xf numFmtId="166" fontId="6" fillId="0" borderId="0" xfId="3" applyNumberFormat="1" applyFont="1" applyFill="1" applyBorder="1" applyAlignment="1">
      <alignment horizontal="right"/>
    </xf>
    <xf numFmtId="166" fontId="6" fillId="0" borderId="6" xfId="3" applyNumberFormat="1" applyFont="1" applyFill="1" applyBorder="1" applyAlignment="1">
      <alignment horizontal="right"/>
    </xf>
    <xf numFmtId="43" fontId="6" fillId="0" borderId="0" xfId="7" applyFont="1" applyFill="1" applyAlignment="1">
      <alignment horizontal="right"/>
    </xf>
    <xf numFmtId="43" fontId="10" fillId="2" borderId="0" xfId="7" applyFont="1" applyFill="1" applyAlignment="1">
      <alignment horizontal="right"/>
    </xf>
    <xf numFmtId="43" fontId="10" fillId="2" borderId="0" xfId="7" applyFont="1" applyFill="1"/>
    <xf numFmtId="166" fontId="12" fillId="0" borderId="5" xfId="7" applyNumberFormat="1" applyFont="1" applyFill="1" applyBorder="1" applyAlignment="1">
      <alignment horizontal="right" vertical="center"/>
    </xf>
    <xf numFmtId="166" fontId="12" fillId="0" borderId="0" xfId="7" applyNumberFormat="1" applyFont="1" applyFill="1" applyBorder="1" applyAlignment="1">
      <alignment horizontal="right" vertical="center"/>
    </xf>
    <xf numFmtId="166" fontId="6" fillId="0" borderId="5" xfId="3" applyNumberFormat="1" applyFont="1" applyFill="1" applyBorder="1" applyAlignment="1">
      <alignment horizontal="left" indent="2"/>
    </xf>
    <xf numFmtId="166" fontId="11" fillId="0" borderId="5" xfId="7" applyNumberFormat="1" applyFont="1" applyFill="1" applyBorder="1" applyAlignment="1">
      <alignment horizontal="right" vertical="center"/>
    </xf>
    <xf numFmtId="166" fontId="11" fillId="0" borderId="0" xfId="7" applyNumberFormat="1" applyFont="1" applyFill="1" applyBorder="1" applyAlignment="1">
      <alignment horizontal="right" vertical="center"/>
    </xf>
    <xf numFmtId="166" fontId="11" fillId="0" borderId="5" xfId="3" applyNumberFormat="1" applyFont="1" applyFill="1" applyBorder="1" applyAlignment="1">
      <alignment horizontal="right"/>
    </xf>
    <xf numFmtId="166" fontId="11" fillId="0" borderId="0" xfId="3" applyNumberFormat="1" applyFont="1" applyFill="1" applyBorder="1" applyAlignment="1">
      <alignment horizontal="right"/>
    </xf>
    <xf numFmtId="166" fontId="11" fillId="0" borderId="6" xfId="3" applyNumberFormat="1" applyFont="1" applyFill="1" applyBorder="1" applyAlignment="1">
      <alignment horizontal="right"/>
    </xf>
    <xf numFmtId="43" fontId="7" fillId="0" borderId="0" xfId="7" applyFont="1" applyFill="1" applyAlignment="1">
      <alignment horizontal="right"/>
    </xf>
    <xf numFmtId="43" fontId="9" fillId="2" borderId="0" xfId="7" applyFont="1" applyFill="1" applyAlignment="1">
      <alignment horizontal="right"/>
    </xf>
    <xf numFmtId="165" fontId="6" fillId="0" borderId="7" xfId="3" applyFont="1" applyFill="1" applyBorder="1"/>
    <xf numFmtId="165" fontId="7" fillId="0" borderId="3" xfId="3" applyFont="1" applyFill="1" applyBorder="1"/>
    <xf numFmtId="165" fontId="6" fillId="0" borderId="4" xfId="3" applyFont="1" applyFill="1" applyBorder="1"/>
    <xf numFmtId="166" fontId="12" fillId="0" borderId="3" xfId="2" applyNumberFormat="1" applyFont="1" applyFill="1" applyBorder="1"/>
    <xf numFmtId="166" fontId="12" fillId="0" borderId="10" xfId="3" applyNumberFormat="1" applyFont="1" applyFill="1" applyBorder="1"/>
    <xf numFmtId="166" fontId="12" fillId="0" borderId="4" xfId="3" applyNumberFormat="1" applyFont="1" applyFill="1" applyBorder="1"/>
    <xf numFmtId="166" fontId="11" fillId="0" borderId="10" xfId="2" applyNumberFormat="1" applyFont="1" applyFill="1" applyBorder="1"/>
    <xf numFmtId="166" fontId="11" fillId="0" borderId="4" xfId="2" applyNumberFormat="1" applyFont="1" applyFill="1" applyBorder="1"/>
    <xf numFmtId="165" fontId="7" fillId="0" borderId="0" xfId="3" applyFont="1" applyFill="1" applyBorder="1"/>
    <xf numFmtId="43" fontId="7" fillId="0" borderId="0" xfId="7" applyFont="1" applyFill="1" applyBorder="1"/>
    <xf numFmtId="166" fontId="7" fillId="0" borderId="0" xfId="2" applyNumberFormat="1" applyFont="1" applyFill="1" applyBorder="1"/>
    <xf numFmtId="165" fontId="7" fillId="0" borderId="1" xfId="3" applyFont="1" applyFill="1" applyBorder="1"/>
    <xf numFmtId="165" fontId="6" fillId="0" borderId="2" xfId="3" applyFont="1" applyFill="1" applyBorder="1"/>
    <xf numFmtId="43" fontId="6" fillId="0" borderId="0" xfId="7" applyFont="1" applyFill="1" applyBorder="1"/>
    <xf numFmtId="166" fontId="12" fillId="0" borderId="1" xfId="2" applyNumberFormat="1" applyFont="1" applyFill="1" applyBorder="1"/>
    <xf numFmtId="166" fontId="12" fillId="0" borderId="9" xfId="3" applyNumberFormat="1" applyFont="1" applyFill="1" applyBorder="1"/>
    <xf numFmtId="166" fontId="12" fillId="0" borderId="2" xfId="3" applyNumberFormat="1" applyFont="1" applyFill="1" applyBorder="1"/>
    <xf numFmtId="166" fontId="12" fillId="0" borderId="9" xfId="2" applyNumberFormat="1" applyFont="1" applyFill="1" applyBorder="1"/>
    <xf numFmtId="166" fontId="12" fillId="0" borderId="2" xfId="2" applyNumberFormat="1" applyFont="1" applyFill="1" applyBorder="1"/>
    <xf numFmtId="166" fontId="11" fillId="0" borderId="0" xfId="3" applyNumberFormat="1" applyFont="1" applyFill="1" applyBorder="1" applyAlignment="1">
      <alignment horizontal="center"/>
    </xf>
    <xf numFmtId="0" fontId="13" fillId="0" borderId="0" xfId="0" applyFont="1"/>
    <xf numFmtId="165" fontId="6" fillId="2" borderId="6" xfId="3" applyFont="1" applyFill="1" applyBorder="1"/>
    <xf numFmtId="165" fontId="6" fillId="2" borderId="4" xfId="3" applyFont="1" applyFill="1" applyBorder="1"/>
    <xf numFmtId="165" fontId="6" fillId="0" borderId="3" xfId="3" applyFont="1" applyFill="1" applyBorder="1"/>
    <xf numFmtId="165" fontId="6" fillId="0" borderId="10" xfId="3" applyFont="1" applyFill="1" applyBorder="1"/>
    <xf numFmtId="165" fontId="11" fillId="0" borderId="1" xfId="3" applyFont="1" applyFill="1" applyBorder="1"/>
    <xf numFmtId="165" fontId="7" fillId="0" borderId="2" xfId="3" applyFont="1" applyFill="1" applyBorder="1"/>
    <xf numFmtId="165" fontId="6" fillId="0" borderId="1" xfId="3" applyFont="1" applyFill="1" applyBorder="1"/>
    <xf numFmtId="165" fontId="6" fillId="0" borderId="9" xfId="3" applyFont="1" applyFill="1" applyBorder="1"/>
    <xf numFmtId="166" fontId="5" fillId="0" borderId="0" xfId="0" applyNumberFormat="1" applyFont="1"/>
    <xf numFmtId="166" fontId="13" fillId="0" borderId="0" xfId="0" applyNumberFormat="1" applyFont="1"/>
    <xf numFmtId="166" fontId="13" fillId="0" borderId="0" xfId="0" applyNumberFormat="1" applyFont="1" applyAlignment="1">
      <alignment horizontal="right"/>
    </xf>
    <xf numFmtId="166" fontId="5" fillId="0" borderId="0" xfId="0" applyNumberFormat="1" applyFont="1" applyAlignment="1">
      <alignment horizontal="right"/>
    </xf>
    <xf numFmtId="166" fontId="7" fillId="0" borderId="0" xfId="3" applyNumberFormat="1" applyFont="1" applyFill="1" applyBorder="1" applyAlignment="1">
      <alignment horizontal="right"/>
    </xf>
    <xf numFmtId="165" fontId="11" fillId="0" borderId="5" xfId="3" applyFont="1" applyFill="1" applyBorder="1"/>
    <xf numFmtId="167" fontId="11" fillId="0" borderId="5" xfId="1" applyNumberFormat="1" applyFont="1" applyFill="1" applyBorder="1" applyAlignment="1">
      <alignment horizontal="left" indent="1"/>
    </xf>
    <xf numFmtId="167" fontId="7" fillId="0" borderId="6" xfId="1" applyNumberFormat="1" applyFont="1" applyFill="1" applyBorder="1"/>
    <xf numFmtId="167" fontId="5" fillId="0" borderId="0" xfId="1" applyNumberFormat="1" applyFont="1"/>
    <xf numFmtId="167" fontId="11" fillId="0" borderId="5" xfId="1" applyNumberFormat="1" applyFont="1" applyFill="1" applyBorder="1"/>
    <xf numFmtId="167" fontId="11" fillId="0" borderId="0" xfId="1" applyNumberFormat="1" applyFont="1" applyFill="1" applyBorder="1"/>
    <xf numFmtId="167" fontId="11" fillId="0" borderId="6" xfId="1" applyNumberFormat="1" applyFont="1" applyFill="1" applyBorder="1"/>
    <xf numFmtId="167" fontId="13" fillId="0" borderId="0" xfId="1" applyNumberFormat="1" applyFont="1"/>
    <xf numFmtId="167" fontId="9" fillId="2" borderId="0" xfId="7" applyNumberFormat="1" applyFont="1" applyFill="1"/>
    <xf numFmtId="167" fontId="5" fillId="0" borderId="0" xfId="1" applyNumberFormat="1" applyFont="1" applyFill="1"/>
    <xf numFmtId="167" fontId="11" fillId="0" borderId="5" xfId="1" applyNumberFormat="1" applyFont="1" applyFill="1" applyBorder="1" applyAlignment="1">
      <alignment horizontal="right"/>
    </xf>
    <xf numFmtId="167" fontId="11" fillId="0" borderId="0" xfId="1" applyNumberFormat="1" applyFont="1" applyFill="1" applyBorder="1" applyAlignment="1">
      <alignment horizontal="right"/>
    </xf>
    <xf numFmtId="167" fontId="11" fillId="0" borderId="6" xfId="1" applyNumberFormat="1" applyFont="1" applyFill="1" applyBorder="1" applyAlignment="1">
      <alignment horizontal="right"/>
    </xf>
    <xf numFmtId="167" fontId="13" fillId="0" borderId="0" xfId="1" applyNumberFormat="1" applyFont="1" applyAlignment="1">
      <alignment horizontal="right"/>
    </xf>
    <xf numFmtId="167" fontId="5" fillId="0" borderId="0" xfId="1" applyNumberFormat="1" applyFont="1" applyAlignment="1">
      <alignment horizontal="right"/>
    </xf>
    <xf numFmtId="167" fontId="9" fillId="2" borderId="0" xfId="7" applyNumberFormat="1" applyFont="1" applyFill="1" applyAlignment="1">
      <alignment horizontal="right"/>
    </xf>
    <xf numFmtId="165" fontId="6" fillId="0" borderId="3" xfId="3" applyFont="1" applyBorder="1"/>
    <xf numFmtId="165" fontId="6" fillId="0" borderId="10" xfId="3" applyFont="1" applyBorder="1"/>
    <xf numFmtId="165" fontId="6" fillId="0" borderId="4" xfId="3" applyFont="1" applyBorder="1"/>
    <xf numFmtId="0" fontId="14" fillId="0" borderId="0" xfId="6" applyFont="1" applyAlignment="1">
      <alignment horizontal="left" vertical="center" wrapText="1"/>
    </xf>
    <xf numFmtId="43" fontId="8" fillId="2" borderId="0" xfId="7" applyFont="1" applyFill="1" applyBorder="1" applyAlignment="1">
      <alignment horizontal="center"/>
    </xf>
    <xf numFmtId="165" fontId="15" fillId="0" borderId="0" xfId="3" applyFont="1"/>
    <xf numFmtId="43" fontId="15" fillId="0" borderId="0" xfId="7" applyFont="1"/>
    <xf numFmtId="0" fontId="15" fillId="0" borderId="0" xfId="0" applyFont="1"/>
    <xf numFmtId="43" fontId="15" fillId="0" borderId="0" xfId="7" applyFont="1" applyAlignment="1">
      <alignment horizontal="right"/>
    </xf>
    <xf numFmtId="165" fontId="8" fillId="0" borderId="0" xfId="3" applyFont="1" applyFill="1" applyBorder="1" applyAlignment="1">
      <alignment horizontal="right"/>
    </xf>
    <xf numFmtId="165" fontId="15" fillId="0" borderId="0" xfId="3" applyFont="1" applyAlignment="1">
      <alignment horizontal="right"/>
    </xf>
    <xf numFmtId="43" fontId="8" fillId="0" borderId="0" xfId="7" applyFont="1" applyFill="1" applyBorder="1" applyAlignment="1">
      <alignment horizontal="right"/>
    </xf>
    <xf numFmtId="0" fontId="15" fillId="0" borderId="0" xfId="0" applyFont="1" applyAlignment="1">
      <alignment horizontal="right"/>
    </xf>
    <xf numFmtId="0" fontId="5" fillId="0" borderId="1" xfId="0" applyFont="1" applyBorder="1"/>
    <xf numFmtId="0" fontId="5" fillId="0" borderId="2" xfId="0" applyFont="1" applyBorder="1"/>
    <xf numFmtId="165" fontId="6" fillId="0" borderId="1" xfId="3" applyFont="1" applyBorder="1"/>
    <xf numFmtId="165" fontId="6" fillId="0" borderId="9" xfId="3" applyFont="1" applyBorder="1"/>
    <xf numFmtId="165" fontId="6" fillId="0" borderId="2" xfId="3" applyFont="1" applyBorder="1"/>
    <xf numFmtId="43" fontId="6" fillId="0" borderId="9" xfId="7" applyFont="1" applyBorder="1"/>
    <xf numFmtId="43" fontId="6" fillId="0" borderId="2" xfId="7" applyFont="1" applyBorder="1"/>
    <xf numFmtId="0" fontId="13" fillId="0" borderId="5" xfId="0" applyFont="1" applyBorder="1"/>
    <xf numFmtId="0" fontId="13" fillId="0" borderId="6" xfId="0" applyFont="1" applyBorder="1"/>
    <xf numFmtId="166" fontId="7" fillId="0" borderId="5" xfId="3" applyNumberFormat="1" applyFont="1" applyBorder="1" applyAlignment="1">
      <alignment horizontal="right"/>
    </xf>
    <xf numFmtId="166" fontId="7" fillId="0" borderId="0" xfId="3" applyNumberFormat="1" applyFont="1" applyBorder="1" applyAlignment="1">
      <alignment horizontal="right"/>
    </xf>
    <xf numFmtId="166" fontId="7" fillId="0" borderId="6" xfId="3" applyNumberFormat="1" applyFont="1" applyBorder="1" applyAlignment="1">
      <alignment horizontal="right"/>
    </xf>
    <xf numFmtId="166" fontId="7" fillId="0" borderId="6" xfId="3" applyNumberFormat="1" applyFont="1" applyFill="1" applyBorder="1" applyAlignment="1">
      <alignment horizontal="right"/>
    </xf>
    <xf numFmtId="166" fontId="7" fillId="0" borderId="0" xfId="7" applyNumberFormat="1" applyFont="1" applyAlignment="1">
      <alignment horizontal="right"/>
    </xf>
    <xf numFmtId="166" fontId="7" fillId="0" borderId="0" xfId="7" applyNumberFormat="1" applyFont="1" applyBorder="1" applyAlignment="1">
      <alignment horizontal="right"/>
    </xf>
    <xf numFmtId="166" fontId="7" fillId="0" borderId="6" xfId="7" applyNumberFormat="1" applyFont="1" applyBorder="1" applyAlignment="1">
      <alignment horizontal="right"/>
    </xf>
    <xf numFmtId="0" fontId="5" fillId="0" borderId="5" xfId="0" applyFont="1" applyBorder="1"/>
    <xf numFmtId="0" fontId="5" fillId="0" borderId="6" xfId="0" applyFont="1" applyBorder="1"/>
    <xf numFmtId="166" fontId="6" fillId="0" borderId="0" xfId="7" applyNumberFormat="1" applyFont="1" applyAlignment="1">
      <alignment horizontal="right"/>
    </xf>
    <xf numFmtId="166" fontId="6" fillId="0" borderId="5" xfId="3" applyNumberFormat="1" applyFont="1" applyBorder="1" applyAlignment="1">
      <alignment horizontal="right"/>
    </xf>
    <xf numFmtId="166" fontId="6" fillId="0" borderId="0" xfId="3" applyNumberFormat="1" applyFont="1" applyBorder="1" applyAlignment="1">
      <alignment horizontal="right"/>
    </xf>
    <xf numFmtId="166" fontId="6" fillId="0" borderId="0" xfId="7" applyNumberFormat="1" applyFont="1" applyBorder="1" applyAlignment="1">
      <alignment horizontal="right"/>
    </xf>
    <xf numFmtId="166" fontId="6" fillId="0" borderId="6" xfId="7" applyNumberFormat="1" applyFont="1" applyBorder="1" applyAlignment="1">
      <alignment horizontal="right"/>
    </xf>
    <xf numFmtId="0" fontId="5" fillId="0" borderId="3" xfId="0" applyFont="1" applyBorder="1"/>
    <xf numFmtId="0" fontId="5" fillId="0" borderId="4" xfId="0" applyFont="1" applyBorder="1"/>
    <xf numFmtId="43" fontId="6" fillId="0" borderId="10" xfId="7" applyFont="1" applyBorder="1"/>
    <xf numFmtId="43" fontId="6" fillId="0" borderId="4" xfId="7" applyFont="1" applyBorder="1"/>
    <xf numFmtId="0" fontId="7" fillId="2" borderId="1" xfId="0" applyFont="1" applyFill="1" applyBorder="1"/>
    <xf numFmtId="0" fontId="6" fillId="2" borderId="2" xfId="0" applyFont="1" applyFill="1" applyBorder="1"/>
    <xf numFmtId="0" fontId="6" fillId="2" borderId="0" xfId="0" applyFont="1" applyFill="1"/>
    <xf numFmtId="0" fontId="6" fillId="2" borderId="1" xfId="0" applyFont="1" applyFill="1" applyBorder="1"/>
    <xf numFmtId="0" fontId="6" fillId="2" borderId="9" xfId="0" applyFont="1" applyFill="1" applyBorder="1"/>
    <xf numFmtId="0" fontId="7" fillId="2" borderId="5" xfId="6" applyFont="1" applyFill="1" applyBorder="1"/>
    <xf numFmtId="0" fontId="12" fillId="2" borderId="6" xfId="0" applyFont="1" applyFill="1" applyBorder="1"/>
    <xf numFmtId="0" fontId="12" fillId="2" borderId="0" xfId="0" applyFont="1" applyFill="1"/>
    <xf numFmtId="166" fontId="6" fillId="2" borderId="5" xfId="7" applyNumberFormat="1" applyFont="1" applyFill="1" applyBorder="1" applyAlignment="1">
      <alignment horizontal="center"/>
    </xf>
    <xf numFmtId="166" fontId="6" fillId="2" borderId="0" xfId="7" applyNumberFormat="1" applyFont="1" applyFill="1" applyBorder="1" applyAlignment="1">
      <alignment horizontal="center"/>
    </xf>
    <xf numFmtId="166" fontId="6" fillId="2" borderId="6" xfId="7" applyNumberFormat="1" applyFont="1" applyFill="1" applyBorder="1" applyAlignment="1">
      <alignment horizontal="center"/>
    </xf>
    <xf numFmtId="3" fontId="12" fillId="2" borderId="0" xfId="0" applyNumberFormat="1" applyFont="1" applyFill="1"/>
    <xf numFmtId="0" fontId="6" fillId="2" borderId="5" xfId="6" applyFont="1" applyFill="1" applyBorder="1" applyAlignment="1">
      <alignment horizontal="left" indent="1"/>
    </xf>
    <xf numFmtId="0" fontId="6" fillId="2" borderId="6" xfId="0" applyFont="1" applyFill="1" applyBorder="1"/>
    <xf numFmtId="166" fontId="6" fillId="0" borderId="6" xfId="7" applyNumberFormat="1" applyFont="1" applyFill="1" applyBorder="1" applyAlignment="1">
      <alignment horizontal="right"/>
    </xf>
    <xf numFmtId="166" fontId="10" fillId="3" borderId="0" xfId="0" applyNumberFormat="1" applyFont="1" applyFill="1" applyAlignment="1">
      <alignment horizontal="right"/>
    </xf>
    <xf numFmtId="166" fontId="6" fillId="0" borderId="5" xfId="7" applyNumberFormat="1" applyFont="1" applyFill="1" applyBorder="1" applyAlignment="1">
      <alignment horizontal="right"/>
    </xf>
    <xf numFmtId="166" fontId="6" fillId="0" borderId="0" xfId="7" applyNumberFormat="1" applyFont="1" applyFill="1" applyBorder="1" applyAlignment="1">
      <alignment horizontal="right"/>
    </xf>
    <xf numFmtId="166" fontId="12" fillId="3" borderId="0" xfId="7" applyNumberFormat="1" applyFont="1" applyFill="1" applyBorder="1" applyAlignment="1">
      <alignment horizontal="right"/>
    </xf>
    <xf numFmtId="166" fontId="12" fillId="3" borderId="6" xfId="7" applyNumberFormat="1" applyFont="1" applyFill="1" applyBorder="1" applyAlignment="1">
      <alignment horizontal="right"/>
    </xf>
    <xf numFmtId="0" fontId="6" fillId="0" borderId="6" xfId="0" applyFont="1" applyBorder="1"/>
    <xf numFmtId="0" fontId="6" fillId="0" borderId="0" xfId="0" applyFont="1"/>
    <xf numFmtId="0" fontId="7" fillId="0" borderId="6" xfId="0" applyFont="1" applyBorder="1"/>
    <xf numFmtId="0" fontId="6" fillId="0" borderId="5" xfId="6" applyFont="1" applyBorder="1" applyAlignment="1">
      <alignment horizontal="left" indent="1"/>
    </xf>
    <xf numFmtId="166" fontId="10" fillId="0" borderId="0" xfId="0" applyNumberFormat="1" applyFont="1" applyAlignment="1">
      <alignment horizontal="right"/>
    </xf>
    <xf numFmtId="0" fontId="7" fillId="2" borderId="5" xfId="6" applyFont="1" applyFill="1" applyBorder="1" applyAlignment="1">
      <alignment horizontal="left" indent="2"/>
    </xf>
    <xf numFmtId="0" fontId="7" fillId="0" borderId="0" xfId="0" applyFont="1"/>
    <xf numFmtId="166" fontId="7" fillId="3" borderId="5" xfId="7" applyNumberFormat="1" applyFont="1" applyFill="1" applyBorder="1" applyAlignment="1">
      <alignment horizontal="right"/>
    </xf>
    <xf numFmtId="166" fontId="7" fillId="3" borderId="0" xfId="7" applyNumberFormat="1" applyFont="1" applyFill="1" applyBorder="1" applyAlignment="1">
      <alignment horizontal="right"/>
    </xf>
    <xf numFmtId="166" fontId="7" fillId="3" borderId="6" xfId="7" applyNumberFormat="1" applyFont="1" applyFill="1" applyBorder="1" applyAlignment="1">
      <alignment horizontal="right"/>
    </xf>
    <xf numFmtId="166" fontId="13" fillId="3" borderId="0" xfId="0" applyNumberFormat="1" applyFont="1" applyFill="1" applyAlignment="1">
      <alignment horizontal="right"/>
    </xf>
    <xf numFmtId="166" fontId="7" fillId="0" borderId="6" xfId="7" applyNumberFormat="1" applyFont="1" applyFill="1" applyBorder="1" applyAlignment="1">
      <alignment horizontal="right"/>
    </xf>
    <xf numFmtId="166" fontId="7" fillId="0" borderId="5" xfId="7" applyNumberFormat="1" applyFont="1" applyFill="1" applyBorder="1" applyAlignment="1">
      <alignment horizontal="right"/>
    </xf>
    <xf numFmtId="166" fontId="7" fillId="0" borderId="0" xfId="7" applyNumberFormat="1" applyFont="1" applyFill="1" applyBorder="1" applyAlignment="1">
      <alignment horizontal="right"/>
    </xf>
    <xf numFmtId="166" fontId="5" fillId="3" borderId="0" xfId="0" applyNumberFormat="1" applyFont="1" applyFill="1" applyAlignment="1">
      <alignment horizontal="right"/>
    </xf>
    <xf numFmtId="166" fontId="6" fillId="3" borderId="5" xfId="7" applyNumberFormat="1" applyFont="1" applyFill="1" applyBorder="1" applyAlignment="1">
      <alignment horizontal="right"/>
    </xf>
    <xf numFmtId="166" fontId="6" fillId="3" borderId="0" xfId="7" applyNumberFormat="1" applyFont="1" applyFill="1" applyBorder="1" applyAlignment="1">
      <alignment horizontal="right"/>
    </xf>
    <xf numFmtId="166" fontId="6" fillId="3" borderId="6" xfId="7" applyNumberFormat="1" applyFont="1" applyFill="1" applyBorder="1" applyAlignment="1">
      <alignment horizontal="right"/>
    </xf>
    <xf numFmtId="0" fontId="6" fillId="0" borderId="7" xfId="6" applyFont="1" applyBorder="1"/>
    <xf numFmtId="166" fontId="11" fillId="3" borderId="0" xfId="7" applyNumberFormat="1" applyFont="1" applyFill="1" applyBorder="1" applyAlignment="1">
      <alignment horizontal="right"/>
    </xf>
    <xf numFmtId="0" fontId="7" fillId="2" borderId="3" xfId="6" applyFont="1" applyFill="1" applyBorder="1"/>
    <xf numFmtId="0" fontId="7" fillId="0" borderId="4" xfId="0" applyFont="1" applyBorder="1"/>
    <xf numFmtId="3" fontId="11" fillId="2" borderId="3" xfId="0" applyNumberFormat="1" applyFont="1" applyFill="1" applyBorder="1"/>
    <xf numFmtId="3" fontId="7" fillId="0" borderId="10" xfId="0" applyNumberFormat="1" applyFont="1" applyBorder="1"/>
    <xf numFmtId="3" fontId="7" fillId="0" borderId="4" xfId="0" applyNumberFormat="1" applyFont="1" applyBorder="1"/>
    <xf numFmtId="3" fontId="6" fillId="0" borderId="3" xfId="0" applyNumberFormat="1" applyFont="1" applyBorder="1"/>
    <xf numFmtId="3" fontId="6" fillId="0" borderId="10" xfId="0" applyNumberFormat="1" applyFont="1" applyBorder="1"/>
    <xf numFmtId="164" fontId="6" fillId="0" borderId="10" xfId="0" applyNumberFormat="1" applyFont="1" applyBorder="1"/>
    <xf numFmtId="164" fontId="6" fillId="0" borderId="4" xfId="0" applyNumberFormat="1" applyFont="1" applyBorder="1"/>
    <xf numFmtId="0" fontId="5" fillId="0" borderId="1" xfId="0" applyFont="1" applyBorder="1" applyAlignment="1">
      <alignment vertical="center"/>
    </xf>
    <xf numFmtId="0" fontId="5" fillId="0" borderId="2" xfId="0" applyFont="1" applyBorder="1" applyAlignment="1">
      <alignment vertical="center"/>
    </xf>
    <xf numFmtId="0" fontId="5" fillId="0" borderId="0" xfId="0" applyFont="1" applyAlignment="1">
      <alignment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2" xfId="0" applyFont="1" applyBorder="1" applyAlignment="1">
      <alignment horizontal="center" vertical="center"/>
    </xf>
    <xf numFmtId="0" fontId="16" fillId="0" borderId="0" xfId="0" applyFont="1"/>
    <xf numFmtId="0" fontId="13" fillId="0" borderId="5" xfId="0" applyFont="1" applyBorder="1" applyAlignment="1">
      <alignment vertical="center"/>
    </xf>
    <xf numFmtId="0" fontId="13" fillId="0" borderId="6" xfId="0" applyFont="1" applyBorder="1" applyAlignment="1">
      <alignment vertical="center"/>
    </xf>
    <xf numFmtId="0" fontId="13" fillId="0" borderId="0" xfId="0" applyFont="1" applyAlignment="1">
      <alignment vertical="center"/>
    </xf>
    <xf numFmtId="169" fontId="13" fillId="0" borderId="5" xfId="0" applyNumberFormat="1" applyFont="1" applyBorder="1" applyAlignment="1">
      <alignment horizontal="right" vertical="center"/>
    </xf>
    <xf numFmtId="169" fontId="13" fillId="0" borderId="0" xfId="0" applyNumberFormat="1" applyFont="1" applyAlignment="1">
      <alignment horizontal="right" vertical="center"/>
    </xf>
    <xf numFmtId="169" fontId="13" fillId="0" borderId="6" xfId="0" applyNumberFormat="1" applyFont="1" applyBorder="1" applyAlignment="1">
      <alignment horizontal="right" vertical="center"/>
    </xf>
    <xf numFmtId="0" fontId="13" fillId="0" borderId="0" xfId="0" applyFont="1" applyAlignment="1">
      <alignment horizontal="right" vertical="center"/>
    </xf>
    <xf numFmtId="0" fontId="5" fillId="0" borderId="0" xfId="0" applyFont="1" applyAlignment="1">
      <alignment horizontal="right" vertical="center"/>
    </xf>
    <xf numFmtId="169" fontId="10" fillId="0" borderId="0" xfId="0" applyNumberFormat="1" applyFont="1" applyAlignment="1">
      <alignment horizontal="right" vertical="center"/>
    </xf>
    <xf numFmtId="0" fontId="5" fillId="0" borderId="5" xfId="0" applyFont="1" applyBorder="1" applyAlignment="1">
      <alignment vertical="center"/>
    </xf>
    <xf numFmtId="0" fontId="5" fillId="0" borderId="6" xfId="0" applyFont="1" applyBorder="1" applyAlignment="1">
      <alignment vertical="center"/>
    </xf>
    <xf numFmtId="169" fontId="5" fillId="0" borderId="5" xfId="0" applyNumberFormat="1" applyFont="1" applyBorder="1" applyAlignment="1">
      <alignment horizontal="right" vertical="center"/>
    </xf>
    <xf numFmtId="169" fontId="5" fillId="0" borderId="0" xfId="0" applyNumberFormat="1" applyFont="1" applyAlignment="1">
      <alignment horizontal="right" vertical="center"/>
    </xf>
    <xf numFmtId="169" fontId="5" fillId="0" borderId="6" xfId="0" applyNumberFormat="1" applyFont="1" applyBorder="1" applyAlignment="1">
      <alignment horizontal="right" vertical="center"/>
    </xf>
    <xf numFmtId="0" fontId="17" fillId="0" borderId="5" xfId="0" applyFont="1" applyBorder="1" applyAlignment="1">
      <alignment vertical="center"/>
    </xf>
    <xf numFmtId="0" fontId="17" fillId="0" borderId="6" xfId="0" applyFont="1" applyBorder="1" applyAlignment="1">
      <alignment horizontal="left" vertical="center"/>
    </xf>
    <xf numFmtId="0" fontId="18" fillId="0" borderId="0" xfId="0" applyFont="1" applyAlignment="1">
      <alignment horizontal="left" vertical="center"/>
    </xf>
    <xf numFmtId="9" fontId="18" fillId="0" borderId="5" xfId="0" applyNumberFormat="1" applyFont="1" applyBorder="1" applyAlignment="1">
      <alignment horizontal="right" vertical="center"/>
    </xf>
    <xf numFmtId="9" fontId="18" fillId="0" borderId="0" xfId="0" applyNumberFormat="1" applyFont="1" applyAlignment="1">
      <alignment horizontal="right" vertical="center"/>
    </xf>
    <xf numFmtId="9" fontId="18" fillId="0" borderId="6" xfId="1" applyFont="1" applyBorder="1" applyAlignment="1">
      <alignment horizontal="right" vertical="center"/>
    </xf>
    <xf numFmtId="0" fontId="18" fillId="0" borderId="0" xfId="0" applyFont="1" applyAlignment="1">
      <alignment horizontal="right" vertical="center"/>
    </xf>
    <xf numFmtId="9" fontId="18" fillId="0" borderId="6" xfId="1" applyFont="1" applyFill="1" applyBorder="1" applyAlignment="1">
      <alignment horizontal="right" vertical="center"/>
    </xf>
    <xf numFmtId="9" fontId="18" fillId="0" borderId="5" xfId="1" applyFont="1" applyBorder="1" applyAlignment="1">
      <alignment horizontal="right" vertical="center"/>
    </xf>
    <xf numFmtId="9" fontId="18" fillId="0" borderId="0" xfId="1" applyFont="1" applyBorder="1" applyAlignment="1">
      <alignment horizontal="right" vertical="center"/>
    </xf>
    <xf numFmtId="0" fontId="5" fillId="0" borderId="5" xfId="0" applyFont="1" applyBorder="1" applyAlignment="1">
      <alignment horizontal="right" vertical="center"/>
    </xf>
    <xf numFmtId="0" fontId="5" fillId="0" borderId="5" xfId="0" applyFont="1" applyBorder="1" applyAlignment="1">
      <alignment horizontal="left" vertical="center"/>
    </xf>
    <xf numFmtId="0" fontId="5" fillId="0" borderId="6" xfId="0" applyFont="1" applyBorder="1" applyAlignment="1">
      <alignment horizontal="left" vertical="center" indent="1"/>
    </xf>
    <xf numFmtId="0" fontId="5" fillId="0" borderId="0" xfId="0" applyFont="1" applyAlignment="1">
      <alignment horizontal="left" vertical="center" indent="1"/>
    </xf>
    <xf numFmtId="0" fontId="5" fillId="0" borderId="0" xfId="0" applyFont="1" applyAlignment="1">
      <alignment horizontal="right" vertical="center" indent="1"/>
    </xf>
    <xf numFmtId="171" fontId="5" fillId="0" borderId="6" xfId="0" applyNumberFormat="1" applyFont="1" applyBorder="1" applyAlignment="1">
      <alignment horizontal="right" vertical="center"/>
    </xf>
    <xf numFmtId="171" fontId="5" fillId="0" borderId="5" xfId="0" applyNumberFormat="1" applyFont="1" applyBorder="1" applyAlignment="1">
      <alignment horizontal="right" vertical="center"/>
    </xf>
    <xf numFmtId="171" fontId="5" fillId="0" borderId="0" xfId="0" applyNumberFormat="1" applyFont="1" applyAlignment="1">
      <alignment horizontal="right" vertical="center"/>
    </xf>
    <xf numFmtId="0" fontId="13" fillId="4" borderId="5" xfId="0" applyFont="1" applyFill="1" applyBorder="1" applyAlignment="1">
      <alignment vertical="center"/>
    </xf>
    <xf numFmtId="0" fontId="13" fillId="4" borderId="6" xfId="0" applyFont="1" applyFill="1" applyBorder="1" applyAlignment="1">
      <alignment vertical="center"/>
    </xf>
    <xf numFmtId="0" fontId="13" fillId="3" borderId="0" xfId="0" applyFont="1" applyFill="1" applyAlignment="1">
      <alignment vertical="center"/>
    </xf>
    <xf numFmtId="167" fontId="13" fillId="4" borderId="5" xfId="1" applyNumberFormat="1" applyFont="1" applyFill="1" applyBorder="1" applyAlignment="1">
      <alignment horizontal="right" vertical="center"/>
    </xf>
    <xf numFmtId="167" fontId="13" fillId="4" borderId="0" xfId="1" applyNumberFormat="1" applyFont="1" applyFill="1" applyBorder="1" applyAlignment="1">
      <alignment horizontal="right" vertical="center"/>
    </xf>
    <xf numFmtId="167" fontId="13" fillId="4" borderId="6" xfId="1" applyNumberFormat="1" applyFont="1" applyFill="1" applyBorder="1" applyAlignment="1">
      <alignment horizontal="right" vertical="center"/>
    </xf>
    <xf numFmtId="0" fontId="13" fillId="3" borderId="0" xfId="0" applyFont="1" applyFill="1" applyAlignment="1">
      <alignment horizontal="righ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14" fillId="0" borderId="0" xfId="6" applyFont="1" applyAlignment="1">
      <alignment vertical="center"/>
    </xf>
    <xf numFmtId="169" fontId="14" fillId="0" borderId="0" xfId="6" applyNumberFormat="1" applyFont="1" applyAlignment="1">
      <alignment vertical="center"/>
    </xf>
    <xf numFmtId="167" fontId="13" fillId="0" borderId="0" xfId="1" applyNumberFormat="1" applyFont="1" applyFill="1" applyBorder="1" applyAlignment="1">
      <alignment horizontal="right" vertical="center"/>
    </xf>
    <xf numFmtId="0" fontId="6" fillId="0" borderId="6" xfId="6" applyFont="1" applyBorder="1"/>
    <xf numFmtId="0" fontId="5" fillId="3" borderId="0" xfId="0" applyFont="1" applyFill="1"/>
    <xf numFmtId="43" fontId="6" fillId="3" borderId="0" xfId="7" applyFont="1" applyFill="1"/>
    <xf numFmtId="165" fontId="6" fillId="3" borderId="0" xfId="3" applyFont="1" applyFill="1"/>
    <xf numFmtId="43" fontId="8" fillId="3" borderId="0" xfId="7" applyFont="1" applyFill="1" applyBorder="1" applyAlignment="1">
      <alignment horizontal="center"/>
    </xf>
    <xf numFmtId="165" fontId="15" fillId="3" borderId="0" xfId="3" applyFont="1" applyFill="1"/>
    <xf numFmtId="43" fontId="15" fillId="3" borderId="0" xfId="7" applyFont="1" applyFill="1"/>
    <xf numFmtId="43" fontId="15" fillId="3" borderId="0" xfId="7" applyFont="1" applyFill="1" applyAlignment="1">
      <alignment horizontal="right"/>
    </xf>
    <xf numFmtId="165" fontId="8" fillId="3" borderId="0" xfId="3" applyFont="1" applyFill="1" applyBorder="1" applyAlignment="1">
      <alignment horizontal="right"/>
    </xf>
    <xf numFmtId="165" fontId="15" fillId="3" borderId="0" xfId="3" applyFont="1" applyFill="1" applyAlignment="1">
      <alignment horizontal="right"/>
    </xf>
    <xf numFmtId="43" fontId="8" fillId="3" borderId="0" xfId="7" applyFont="1" applyFill="1" applyBorder="1" applyAlignment="1">
      <alignment horizontal="right"/>
    </xf>
    <xf numFmtId="166" fontId="6" fillId="3" borderId="0" xfId="7" applyNumberFormat="1" applyFont="1" applyFill="1" applyBorder="1"/>
    <xf numFmtId="43" fontId="11" fillId="2" borderId="6" xfId="7" applyFont="1" applyFill="1" applyBorder="1"/>
    <xf numFmtId="43" fontId="11" fillId="3" borderId="0" xfId="7" applyFont="1" applyFill="1"/>
    <xf numFmtId="43" fontId="9" fillId="3" borderId="0" xfId="7" applyFont="1" applyFill="1"/>
    <xf numFmtId="43" fontId="6" fillId="2" borderId="6" xfId="7" applyFont="1" applyFill="1" applyBorder="1"/>
    <xf numFmtId="43" fontId="12" fillId="3" borderId="0" xfId="7" applyFont="1" applyFill="1"/>
    <xf numFmtId="43" fontId="6" fillId="0" borderId="6" xfId="7" applyFont="1" applyFill="1" applyBorder="1"/>
    <xf numFmtId="43" fontId="6" fillId="0" borderId="5" xfId="7" applyFont="1" applyFill="1" applyBorder="1"/>
    <xf numFmtId="43" fontId="7" fillId="0" borderId="6" xfId="7" applyFont="1" applyFill="1" applyBorder="1"/>
    <xf numFmtId="43" fontId="7" fillId="3" borderId="0" xfId="7" applyFont="1" applyFill="1"/>
    <xf numFmtId="43" fontId="6" fillId="0" borderId="7" xfId="7" applyFont="1" applyFill="1" applyBorder="1" applyAlignment="1">
      <alignment horizontal="left" indent="2"/>
    </xf>
    <xf numFmtId="166" fontId="11" fillId="0" borderId="5" xfId="7" applyNumberFormat="1" applyFont="1" applyFill="1" applyBorder="1"/>
    <xf numFmtId="166" fontId="11" fillId="0" borderId="0" xfId="3" applyNumberFormat="1" applyFont="1" applyFill="1" applyAlignment="1">
      <alignment horizontal="center"/>
    </xf>
    <xf numFmtId="170" fontId="11" fillId="0" borderId="0" xfId="7" applyNumberFormat="1" applyFont="1" applyFill="1" applyBorder="1" applyAlignment="1">
      <alignment horizontal="center" vertical="center"/>
    </xf>
    <xf numFmtId="166" fontId="12" fillId="0" borderId="5" xfId="2" applyNumberFormat="1" applyFont="1" applyFill="1" applyBorder="1" applyAlignment="1">
      <alignment horizontal="right"/>
    </xf>
    <xf numFmtId="43" fontId="6" fillId="3" borderId="0" xfId="7" applyFont="1" applyFill="1" applyAlignment="1">
      <alignment horizontal="right"/>
    </xf>
    <xf numFmtId="43" fontId="10" fillId="3" borderId="0" xfId="7" applyFont="1" applyFill="1" applyAlignment="1">
      <alignment horizontal="right"/>
    </xf>
    <xf numFmtId="43" fontId="10" fillId="3" borderId="0" xfId="7" applyFont="1" applyFill="1"/>
    <xf numFmtId="43" fontId="6" fillId="0" borderId="7" xfId="7" applyFont="1" applyFill="1" applyBorder="1"/>
    <xf numFmtId="43" fontId="6" fillId="0" borderId="13" xfId="7" applyFont="1" applyFill="1" applyBorder="1" applyAlignment="1">
      <alignment horizontal="left" indent="2"/>
    </xf>
    <xf numFmtId="43" fontId="6" fillId="0" borderId="8" xfId="7" applyFont="1" applyFill="1" applyBorder="1"/>
    <xf numFmtId="43" fontId="7" fillId="0" borderId="3" xfId="7" applyFont="1" applyFill="1" applyBorder="1"/>
    <xf numFmtId="43" fontId="6" fillId="0" borderId="4" xfId="7" applyFont="1" applyFill="1" applyBorder="1"/>
    <xf numFmtId="166" fontId="12" fillId="0" borderId="3" xfId="7" applyNumberFormat="1" applyFont="1" applyFill="1" applyBorder="1"/>
    <xf numFmtId="166" fontId="12" fillId="0" borderId="10" xfId="2" applyNumberFormat="1" applyFont="1" applyFill="1" applyBorder="1"/>
    <xf numFmtId="166" fontId="12" fillId="0" borderId="4" xfId="2" applyNumberFormat="1" applyFont="1" applyFill="1" applyBorder="1"/>
    <xf numFmtId="165" fontId="11" fillId="0" borderId="0" xfId="3" applyFont="1" applyFill="1" applyBorder="1"/>
    <xf numFmtId="166" fontId="12" fillId="0" borderId="0" xfId="7" applyNumberFormat="1" applyFont="1" applyFill="1" applyBorder="1"/>
    <xf numFmtId="43" fontId="7" fillId="0" borderId="1" xfId="7" applyFont="1" applyFill="1" applyBorder="1"/>
    <xf numFmtId="43" fontId="6" fillId="0" borderId="2" xfId="7" applyFont="1" applyFill="1" applyBorder="1"/>
    <xf numFmtId="43" fontId="6" fillId="3" borderId="0" xfId="7" applyFont="1" applyFill="1" applyBorder="1"/>
    <xf numFmtId="167" fontId="11" fillId="0" borderId="1" xfId="4" applyNumberFormat="1" applyFont="1" applyFill="1" applyBorder="1"/>
    <xf numFmtId="167" fontId="11" fillId="0" borderId="9" xfId="4" applyNumberFormat="1" applyFont="1" applyFill="1" applyBorder="1"/>
    <xf numFmtId="167" fontId="11" fillId="0" borderId="2" xfId="4" applyNumberFormat="1" applyFont="1" applyFill="1" applyBorder="1"/>
    <xf numFmtId="166" fontId="12" fillId="0" borderId="1" xfId="7" applyNumberFormat="1" applyFont="1" applyFill="1" applyBorder="1"/>
    <xf numFmtId="168" fontId="11" fillId="0" borderId="5" xfId="7" applyNumberFormat="1" applyFont="1" applyFill="1" applyBorder="1"/>
    <xf numFmtId="168" fontId="11" fillId="0" borderId="0" xfId="7" applyNumberFormat="1" applyFont="1" applyFill="1" applyBorder="1"/>
    <xf numFmtId="168" fontId="11" fillId="0" borderId="6" xfId="7" applyNumberFormat="1" applyFont="1" applyFill="1" applyBorder="1"/>
    <xf numFmtId="168" fontId="12" fillId="3" borderId="0" xfId="7" applyNumberFormat="1" applyFont="1" applyFill="1" applyBorder="1"/>
    <xf numFmtId="43" fontId="6" fillId="2" borderId="7" xfId="7" applyFont="1" applyFill="1" applyBorder="1" applyAlignment="1">
      <alignment horizontal="left" indent="2"/>
    </xf>
    <xf numFmtId="43" fontId="7" fillId="2" borderId="3" xfId="7" applyFont="1" applyFill="1" applyBorder="1"/>
    <xf numFmtId="43" fontId="6" fillId="2" borderId="4" xfId="7" applyFont="1" applyFill="1" applyBorder="1"/>
    <xf numFmtId="165" fontId="10" fillId="0" borderId="3" xfId="3" applyFont="1" applyFill="1" applyBorder="1"/>
    <xf numFmtId="165" fontId="10" fillId="0" borderId="10" xfId="3" applyFont="1" applyFill="1" applyBorder="1"/>
    <xf numFmtId="165" fontId="10" fillId="0" borderId="4" xfId="3" applyFont="1" applyFill="1" applyBorder="1"/>
    <xf numFmtId="166" fontId="12" fillId="0" borderId="10" xfId="1" applyNumberFormat="1" applyFont="1" applyFill="1" applyBorder="1"/>
    <xf numFmtId="166" fontId="12" fillId="0" borderId="10" xfId="4" applyNumberFormat="1" applyFont="1" applyFill="1" applyBorder="1"/>
    <xf numFmtId="166" fontId="12" fillId="0" borderId="4" xfId="4" applyNumberFormat="1" applyFont="1" applyFill="1" applyBorder="1"/>
    <xf numFmtId="43" fontId="7" fillId="2" borderId="0" xfId="7" applyFont="1" applyFill="1" applyBorder="1"/>
    <xf numFmtId="43" fontId="6" fillId="2" borderId="0" xfId="7" applyFont="1" applyFill="1" applyBorder="1"/>
    <xf numFmtId="166" fontId="12" fillId="0" borderId="0" xfId="1" applyNumberFormat="1" applyFont="1" applyFill="1" applyBorder="1"/>
    <xf numFmtId="166" fontId="12" fillId="0" borderId="0" xfId="4" applyNumberFormat="1" applyFont="1" applyFill="1" applyBorder="1"/>
    <xf numFmtId="166" fontId="12" fillId="0" borderId="9" xfId="1" applyNumberFormat="1" applyFont="1" applyFill="1" applyBorder="1"/>
    <xf numFmtId="166" fontId="12" fillId="0" borderId="9" xfId="4" applyNumberFormat="1" applyFont="1" applyFill="1" applyBorder="1"/>
    <xf numFmtId="166" fontId="12" fillId="0" borderId="2" xfId="4" applyNumberFormat="1" applyFont="1" applyFill="1" applyBorder="1"/>
    <xf numFmtId="165" fontId="6" fillId="0" borderId="5" xfId="3" applyFont="1" applyFill="1" applyBorder="1"/>
    <xf numFmtId="166" fontId="6" fillId="0" borderId="5" xfId="7" applyNumberFormat="1" applyFont="1" applyFill="1" applyBorder="1"/>
    <xf numFmtId="166" fontId="6" fillId="0" borderId="0" xfId="7" applyNumberFormat="1" applyFont="1" applyFill="1" applyBorder="1"/>
    <xf numFmtId="166" fontId="6" fillId="0" borderId="6" xfId="7" applyNumberFormat="1" applyFont="1" applyFill="1" applyBorder="1"/>
    <xf numFmtId="168" fontId="6" fillId="0" borderId="7" xfId="7" applyNumberFormat="1" applyFont="1" applyFill="1" applyBorder="1" applyAlignment="1">
      <alignment horizontal="left" indent="2"/>
    </xf>
    <xf numFmtId="168" fontId="6" fillId="0" borderId="6" xfId="7" applyNumberFormat="1" applyFont="1" applyFill="1" applyBorder="1"/>
    <xf numFmtId="168" fontId="6" fillId="3" borderId="0" xfId="7" applyNumberFormat="1" applyFont="1" applyFill="1" applyBorder="1"/>
    <xf numFmtId="168" fontId="12" fillId="0" borderId="5" xfId="7" applyNumberFormat="1" applyFont="1" applyFill="1" applyBorder="1" applyAlignment="1">
      <alignment horizontal="center"/>
    </xf>
    <xf numFmtId="168" fontId="12" fillId="0" borderId="0" xfId="0" applyNumberFormat="1" applyFont="1" applyAlignment="1">
      <alignment horizontal="center"/>
    </xf>
    <xf numFmtId="168" fontId="12" fillId="0" borderId="6" xfId="0" applyNumberFormat="1" applyFont="1" applyBorder="1" applyAlignment="1">
      <alignment horizontal="center"/>
    </xf>
    <xf numFmtId="168" fontId="5" fillId="0" borderId="0" xfId="0" applyNumberFormat="1" applyFont="1"/>
    <xf numFmtId="168" fontId="6" fillId="0" borderId="5" xfId="3" applyNumberFormat="1" applyFont="1" applyFill="1" applyBorder="1"/>
    <xf numFmtId="168" fontId="6" fillId="0" borderId="0" xfId="3" applyNumberFormat="1" applyFont="1" applyFill="1" applyBorder="1"/>
    <xf numFmtId="168" fontId="6" fillId="0" borderId="6" xfId="3" applyNumberFormat="1" applyFont="1" applyFill="1" applyBorder="1"/>
    <xf numFmtId="168" fontId="6" fillId="0" borderId="7" xfId="7" applyNumberFormat="1" applyFont="1" applyFill="1" applyBorder="1" applyAlignment="1">
      <alignment horizontal="left" indent="3"/>
    </xf>
    <xf numFmtId="168" fontId="6" fillId="0" borderId="6" xfId="7" applyNumberFormat="1" applyFont="1" applyFill="1" applyBorder="1" applyAlignment="1">
      <alignment horizontal="left" indent="6"/>
    </xf>
    <xf numFmtId="43" fontId="11" fillId="0" borderId="1" xfId="7" applyFont="1" applyFill="1" applyBorder="1"/>
    <xf numFmtId="43" fontId="7" fillId="0" borderId="2" xfId="7" applyFont="1" applyFill="1" applyBorder="1"/>
    <xf numFmtId="43" fontId="11" fillId="3" borderId="0" xfId="7" applyFont="1" applyFill="1" applyBorder="1"/>
    <xf numFmtId="167" fontId="7" fillId="0" borderId="9" xfId="1" applyNumberFormat="1" applyFont="1" applyFill="1" applyBorder="1"/>
    <xf numFmtId="167" fontId="7" fillId="0" borderId="9" xfId="1" applyNumberFormat="1" applyFont="1" applyBorder="1"/>
    <xf numFmtId="167" fontId="7" fillId="0" borderId="2" xfId="1" applyNumberFormat="1" applyFont="1" applyBorder="1"/>
    <xf numFmtId="168" fontId="7" fillId="0" borderId="6" xfId="7" applyNumberFormat="1" applyFont="1" applyFill="1" applyBorder="1"/>
    <xf numFmtId="168" fontId="11" fillId="3" borderId="0" xfId="7" applyNumberFormat="1" applyFont="1" applyFill="1" applyBorder="1"/>
    <xf numFmtId="169" fontId="11" fillId="0" borderId="5" xfId="3" applyNumberFormat="1" applyFont="1" applyFill="1" applyBorder="1"/>
    <xf numFmtId="169" fontId="7" fillId="0" borderId="0" xfId="3" applyNumberFormat="1" applyFont="1" applyFill="1" applyBorder="1"/>
    <xf numFmtId="169" fontId="7" fillId="0" borderId="6" xfId="3" applyNumberFormat="1" applyFont="1" applyFill="1" applyBorder="1"/>
    <xf numFmtId="169" fontId="11" fillId="3" borderId="0" xfId="7" applyNumberFormat="1" applyFont="1" applyFill="1" applyBorder="1"/>
    <xf numFmtId="169" fontId="9" fillId="3" borderId="0" xfId="7" applyNumberFormat="1" applyFont="1" applyFill="1"/>
    <xf numFmtId="168" fontId="13" fillId="0" borderId="0" xfId="0" applyNumberFormat="1" applyFont="1"/>
    <xf numFmtId="169" fontId="11" fillId="0" borderId="5" xfId="3" applyNumberFormat="1" applyFont="1" applyFill="1" applyBorder="1" applyAlignment="1">
      <alignment horizontal="right"/>
    </xf>
    <xf numFmtId="169" fontId="7" fillId="0" borderId="0" xfId="3" applyNumberFormat="1" applyFont="1" applyFill="1" applyBorder="1" applyAlignment="1">
      <alignment horizontal="right"/>
    </xf>
    <xf numFmtId="169" fontId="7" fillId="0" borderId="6" xfId="3" applyNumberFormat="1" applyFont="1" applyFill="1" applyBorder="1" applyAlignment="1">
      <alignment horizontal="right"/>
    </xf>
    <xf numFmtId="43" fontId="11" fillId="0" borderId="5" xfId="7" applyFont="1" applyFill="1" applyBorder="1"/>
    <xf numFmtId="168" fontId="7" fillId="0" borderId="5" xfId="7" applyNumberFormat="1" applyFont="1" applyFill="1" applyBorder="1"/>
    <xf numFmtId="168" fontId="7" fillId="0" borderId="0" xfId="7" applyNumberFormat="1" applyFont="1" applyFill="1" applyBorder="1"/>
    <xf numFmtId="167" fontId="11" fillId="3" borderId="0" xfId="1" applyNumberFormat="1" applyFont="1" applyFill="1" applyBorder="1"/>
    <xf numFmtId="167" fontId="7" fillId="0" borderId="5" xfId="1" applyNumberFormat="1" applyFont="1" applyFill="1" applyBorder="1"/>
    <xf numFmtId="167" fontId="7" fillId="0" borderId="0" xfId="1" applyNumberFormat="1" applyFont="1" applyFill="1" applyBorder="1"/>
    <xf numFmtId="167" fontId="13" fillId="0" borderId="5" xfId="1" applyNumberFormat="1" applyFont="1" applyBorder="1" applyAlignment="1">
      <alignment horizontal="left" indent="1"/>
    </xf>
    <xf numFmtId="167" fontId="7" fillId="0" borderId="5" xfId="1" applyNumberFormat="1" applyFont="1" applyFill="1" applyBorder="1" applyAlignment="1">
      <alignment horizontal="right"/>
    </xf>
    <xf numFmtId="167" fontId="7" fillId="0" borderId="0" xfId="1" applyNumberFormat="1" applyFont="1" applyFill="1" applyBorder="1" applyAlignment="1">
      <alignment horizontal="right"/>
    </xf>
    <xf numFmtId="167" fontId="7" fillId="0" borderId="6" xfId="1" applyNumberFormat="1" applyFont="1" applyFill="1" applyBorder="1" applyAlignment="1">
      <alignment horizontal="right"/>
    </xf>
    <xf numFmtId="43" fontId="6" fillId="0" borderId="4" xfId="7" applyFont="1" applyFill="1" applyBorder="1" applyAlignment="1">
      <alignment horizontal="left" indent="1"/>
    </xf>
    <xf numFmtId="0" fontId="14" fillId="3" borderId="0" xfId="6" applyFont="1" applyFill="1" applyAlignment="1">
      <alignment horizontal="left" vertical="center" wrapText="1"/>
    </xf>
    <xf numFmtId="165" fontId="19" fillId="3" borderId="0" xfId="3" applyFont="1" applyFill="1" applyAlignment="1"/>
    <xf numFmtId="165" fontId="19" fillId="0" borderId="0" xfId="3" applyFont="1" applyFill="1" applyAlignment="1"/>
    <xf numFmtId="0" fontId="13" fillId="3" borderId="0" xfId="0" applyFont="1" applyFill="1"/>
    <xf numFmtId="166" fontId="11" fillId="0" borderId="5" xfId="2" applyNumberFormat="1" applyFont="1" applyFill="1" applyBorder="1" applyAlignment="1">
      <alignment horizontal="right"/>
    </xf>
    <xf numFmtId="43" fontId="7" fillId="3" borderId="0" xfId="7" applyFont="1" applyFill="1" applyAlignment="1">
      <alignment horizontal="right"/>
    </xf>
    <xf numFmtId="43" fontId="9" fillId="3" borderId="0" xfId="7" applyFont="1" applyFill="1" applyAlignment="1">
      <alignment horizontal="right"/>
    </xf>
    <xf numFmtId="166" fontId="7" fillId="3" borderId="0" xfId="7" applyNumberFormat="1" applyFont="1" applyFill="1" applyAlignment="1">
      <alignment horizontal="right"/>
    </xf>
    <xf numFmtId="166" fontId="11" fillId="0" borderId="6" xfId="7" applyNumberFormat="1" applyFont="1" applyFill="1" applyBorder="1" applyAlignment="1">
      <alignment horizontal="right" vertical="center"/>
    </xf>
    <xf numFmtId="0" fontId="12" fillId="0" borderId="5" xfId="0" applyFont="1" applyBorder="1" applyAlignment="1">
      <alignment horizontal="left" indent="2"/>
    </xf>
    <xf numFmtId="0" fontId="12" fillId="0" borderId="6" xfId="0" applyFont="1" applyBorder="1"/>
    <xf numFmtId="0" fontId="12" fillId="3" borderId="0" xfId="0" applyFont="1" applyFill="1"/>
    <xf numFmtId="166" fontId="12" fillId="0" borderId="6" xfId="7" applyNumberFormat="1" applyFont="1" applyFill="1" applyBorder="1" applyAlignment="1">
      <alignment horizontal="right" vertical="center"/>
    </xf>
    <xf numFmtId="0" fontId="6" fillId="3" borderId="0" xfId="0" applyFont="1" applyFill="1"/>
    <xf numFmtId="3" fontId="12" fillId="2" borderId="5" xfId="0" applyNumberFormat="1" applyFont="1" applyFill="1" applyBorder="1"/>
    <xf numFmtId="3" fontId="12" fillId="2" borderId="6" xfId="0" applyNumberFormat="1" applyFont="1" applyFill="1" applyBorder="1"/>
    <xf numFmtId="166" fontId="10" fillId="3" borderId="0" xfId="0" applyNumberFormat="1" applyFont="1" applyFill="1"/>
    <xf numFmtId="166" fontId="12" fillId="3" borderId="0" xfId="7" applyNumberFormat="1" applyFont="1" applyFill="1" applyBorder="1"/>
    <xf numFmtId="166" fontId="12" fillId="3" borderId="6" xfId="7" applyNumberFormat="1" applyFont="1" applyFill="1" applyBorder="1"/>
    <xf numFmtId="166" fontId="7" fillId="0" borderId="0" xfId="7" applyNumberFormat="1" applyFont="1" applyFill="1" applyBorder="1"/>
    <xf numFmtId="166" fontId="7" fillId="0" borderId="6" xfId="7" applyNumberFormat="1" applyFont="1" applyFill="1" applyBorder="1"/>
    <xf numFmtId="166" fontId="6" fillId="3" borderId="0" xfId="0" applyNumberFormat="1" applyFont="1" applyFill="1"/>
    <xf numFmtId="166" fontId="7" fillId="0" borderId="5" xfId="7" applyNumberFormat="1" applyFont="1" applyFill="1" applyBorder="1" applyAlignment="1">
      <alignment horizontal="center"/>
    </xf>
    <xf numFmtId="166" fontId="7" fillId="0" borderId="0" xfId="7" applyNumberFormat="1" applyFont="1" applyFill="1" applyBorder="1" applyAlignment="1">
      <alignment horizontal="center"/>
    </xf>
    <xf numFmtId="166" fontId="7" fillId="0" borderId="6" xfId="7" applyNumberFormat="1" applyFont="1" applyFill="1" applyBorder="1" applyAlignment="1">
      <alignment horizontal="center"/>
    </xf>
    <xf numFmtId="166" fontId="5" fillId="0" borderId="5" xfId="0" applyNumberFormat="1" applyFont="1" applyBorder="1"/>
    <xf numFmtId="166" fontId="5" fillId="0" borderId="6" xfId="0" applyNumberFormat="1" applyFont="1" applyBorder="1"/>
    <xf numFmtId="0" fontId="7" fillId="3" borderId="0" xfId="0" applyFont="1" applyFill="1"/>
    <xf numFmtId="166" fontId="11" fillId="0" borderId="0" xfId="7" applyNumberFormat="1" applyFont="1" applyFill="1" applyBorder="1"/>
    <xf numFmtId="166" fontId="7" fillId="3" borderId="0" xfId="0" applyNumberFormat="1" applyFont="1" applyFill="1"/>
    <xf numFmtId="166" fontId="7" fillId="0" borderId="5" xfId="7" applyNumberFormat="1" applyFont="1" applyFill="1" applyBorder="1"/>
    <xf numFmtId="0" fontId="5" fillId="0" borderId="10" xfId="0" applyFont="1" applyBorder="1"/>
    <xf numFmtId="170" fontId="7" fillId="2" borderId="3" xfId="7" applyNumberFormat="1" applyFont="1" applyFill="1" applyBorder="1" applyAlignment="1">
      <alignment horizontal="center"/>
    </xf>
    <xf numFmtId="170" fontId="7" fillId="2" borderId="10" xfId="7" applyNumberFormat="1" applyFont="1" applyFill="1" applyBorder="1" applyAlignment="1">
      <alignment horizontal="center"/>
    </xf>
    <xf numFmtId="170" fontId="7" fillId="0" borderId="10" xfId="7" applyNumberFormat="1" applyFont="1" applyFill="1" applyBorder="1" applyAlignment="1">
      <alignment horizontal="center"/>
    </xf>
    <xf numFmtId="170" fontId="7" fillId="0" borderId="4" xfId="7" applyNumberFormat="1" applyFont="1" applyFill="1" applyBorder="1" applyAlignment="1">
      <alignment horizontal="center"/>
    </xf>
    <xf numFmtId="0" fontId="5" fillId="3" borderId="0" xfId="0" applyFont="1" applyFill="1" applyAlignment="1">
      <alignment vertical="center"/>
    </xf>
    <xf numFmtId="0" fontId="5" fillId="3" borderId="0" xfId="0" applyFont="1" applyFill="1" applyAlignment="1">
      <alignment horizontal="right" vertical="center"/>
    </xf>
    <xf numFmtId="169" fontId="10" fillId="3" borderId="0" xfId="0" applyNumberFormat="1" applyFont="1" applyFill="1" applyAlignment="1">
      <alignment horizontal="right" vertical="center"/>
    </xf>
    <xf numFmtId="0" fontId="18" fillId="3" borderId="0" xfId="0" applyFont="1" applyFill="1" applyAlignment="1">
      <alignment horizontal="left" vertical="center"/>
    </xf>
    <xf numFmtId="0" fontId="18" fillId="3" borderId="0" xfId="0" applyFont="1" applyFill="1" applyAlignment="1">
      <alignment horizontal="right" vertical="center"/>
    </xf>
    <xf numFmtId="0" fontId="5" fillId="3" borderId="0" xfId="0" applyFont="1" applyFill="1" applyAlignment="1">
      <alignment horizontal="left" vertical="center" indent="1"/>
    </xf>
    <xf numFmtId="0" fontId="5" fillId="3" borderId="0" xfId="0" applyFont="1" applyFill="1" applyAlignment="1">
      <alignment horizontal="right" vertical="center" indent="1"/>
    </xf>
    <xf numFmtId="166" fontId="6" fillId="2" borderId="1" xfId="7" applyNumberFormat="1" applyFont="1" applyFill="1" applyBorder="1"/>
    <xf numFmtId="166" fontId="6" fillId="2" borderId="0" xfId="7" applyNumberFormat="1" applyFont="1" applyFill="1"/>
    <xf numFmtId="166" fontId="11" fillId="0" borderId="6" xfId="7" applyNumberFormat="1" applyFont="1" applyFill="1" applyBorder="1"/>
    <xf numFmtId="166" fontId="11" fillId="2" borderId="0" xfId="7" applyNumberFormat="1" applyFont="1" applyFill="1"/>
    <xf numFmtId="166" fontId="7" fillId="0" borderId="0" xfId="7" applyNumberFormat="1" applyFont="1" applyFill="1"/>
    <xf numFmtId="166" fontId="9" fillId="0" borderId="0" xfId="7" applyNumberFormat="1" applyFont="1" applyFill="1"/>
    <xf numFmtId="166" fontId="6" fillId="0" borderId="0" xfId="7" applyNumberFormat="1" applyFont="1" applyFill="1"/>
    <xf numFmtId="166" fontId="12" fillId="0" borderId="5" xfId="7" applyNumberFormat="1" applyFont="1" applyFill="1" applyBorder="1"/>
    <xf numFmtId="166" fontId="12" fillId="0" borderId="6" xfId="7" applyNumberFormat="1" applyFont="1" applyFill="1" applyBorder="1"/>
    <xf numFmtId="43" fontId="7" fillId="3" borderId="6" xfId="7" applyFont="1" applyFill="1" applyBorder="1"/>
    <xf numFmtId="166" fontId="11" fillId="0" borderId="0" xfId="7" applyNumberFormat="1" applyFont="1" applyFill="1" applyAlignment="1">
      <alignment horizontal="center"/>
    </xf>
    <xf numFmtId="43" fontId="7" fillId="0" borderId="0" xfId="7" applyFont="1" applyBorder="1"/>
    <xf numFmtId="166" fontId="7" fillId="0" borderId="0" xfId="7" applyNumberFormat="1" applyFont="1" applyBorder="1"/>
    <xf numFmtId="166" fontId="6" fillId="0" borderId="0" xfId="7" applyNumberFormat="1" applyFont="1" applyBorder="1"/>
    <xf numFmtId="166" fontId="10" fillId="0" borderId="0" xfId="7" applyNumberFormat="1" applyFont="1" applyFill="1"/>
    <xf numFmtId="43" fontId="11" fillId="0" borderId="0" xfId="7" applyFont="1" applyFill="1" applyBorder="1"/>
    <xf numFmtId="10" fontId="11" fillId="0" borderId="0" xfId="1" applyNumberFormat="1" applyFont="1" applyFill="1" applyBorder="1"/>
    <xf numFmtId="10" fontId="12" fillId="0" borderId="0" xfId="1" applyNumberFormat="1" applyFont="1" applyFill="1" applyBorder="1"/>
    <xf numFmtId="166" fontId="6" fillId="0" borderId="0" xfId="7" applyNumberFormat="1" applyFont="1"/>
    <xf numFmtId="43" fontId="5" fillId="0" borderId="0" xfId="7" applyFont="1" applyAlignment="1">
      <alignment wrapText="1"/>
    </xf>
    <xf numFmtId="166" fontId="5" fillId="0" borderId="0" xfId="7" applyNumberFormat="1" applyFont="1" applyAlignment="1">
      <alignment wrapText="1"/>
    </xf>
    <xf numFmtId="166" fontId="5" fillId="0" borderId="0" xfId="7" applyNumberFormat="1" applyFont="1" applyFill="1" applyAlignment="1">
      <alignment wrapText="1"/>
    </xf>
    <xf numFmtId="43" fontId="11" fillId="0" borderId="6" xfId="7" applyFont="1" applyFill="1" applyBorder="1"/>
    <xf numFmtId="43" fontId="11" fillId="0" borderId="0" xfId="7" applyFont="1" applyAlignment="1">
      <alignment wrapText="1"/>
    </xf>
    <xf numFmtId="166" fontId="11" fillId="0" borderId="0" xfId="7" applyNumberFormat="1" applyFont="1" applyAlignment="1">
      <alignment wrapText="1"/>
    </xf>
    <xf numFmtId="166" fontId="11" fillId="0" borderId="0" xfId="7" applyNumberFormat="1" applyFont="1" applyFill="1" applyAlignment="1">
      <alignment wrapText="1"/>
    </xf>
    <xf numFmtId="0" fontId="11" fillId="0" borderId="0" xfId="0" applyFont="1"/>
    <xf numFmtId="166" fontId="12" fillId="0" borderId="0" xfId="7" applyNumberFormat="1" applyFont="1"/>
    <xf numFmtId="43" fontId="6" fillId="0" borderId="7" xfId="7" applyFont="1" applyFill="1" applyBorder="1" applyAlignment="1">
      <alignment horizontal="left" indent="4"/>
    </xf>
    <xf numFmtId="43" fontId="6" fillId="0" borderId="6" xfId="7" applyFont="1" applyFill="1" applyBorder="1" applyAlignment="1">
      <alignment horizontal="left" indent="1"/>
    </xf>
    <xf numFmtId="43" fontId="7" fillId="0" borderId="0" xfId="7" applyFont="1"/>
    <xf numFmtId="166" fontId="11" fillId="0" borderId="0" xfId="7" applyNumberFormat="1" applyFont="1"/>
    <xf numFmtId="166" fontId="7" fillId="0" borderId="0" xfId="7" applyNumberFormat="1" applyFont="1"/>
    <xf numFmtId="167" fontId="12" fillId="0" borderId="5" xfId="1" applyNumberFormat="1" applyFont="1" applyFill="1" applyBorder="1" applyAlignment="1">
      <alignment horizontal="left" indent="1"/>
    </xf>
    <xf numFmtId="166" fontId="12" fillId="0" borderId="0" xfId="7" applyNumberFormat="1" applyFont="1" applyAlignment="1">
      <alignment horizontal="right"/>
    </xf>
    <xf numFmtId="166" fontId="6" fillId="0" borderId="0" xfId="7" applyNumberFormat="1" applyFont="1" applyFill="1" applyAlignment="1">
      <alignment horizontal="right"/>
    </xf>
    <xf numFmtId="166" fontId="9" fillId="0" borderId="0" xfId="7" applyNumberFormat="1" applyFont="1" applyFill="1" applyAlignment="1">
      <alignment horizontal="right"/>
    </xf>
    <xf numFmtId="166" fontId="21" fillId="0" borderId="5" xfId="3" applyNumberFormat="1" applyFont="1" applyFill="1" applyBorder="1" applyAlignment="1">
      <alignment horizontal="left" indent="2"/>
    </xf>
    <xf numFmtId="166" fontId="11" fillId="0" borderId="0" xfId="7" applyNumberFormat="1" applyFont="1" applyAlignment="1">
      <alignment horizontal="right"/>
    </xf>
    <xf numFmtId="166" fontId="7" fillId="0" borderId="0" xfId="7" applyNumberFormat="1" applyFont="1" applyFill="1" applyAlignment="1">
      <alignment horizontal="right"/>
    </xf>
    <xf numFmtId="43" fontId="6" fillId="3" borderId="5" xfId="7" applyFont="1" applyFill="1" applyBorder="1"/>
    <xf numFmtId="166" fontId="6" fillId="0" borderId="3" xfId="7" applyNumberFormat="1" applyFont="1" applyFill="1" applyBorder="1"/>
    <xf numFmtId="166" fontId="6" fillId="0" borderId="10" xfId="7" applyNumberFormat="1" applyFont="1" applyFill="1" applyBorder="1"/>
    <xf numFmtId="166" fontId="6" fillId="0" borderId="4" xfId="7" applyNumberFormat="1" applyFont="1" applyFill="1" applyBorder="1"/>
    <xf numFmtId="166" fontId="6" fillId="0" borderId="10" xfId="3" applyNumberFormat="1" applyFont="1" applyFill="1" applyBorder="1"/>
    <xf numFmtId="166" fontId="6" fillId="0" borderId="10" xfId="3" applyNumberFormat="1" applyFont="1" applyBorder="1"/>
    <xf numFmtId="166" fontId="6" fillId="0" borderId="4" xfId="3" applyNumberFormat="1" applyFont="1" applyFill="1" applyBorder="1"/>
    <xf numFmtId="166" fontId="6" fillId="0" borderId="1" xfId="7" applyNumberFormat="1" applyFont="1" applyFill="1" applyBorder="1"/>
    <xf numFmtId="166" fontId="6" fillId="0" borderId="9" xfId="7" applyNumberFormat="1" applyFont="1" applyFill="1" applyBorder="1"/>
    <xf numFmtId="166" fontId="6" fillId="0" borderId="2" xfId="7" applyNumberFormat="1" applyFont="1" applyFill="1" applyBorder="1"/>
    <xf numFmtId="49" fontId="7" fillId="0" borderId="5" xfId="1" applyNumberFormat="1" applyFont="1" applyFill="1" applyBorder="1" applyAlignment="1">
      <alignment horizontal="left" indent="1"/>
    </xf>
    <xf numFmtId="49" fontId="7" fillId="0" borderId="6" xfId="1" applyNumberFormat="1" applyFont="1" applyFill="1" applyBorder="1"/>
    <xf numFmtId="9" fontId="7" fillId="0" borderId="0" xfId="1" applyFont="1"/>
    <xf numFmtId="167" fontId="11" fillId="0" borderId="5" xfId="5" applyNumberFormat="1" applyFont="1" applyFill="1" applyBorder="1"/>
    <xf numFmtId="167" fontId="7" fillId="0" borderId="0" xfId="1" applyNumberFormat="1" applyFont="1"/>
    <xf numFmtId="167" fontId="7" fillId="0" borderId="0" xfId="1" applyNumberFormat="1" applyFont="1" applyFill="1"/>
    <xf numFmtId="167" fontId="11" fillId="0" borderId="5" xfId="4" applyNumberFormat="1" applyFont="1" applyFill="1" applyBorder="1"/>
    <xf numFmtId="9" fontId="13" fillId="0" borderId="0" xfId="1" applyFont="1" applyFill="1"/>
    <xf numFmtId="167" fontId="11" fillId="0" borderId="5" xfId="5" applyNumberFormat="1" applyFont="1" applyFill="1" applyBorder="1" applyAlignment="1">
      <alignment horizontal="right"/>
    </xf>
    <xf numFmtId="9" fontId="7" fillId="0" borderId="0" xfId="1" applyFont="1" applyAlignment="1">
      <alignment horizontal="right"/>
    </xf>
    <xf numFmtId="167" fontId="7" fillId="0" borderId="0" xfId="1" applyNumberFormat="1" applyFont="1" applyAlignment="1">
      <alignment horizontal="right"/>
    </xf>
    <xf numFmtId="167" fontId="7" fillId="0" borderId="0" xfId="1" applyNumberFormat="1" applyFont="1" applyFill="1" applyAlignment="1">
      <alignment horizontal="right"/>
    </xf>
    <xf numFmtId="167" fontId="11" fillId="0" borderId="5" xfId="4" applyNumberFormat="1" applyFont="1" applyFill="1" applyBorder="1" applyAlignment="1">
      <alignment horizontal="right"/>
    </xf>
    <xf numFmtId="166" fontId="6" fillId="0" borderId="3" xfId="7" applyNumberFormat="1" applyFont="1" applyBorder="1"/>
    <xf numFmtId="166" fontId="6" fillId="0" borderId="10" xfId="7" applyNumberFormat="1" applyFont="1" applyBorder="1"/>
    <xf numFmtId="166" fontId="6" fillId="0" borderId="4" xfId="7" applyNumberFormat="1" applyFont="1" applyBorder="1"/>
    <xf numFmtId="165" fontId="19" fillId="0" borderId="0" xfId="3" applyFont="1" applyAlignment="1"/>
    <xf numFmtId="0" fontId="11" fillId="0" borderId="1" xfId="0" applyFont="1" applyBorder="1"/>
    <xf numFmtId="0" fontId="11" fillId="0" borderId="2" xfId="0" applyFont="1" applyBorder="1" applyAlignment="1">
      <alignment horizontal="center"/>
    </xf>
    <xf numFmtId="0" fontId="11" fillId="0" borderId="5" xfId="0" applyFont="1" applyBorder="1"/>
    <xf numFmtId="0" fontId="11" fillId="0" borderId="0" xfId="0" applyFont="1" applyAlignment="1">
      <alignment horizontal="center"/>
    </xf>
    <xf numFmtId="0" fontId="11" fillId="0" borderId="6" xfId="0" applyFont="1" applyBorder="1"/>
    <xf numFmtId="166" fontId="6" fillId="0" borderId="6" xfId="3" applyNumberFormat="1" applyFont="1" applyBorder="1" applyAlignment="1">
      <alignment horizontal="right"/>
    </xf>
    <xf numFmtId="166" fontId="6" fillId="0" borderId="5" xfId="3" applyNumberFormat="1" applyFont="1" applyFill="1" applyBorder="1" applyAlignment="1">
      <alignment horizontal="right"/>
    </xf>
    <xf numFmtId="166" fontId="7" fillId="0" borderId="5" xfId="3" applyNumberFormat="1" applyFont="1" applyFill="1" applyBorder="1" applyAlignment="1">
      <alignment horizontal="right"/>
    </xf>
    <xf numFmtId="0" fontId="12" fillId="0" borderId="5" xfId="0" applyFont="1" applyBorder="1"/>
    <xf numFmtId="166" fontId="10" fillId="0" borderId="0" xfId="7" applyNumberFormat="1" applyFont="1" applyFill="1" applyAlignment="1">
      <alignment horizontal="right"/>
    </xf>
    <xf numFmtId="0" fontId="12" fillId="0" borderId="7" xfId="0" applyFont="1" applyBorder="1" applyAlignment="1">
      <alignment vertical="center"/>
    </xf>
    <xf numFmtId="0" fontId="11" fillId="0" borderId="3" xfId="0" applyFont="1" applyBorder="1"/>
    <xf numFmtId="0" fontId="11" fillId="0" borderId="4" xfId="0" applyFont="1" applyBorder="1"/>
    <xf numFmtId="0" fontId="22" fillId="0" borderId="0" xfId="0" applyFont="1"/>
    <xf numFmtId="0" fontId="14" fillId="0" borderId="0" xfId="6" applyFont="1" applyAlignment="1">
      <alignment vertical="center" wrapText="1"/>
    </xf>
    <xf numFmtId="0" fontId="23" fillId="0" borderId="0" xfId="0" applyFont="1"/>
    <xf numFmtId="0" fontId="12" fillId="0" borderId="0" xfId="0" applyFont="1"/>
    <xf numFmtId="172" fontId="6" fillId="2" borderId="1" xfId="7" applyNumberFormat="1" applyFont="1" applyFill="1" applyBorder="1" applyAlignment="1">
      <alignment horizontal="center"/>
    </xf>
    <xf numFmtId="172" fontId="6" fillId="2" borderId="9" xfId="7" applyNumberFormat="1" applyFont="1" applyFill="1" applyBorder="1" applyAlignment="1">
      <alignment horizontal="center"/>
    </xf>
    <xf numFmtId="172" fontId="6" fillId="0" borderId="2" xfId="7" applyNumberFormat="1" applyFont="1" applyFill="1" applyBorder="1" applyAlignment="1">
      <alignment horizontal="center"/>
    </xf>
    <xf numFmtId="166" fontId="6" fillId="0" borderId="0" xfId="7" applyNumberFormat="1" applyFont="1" applyFill="1" applyBorder="1" applyAlignment="1">
      <alignment horizontal="center"/>
    </xf>
    <xf numFmtId="172" fontId="6" fillId="2" borderId="2" xfId="7" applyNumberFormat="1" applyFont="1" applyFill="1" applyBorder="1" applyAlignment="1">
      <alignment horizontal="center"/>
    </xf>
    <xf numFmtId="166" fontId="6" fillId="2" borderId="1" xfId="7" applyNumberFormat="1" applyFont="1" applyFill="1" applyBorder="1" applyAlignment="1">
      <alignment horizontal="center"/>
    </xf>
    <xf numFmtId="166" fontId="6" fillId="2" borderId="9" xfId="7" applyNumberFormat="1" applyFont="1" applyFill="1" applyBorder="1" applyAlignment="1">
      <alignment horizontal="center"/>
    </xf>
    <xf numFmtId="166" fontId="6" fillId="2" borderId="2" xfId="7" applyNumberFormat="1" applyFont="1" applyFill="1" applyBorder="1" applyAlignment="1">
      <alignment horizontal="center"/>
    </xf>
    <xf numFmtId="0" fontId="10" fillId="0" borderId="0" xfId="0" applyFont="1"/>
    <xf numFmtId="0" fontId="6" fillId="2" borderId="1" xfId="0" applyFont="1" applyFill="1" applyBorder="1" applyAlignment="1">
      <alignment horizontal="center"/>
    </xf>
    <xf numFmtId="0" fontId="6" fillId="2" borderId="9" xfId="0" applyFont="1" applyFill="1" applyBorder="1" applyAlignment="1">
      <alignment horizontal="center"/>
    </xf>
    <xf numFmtId="0" fontId="6" fillId="2" borderId="2" xfId="0" applyFont="1" applyFill="1" applyBorder="1" applyAlignment="1">
      <alignment horizontal="center"/>
    </xf>
    <xf numFmtId="170" fontId="6" fillId="2" borderId="5" xfId="7" applyNumberFormat="1" applyFont="1" applyFill="1" applyBorder="1" applyAlignment="1">
      <alignment horizontal="center"/>
    </xf>
    <xf numFmtId="170" fontId="6" fillId="2" borderId="0" xfId="7" applyNumberFormat="1" applyFont="1" applyFill="1" applyBorder="1" applyAlignment="1">
      <alignment horizontal="center"/>
    </xf>
    <xf numFmtId="170" fontId="6" fillId="0" borderId="6" xfId="7" applyNumberFormat="1" applyFont="1" applyFill="1" applyBorder="1" applyAlignment="1">
      <alignment horizontal="center"/>
    </xf>
    <xf numFmtId="170" fontId="6" fillId="0" borderId="0" xfId="7" applyNumberFormat="1" applyFont="1" applyFill="1" applyBorder="1" applyAlignment="1">
      <alignment horizontal="center"/>
    </xf>
    <xf numFmtId="170" fontId="5" fillId="0" borderId="0" xfId="0" applyNumberFormat="1" applyFont="1"/>
    <xf numFmtId="170" fontId="6" fillId="2" borderId="6" xfId="7" applyNumberFormat="1" applyFont="1" applyFill="1" applyBorder="1" applyAlignment="1">
      <alignment horizontal="center"/>
    </xf>
    <xf numFmtId="0" fontId="12" fillId="2" borderId="5" xfId="0" applyFont="1" applyFill="1" applyBorder="1" applyAlignment="1">
      <alignment horizontal="center"/>
    </xf>
    <xf numFmtId="0" fontId="12" fillId="2" borderId="0" xfId="0" applyFont="1" applyFill="1" applyAlignment="1">
      <alignment horizontal="center"/>
    </xf>
    <xf numFmtId="0" fontId="12" fillId="2" borderId="6" xfId="0" applyFont="1" applyFill="1" applyBorder="1" applyAlignment="1">
      <alignment horizontal="center"/>
    </xf>
    <xf numFmtId="0" fontId="6" fillId="0" borderId="5" xfId="6" applyFont="1" applyBorder="1"/>
    <xf numFmtId="166" fontId="12" fillId="0" borderId="0" xfId="7" applyNumberFormat="1" applyFont="1" applyFill="1" applyBorder="1" applyAlignment="1">
      <alignment horizontal="right"/>
    </xf>
    <xf numFmtId="166" fontId="12" fillId="0" borderId="6" xfId="7" applyNumberFormat="1" applyFont="1" applyFill="1" applyBorder="1" applyAlignment="1">
      <alignment horizontal="right"/>
    </xf>
    <xf numFmtId="0" fontId="6" fillId="3" borderId="5" xfId="6" applyFont="1" applyFill="1" applyBorder="1"/>
    <xf numFmtId="0" fontId="7" fillId="3" borderId="5" xfId="6" applyFont="1" applyFill="1" applyBorder="1"/>
    <xf numFmtId="166" fontId="7" fillId="2" borderId="5" xfId="7" applyNumberFormat="1" applyFont="1" applyFill="1" applyBorder="1" applyAlignment="1">
      <alignment horizontal="right"/>
    </xf>
    <xf numFmtId="166" fontId="7" fillId="2" borderId="0" xfId="7" applyNumberFormat="1" applyFont="1" applyFill="1" applyBorder="1" applyAlignment="1">
      <alignment horizontal="right"/>
    </xf>
    <xf numFmtId="166" fontId="7" fillId="2" borderId="6" xfId="7" applyNumberFormat="1" applyFont="1" applyFill="1" applyBorder="1" applyAlignment="1">
      <alignment horizontal="right"/>
    </xf>
    <xf numFmtId="166" fontId="6" fillId="2" borderId="0" xfId="7" applyNumberFormat="1" applyFont="1" applyFill="1" applyBorder="1" applyAlignment="1">
      <alignment horizontal="right"/>
    </xf>
    <xf numFmtId="166" fontId="6" fillId="2" borderId="5" xfId="7" applyNumberFormat="1" applyFont="1" applyFill="1" applyBorder="1" applyAlignment="1">
      <alignment horizontal="right"/>
    </xf>
    <xf numFmtId="166" fontId="6" fillId="2" borderId="6" xfId="7" applyNumberFormat="1" applyFont="1" applyFill="1" applyBorder="1" applyAlignment="1">
      <alignment horizontal="right"/>
    </xf>
    <xf numFmtId="0" fontId="6" fillId="2" borderId="5" xfId="6" applyFont="1" applyFill="1" applyBorder="1"/>
    <xf numFmtId="0" fontId="5" fillId="0" borderId="6" xfId="0" applyFont="1" applyBorder="1" applyAlignment="1">
      <alignment wrapText="1"/>
    </xf>
    <xf numFmtId="166" fontId="7" fillId="0" borderId="5" xfId="0" applyNumberFormat="1" applyFont="1" applyBorder="1" applyAlignment="1">
      <alignment horizontal="right"/>
    </xf>
    <xf numFmtId="166" fontId="7" fillId="0" borderId="0" xfId="0" applyNumberFormat="1" applyFont="1" applyAlignment="1">
      <alignment horizontal="right"/>
    </xf>
    <xf numFmtId="166" fontId="7" fillId="0" borderId="6" xfId="0" applyNumberFormat="1" applyFont="1" applyBorder="1" applyAlignment="1">
      <alignment horizontal="right"/>
    </xf>
    <xf numFmtId="0" fontId="7" fillId="0" borderId="5" xfId="6" applyFont="1" applyBorder="1" applyAlignment="1">
      <alignment horizontal="left" indent="2"/>
    </xf>
    <xf numFmtId="0" fontId="7" fillId="0" borderId="0" xfId="6" applyFont="1"/>
    <xf numFmtId="0" fontId="5" fillId="3" borderId="3" xfId="0" applyFont="1" applyFill="1" applyBorder="1"/>
    <xf numFmtId="0" fontId="5" fillId="3" borderId="10" xfId="0" applyFont="1" applyFill="1" applyBorder="1"/>
    <xf numFmtId="0" fontId="5" fillId="3" borderId="4" xfId="0" applyFont="1" applyFill="1" applyBorder="1"/>
    <xf numFmtId="0" fontId="14" fillId="0" borderId="0" xfId="6" applyFont="1" applyAlignment="1">
      <alignment horizontal="left" vertical="center"/>
    </xf>
    <xf numFmtId="9" fontId="18" fillId="0" borderId="0" xfId="1" applyFont="1" applyFill="1" applyBorder="1" applyAlignment="1">
      <alignment horizontal="right" vertical="center"/>
    </xf>
    <xf numFmtId="0" fontId="7" fillId="0" borderId="5" xfId="6" applyFont="1" applyBorder="1"/>
    <xf numFmtId="43" fontId="8" fillId="0" borderId="0" xfId="7" applyFont="1" applyFill="1" applyBorder="1" applyAlignment="1">
      <alignment horizontal="center"/>
    </xf>
    <xf numFmtId="165" fontId="15" fillId="0" borderId="0" xfId="3" applyFont="1" applyFill="1"/>
    <xf numFmtId="43" fontId="15" fillId="0" borderId="0" xfId="7" applyFont="1" applyFill="1"/>
    <xf numFmtId="43" fontId="15" fillId="0" borderId="0" xfId="7" applyFont="1" applyFill="1" applyAlignment="1">
      <alignment horizontal="right"/>
    </xf>
    <xf numFmtId="165" fontId="15" fillId="0" borderId="0" xfId="3" applyFont="1" applyFill="1" applyAlignment="1">
      <alignment horizontal="right"/>
    </xf>
    <xf numFmtId="166" fontId="6" fillId="0" borderId="1" xfId="3" applyNumberFormat="1" applyFont="1" applyFill="1" applyBorder="1"/>
    <xf numFmtId="166" fontId="6" fillId="0" borderId="9" xfId="3" applyNumberFormat="1" applyFont="1" applyFill="1" applyBorder="1"/>
    <xf numFmtId="43" fontId="12" fillId="2" borderId="6" xfId="7" applyFont="1" applyFill="1" applyBorder="1"/>
    <xf numFmtId="43" fontId="10" fillId="0" borderId="0" xfId="7" applyFont="1" applyFill="1"/>
    <xf numFmtId="166" fontId="6" fillId="0" borderId="0" xfId="2" applyNumberFormat="1" applyFont="1" applyFill="1" applyBorder="1"/>
    <xf numFmtId="166" fontId="12" fillId="0" borderId="3" xfId="3" applyNumberFormat="1" applyFont="1" applyFill="1" applyBorder="1"/>
    <xf numFmtId="0" fontId="6" fillId="0" borderId="7" xfId="0" applyFont="1" applyBorder="1" applyAlignment="1">
      <alignment horizontal="left" indent="2"/>
    </xf>
    <xf numFmtId="166" fontId="6" fillId="0" borderId="5" xfId="3" applyNumberFormat="1" applyFont="1" applyFill="1" applyBorder="1"/>
    <xf numFmtId="43" fontId="6" fillId="0" borderId="10" xfId="7" applyFont="1" applyFill="1" applyBorder="1"/>
    <xf numFmtId="167" fontId="7" fillId="0" borderId="5" xfId="1" applyNumberFormat="1" applyFont="1" applyFill="1" applyBorder="1" applyAlignment="1">
      <alignment horizontal="left" indent="1"/>
    </xf>
    <xf numFmtId="167" fontId="13" fillId="0" borderId="0" xfId="1" applyNumberFormat="1" applyFont="1" applyFill="1"/>
    <xf numFmtId="3" fontId="12" fillId="0" borderId="0" xfId="0" applyNumberFormat="1" applyFont="1"/>
    <xf numFmtId="166" fontId="10" fillId="0" borderId="0" xfId="0" applyNumberFormat="1" applyFont="1"/>
    <xf numFmtId="0" fontId="6" fillId="3" borderId="5" xfId="6" applyFont="1" applyFill="1" applyBorder="1" applyAlignment="1">
      <alignment horizontal="left" indent="1"/>
    </xf>
    <xf numFmtId="0" fontId="6" fillId="3" borderId="6" xfId="0" applyFont="1" applyFill="1" applyBorder="1"/>
    <xf numFmtId="166" fontId="13" fillId="0" borderId="5" xfId="0" applyNumberFormat="1" applyFont="1" applyBorder="1"/>
    <xf numFmtId="170" fontId="7" fillId="0" borderId="3" xfId="7" applyNumberFormat="1" applyFont="1" applyFill="1" applyBorder="1"/>
    <xf numFmtId="170" fontId="7" fillId="0" borderId="10" xfId="7" applyNumberFormat="1" applyFont="1" applyFill="1" applyBorder="1"/>
    <xf numFmtId="170" fontId="7" fillId="0" borderId="4" xfId="7" applyNumberFormat="1" applyFont="1" applyFill="1" applyBorder="1"/>
    <xf numFmtId="166" fontId="6" fillId="0" borderId="0" xfId="3" applyNumberFormat="1" applyFont="1" applyFill="1"/>
    <xf numFmtId="167" fontId="6" fillId="0" borderId="0" xfId="1" applyNumberFormat="1" applyFont="1" applyFill="1"/>
    <xf numFmtId="0" fontId="26" fillId="0" borderId="0" xfId="0" applyFont="1" applyAlignment="1">
      <alignment vertical="center"/>
    </xf>
    <xf numFmtId="0" fontId="26" fillId="0" borderId="0" xfId="0" applyFont="1" applyAlignment="1">
      <alignment horizontal="center" vertical="center"/>
    </xf>
    <xf numFmtId="165" fontId="8" fillId="0" borderId="0" xfId="3" applyFont="1" applyFill="1" applyBorder="1" applyAlignment="1">
      <alignment vertical="center"/>
    </xf>
    <xf numFmtId="165" fontId="7" fillId="0" borderId="9" xfId="3" applyFont="1" applyFill="1" applyBorder="1" applyAlignment="1">
      <alignment vertical="center"/>
    </xf>
    <xf numFmtId="165" fontId="7" fillId="0" borderId="0" xfId="3" applyFont="1" applyFill="1" applyBorder="1" applyAlignment="1">
      <alignment vertical="center"/>
    </xf>
    <xf numFmtId="0" fontId="26" fillId="0" borderId="7" xfId="0" applyFont="1" applyBorder="1" applyAlignment="1">
      <alignment vertical="center"/>
    </xf>
    <xf numFmtId="0" fontId="26" fillId="0" borderId="9" xfId="0" applyFont="1" applyBorder="1" applyAlignment="1">
      <alignment horizontal="center" vertical="center"/>
    </xf>
    <xf numFmtId="0" fontId="26" fillId="0" borderId="10" xfId="0" applyFont="1" applyBorder="1" applyAlignment="1">
      <alignment horizontal="center" vertical="center"/>
    </xf>
    <xf numFmtId="165" fontId="7" fillId="2" borderId="1" xfId="3" applyFont="1" applyFill="1" applyBorder="1"/>
    <xf numFmtId="165" fontId="6" fillId="2" borderId="2" xfId="3" applyFont="1" applyFill="1" applyBorder="1"/>
    <xf numFmtId="165" fontId="11" fillId="2" borderId="6" xfId="3" applyFont="1" applyFill="1" applyBorder="1"/>
    <xf numFmtId="165" fontId="7" fillId="2" borderId="6" xfId="3" applyFont="1" applyFill="1" applyBorder="1"/>
    <xf numFmtId="166" fontId="11" fillId="0" borderId="5" xfId="3" applyNumberFormat="1" applyFont="1" applyFill="1" applyBorder="1" applyAlignment="1"/>
    <xf numFmtId="166" fontId="27" fillId="0" borderId="7" xfId="3" applyNumberFormat="1" applyFont="1" applyFill="1" applyBorder="1" applyAlignment="1">
      <alignment horizontal="left" indent="2"/>
    </xf>
    <xf numFmtId="166" fontId="12" fillId="0" borderId="0" xfId="3" applyNumberFormat="1" applyFont="1" applyFill="1" applyBorder="1" applyAlignment="1">
      <alignment horizontal="right"/>
    </xf>
    <xf numFmtId="166" fontId="12" fillId="0" borderId="6" xfId="3" applyNumberFormat="1" applyFont="1" applyFill="1" applyBorder="1" applyAlignment="1">
      <alignment horizontal="right"/>
    </xf>
    <xf numFmtId="166" fontId="12" fillId="0" borderId="10" xfId="3" applyNumberFormat="1" applyFont="1" applyFill="1" applyBorder="1" applyAlignment="1">
      <alignment horizontal="center"/>
    </xf>
    <xf numFmtId="166" fontId="11" fillId="0" borderId="3" xfId="3" applyNumberFormat="1" applyFont="1" applyFill="1" applyBorder="1"/>
    <xf numFmtId="166" fontId="6" fillId="0" borderId="2" xfId="3" applyNumberFormat="1" applyFont="1" applyFill="1" applyBorder="1"/>
    <xf numFmtId="166" fontId="12" fillId="0" borderId="1" xfId="3" applyNumberFormat="1" applyFont="1" applyFill="1" applyBorder="1"/>
    <xf numFmtId="166" fontId="5" fillId="3" borderId="0" xfId="0" applyNumberFormat="1" applyFont="1" applyFill="1"/>
    <xf numFmtId="165" fontId="7" fillId="0" borderId="7" xfId="3" applyFont="1" applyFill="1" applyBorder="1"/>
    <xf numFmtId="167" fontId="28" fillId="0" borderId="6" xfId="1" applyNumberFormat="1" applyFont="1" applyFill="1" applyBorder="1"/>
    <xf numFmtId="167" fontId="13" fillId="3" borderId="0" xfId="1" applyNumberFormat="1" applyFont="1" applyFill="1"/>
    <xf numFmtId="9" fontId="11" fillId="0" borderId="5" xfId="1" applyFont="1" applyFill="1" applyBorder="1" applyAlignment="1">
      <alignment horizontal="right"/>
    </xf>
    <xf numFmtId="9" fontId="11" fillId="0" borderId="0" xfId="1" applyFont="1" applyFill="1" applyBorder="1" applyAlignment="1">
      <alignment horizontal="right"/>
    </xf>
    <xf numFmtId="9" fontId="11" fillId="0" borderId="6" xfId="1" applyFont="1" applyFill="1" applyBorder="1" applyAlignment="1">
      <alignment horizontal="right"/>
    </xf>
    <xf numFmtId="9" fontId="11" fillId="3" borderId="0" xfId="1" applyFont="1" applyFill="1" applyAlignment="1">
      <alignment horizontal="right"/>
    </xf>
    <xf numFmtId="9" fontId="9" fillId="3" borderId="0" xfId="1" applyFont="1" applyFill="1" applyAlignment="1">
      <alignment horizontal="right"/>
    </xf>
    <xf numFmtId="9" fontId="11" fillId="3" borderId="0" xfId="1" applyFont="1" applyFill="1" applyBorder="1" applyAlignment="1">
      <alignment horizontal="right"/>
    </xf>
    <xf numFmtId="9" fontId="11" fillId="0" borderId="0" xfId="1" applyFont="1" applyFill="1" applyBorder="1" applyAlignment="1">
      <alignment horizontal="right" vertical="center"/>
    </xf>
    <xf numFmtId="0" fontId="13" fillId="3" borderId="0" xfId="0" applyFont="1" applyFill="1" applyAlignment="1">
      <alignment horizontal="right"/>
    </xf>
    <xf numFmtId="165" fontId="7" fillId="0" borderId="3" xfId="3" applyFont="1" applyFill="1" applyBorder="1" applyAlignment="1">
      <alignment horizontal="right"/>
    </xf>
    <xf numFmtId="165" fontId="7" fillId="0" borderId="10" xfId="3" applyFont="1" applyFill="1" applyBorder="1" applyAlignment="1">
      <alignment horizontal="right"/>
    </xf>
    <xf numFmtId="165" fontId="7" fillId="0" borderId="4" xfId="3" applyFont="1" applyFill="1" applyBorder="1" applyAlignment="1">
      <alignment horizontal="right"/>
    </xf>
    <xf numFmtId="165" fontId="7" fillId="0" borderId="0" xfId="3" applyFont="1" applyFill="1"/>
    <xf numFmtId="166" fontId="13" fillId="3" borderId="0" xfId="0" applyNumberFormat="1" applyFont="1" applyFill="1"/>
    <xf numFmtId="166" fontId="11" fillId="0" borderId="0" xfId="2" applyNumberFormat="1" applyFont="1" applyFill="1" applyBorder="1" applyAlignment="1">
      <alignment horizontal="right"/>
    </xf>
    <xf numFmtId="166" fontId="12" fillId="0" borderId="1" xfId="2" applyNumberFormat="1" applyFont="1" applyFill="1" applyBorder="1" applyAlignment="1">
      <alignment horizontal="right"/>
    </xf>
    <xf numFmtId="166" fontId="6" fillId="0" borderId="9" xfId="3" applyNumberFormat="1" applyFont="1" applyFill="1" applyBorder="1" applyAlignment="1">
      <alignment horizontal="right"/>
    </xf>
    <xf numFmtId="166" fontId="6" fillId="0" borderId="2" xfId="3" applyNumberFormat="1" applyFont="1" applyFill="1" applyBorder="1" applyAlignment="1">
      <alignment horizontal="right"/>
    </xf>
    <xf numFmtId="166" fontId="12" fillId="0" borderId="1" xfId="3" applyNumberFormat="1" applyFont="1" applyFill="1" applyBorder="1" applyAlignment="1">
      <alignment horizontal="right"/>
    </xf>
    <xf numFmtId="166" fontId="12" fillId="0" borderId="9" xfId="2" applyNumberFormat="1" applyFont="1" applyFill="1" applyBorder="1" applyAlignment="1">
      <alignment horizontal="right"/>
    </xf>
    <xf numFmtId="166" fontId="12" fillId="0" borderId="2" xfId="2" applyNumberFormat="1" applyFont="1" applyFill="1" applyBorder="1" applyAlignment="1">
      <alignment horizontal="right"/>
    </xf>
    <xf numFmtId="167" fontId="6" fillId="0" borderId="6" xfId="1" applyNumberFormat="1" applyFont="1" applyFill="1" applyBorder="1"/>
    <xf numFmtId="167" fontId="5" fillId="3" borderId="0" xfId="1" applyNumberFormat="1" applyFont="1" applyFill="1"/>
    <xf numFmtId="9" fontId="11" fillId="0" borderId="5" xfId="1" applyFont="1" applyFill="1" applyBorder="1" applyAlignment="1">
      <alignment horizontal="right" vertical="center"/>
    </xf>
    <xf numFmtId="9" fontId="11" fillId="0" borderId="6" xfId="1" applyFont="1" applyFill="1" applyBorder="1" applyAlignment="1">
      <alignment horizontal="right" vertical="center"/>
    </xf>
    <xf numFmtId="167" fontId="6" fillId="0" borderId="7" xfId="1" applyNumberFormat="1" applyFont="1" applyFill="1" applyBorder="1" applyAlignment="1">
      <alignment horizontal="left" indent="2"/>
    </xf>
    <xf numFmtId="9" fontId="12" fillId="0" borderId="5" xfId="1" applyFont="1" applyFill="1" applyBorder="1" applyAlignment="1">
      <alignment horizontal="right"/>
    </xf>
    <xf numFmtId="9" fontId="12" fillId="0" borderId="0" xfId="1" applyFont="1" applyFill="1" applyBorder="1" applyAlignment="1">
      <alignment horizontal="right"/>
    </xf>
    <xf numFmtId="9" fontId="12" fillId="0" borderId="6" xfId="1" applyFont="1" applyFill="1" applyBorder="1" applyAlignment="1">
      <alignment horizontal="right"/>
    </xf>
    <xf numFmtId="9" fontId="12" fillId="3" borderId="0" xfId="1" applyFont="1" applyFill="1" applyAlignment="1">
      <alignment horizontal="right"/>
    </xf>
    <xf numFmtId="9" fontId="10" fillId="3" borderId="0" xfId="1" applyFont="1" applyFill="1" applyAlignment="1">
      <alignment horizontal="right"/>
    </xf>
    <xf numFmtId="9" fontId="12" fillId="3" borderId="0" xfId="1" applyFont="1" applyFill="1" applyBorder="1" applyAlignment="1">
      <alignment horizontal="right"/>
    </xf>
    <xf numFmtId="9" fontId="12" fillId="0" borderId="0" xfId="1" applyFont="1" applyFill="1" applyBorder="1" applyAlignment="1">
      <alignment horizontal="right" vertical="center"/>
    </xf>
    <xf numFmtId="165" fontId="7" fillId="0" borderId="10" xfId="3" applyFont="1" applyFill="1" applyBorder="1"/>
    <xf numFmtId="165" fontId="7" fillId="0" borderId="4" xfId="3" applyFont="1" applyFill="1" applyBorder="1"/>
    <xf numFmtId="167" fontId="7" fillId="3" borderId="0" xfId="1" applyNumberFormat="1" applyFont="1" applyFill="1"/>
    <xf numFmtId="167" fontId="13" fillId="3" borderId="0" xfId="1" applyNumberFormat="1" applyFont="1" applyFill="1" applyAlignment="1">
      <alignment horizontal="right"/>
    </xf>
    <xf numFmtId="0" fontId="11" fillId="3" borderId="0" xfId="0" applyFont="1" applyFill="1"/>
    <xf numFmtId="0" fontId="11" fillId="2" borderId="6" xfId="0" applyFont="1" applyFill="1" applyBorder="1"/>
    <xf numFmtId="3" fontId="11" fillId="2" borderId="5" xfId="0" applyNumberFormat="1" applyFont="1" applyFill="1" applyBorder="1"/>
    <xf numFmtId="3" fontId="11" fillId="2" borderId="0" xfId="0" applyNumberFormat="1" applyFont="1" applyFill="1"/>
    <xf numFmtId="3" fontId="11" fillId="2" borderId="6" xfId="0" applyNumberFormat="1" applyFont="1" applyFill="1" applyBorder="1"/>
    <xf numFmtId="3" fontId="11" fillId="3" borderId="0" xfId="0" applyNumberFormat="1" applyFont="1" applyFill="1"/>
    <xf numFmtId="0" fontId="11" fillId="2" borderId="0" xfId="0" applyFont="1" applyFill="1"/>
    <xf numFmtId="166" fontId="11" fillId="0" borderId="5" xfId="7" applyNumberFormat="1" applyFont="1" applyFill="1" applyBorder="1" applyAlignment="1">
      <alignment horizontal="right"/>
    </xf>
    <xf numFmtId="166" fontId="7" fillId="3" borderId="0" xfId="0" applyNumberFormat="1" applyFont="1" applyFill="1" applyAlignment="1">
      <alignment horizontal="right"/>
    </xf>
    <xf numFmtId="166" fontId="6" fillId="3" borderId="0" xfId="0" applyNumberFormat="1" applyFont="1" applyFill="1" applyAlignment="1">
      <alignment horizontal="right"/>
    </xf>
    <xf numFmtId="0" fontId="5" fillId="0" borderId="6" xfId="0" applyFont="1" applyBorder="1" applyAlignment="1">
      <alignment horizontal="right" vertical="center"/>
    </xf>
    <xf numFmtId="169" fontId="13" fillId="4" borderId="0" xfId="0" applyNumberFormat="1" applyFont="1" applyFill="1" applyAlignment="1">
      <alignment horizontal="right" vertical="center"/>
    </xf>
    <xf numFmtId="169" fontId="13" fillId="4" borderId="6" xfId="0" applyNumberFormat="1" applyFont="1" applyFill="1" applyBorder="1" applyAlignment="1">
      <alignment horizontal="right" vertical="center"/>
    </xf>
    <xf numFmtId="169" fontId="13" fillId="4" borderId="5" xfId="0" applyNumberFormat="1" applyFont="1" applyFill="1" applyBorder="1" applyAlignment="1">
      <alignment horizontal="right" vertical="center"/>
    </xf>
    <xf numFmtId="0" fontId="14" fillId="3" borderId="0" xfId="6" applyFont="1" applyFill="1" applyAlignment="1">
      <alignment vertical="center"/>
    </xf>
    <xf numFmtId="169" fontId="14" fillId="3" borderId="0" xfId="6" applyNumberFormat="1" applyFont="1" applyFill="1" applyAlignment="1">
      <alignment vertical="center"/>
    </xf>
    <xf numFmtId="165" fontId="15" fillId="6" borderId="0" xfId="3" applyFont="1" applyFill="1"/>
    <xf numFmtId="165" fontId="15" fillId="6" borderId="0" xfId="3" applyFont="1" applyFill="1" applyAlignment="1">
      <alignment horizontal="right"/>
    </xf>
    <xf numFmtId="165" fontId="12" fillId="2" borderId="5" xfId="3" applyFont="1" applyFill="1" applyBorder="1"/>
    <xf numFmtId="165" fontId="12" fillId="2" borderId="5" xfId="3" applyFont="1" applyFill="1" applyBorder="1" applyAlignment="1">
      <alignment horizontal="left" indent="2"/>
    </xf>
    <xf numFmtId="165" fontId="12" fillId="0" borderId="5" xfId="3" quotePrefix="1" applyFont="1" applyFill="1" applyBorder="1" applyAlignment="1">
      <alignment horizontal="left" indent="2"/>
    </xf>
    <xf numFmtId="165" fontId="12" fillId="2" borderId="5" xfId="3" quotePrefix="1" applyFont="1" applyFill="1" applyBorder="1"/>
    <xf numFmtId="165" fontId="12" fillId="0" borderId="5" xfId="3" applyFont="1" applyFill="1" applyBorder="1"/>
    <xf numFmtId="165" fontId="6" fillId="0" borderId="5" xfId="3" applyFont="1" applyFill="1" applyBorder="1" applyAlignment="1">
      <alignment horizontal="left" indent="2"/>
    </xf>
    <xf numFmtId="165" fontId="6" fillId="0" borderId="5" xfId="3" quotePrefix="1" applyFont="1" applyFill="1" applyBorder="1"/>
    <xf numFmtId="166" fontId="11" fillId="2" borderId="5" xfId="3" applyNumberFormat="1" applyFont="1" applyFill="1" applyBorder="1"/>
    <xf numFmtId="166" fontId="11" fillId="2" borderId="0" xfId="3" applyNumberFormat="1" applyFont="1" applyFill="1" applyBorder="1"/>
    <xf numFmtId="166" fontId="11" fillId="2" borderId="6" xfId="3" applyNumberFormat="1" applyFont="1" applyFill="1" applyBorder="1"/>
    <xf numFmtId="166" fontId="12" fillId="0" borderId="0" xfId="3" applyNumberFormat="1" applyFont="1" applyFill="1" applyAlignment="1">
      <alignment horizontal="center"/>
    </xf>
    <xf numFmtId="166" fontId="7" fillId="0" borderId="5" xfId="3" applyNumberFormat="1" applyFont="1" applyFill="1" applyBorder="1"/>
    <xf numFmtId="166" fontId="6" fillId="0" borderId="7" xfId="3" applyNumberFormat="1" applyFont="1" applyFill="1" applyBorder="1"/>
    <xf numFmtId="165" fontId="12" fillId="0" borderId="5" xfId="3" quotePrefix="1" applyFont="1" applyFill="1" applyBorder="1"/>
    <xf numFmtId="165" fontId="12" fillId="0" borderId="5" xfId="3" applyFont="1" applyFill="1" applyBorder="1" applyAlignment="1">
      <alignment horizontal="left" indent="2"/>
    </xf>
    <xf numFmtId="167" fontId="9" fillId="0" borderId="0" xfId="1" applyNumberFormat="1" applyFont="1" applyFill="1" applyAlignment="1">
      <alignment horizontal="right"/>
    </xf>
    <xf numFmtId="166" fontId="9" fillId="0" borderId="0" xfId="0" applyNumberFormat="1" applyFont="1"/>
    <xf numFmtId="0" fontId="5" fillId="0" borderId="5" xfId="6" applyFont="1" applyBorder="1" applyAlignment="1">
      <alignment horizontal="left" indent="1"/>
    </xf>
    <xf numFmtId="166" fontId="11" fillId="0" borderId="0" xfId="7" applyNumberFormat="1" applyFont="1" applyFill="1" applyBorder="1" applyAlignment="1">
      <alignment horizontal="right"/>
    </xf>
    <xf numFmtId="0" fontId="15" fillId="3" borderId="0" xfId="0" applyFont="1" applyFill="1"/>
    <xf numFmtId="165" fontId="8" fillId="6" borderId="15" xfId="3" applyFont="1" applyFill="1" applyBorder="1" applyAlignment="1">
      <alignment horizontal="right"/>
    </xf>
    <xf numFmtId="0" fontId="15" fillId="3" borderId="0" xfId="0" applyFont="1" applyFill="1" applyAlignment="1">
      <alignment horizontal="right"/>
    </xf>
    <xf numFmtId="166" fontId="6" fillId="2" borderId="14" xfId="3" applyNumberFormat="1" applyFont="1" applyFill="1" applyBorder="1"/>
    <xf numFmtId="166" fontId="11" fillId="5" borderId="0" xfId="2" applyNumberFormat="1" applyFont="1" applyFill="1" applyBorder="1"/>
    <xf numFmtId="166" fontId="12" fillId="5" borderId="0" xfId="2" applyNumberFormat="1" applyFont="1" applyFill="1" applyBorder="1"/>
    <xf numFmtId="166" fontId="6" fillId="0" borderId="6" xfId="2" applyNumberFormat="1" applyFont="1" applyFill="1" applyBorder="1"/>
    <xf numFmtId="166" fontId="7" fillId="0" borderId="6" xfId="2" applyNumberFormat="1" applyFont="1" applyFill="1" applyBorder="1"/>
    <xf numFmtId="166" fontId="11" fillId="0" borderId="0" xfId="2" quotePrefix="1" applyNumberFormat="1" applyFont="1" applyFill="1" applyBorder="1"/>
    <xf numFmtId="166" fontId="11" fillId="5" borderId="0" xfId="3" applyNumberFormat="1" applyFont="1" applyFill="1" applyBorder="1"/>
    <xf numFmtId="165" fontId="6" fillId="0" borderId="15" xfId="3" applyFont="1" applyBorder="1"/>
    <xf numFmtId="165" fontId="6" fillId="0" borderId="14" xfId="3" applyFont="1" applyFill="1" applyBorder="1"/>
    <xf numFmtId="169" fontId="11" fillId="5" borderId="0" xfId="3" applyNumberFormat="1" applyFont="1" applyFill="1" applyBorder="1"/>
    <xf numFmtId="169" fontId="11" fillId="0" borderId="6" xfId="3" applyNumberFormat="1" applyFont="1" applyFill="1" applyBorder="1"/>
    <xf numFmtId="168" fontId="13" fillId="3" borderId="0" xfId="0" applyNumberFormat="1" applyFont="1" applyFill="1"/>
    <xf numFmtId="167" fontId="7" fillId="5" borderId="0" xfId="1" applyNumberFormat="1" applyFont="1" applyFill="1" applyBorder="1" applyAlignment="1">
      <alignment horizontal="right"/>
    </xf>
    <xf numFmtId="167" fontId="7" fillId="5" borderId="0" xfId="1" applyNumberFormat="1" applyFont="1" applyFill="1" applyBorder="1"/>
    <xf numFmtId="165" fontId="6" fillId="0" borderId="14" xfId="3" applyFont="1" applyBorder="1"/>
    <xf numFmtId="166" fontId="11" fillId="5" borderId="0" xfId="2" applyNumberFormat="1" applyFont="1" applyFill="1" applyBorder="1" applyAlignment="1">
      <alignment horizontal="right"/>
    </xf>
    <xf numFmtId="166" fontId="11" fillId="0" borderId="6" xfId="2" applyNumberFormat="1" applyFont="1" applyFill="1" applyBorder="1" applyAlignment="1">
      <alignment horizontal="right"/>
    </xf>
    <xf numFmtId="0" fontId="6" fillId="2" borderId="14" xfId="0" applyFont="1" applyFill="1" applyBorder="1"/>
    <xf numFmtId="3" fontId="12" fillId="2" borderId="16" xfId="0" applyNumberFormat="1" applyFont="1" applyFill="1" applyBorder="1"/>
    <xf numFmtId="0" fontId="5" fillId="0" borderId="15" xfId="0" applyFont="1" applyBorder="1"/>
    <xf numFmtId="0" fontId="5" fillId="0" borderId="14" xfId="0" applyFont="1" applyBorder="1" applyAlignment="1">
      <alignment horizontal="center" vertical="center"/>
    </xf>
    <xf numFmtId="0" fontId="16" fillId="3" borderId="0" xfId="0" applyFont="1" applyFill="1"/>
    <xf numFmtId="169" fontId="13" fillId="0" borderId="16" xfId="0" applyNumberFormat="1" applyFont="1" applyBorder="1" applyAlignment="1">
      <alignment horizontal="right" vertical="center"/>
    </xf>
    <xf numFmtId="169" fontId="13" fillId="5" borderId="0" xfId="0" applyNumberFormat="1" applyFont="1" applyFill="1" applyAlignment="1">
      <alignment horizontal="right" vertical="center"/>
    </xf>
    <xf numFmtId="169" fontId="5" fillId="0" borderId="16" xfId="0" applyNumberFormat="1" applyFont="1" applyBorder="1" applyAlignment="1">
      <alignment horizontal="right" vertical="center"/>
    </xf>
    <xf numFmtId="169" fontId="5" fillId="5" borderId="0" xfId="0" applyNumberFormat="1" applyFont="1" applyFill="1" applyAlignment="1">
      <alignment horizontal="right" vertical="center"/>
    </xf>
    <xf numFmtId="9" fontId="18" fillId="5" borderId="0" xfId="0" applyNumberFormat="1" applyFont="1" applyFill="1" applyAlignment="1">
      <alignment horizontal="right" vertical="center"/>
    </xf>
    <xf numFmtId="9" fontId="18" fillId="0" borderId="6" xfId="0" applyNumberFormat="1" applyFont="1" applyBorder="1" applyAlignment="1">
      <alignment horizontal="right" vertical="center"/>
    </xf>
    <xf numFmtId="0" fontId="5" fillId="0" borderId="16" xfId="0" applyFont="1" applyBorder="1" applyAlignment="1">
      <alignment horizontal="right" vertical="center"/>
    </xf>
    <xf numFmtId="167" fontId="13" fillId="5" borderId="0" xfId="1" applyNumberFormat="1" applyFont="1" applyFill="1" applyBorder="1" applyAlignment="1">
      <alignment horizontal="right" vertical="center"/>
    </xf>
    <xf numFmtId="0" fontId="5" fillId="0" borderId="15" xfId="0" applyFont="1" applyBorder="1" applyAlignment="1">
      <alignment horizontal="center" vertical="center"/>
    </xf>
    <xf numFmtId="169" fontId="29" fillId="0" borderId="5" xfId="0" applyNumberFormat="1" applyFont="1" applyBorder="1" applyAlignment="1">
      <alignment horizontal="right" vertical="center"/>
    </xf>
    <xf numFmtId="169" fontId="29" fillId="0" borderId="0" xfId="0" applyNumberFormat="1" applyFont="1" applyAlignment="1">
      <alignment horizontal="right" vertical="center"/>
    </xf>
    <xf numFmtId="169" fontId="29" fillId="0" borderId="6" xfId="0" applyNumberFormat="1" applyFont="1" applyBorder="1" applyAlignment="1">
      <alignment horizontal="right" vertical="center"/>
    </xf>
    <xf numFmtId="43" fontId="6" fillId="0" borderId="5" xfId="7" applyFont="1" applyFill="1" applyBorder="1" applyAlignment="1">
      <alignment horizontal="left" indent="2"/>
    </xf>
    <xf numFmtId="165" fontId="10" fillId="3" borderId="4" xfId="3" applyFont="1" applyFill="1" applyBorder="1"/>
    <xf numFmtId="166" fontId="6" fillId="3" borderId="5" xfId="3" applyNumberFormat="1" applyFont="1" applyFill="1" applyBorder="1" applyAlignment="1">
      <alignment horizontal="left" indent="2"/>
    </xf>
    <xf numFmtId="43" fontId="6" fillId="0" borderId="3" xfId="7" applyFont="1" applyFill="1" applyBorder="1"/>
    <xf numFmtId="0" fontId="12" fillId="3" borderId="6" xfId="0" applyFont="1" applyFill="1" applyBorder="1"/>
    <xf numFmtId="172" fontId="9" fillId="0" borderId="0" xfId="0" applyNumberFormat="1" applyFont="1" applyAlignment="1">
      <alignment horizontal="center" vertical="center"/>
    </xf>
    <xf numFmtId="0" fontId="5" fillId="0" borderId="0" xfId="0" applyFont="1" applyAlignment="1">
      <alignment horizontal="center" vertical="center"/>
    </xf>
    <xf numFmtId="176" fontId="9" fillId="0" borderId="0" xfId="0" applyNumberFormat="1" applyFont="1" applyAlignment="1">
      <alignment horizontal="center" vertical="center"/>
    </xf>
    <xf numFmtId="175" fontId="9" fillId="0" borderId="0" xfId="0" applyNumberFormat="1" applyFont="1"/>
    <xf numFmtId="176" fontId="10" fillId="0" borderId="0" xfId="0" applyNumberFormat="1" applyFont="1" applyAlignment="1">
      <alignment horizontal="center" vertical="center"/>
    </xf>
    <xf numFmtId="172" fontId="9" fillId="0" borderId="0" xfId="0" applyNumberFormat="1" applyFont="1"/>
    <xf numFmtId="172" fontId="10" fillId="0" borderId="0" xfId="0" applyNumberFormat="1" applyFont="1"/>
    <xf numFmtId="172" fontId="8" fillId="0" borderId="0" xfId="0" applyNumberFormat="1" applyFont="1"/>
    <xf numFmtId="172" fontId="15" fillId="0" borderId="0" xfId="0" applyNumberFormat="1" applyFont="1"/>
    <xf numFmtId="0" fontId="16" fillId="0" borderId="0" xfId="0" applyFont="1" applyAlignment="1">
      <alignment horizontal="center" vertical="center"/>
    </xf>
    <xf numFmtId="175" fontId="6" fillId="0" borderId="5" xfId="7" applyNumberFormat="1" applyFont="1" applyFill="1" applyBorder="1" applyAlignment="1">
      <alignment horizontal="right"/>
    </xf>
    <xf numFmtId="0" fontId="30" fillId="0" borderId="9" xfId="0" applyFont="1" applyBorder="1" applyAlignment="1">
      <alignment horizontal="center" vertical="center"/>
    </xf>
    <xf numFmtId="0" fontId="30" fillId="0" borderId="2" xfId="0" applyFont="1" applyBorder="1" applyAlignment="1">
      <alignment horizontal="center" vertical="center"/>
    </xf>
    <xf numFmtId="0" fontId="30" fillId="0" borderId="0" xfId="0" applyFont="1" applyAlignment="1">
      <alignment horizontal="center" vertical="center"/>
    </xf>
    <xf numFmtId="0" fontId="30" fillId="0" borderId="6" xfId="0" applyFont="1" applyBorder="1" applyAlignment="1">
      <alignment horizontal="center" vertical="center"/>
    </xf>
    <xf numFmtId="0" fontId="30" fillId="0" borderId="10" xfId="0" applyFont="1" applyBorder="1" applyAlignment="1">
      <alignment horizontal="center" vertical="center"/>
    </xf>
    <xf numFmtId="0" fontId="30" fillId="0" borderId="4" xfId="0" applyFont="1" applyBorder="1" applyAlignment="1">
      <alignment horizontal="center" vertical="center"/>
    </xf>
    <xf numFmtId="168" fontId="6" fillId="0" borderId="0" xfId="7" applyNumberFormat="1" applyFont="1"/>
    <xf numFmtId="166" fontId="12" fillId="0" borderId="0" xfId="7" applyNumberFormat="1" applyFont="1" applyFill="1" applyAlignment="1">
      <alignment horizontal="right"/>
    </xf>
    <xf numFmtId="0" fontId="6" fillId="0" borderId="0" xfId="6" applyFont="1"/>
    <xf numFmtId="43" fontId="10" fillId="0" borderId="6" xfId="7" applyFont="1" applyFill="1" applyBorder="1"/>
    <xf numFmtId="168" fontId="6" fillId="2" borderId="5" xfId="7" applyNumberFormat="1" applyFont="1" applyFill="1" applyBorder="1" applyAlignment="1">
      <alignment horizontal="right"/>
    </xf>
    <xf numFmtId="172" fontId="7" fillId="0" borderId="5" xfId="7" applyNumberFormat="1" applyFont="1" applyFill="1" applyBorder="1" applyAlignment="1">
      <alignment horizontal="right"/>
    </xf>
    <xf numFmtId="169" fontId="11" fillId="0" borderId="0" xfId="3" applyNumberFormat="1" applyFont="1" applyFill="1" applyBorder="1"/>
    <xf numFmtId="9" fontId="18" fillId="3" borderId="0" xfId="0" applyNumberFormat="1" applyFont="1" applyFill="1" applyAlignment="1">
      <alignment horizontal="right" vertical="center"/>
    </xf>
    <xf numFmtId="166" fontId="6" fillId="0" borderId="0" xfId="3" applyNumberFormat="1" applyFont="1"/>
    <xf numFmtId="172" fontId="6" fillId="0" borderId="0" xfId="3" applyNumberFormat="1" applyFont="1"/>
    <xf numFmtId="166" fontId="13" fillId="0" borderId="5" xfId="3" applyNumberFormat="1" applyFont="1" applyFill="1" applyBorder="1"/>
    <xf numFmtId="166" fontId="13" fillId="0" borderId="0" xfId="3" applyNumberFormat="1" applyFont="1" applyFill="1" applyBorder="1"/>
    <xf numFmtId="166" fontId="13" fillId="0" borderId="6" xfId="3" applyNumberFormat="1" applyFont="1" applyFill="1" applyBorder="1"/>
    <xf numFmtId="43" fontId="13" fillId="0" borderId="0" xfId="7" applyFont="1" applyFill="1"/>
    <xf numFmtId="166" fontId="13" fillId="0" borderId="5" xfId="7" applyNumberFormat="1" applyFont="1" applyFill="1" applyBorder="1" applyAlignment="1">
      <alignment horizontal="center" vertical="center"/>
    </xf>
    <xf numFmtId="166" fontId="13" fillId="0" borderId="6" xfId="7" applyNumberFormat="1" applyFont="1" applyFill="1" applyBorder="1" applyAlignment="1">
      <alignment horizontal="center" vertical="center"/>
    </xf>
    <xf numFmtId="43" fontId="6" fillId="0" borderId="1" xfId="7" applyFont="1" applyBorder="1"/>
    <xf numFmtId="43" fontId="6" fillId="0" borderId="3" xfId="7" applyFont="1" applyBorder="1"/>
    <xf numFmtId="0" fontId="12" fillId="2" borderId="5" xfId="0" applyFont="1" applyFill="1" applyBorder="1"/>
    <xf numFmtId="166" fontId="12" fillId="0" borderId="5" xfId="7" applyNumberFormat="1" applyFont="1" applyFill="1" applyBorder="1" applyAlignment="1">
      <alignment horizontal="right"/>
    </xf>
    <xf numFmtId="164" fontId="6" fillId="0" borderId="3" xfId="0" applyNumberFormat="1" applyFont="1" applyBorder="1"/>
    <xf numFmtId="167" fontId="13" fillId="0" borderId="6" xfId="1" applyNumberFormat="1" applyFont="1" applyFill="1" applyBorder="1" applyAlignment="1">
      <alignment horizontal="right" vertical="center"/>
    </xf>
    <xf numFmtId="167" fontId="5" fillId="0" borderId="0" xfId="0" applyNumberFormat="1" applyFont="1" applyAlignment="1">
      <alignment horizontal="right" vertical="center"/>
    </xf>
    <xf numFmtId="165" fontId="32" fillId="0" borderId="0" xfId="3" applyFont="1" applyFill="1"/>
    <xf numFmtId="165" fontId="12" fillId="0" borderId="6" xfId="3" applyFont="1" applyFill="1" applyBorder="1"/>
    <xf numFmtId="166" fontId="11" fillId="0" borderId="0" xfId="7" applyNumberFormat="1" applyFont="1" applyFill="1" applyAlignment="1">
      <alignment horizontal="right"/>
    </xf>
    <xf numFmtId="166" fontId="11" fillId="0" borderId="6" xfId="7" applyNumberFormat="1" applyFont="1" applyFill="1" applyBorder="1" applyAlignment="1">
      <alignment horizontal="right"/>
    </xf>
    <xf numFmtId="172" fontId="11" fillId="0" borderId="0" xfId="0" applyNumberFormat="1" applyFont="1"/>
    <xf numFmtId="172" fontId="12" fillId="0" borderId="0" xfId="0" applyNumberFormat="1" applyFont="1"/>
    <xf numFmtId="168" fontId="6" fillId="2" borderId="0" xfId="7" applyNumberFormat="1" applyFont="1" applyFill="1" applyBorder="1" applyAlignment="1">
      <alignment horizontal="right"/>
    </xf>
    <xf numFmtId="0" fontId="9" fillId="0" borderId="0" xfId="0" applyFont="1" applyAlignment="1">
      <alignment horizontal="center" vertical="center"/>
    </xf>
    <xf numFmtId="166" fontId="9" fillId="0" borderId="0" xfId="0" applyNumberFormat="1" applyFont="1" applyAlignment="1">
      <alignment horizontal="center" vertical="center"/>
    </xf>
    <xf numFmtId="166" fontId="12" fillId="0" borderId="0" xfId="2" applyNumberFormat="1" applyFont="1" applyFill="1" applyBorder="1" applyAlignment="1">
      <alignment horizontal="right"/>
    </xf>
    <xf numFmtId="0" fontId="10" fillId="0" borderId="0" xfId="0" applyFont="1" applyAlignment="1">
      <alignment vertical="center"/>
    </xf>
    <xf numFmtId="0" fontId="33" fillId="0" borderId="6" xfId="0" applyFont="1" applyBorder="1" applyAlignment="1">
      <alignment vertical="center"/>
    </xf>
    <xf numFmtId="165" fontId="10" fillId="0" borderId="0" xfId="3" applyFont="1" applyFill="1"/>
    <xf numFmtId="166" fontId="10" fillId="0" borderId="0" xfId="3" applyNumberFormat="1" applyFont="1" applyFill="1"/>
    <xf numFmtId="165" fontId="36" fillId="0" borderId="0" xfId="3" applyFont="1" applyFill="1"/>
    <xf numFmtId="167" fontId="13" fillId="0" borderId="10" xfId="1" applyNumberFormat="1" applyFont="1" applyFill="1" applyBorder="1" applyAlignment="1">
      <alignment horizontal="right" vertical="center"/>
    </xf>
    <xf numFmtId="0" fontId="13" fillId="0" borderId="3" xfId="0" applyFont="1" applyBorder="1" applyAlignment="1">
      <alignment vertical="center"/>
    </xf>
    <xf numFmtId="166" fontId="11" fillId="3" borderId="6" xfId="3" applyNumberFormat="1" applyFont="1" applyFill="1" applyBorder="1"/>
    <xf numFmtId="166" fontId="6" fillId="3" borderId="6" xfId="3" applyNumberFormat="1" applyFont="1" applyFill="1" applyBorder="1"/>
    <xf numFmtId="166" fontId="12" fillId="3" borderId="6" xfId="3" applyNumberFormat="1" applyFont="1" applyFill="1" applyBorder="1"/>
    <xf numFmtId="166" fontId="8" fillId="6" borderId="10" xfId="3" applyNumberFormat="1" applyFont="1" applyFill="1" applyBorder="1" applyAlignment="1">
      <alignment horizontal="right"/>
    </xf>
    <xf numFmtId="166" fontId="5" fillId="0" borderId="0" xfId="3" applyNumberFormat="1" applyFont="1" applyFill="1" applyBorder="1"/>
    <xf numFmtId="166" fontId="6" fillId="0" borderId="0" xfId="3" applyNumberFormat="1" applyFont="1" applyBorder="1"/>
    <xf numFmtId="166" fontId="6" fillId="0" borderId="9" xfId="3" applyNumberFormat="1" applyFont="1" applyBorder="1"/>
    <xf numFmtId="166" fontId="6" fillId="2" borderId="9" xfId="0" applyNumberFormat="1" applyFont="1" applyFill="1" applyBorder="1"/>
    <xf numFmtId="166" fontId="7" fillId="0" borderId="10" xfId="0" applyNumberFormat="1" applyFont="1" applyBorder="1"/>
    <xf numFmtId="166" fontId="5" fillId="0" borderId="9" xfId="0" applyNumberFormat="1" applyFont="1" applyBorder="1" applyAlignment="1">
      <alignment horizontal="center" vertical="center"/>
    </xf>
    <xf numFmtId="166" fontId="13" fillId="0" borderId="0" xfId="0" applyNumberFormat="1" applyFont="1" applyAlignment="1">
      <alignment horizontal="right" vertical="center"/>
    </xf>
    <xf numFmtId="166" fontId="5" fillId="0" borderId="0" xfId="0" applyNumberFormat="1" applyFont="1" applyAlignment="1">
      <alignment horizontal="right" vertical="center"/>
    </xf>
    <xf numFmtId="166" fontId="5" fillId="0" borderId="10" xfId="0" applyNumberFormat="1" applyFont="1" applyBorder="1" applyAlignment="1">
      <alignment horizontal="center" vertical="center"/>
    </xf>
    <xf numFmtId="169" fontId="5" fillId="3" borderId="6" xfId="0" applyNumberFormat="1" applyFont="1" applyFill="1" applyBorder="1" applyAlignment="1">
      <alignment horizontal="right" vertical="center"/>
    </xf>
    <xf numFmtId="165" fontId="6" fillId="0" borderId="0" xfId="3" applyFont="1" applyFill="1" applyBorder="1" applyAlignment="1">
      <alignment horizontal="right"/>
    </xf>
    <xf numFmtId="166" fontId="6" fillId="0" borderId="4" xfId="3" applyNumberFormat="1" applyFont="1" applyBorder="1"/>
    <xf numFmtId="166" fontId="11" fillId="0" borderId="2" xfId="4" applyNumberFormat="1" applyFont="1" applyFill="1" applyBorder="1"/>
    <xf numFmtId="0" fontId="33" fillId="0" borderId="0" xfId="0" applyFont="1"/>
    <xf numFmtId="43" fontId="7" fillId="0" borderId="0" xfId="12" applyFont="1" applyFill="1" applyBorder="1" applyAlignment="1">
      <alignment horizontal="center"/>
    </xf>
    <xf numFmtId="43" fontId="7" fillId="2" borderId="1" xfId="12" applyFont="1" applyFill="1" applyBorder="1"/>
    <xf numFmtId="43" fontId="11" fillId="0" borderId="5" xfId="12" applyFont="1" applyFill="1" applyBorder="1"/>
    <xf numFmtId="43" fontId="7" fillId="0" borderId="5" xfId="12" applyFont="1" applyFill="1" applyBorder="1"/>
    <xf numFmtId="43" fontId="6" fillId="0" borderId="7" xfId="12" applyFont="1" applyFill="1" applyBorder="1" applyAlignment="1">
      <alignment horizontal="left" indent="2"/>
    </xf>
    <xf numFmtId="43" fontId="7" fillId="3" borderId="5" xfId="12" applyFont="1" applyFill="1" applyBorder="1"/>
    <xf numFmtId="43" fontId="6" fillId="0" borderId="5" xfId="12" applyFont="1" applyFill="1" applyBorder="1" applyAlignment="1">
      <alignment horizontal="left" indent="1"/>
    </xf>
    <xf numFmtId="0" fontId="8" fillId="6" borderId="11" xfId="0" applyFont="1" applyFill="1" applyBorder="1" applyAlignment="1">
      <alignment horizontal="center" vertical="center"/>
    </xf>
    <xf numFmtId="0" fontId="8" fillId="6" borderId="12" xfId="0" applyFont="1" applyFill="1" applyBorder="1" applyAlignment="1">
      <alignment horizontal="center" vertical="center"/>
    </xf>
    <xf numFmtId="165" fontId="8" fillId="6" borderId="11" xfId="3" applyFont="1" applyFill="1" applyBorder="1" applyAlignment="1">
      <alignment horizontal="center" vertical="center" wrapText="1"/>
    </xf>
    <xf numFmtId="165" fontId="8" fillId="6" borderId="12" xfId="3" applyFont="1" applyFill="1" applyBorder="1" applyAlignment="1">
      <alignment horizontal="center" vertical="center" wrapText="1"/>
    </xf>
    <xf numFmtId="0" fontId="8" fillId="6" borderId="1" xfId="0" applyFont="1" applyFill="1" applyBorder="1" applyAlignment="1">
      <alignment horizontal="center"/>
    </xf>
    <xf numFmtId="0" fontId="8" fillId="6" borderId="9" xfId="0" applyFont="1" applyFill="1" applyBorder="1" applyAlignment="1">
      <alignment horizontal="center"/>
    </xf>
    <xf numFmtId="0" fontId="8" fillId="6" borderId="2" xfId="0" applyFont="1" applyFill="1" applyBorder="1" applyAlignment="1">
      <alignment horizontal="center"/>
    </xf>
    <xf numFmtId="165" fontId="8" fillId="6" borderId="1" xfId="3" applyFont="1" applyFill="1" applyBorder="1" applyAlignment="1">
      <alignment vertical="center"/>
    </xf>
    <xf numFmtId="165" fontId="8" fillId="6" borderId="2" xfId="3" applyFont="1" applyFill="1" applyBorder="1" applyAlignment="1">
      <alignment vertical="center"/>
    </xf>
    <xf numFmtId="165" fontId="8" fillId="6" borderId="3" xfId="3" applyFont="1" applyFill="1" applyBorder="1" applyAlignment="1">
      <alignment vertical="center"/>
    </xf>
    <xf numFmtId="165" fontId="8" fillId="6" borderId="4" xfId="3" applyFont="1" applyFill="1" applyBorder="1" applyAlignment="1">
      <alignment vertical="center"/>
    </xf>
    <xf numFmtId="0" fontId="14" fillId="0" borderId="0" xfId="6" applyFont="1" applyAlignment="1">
      <alignment horizontal="left" vertical="center" wrapText="1"/>
    </xf>
    <xf numFmtId="0" fontId="14" fillId="0" borderId="0" xfId="6" applyFont="1" applyAlignment="1">
      <alignment horizontal="left" vertical="center"/>
    </xf>
    <xf numFmtId="0" fontId="8" fillId="6" borderId="14" xfId="0" applyFont="1" applyFill="1" applyBorder="1" applyAlignment="1">
      <alignment horizontal="center"/>
    </xf>
    <xf numFmtId="43" fontId="11" fillId="2" borderId="5" xfId="12" applyFont="1" applyFill="1" applyBorder="1"/>
    <xf numFmtId="43" fontId="12" fillId="2" borderId="0" xfId="12" applyFont="1" applyFill="1" applyBorder="1"/>
    <xf numFmtId="43" fontId="12" fillId="0" borderId="0" xfId="12" applyFont="1" applyFill="1" applyBorder="1"/>
    <xf numFmtId="43" fontId="6" fillId="0" borderId="0" xfId="12" applyFont="1" applyFill="1" applyBorder="1"/>
    <xf numFmtId="43" fontId="8" fillId="6" borderId="1" xfId="9" applyFont="1" applyFill="1" applyBorder="1" applyAlignment="1">
      <alignment vertical="center"/>
    </xf>
    <xf numFmtId="43" fontId="8" fillId="6" borderId="2" xfId="9" applyFont="1" applyFill="1" applyBorder="1" applyAlignment="1">
      <alignment vertical="center"/>
    </xf>
    <xf numFmtId="43" fontId="8" fillId="6" borderId="3" xfId="9" applyFont="1" applyFill="1" applyBorder="1" applyAlignment="1">
      <alignment vertical="center"/>
    </xf>
    <xf numFmtId="43" fontId="8" fillId="6" borderId="4" xfId="9" applyFont="1" applyFill="1" applyBorder="1" applyAlignment="1">
      <alignment vertical="center"/>
    </xf>
    <xf numFmtId="43" fontId="7" fillId="0" borderId="0" xfId="8" applyFont="1" applyFill="1" applyBorder="1" applyAlignment="1">
      <alignment horizontal="center"/>
    </xf>
    <xf numFmtId="43" fontId="7" fillId="2" borderId="1" xfId="8" applyFont="1" applyFill="1" applyBorder="1"/>
    <xf numFmtId="43" fontId="11" fillId="2" borderId="5" xfId="9" applyFont="1" applyFill="1" applyBorder="1"/>
    <xf numFmtId="43" fontId="7" fillId="0" borderId="5" xfId="9" applyFont="1" applyFill="1" applyBorder="1"/>
    <xf numFmtId="43" fontId="6" fillId="0" borderId="7" xfId="9" applyFont="1" applyFill="1" applyBorder="1" applyAlignment="1">
      <alignment horizontal="left" indent="2"/>
    </xf>
    <xf numFmtId="43" fontId="7" fillId="0" borderId="5" xfId="8" applyFont="1" applyFill="1" applyBorder="1"/>
    <xf numFmtId="166" fontId="6" fillId="0" borderId="7" xfId="9" applyNumberFormat="1" applyFont="1" applyFill="1" applyBorder="1" applyAlignment="1">
      <alignment horizontal="left"/>
    </xf>
    <xf numFmtId="166" fontId="6" fillId="0" borderId="7" xfId="9" applyNumberFormat="1" applyFont="1" applyFill="1" applyBorder="1" applyAlignment="1">
      <alignment horizontal="left" indent="2"/>
    </xf>
    <xf numFmtId="166" fontId="6" fillId="0" borderId="5" xfId="9" applyNumberFormat="1" applyFont="1" applyFill="1" applyBorder="1" applyAlignment="1">
      <alignment horizontal="left" indent="2"/>
    </xf>
    <xf numFmtId="43" fontId="6" fillId="0" borderId="7" xfId="9" applyFont="1" applyFill="1" applyBorder="1"/>
    <xf numFmtId="43" fontId="6" fillId="0" borderId="5" xfId="9" applyFont="1" applyFill="1" applyBorder="1" applyAlignment="1">
      <alignment horizontal="left" indent="2"/>
    </xf>
    <xf numFmtId="43" fontId="12" fillId="0" borderId="5" xfId="8" applyFont="1" applyFill="1" applyBorder="1"/>
    <xf numFmtId="43" fontId="7" fillId="0" borderId="3" xfId="9" applyFont="1" applyFill="1" applyBorder="1"/>
    <xf numFmtId="43" fontId="7" fillId="0" borderId="0" xfId="9" applyFont="1" applyFill="1" applyBorder="1"/>
    <xf numFmtId="43" fontId="7" fillId="0" borderId="1" xfId="9" applyFont="1" applyFill="1" applyBorder="1"/>
    <xf numFmtId="43" fontId="6" fillId="2" borderId="5" xfId="9" applyFont="1" applyFill="1" applyBorder="1" applyAlignment="1">
      <alignment horizontal="left" indent="2"/>
    </xf>
    <xf numFmtId="43" fontId="7" fillId="2" borderId="3" xfId="9" applyFont="1" applyFill="1" applyBorder="1"/>
    <xf numFmtId="43" fontId="7" fillId="0" borderId="0" xfId="9" applyFont="1"/>
    <xf numFmtId="43" fontId="11" fillId="0" borderId="1" xfId="9" applyFont="1" applyFill="1" applyBorder="1"/>
    <xf numFmtId="166" fontId="11" fillId="0" borderId="5" xfId="9" applyNumberFormat="1" applyFont="1" applyFill="1" applyBorder="1"/>
    <xf numFmtId="43" fontId="11" fillId="0" borderId="5" xfId="9" applyFont="1" applyFill="1" applyBorder="1"/>
    <xf numFmtId="43" fontId="11" fillId="2" borderId="5" xfId="8" applyFont="1" applyFill="1" applyBorder="1"/>
    <xf numFmtId="43" fontId="6" fillId="0" borderId="7" xfId="8" applyFont="1" applyFill="1" applyBorder="1" applyAlignment="1">
      <alignment horizontal="left" indent="2"/>
    </xf>
    <xf numFmtId="43" fontId="6" fillId="0" borderId="5" xfId="8" applyFont="1" applyFill="1" applyBorder="1" applyAlignment="1">
      <alignment horizontal="left" indent="1"/>
    </xf>
    <xf numFmtId="43" fontId="6" fillId="0" borderId="7" xfId="8" applyFont="1" applyFill="1" applyBorder="1"/>
    <xf numFmtId="43" fontId="6" fillId="0" borderId="5" xfId="8" applyFont="1" applyFill="1" applyBorder="1" applyAlignment="1">
      <alignment horizontal="left" indent="2"/>
    </xf>
    <xf numFmtId="43" fontId="7" fillId="0" borderId="3" xfId="8" applyFont="1" applyFill="1" applyBorder="1"/>
    <xf numFmtId="43" fontId="7" fillId="0" borderId="0" xfId="8" applyFont="1" applyFill="1" applyBorder="1"/>
    <xf numFmtId="43" fontId="7" fillId="0" borderId="1" xfId="8" applyFont="1" applyFill="1" applyBorder="1"/>
    <xf numFmtId="43" fontId="7" fillId="2" borderId="3" xfId="8" applyFont="1" applyFill="1" applyBorder="1"/>
    <xf numFmtId="43" fontId="7" fillId="0" borderId="0" xfId="8" applyFont="1"/>
    <xf numFmtId="43" fontId="11" fillId="0" borderId="1" xfId="8" applyFont="1" applyFill="1" applyBorder="1"/>
    <xf numFmtId="0" fontId="19" fillId="0" borderId="5" xfId="6" applyFont="1" applyBorder="1"/>
    <xf numFmtId="165" fontId="11" fillId="3" borderId="5" xfId="3" applyFont="1" applyFill="1" applyBorder="1"/>
    <xf numFmtId="43" fontId="6" fillId="0" borderId="7" xfId="12" applyFont="1" applyFill="1" applyBorder="1"/>
    <xf numFmtId="0" fontId="13" fillId="3" borderId="5" xfId="0" applyFont="1" applyFill="1" applyBorder="1" applyAlignment="1">
      <alignment vertical="center"/>
    </xf>
    <xf numFmtId="43" fontId="6" fillId="3" borderId="0" xfId="12" applyFont="1" applyFill="1"/>
    <xf numFmtId="43" fontId="8" fillId="3" borderId="0" xfId="12" applyFont="1" applyFill="1" applyBorder="1" applyAlignment="1">
      <alignment horizontal="center"/>
    </xf>
    <xf numFmtId="43" fontId="15" fillId="3" borderId="0" xfId="12" applyFont="1" applyFill="1"/>
    <xf numFmtId="0" fontId="8" fillId="6" borderId="9" xfId="12" applyNumberFormat="1" applyFont="1" applyFill="1" applyBorder="1" applyAlignment="1"/>
    <xf numFmtId="0" fontId="8" fillId="6" borderId="2" xfId="12" applyNumberFormat="1" applyFont="1" applyFill="1" applyBorder="1" applyAlignment="1">
      <alignment horizontal="center"/>
    </xf>
    <xf numFmtId="43" fontId="15" fillId="3" borderId="0" xfId="12" applyFont="1" applyFill="1" applyAlignment="1">
      <alignment horizontal="right"/>
    </xf>
    <xf numFmtId="43" fontId="8" fillId="3" borderId="0" xfId="12" applyFont="1" applyFill="1" applyBorder="1" applyAlignment="1">
      <alignment horizontal="right"/>
    </xf>
    <xf numFmtId="0" fontId="8" fillId="6" borderId="10" xfId="12" applyNumberFormat="1" applyFont="1" applyFill="1" applyBorder="1" applyAlignment="1">
      <alignment horizontal="right"/>
    </xf>
    <xf numFmtId="0" fontId="8" fillId="6" borderId="4" xfId="12" applyNumberFormat="1" applyFont="1" applyFill="1" applyBorder="1" applyAlignment="1">
      <alignment horizontal="right"/>
    </xf>
    <xf numFmtId="166" fontId="6" fillId="3" borderId="0" xfId="12" applyNumberFormat="1" applyFont="1" applyFill="1" applyBorder="1"/>
    <xf numFmtId="166" fontId="6" fillId="2" borderId="9" xfId="12" applyNumberFormat="1" applyFont="1" applyFill="1" applyBorder="1"/>
    <xf numFmtId="166" fontId="6" fillId="2" borderId="2" xfId="12" applyNumberFormat="1" applyFont="1" applyFill="1" applyBorder="1"/>
    <xf numFmtId="43" fontId="11" fillId="3" borderId="0" xfId="12" applyFont="1" applyFill="1"/>
    <xf numFmtId="43" fontId="9" fillId="3" borderId="0" xfId="12" applyFont="1" applyFill="1" applyAlignment="1"/>
    <xf numFmtId="166" fontId="11" fillId="3" borderId="0" xfId="12" applyNumberFormat="1" applyFont="1" applyFill="1" applyBorder="1"/>
    <xf numFmtId="166" fontId="11" fillId="0" borderId="5" xfId="12" applyNumberFormat="1" applyFont="1" applyFill="1" applyBorder="1" applyAlignment="1">
      <alignment horizontal="center" vertical="center"/>
    </xf>
    <xf numFmtId="166" fontId="11" fillId="0" borderId="0" xfId="12" applyNumberFormat="1" applyFont="1" applyFill="1" applyBorder="1" applyAlignment="1">
      <alignment horizontal="center" vertical="center"/>
    </xf>
    <xf numFmtId="166" fontId="11" fillId="0" borderId="6" xfId="12" applyNumberFormat="1" applyFont="1" applyFill="1" applyBorder="1" applyAlignment="1">
      <alignment horizontal="center" vertical="center"/>
    </xf>
    <xf numFmtId="166" fontId="7" fillId="3" borderId="0" xfId="12" applyNumberFormat="1" applyFont="1" applyFill="1" applyBorder="1"/>
    <xf numFmtId="43" fontId="7" fillId="3" borderId="0" xfId="12" applyFont="1" applyFill="1"/>
    <xf numFmtId="43" fontId="10" fillId="3" borderId="0" xfId="12" applyFont="1" applyFill="1" applyAlignment="1"/>
    <xf numFmtId="166" fontId="12" fillId="0" borderId="5" xfId="12" applyNumberFormat="1" applyFont="1" applyFill="1" applyBorder="1" applyAlignment="1">
      <alignment horizontal="center" vertical="center"/>
    </xf>
    <xf numFmtId="166" fontId="12" fillId="0" borderId="0" xfId="12" applyNumberFormat="1" applyFont="1" applyFill="1" applyBorder="1" applyAlignment="1">
      <alignment horizontal="center" vertical="center"/>
    </xf>
    <xf numFmtId="166" fontId="12" fillId="0" borderId="6" xfId="12" applyNumberFormat="1" applyFont="1" applyFill="1" applyBorder="1" applyAlignment="1">
      <alignment horizontal="center" vertical="center"/>
    </xf>
    <xf numFmtId="43" fontId="12" fillId="3" borderId="0" xfId="12" applyFont="1" applyFill="1"/>
    <xf numFmtId="43" fontId="12" fillId="3" borderId="0" xfId="12" applyFont="1" applyFill="1" applyAlignment="1">
      <alignment horizontal="right"/>
    </xf>
    <xf numFmtId="43" fontId="10" fillId="3" borderId="0" xfId="12" applyFont="1" applyFill="1" applyAlignment="1">
      <alignment horizontal="right"/>
    </xf>
    <xf numFmtId="166" fontId="12" fillId="3" borderId="0" xfId="12" applyNumberFormat="1" applyFont="1" applyFill="1" applyBorder="1" applyAlignment="1">
      <alignment horizontal="right"/>
    </xf>
    <xf numFmtId="166" fontId="12" fillId="0" borderId="5" xfId="12" applyNumberFormat="1" applyFont="1" applyFill="1" applyBorder="1" applyAlignment="1">
      <alignment horizontal="right" vertical="center"/>
    </xf>
    <xf numFmtId="166" fontId="12" fillId="0" borderId="0" xfId="12" applyNumberFormat="1" applyFont="1" applyFill="1" applyBorder="1" applyAlignment="1">
      <alignment horizontal="right" vertical="center"/>
    </xf>
    <xf numFmtId="43" fontId="7" fillId="3" borderId="0" xfId="12" applyFont="1" applyFill="1" applyAlignment="1">
      <alignment horizontal="right"/>
    </xf>
    <xf numFmtId="43" fontId="9" fillId="3" borderId="0" xfId="12" applyFont="1" applyFill="1" applyAlignment="1">
      <alignment horizontal="right"/>
    </xf>
    <xf numFmtId="166" fontId="7" fillId="3" borderId="0" xfId="12" applyNumberFormat="1" applyFont="1" applyFill="1" applyBorder="1" applyAlignment="1">
      <alignment horizontal="right"/>
    </xf>
    <xf numFmtId="166" fontId="11" fillId="0" borderId="5" xfId="12" applyNumberFormat="1" applyFont="1" applyFill="1" applyBorder="1" applyAlignment="1">
      <alignment horizontal="right" vertical="center"/>
    </xf>
    <xf numFmtId="166" fontId="11" fillId="0" borderId="0" xfId="12" applyNumberFormat="1" applyFont="1" applyFill="1" applyBorder="1" applyAlignment="1">
      <alignment horizontal="right" vertical="center"/>
    </xf>
    <xf numFmtId="166" fontId="12" fillId="3" borderId="0" xfId="12" applyNumberFormat="1" applyFont="1" applyFill="1" applyBorder="1"/>
    <xf numFmtId="43" fontId="6" fillId="3" borderId="0" xfId="12" applyFont="1" applyFill="1" applyBorder="1"/>
    <xf numFmtId="43" fontId="7" fillId="3" borderId="0" xfId="12" applyFont="1" applyFill="1" applyBorder="1"/>
    <xf numFmtId="43" fontId="7" fillId="0" borderId="0" xfId="12" applyFont="1" applyFill="1" applyBorder="1"/>
    <xf numFmtId="43" fontId="7" fillId="0" borderId="6" xfId="12" applyFont="1" applyFill="1" applyBorder="1"/>
    <xf numFmtId="43" fontId="11" fillId="0" borderId="6" xfId="12" applyFont="1" applyFill="1" applyBorder="1" applyAlignment="1">
      <alignment horizontal="right"/>
    </xf>
    <xf numFmtId="43" fontId="11" fillId="0" borderId="5" xfId="12" applyFont="1" applyFill="1" applyBorder="1" applyAlignment="1">
      <alignment horizontal="right"/>
    </xf>
    <xf numFmtId="43" fontId="11" fillId="0" borderId="0" xfId="12" applyFont="1" applyFill="1" applyBorder="1" applyAlignment="1">
      <alignment horizontal="right"/>
    </xf>
    <xf numFmtId="43" fontId="11" fillId="0" borderId="5" xfId="12" applyFont="1" applyFill="1" applyBorder="1" applyAlignment="1">
      <alignment horizontal="right" vertical="center"/>
    </xf>
    <xf numFmtId="43" fontId="11" fillId="0" borderId="0" xfId="12" applyFont="1" applyFill="1" applyBorder="1" applyAlignment="1">
      <alignment horizontal="right" vertical="center"/>
    </xf>
    <xf numFmtId="43" fontId="11" fillId="0" borderId="6" xfId="12" applyFont="1" applyFill="1" applyBorder="1" applyAlignment="1">
      <alignment horizontal="right" vertical="center"/>
    </xf>
    <xf numFmtId="43" fontId="7" fillId="0" borderId="3" xfId="12" applyFont="1" applyFill="1" applyBorder="1" applyAlignment="1">
      <alignment horizontal="right"/>
    </xf>
    <xf numFmtId="43" fontId="7" fillId="0" borderId="10" xfId="12" applyFont="1" applyFill="1" applyBorder="1" applyAlignment="1">
      <alignment horizontal="right"/>
    </xf>
    <xf numFmtId="43" fontId="7" fillId="0" borderId="4" xfId="12" applyFont="1" applyFill="1" applyBorder="1" applyAlignment="1">
      <alignment horizontal="right"/>
    </xf>
    <xf numFmtId="43" fontId="13" fillId="3" borderId="0" xfId="12" applyFont="1" applyFill="1" applyAlignment="1">
      <alignment horizontal="right"/>
    </xf>
    <xf numFmtId="43" fontId="7" fillId="3" borderId="0" xfId="12" applyFont="1" applyFill="1" applyBorder="1" applyAlignment="1">
      <alignment horizontal="right"/>
    </xf>
    <xf numFmtId="43" fontId="7" fillId="0" borderId="0" xfId="12" applyFont="1" applyFill="1" applyBorder="1" applyAlignment="1">
      <alignment horizontal="right"/>
    </xf>
    <xf numFmtId="43" fontId="12" fillId="0" borderId="1" xfId="12" applyFont="1" applyFill="1" applyBorder="1" applyAlignment="1">
      <alignment horizontal="right"/>
    </xf>
    <xf numFmtId="43" fontId="6" fillId="0" borderId="9" xfId="12" applyFont="1" applyFill="1" applyBorder="1" applyAlignment="1">
      <alignment horizontal="right"/>
    </xf>
    <xf numFmtId="43" fontId="6" fillId="0" borderId="2" xfId="12" applyFont="1" applyFill="1" applyBorder="1" applyAlignment="1">
      <alignment horizontal="right"/>
    </xf>
    <xf numFmtId="43" fontId="5" fillId="3" borderId="0" xfId="12" applyFont="1" applyFill="1" applyAlignment="1">
      <alignment horizontal="right"/>
    </xf>
    <xf numFmtId="166" fontId="6" fillId="3" borderId="0" xfId="12" applyNumberFormat="1" applyFont="1" applyFill="1" applyBorder="1" applyAlignment="1">
      <alignment horizontal="right"/>
    </xf>
    <xf numFmtId="43" fontId="12" fillId="0" borderId="6" xfId="12" applyFont="1" applyFill="1" applyBorder="1" applyAlignment="1">
      <alignment horizontal="right"/>
    </xf>
    <xf numFmtId="43" fontId="12" fillId="0" borderId="5" xfId="12" applyFont="1" applyFill="1" applyBorder="1" applyAlignment="1">
      <alignment horizontal="right"/>
    </xf>
    <xf numFmtId="43" fontId="12" fillId="0" borderId="0" xfId="12" applyFont="1" applyFill="1" applyBorder="1" applyAlignment="1">
      <alignment horizontal="right"/>
    </xf>
    <xf numFmtId="43" fontId="12" fillId="0" borderId="5" xfId="12" applyFont="1" applyFill="1" applyBorder="1" applyAlignment="1">
      <alignment horizontal="right" vertical="center"/>
    </xf>
    <xf numFmtId="43" fontId="12" fillId="0" borderId="0" xfId="12" applyFont="1" applyFill="1" applyBorder="1" applyAlignment="1">
      <alignment horizontal="right" vertical="center"/>
    </xf>
    <xf numFmtId="43" fontId="12" fillId="0" borderId="6" xfId="12" applyFont="1" applyFill="1" applyBorder="1" applyAlignment="1">
      <alignment horizontal="right" vertical="center"/>
    </xf>
    <xf numFmtId="43" fontId="7" fillId="0" borderId="3" xfId="12" applyFont="1" applyFill="1" applyBorder="1"/>
    <xf numFmtId="43" fontId="7" fillId="0" borderId="10" xfId="12" applyFont="1" applyFill="1" applyBorder="1"/>
    <xf numFmtId="43" fontId="7" fillId="0" borderId="4" xfId="12" applyFont="1" applyFill="1" applyBorder="1"/>
    <xf numFmtId="43" fontId="5" fillId="3" borderId="0" xfId="12" applyFont="1" applyFill="1"/>
    <xf numFmtId="43" fontId="6" fillId="0" borderId="10" xfId="12" applyFont="1" applyFill="1" applyBorder="1"/>
    <xf numFmtId="43" fontId="6" fillId="0" borderId="4" xfId="12" applyFont="1" applyFill="1" applyBorder="1"/>
    <xf numFmtId="43" fontId="6" fillId="0" borderId="1" xfId="12" applyFont="1" applyFill="1" applyBorder="1"/>
    <xf numFmtId="43" fontId="6" fillId="0" borderId="9" xfId="12" applyFont="1" applyFill="1" applyBorder="1"/>
    <xf numFmtId="43" fontId="6" fillId="0" borderId="2" xfId="12" applyFont="1" applyFill="1" applyBorder="1"/>
    <xf numFmtId="43" fontId="13" fillId="3" borderId="0" xfId="12" applyFont="1" applyFill="1"/>
    <xf numFmtId="43" fontId="6" fillId="0" borderId="0" xfId="12" applyFont="1" applyBorder="1"/>
    <xf numFmtId="43" fontId="6" fillId="0" borderId="9" xfId="12" applyFont="1" applyBorder="1"/>
    <xf numFmtId="43" fontId="6" fillId="0" borderId="2" xfId="12" applyFont="1" applyBorder="1"/>
    <xf numFmtId="43" fontId="6" fillId="0" borderId="10" xfId="12" applyFont="1" applyBorder="1"/>
    <xf numFmtId="43" fontId="6" fillId="0" borderId="4" xfId="12" applyFont="1" applyBorder="1"/>
    <xf numFmtId="166" fontId="6" fillId="0" borderId="5" xfId="12" applyNumberFormat="1" applyFont="1" applyFill="1" applyBorder="1" applyAlignment="1">
      <alignment horizontal="right"/>
    </xf>
    <xf numFmtId="166" fontId="6" fillId="0" borderId="0" xfId="12" applyNumberFormat="1" applyFont="1" applyFill="1" applyBorder="1" applyAlignment="1">
      <alignment horizontal="right"/>
    </xf>
    <xf numFmtId="166" fontId="12" fillId="3" borderId="6" xfId="12" applyNumberFormat="1" applyFont="1" applyFill="1" applyBorder="1" applyAlignment="1">
      <alignment horizontal="right"/>
    </xf>
    <xf numFmtId="166" fontId="11" fillId="0" borderId="5" xfId="12" applyNumberFormat="1" applyFont="1" applyFill="1" applyBorder="1" applyAlignment="1">
      <alignment horizontal="right"/>
    </xf>
    <xf numFmtId="166" fontId="7" fillId="0" borderId="0" xfId="12" applyNumberFormat="1" applyFont="1" applyFill="1" applyBorder="1" applyAlignment="1">
      <alignment horizontal="right"/>
    </xf>
    <xf numFmtId="166" fontId="7" fillId="0" borderId="6" xfId="12" applyNumberFormat="1" applyFont="1" applyFill="1" applyBorder="1" applyAlignment="1">
      <alignment horizontal="right"/>
    </xf>
    <xf numFmtId="166" fontId="7" fillId="3" borderId="0" xfId="12" applyNumberFormat="1" applyFont="1" applyFill="1" applyAlignment="1">
      <alignment horizontal="right"/>
    </xf>
    <xf numFmtId="166" fontId="10" fillId="3" borderId="0" xfId="12" applyNumberFormat="1" applyFont="1" applyFill="1" applyAlignment="1">
      <alignment horizontal="right"/>
    </xf>
    <xf numFmtId="166" fontId="7" fillId="0" borderId="5" xfId="12" applyNumberFormat="1" applyFont="1" applyFill="1" applyBorder="1" applyAlignment="1">
      <alignment horizontal="right"/>
    </xf>
    <xf numFmtId="166" fontId="6" fillId="0" borderId="6" xfId="12" applyNumberFormat="1" applyFont="1" applyFill="1" applyBorder="1" applyAlignment="1">
      <alignment horizontal="right"/>
    </xf>
    <xf numFmtId="166" fontId="6" fillId="3" borderId="0" xfId="12" applyNumberFormat="1" applyFont="1" applyFill="1" applyAlignment="1">
      <alignment horizontal="right"/>
    </xf>
    <xf numFmtId="170" fontId="11" fillId="2" borderId="3" xfId="12" applyNumberFormat="1" applyFont="1" applyFill="1" applyBorder="1"/>
    <xf numFmtId="170" fontId="11" fillId="2" borderId="10" xfId="12" applyNumberFormat="1" applyFont="1" applyFill="1" applyBorder="1"/>
    <xf numFmtId="170" fontId="7" fillId="0" borderId="4" xfId="12" applyNumberFormat="1" applyFont="1" applyFill="1" applyBorder="1"/>
    <xf numFmtId="170" fontId="6" fillId="3" borderId="0" xfId="12" applyNumberFormat="1" applyFont="1" applyFill="1"/>
    <xf numFmtId="170" fontId="7" fillId="3" borderId="0" xfId="12" applyNumberFormat="1" applyFont="1" applyFill="1" applyBorder="1"/>
    <xf numFmtId="170" fontId="7" fillId="0" borderId="3" xfId="12" applyNumberFormat="1" applyFont="1" applyFill="1" applyBorder="1"/>
    <xf numFmtId="170" fontId="7" fillId="0" borderId="10" xfId="12" applyNumberFormat="1" applyFont="1" applyFill="1" applyBorder="1"/>
    <xf numFmtId="43" fontId="6" fillId="0" borderId="0" xfId="12" applyFont="1" applyFill="1"/>
    <xf numFmtId="43" fontId="8" fillId="0" borderId="0" xfId="12" applyFont="1" applyFill="1" applyBorder="1" applyAlignment="1">
      <alignment horizontal="center"/>
    </xf>
    <xf numFmtId="43" fontId="15" fillId="0" borderId="0" xfId="12" applyFont="1" applyFill="1"/>
    <xf numFmtId="43" fontId="15" fillId="0" borderId="0" xfId="12" applyFont="1" applyFill="1" applyAlignment="1">
      <alignment horizontal="right"/>
    </xf>
    <xf numFmtId="43" fontId="8" fillId="0" borderId="0" xfId="12" applyFont="1" applyFill="1" applyBorder="1" applyAlignment="1">
      <alignment horizontal="right"/>
    </xf>
    <xf numFmtId="43" fontId="6" fillId="2" borderId="0" xfId="12" applyFont="1" applyFill="1"/>
    <xf numFmtId="166" fontId="6" fillId="0" borderId="0" xfId="12" applyNumberFormat="1" applyFont="1" applyFill="1" applyBorder="1"/>
    <xf numFmtId="166" fontId="6" fillId="0" borderId="2" xfId="12" applyNumberFormat="1" applyFont="1" applyFill="1" applyBorder="1"/>
    <xf numFmtId="43" fontId="11" fillId="0" borderId="0" xfId="12" applyFont="1" applyFill="1"/>
    <xf numFmtId="43" fontId="11" fillId="2" borderId="0" xfId="12" applyFont="1" applyFill="1"/>
    <xf numFmtId="43" fontId="9" fillId="0" borderId="0" xfId="12" applyFont="1" applyFill="1"/>
    <xf numFmtId="166" fontId="11" fillId="0" borderId="0" xfId="12" applyNumberFormat="1" applyFont="1" applyFill="1" applyBorder="1"/>
    <xf numFmtId="43" fontId="12" fillId="0" borderId="0" xfId="12" applyFont="1" applyFill="1"/>
    <xf numFmtId="43" fontId="10" fillId="0" borderId="0" xfId="12" applyFont="1" applyFill="1"/>
    <xf numFmtId="43" fontId="7" fillId="0" borderId="0" xfId="12" applyFont="1" applyFill="1"/>
    <xf numFmtId="166" fontId="7" fillId="0" borderId="0" xfId="12" applyNumberFormat="1" applyFont="1" applyFill="1" applyBorder="1"/>
    <xf numFmtId="166" fontId="7" fillId="0" borderId="0" xfId="12" applyNumberFormat="1" applyFont="1" applyFill="1"/>
    <xf numFmtId="43" fontId="10" fillId="0" borderId="0" xfId="12" applyFont="1" applyFill="1" applyAlignment="1">
      <alignment horizontal="right"/>
    </xf>
    <xf numFmtId="166" fontId="6" fillId="0" borderId="0" xfId="12" applyNumberFormat="1" applyFont="1" applyFill="1"/>
    <xf numFmtId="43" fontId="9" fillId="0" borderId="0" xfId="12" applyFont="1" applyFill="1" applyAlignment="1">
      <alignment horizontal="right"/>
    </xf>
    <xf numFmtId="166" fontId="7" fillId="0" borderId="0" xfId="12" applyNumberFormat="1" applyFont="1" applyFill="1" applyAlignment="1">
      <alignment horizontal="right"/>
    </xf>
    <xf numFmtId="166" fontId="11" fillId="0" borderId="6" xfId="12" applyNumberFormat="1" applyFont="1" applyFill="1" applyBorder="1" applyAlignment="1">
      <alignment horizontal="right" vertical="center"/>
    </xf>
    <xf numFmtId="166" fontId="6" fillId="0" borderId="6" xfId="12" applyNumberFormat="1" applyFont="1" applyFill="1" applyBorder="1"/>
    <xf numFmtId="43" fontId="6" fillId="0" borderId="6" xfId="12" applyFont="1" applyFill="1" applyBorder="1"/>
    <xf numFmtId="166" fontId="7" fillId="0" borderId="6" xfId="12" applyNumberFormat="1" applyFont="1" applyFill="1" applyBorder="1"/>
    <xf numFmtId="166" fontId="6" fillId="2" borderId="5" xfId="12" applyNumberFormat="1" applyFont="1" applyFill="1" applyBorder="1" applyAlignment="1">
      <alignment horizontal="center"/>
    </xf>
    <xf numFmtId="166" fontId="6" fillId="2" borderId="0" xfId="12" applyNumberFormat="1" applyFont="1" applyFill="1" applyBorder="1" applyAlignment="1">
      <alignment horizontal="center"/>
    </xf>
    <xf numFmtId="166" fontId="10" fillId="0" borderId="0" xfId="12" applyNumberFormat="1" applyFont="1" applyFill="1" applyAlignment="1">
      <alignment horizontal="right"/>
    </xf>
    <xf numFmtId="166" fontId="11" fillId="0" borderId="0" xfId="12" applyNumberFormat="1" applyFont="1" applyFill="1" applyBorder="1" applyAlignment="1">
      <alignment horizontal="right"/>
    </xf>
    <xf numFmtId="166" fontId="7" fillId="3" borderId="6" xfId="12" applyNumberFormat="1" applyFont="1" applyFill="1" applyBorder="1" applyAlignment="1">
      <alignment horizontal="right"/>
    </xf>
    <xf numFmtId="166" fontId="6" fillId="0" borderId="0" xfId="12" applyNumberFormat="1" applyFont="1" applyFill="1" applyAlignment="1">
      <alignment horizontal="right"/>
    </xf>
    <xf numFmtId="166" fontId="6" fillId="3" borderId="6" xfId="12" applyNumberFormat="1" applyFont="1" applyFill="1" applyBorder="1" applyAlignment="1">
      <alignment horizontal="right"/>
    </xf>
    <xf numFmtId="43" fontId="6" fillId="2" borderId="2" xfId="12" applyFont="1" applyFill="1" applyBorder="1"/>
    <xf numFmtId="43" fontId="11" fillId="2" borderId="6" xfId="12" applyFont="1" applyFill="1" applyBorder="1"/>
    <xf numFmtId="43" fontId="9" fillId="3" borderId="0" xfId="12" applyFont="1" applyFill="1"/>
    <xf numFmtId="43" fontId="12" fillId="2" borderId="5" xfId="12" applyFont="1" applyFill="1" applyBorder="1"/>
    <xf numFmtId="43" fontId="6" fillId="2" borderId="6" xfId="12" applyFont="1" applyFill="1" applyBorder="1"/>
    <xf numFmtId="43" fontId="12" fillId="0" borderId="5" xfId="12" applyFont="1" applyFill="1" applyBorder="1"/>
    <xf numFmtId="43" fontId="6" fillId="0" borderId="5" xfId="12" applyFont="1" applyFill="1" applyBorder="1"/>
    <xf numFmtId="166" fontId="11" fillId="0" borderId="5" xfId="12" applyNumberFormat="1" applyFont="1" applyFill="1" applyBorder="1"/>
    <xf numFmtId="166" fontId="11" fillId="0" borderId="6" xfId="12" applyNumberFormat="1" applyFont="1" applyFill="1" applyBorder="1"/>
    <xf numFmtId="43" fontId="6" fillId="0" borderId="13" xfId="12" applyFont="1" applyFill="1" applyBorder="1" applyAlignment="1">
      <alignment horizontal="left" indent="2"/>
    </xf>
    <xf numFmtId="43" fontId="6" fillId="0" borderId="8" xfId="12" applyFont="1" applyFill="1" applyBorder="1"/>
    <xf numFmtId="43" fontId="11" fillId="0" borderId="1" xfId="12" applyFont="1" applyFill="1" applyBorder="1"/>
    <xf numFmtId="43" fontId="7" fillId="0" borderId="2" xfId="12" applyFont="1" applyFill="1" applyBorder="1"/>
    <xf numFmtId="43" fontId="11" fillId="3" borderId="0" xfId="12" applyFont="1" applyFill="1" applyBorder="1"/>
    <xf numFmtId="168" fontId="11" fillId="0" borderId="5" xfId="12" applyNumberFormat="1" applyFont="1" applyFill="1" applyBorder="1"/>
    <xf numFmtId="168" fontId="7" fillId="0" borderId="6" xfId="12" applyNumberFormat="1" applyFont="1" applyFill="1" applyBorder="1"/>
    <xf numFmtId="168" fontId="11" fillId="3" borderId="0" xfId="12" applyNumberFormat="1" applyFont="1" applyFill="1" applyBorder="1"/>
    <xf numFmtId="169" fontId="9" fillId="3" borderId="0" xfId="12" applyNumberFormat="1" applyFont="1" applyFill="1"/>
    <xf numFmtId="43" fontId="6" fillId="0" borderId="4" xfId="12" applyFont="1" applyFill="1" applyBorder="1" applyAlignment="1">
      <alignment horizontal="left" indent="1"/>
    </xf>
    <xf numFmtId="166" fontId="11" fillId="5" borderId="0" xfId="12" applyNumberFormat="1" applyFont="1" applyFill="1" applyBorder="1"/>
    <xf numFmtId="166" fontId="6" fillId="0" borderId="5" xfId="12" applyNumberFormat="1" applyFont="1" applyFill="1" applyBorder="1"/>
    <xf numFmtId="166" fontId="6" fillId="0" borderId="16" xfId="12" applyNumberFormat="1" applyFont="1" applyFill="1" applyBorder="1"/>
  </cellXfs>
  <cellStyles count="13">
    <cellStyle name="Comma" xfId="7" xr:uid="{F89E39C6-C12C-4E4E-ACAA-2E3B81EBF5DC}"/>
    <cellStyle name="Comma 2" xfId="10" xr:uid="{05CE1D6B-FAD6-458E-982E-6600968338EF}"/>
    <cellStyle name="Normal" xfId="0" builtinId="0"/>
    <cellStyle name="Normal_OXSA (OT)" xfId="6" xr:uid="{222B7766-ADCA-4D60-9367-A37795044EB2}"/>
    <cellStyle name="Porcentagem" xfId="1" builtinId="5"/>
    <cellStyle name="Porcentagem 2" xfId="5" xr:uid="{FC9C9497-45D9-4E4F-B476-8DF39E483AD7}"/>
    <cellStyle name="Porcentagem 4" xfId="4" xr:uid="{2D162990-3684-4EE4-B5A4-A522E8120993}"/>
    <cellStyle name="Separador de milhares 3" xfId="2" xr:uid="{94887768-CF40-46AB-B289-E67DAC1DC31C}"/>
    <cellStyle name="Separador de milhares 3 2" xfId="11" xr:uid="{79D45546-D325-41C3-810E-D2E0E3E65BDC}"/>
    <cellStyle name="Vírgula" xfId="12" builtinId="3"/>
    <cellStyle name="Vírgula 2" xfId="8" xr:uid="{3EBC6B15-5894-4456-AFFF-5EB97E9B94A7}"/>
    <cellStyle name="Vírgula 2 2" xfId="3" xr:uid="{F19B88A0-736A-4AB5-9048-7B292D1AFF50}"/>
    <cellStyle name="Vírgula 2 2 2" xfId="9" xr:uid="{216792C8-FD87-482B-A43D-3AAE1D7E31B3}"/>
  </cellStyles>
  <dxfs count="0"/>
  <tableStyles count="0" defaultTableStyle="TableStyleMedium2" defaultPivotStyle="PivotStyleLight16"/>
  <colors>
    <mruColors>
      <color rgb="FF00458C"/>
      <color rgb="FFFFF9DD"/>
      <color rgb="FFFFF3C1"/>
      <color rgb="FFFFD100"/>
      <color rgb="FF003192"/>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jpg"/></Relationships>
</file>

<file path=xl/drawings/_rels/drawing8.xml.rels><?xml version="1.0" encoding="UTF-8" standalone="yes"?>
<Relationships xmlns="http://schemas.openxmlformats.org/package/2006/relationships"><Relationship Id="rId1" Type="http://schemas.openxmlformats.org/officeDocument/2006/relationships/image" Target="../media/image8.jp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0</xdr:row>
      <xdr:rowOff>57149</xdr:rowOff>
    </xdr:from>
    <xdr:to>
      <xdr:col>1</xdr:col>
      <xdr:colOff>1971675</xdr:colOff>
      <xdr:row>3</xdr:row>
      <xdr:rowOff>142875</xdr:rowOff>
    </xdr:to>
    <xdr:pic>
      <xdr:nvPicPr>
        <xdr:cNvPr id="2" name="Imagem 1">
          <a:extLst>
            <a:ext uri="{FF2B5EF4-FFF2-40B4-BE49-F238E27FC236}">
              <a16:creationId xmlns:a16="http://schemas.microsoft.com/office/drawing/2014/main" id="{96A2CF52-2207-4D8F-A7F2-658C2DBFE54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669" t="28052" r="15827" b="35357"/>
        <a:stretch/>
      </xdr:blipFill>
      <xdr:spPr>
        <a:xfrm>
          <a:off x="285750" y="57149"/>
          <a:ext cx="1866900" cy="6858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9009</xdr:colOff>
      <xdr:row>1</xdr:row>
      <xdr:rowOff>117265</xdr:rowOff>
    </xdr:from>
    <xdr:to>
      <xdr:col>1</xdr:col>
      <xdr:colOff>1508277</xdr:colOff>
      <xdr:row>6</xdr:row>
      <xdr:rowOff>1855</xdr:rowOff>
    </xdr:to>
    <xdr:pic>
      <xdr:nvPicPr>
        <xdr:cNvPr id="2" name="Imagem 1">
          <a:extLst>
            <a:ext uri="{FF2B5EF4-FFF2-40B4-BE49-F238E27FC236}">
              <a16:creationId xmlns:a16="http://schemas.microsoft.com/office/drawing/2014/main" id="{5AC9C3B9-652A-4763-AD8C-0E5155E1E5B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669" t="28052" r="15827" b="35357"/>
        <a:stretch/>
      </xdr:blipFill>
      <xdr:spPr>
        <a:xfrm>
          <a:off x="9009" y="291200"/>
          <a:ext cx="1863703" cy="6548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1</xdr:row>
      <xdr:rowOff>19050</xdr:rowOff>
    </xdr:from>
    <xdr:to>
      <xdr:col>1</xdr:col>
      <xdr:colOff>1809750</xdr:colOff>
      <xdr:row>4</xdr:row>
      <xdr:rowOff>138678</xdr:rowOff>
    </xdr:to>
    <xdr:pic>
      <xdr:nvPicPr>
        <xdr:cNvPr id="3" name="Imagem 2" descr="Logotipo&#10;&#10;Descrição gerada automaticamente">
          <a:extLst>
            <a:ext uri="{FF2B5EF4-FFF2-40B4-BE49-F238E27FC236}">
              <a16:creationId xmlns:a16="http://schemas.microsoft.com/office/drawing/2014/main" id="{9E30E010-B75F-2ACC-DA91-E0B65B0EF514}"/>
            </a:ext>
          </a:extLst>
        </xdr:cNvPr>
        <xdr:cNvPicPr>
          <a:picLocks noChangeAspect="1"/>
        </xdr:cNvPicPr>
      </xdr:nvPicPr>
      <xdr:blipFill rotWithShape="1">
        <a:blip xmlns:r="http://schemas.openxmlformats.org/officeDocument/2006/relationships" r:embed="rId1"/>
        <a:srcRect l="10689" t="23615" r="12638" b="25777"/>
        <a:stretch/>
      </xdr:blipFill>
      <xdr:spPr>
        <a:xfrm>
          <a:off x="85725" y="193675"/>
          <a:ext cx="1930400" cy="621278"/>
        </a:xfrm>
        <a:prstGeom prst="rect">
          <a:avLst/>
        </a:prstGeom>
      </xdr:spPr>
    </xdr:pic>
    <xdr:clientData/>
  </xdr:twoCellAnchor>
  <xdr:twoCellAnchor editAs="oneCell">
    <xdr:from>
      <xdr:col>0</xdr:col>
      <xdr:colOff>85725</xdr:colOff>
      <xdr:row>1</xdr:row>
      <xdr:rowOff>19050</xdr:rowOff>
    </xdr:from>
    <xdr:to>
      <xdr:col>1</xdr:col>
      <xdr:colOff>1809750</xdr:colOff>
      <xdr:row>4</xdr:row>
      <xdr:rowOff>138678</xdr:rowOff>
    </xdr:to>
    <xdr:pic>
      <xdr:nvPicPr>
        <xdr:cNvPr id="2" name="Imagem 1" descr="Logotipo&#10;&#10;Descrição gerada automaticamente">
          <a:extLst>
            <a:ext uri="{FF2B5EF4-FFF2-40B4-BE49-F238E27FC236}">
              <a16:creationId xmlns:a16="http://schemas.microsoft.com/office/drawing/2014/main" id="{0E6AAAB1-2BC5-4049-BA71-FB07931C92E0}"/>
            </a:ext>
          </a:extLst>
        </xdr:cNvPr>
        <xdr:cNvPicPr>
          <a:picLocks noChangeAspect="1"/>
        </xdr:cNvPicPr>
      </xdr:nvPicPr>
      <xdr:blipFill rotWithShape="1">
        <a:blip xmlns:r="http://schemas.openxmlformats.org/officeDocument/2006/relationships" r:embed="rId1"/>
        <a:srcRect l="10689" t="23615" r="12638" b="25777"/>
        <a:stretch/>
      </xdr:blipFill>
      <xdr:spPr>
        <a:xfrm>
          <a:off x="85725" y="190500"/>
          <a:ext cx="1924050" cy="633978"/>
        </a:xfrm>
        <a:prstGeom prst="rect">
          <a:avLst/>
        </a:prstGeom>
      </xdr:spPr>
    </xdr:pic>
    <xdr:clientData/>
  </xdr:twoCellAnchor>
  <xdr:twoCellAnchor editAs="oneCell">
    <xdr:from>
      <xdr:col>0</xdr:col>
      <xdr:colOff>85725</xdr:colOff>
      <xdr:row>1</xdr:row>
      <xdr:rowOff>19050</xdr:rowOff>
    </xdr:from>
    <xdr:to>
      <xdr:col>1</xdr:col>
      <xdr:colOff>1809750</xdr:colOff>
      <xdr:row>4</xdr:row>
      <xdr:rowOff>138678</xdr:rowOff>
    </xdr:to>
    <xdr:pic>
      <xdr:nvPicPr>
        <xdr:cNvPr id="4" name="Imagem 3" descr="Logotipo&#10;&#10;Descrição gerada automaticamente">
          <a:extLst>
            <a:ext uri="{FF2B5EF4-FFF2-40B4-BE49-F238E27FC236}">
              <a16:creationId xmlns:a16="http://schemas.microsoft.com/office/drawing/2014/main" id="{C54407A1-F602-46B0-8985-2B1B3890FEEE}"/>
            </a:ext>
          </a:extLst>
        </xdr:cNvPr>
        <xdr:cNvPicPr>
          <a:picLocks noChangeAspect="1"/>
        </xdr:cNvPicPr>
      </xdr:nvPicPr>
      <xdr:blipFill rotWithShape="1">
        <a:blip xmlns:r="http://schemas.openxmlformats.org/officeDocument/2006/relationships" r:embed="rId1"/>
        <a:srcRect l="10689" t="23615" r="12638" b="25777"/>
        <a:stretch/>
      </xdr:blipFill>
      <xdr:spPr>
        <a:xfrm>
          <a:off x="85725" y="190500"/>
          <a:ext cx="1924050" cy="6339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47625</xdr:rowOff>
    </xdr:from>
    <xdr:to>
      <xdr:col>1</xdr:col>
      <xdr:colOff>1735227</xdr:colOff>
      <xdr:row>4</xdr:row>
      <xdr:rowOff>89212</xdr:rowOff>
    </xdr:to>
    <xdr:pic>
      <xdr:nvPicPr>
        <xdr:cNvPr id="2" name="Imagem 1" descr="Logotipo&#10;&#10;Descrição gerada automaticamente">
          <a:extLst>
            <a:ext uri="{FF2B5EF4-FFF2-40B4-BE49-F238E27FC236}">
              <a16:creationId xmlns:a16="http://schemas.microsoft.com/office/drawing/2014/main" id="{1C983DCD-E578-4348-8D8F-6C65F4842A5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5347" b="23584"/>
        <a:stretch/>
      </xdr:blipFill>
      <xdr:spPr>
        <a:xfrm>
          <a:off x="0" y="219075"/>
          <a:ext cx="1935252" cy="555937"/>
        </a:xfrm>
        <a:prstGeom prst="rect">
          <a:avLst/>
        </a:prstGeom>
      </xdr:spPr>
    </xdr:pic>
    <xdr:clientData/>
  </xdr:twoCellAnchor>
  <xdr:twoCellAnchor editAs="oneCell">
    <xdr:from>
      <xdr:col>0</xdr:col>
      <xdr:colOff>0</xdr:colOff>
      <xdr:row>1</xdr:row>
      <xdr:rowOff>47625</xdr:rowOff>
    </xdr:from>
    <xdr:to>
      <xdr:col>1</xdr:col>
      <xdr:colOff>1735227</xdr:colOff>
      <xdr:row>4</xdr:row>
      <xdr:rowOff>89212</xdr:rowOff>
    </xdr:to>
    <xdr:pic>
      <xdr:nvPicPr>
        <xdr:cNvPr id="3" name="Imagem 2" descr="Logotipo&#10;&#10;Descrição gerada automaticamente">
          <a:extLst>
            <a:ext uri="{FF2B5EF4-FFF2-40B4-BE49-F238E27FC236}">
              <a16:creationId xmlns:a16="http://schemas.microsoft.com/office/drawing/2014/main" id="{68788209-9AE9-496C-9350-27585FF8CAB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5347" b="23584"/>
        <a:stretch/>
      </xdr:blipFill>
      <xdr:spPr>
        <a:xfrm>
          <a:off x="0" y="219075"/>
          <a:ext cx="1935252" cy="555937"/>
        </a:xfrm>
        <a:prstGeom prst="rect">
          <a:avLst/>
        </a:prstGeom>
      </xdr:spPr>
    </xdr:pic>
    <xdr:clientData/>
  </xdr:twoCellAnchor>
  <xdr:twoCellAnchor editAs="oneCell">
    <xdr:from>
      <xdr:col>0</xdr:col>
      <xdr:colOff>0</xdr:colOff>
      <xdr:row>1</xdr:row>
      <xdr:rowOff>47625</xdr:rowOff>
    </xdr:from>
    <xdr:to>
      <xdr:col>1</xdr:col>
      <xdr:colOff>1735227</xdr:colOff>
      <xdr:row>4</xdr:row>
      <xdr:rowOff>89212</xdr:rowOff>
    </xdr:to>
    <xdr:pic>
      <xdr:nvPicPr>
        <xdr:cNvPr id="4" name="Imagem 3" descr="Logotipo&#10;&#10;Descrição gerada automaticamente">
          <a:extLst>
            <a:ext uri="{FF2B5EF4-FFF2-40B4-BE49-F238E27FC236}">
              <a16:creationId xmlns:a16="http://schemas.microsoft.com/office/drawing/2014/main" id="{BC8B242C-51DC-43C5-8070-FA76A927DE3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5347" b="23584"/>
        <a:stretch/>
      </xdr:blipFill>
      <xdr:spPr>
        <a:xfrm>
          <a:off x="0" y="219075"/>
          <a:ext cx="1935252" cy="55593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85725</xdr:colOff>
      <xdr:row>0</xdr:row>
      <xdr:rowOff>161927</xdr:rowOff>
    </xdr:from>
    <xdr:to>
      <xdr:col>1</xdr:col>
      <xdr:colOff>1721700</xdr:colOff>
      <xdr:row>3</xdr:row>
      <xdr:rowOff>117684</xdr:rowOff>
    </xdr:to>
    <xdr:pic>
      <xdr:nvPicPr>
        <xdr:cNvPr id="2" name="Imagem 1" descr="Logotipo, nome da empresa&#10;&#10;Descrição gerada automaticamente">
          <a:extLst>
            <a:ext uri="{FF2B5EF4-FFF2-40B4-BE49-F238E27FC236}">
              <a16:creationId xmlns:a16="http://schemas.microsoft.com/office/drawing/2014/main" id="{743404BA-0E8D-4111-8041-803205FBD4E5}"/>
            </a:ext>
          </a:extLst>
        </xdr:cNvPr>
        <xdr:cNvPicPr>
          <a:picLocks noChangeAspect="1"/>
        </xdr:cNvPicPr>
      </xdr:nvPicPr>
      <xdr:blipFill>
        <a:blip xmlns:r="http://schemas.openxmlformats.org/officeDocument/2006/relationships" r:embed="rId1"/>
        <a:stretch>
          <a:fillRect/>
        </a:stretch>
      </xdr:blipFill>
      <xdr:spPr>
        <a:xfrm>
          <a:off x="85725" y="161927"/>
          <a:ext cx="1836000" cy="470107"/>
        </a:xfrm>
        <a:prstGeom prst="rect">
          <a:avLst/>
        </a:prstGeom>
      </xdr:spPr>
    </xdr:pic>
    <xdr:clientData/>
  </xdr:twoCellAnchor>
  <xdr:twoCellAnchor editAs="oneCell">
    <xdr:from>
      <xdr:col>0</xdr:col>
      <xdr:colOff>85725</xdr:colOff>
      <xdr:row>0</xdr:row>
      <xdr:rowOff>161927</xdr:rowOff>
    </xdr:from>
    <xdr:to>
      <xdr:col>1</xdr:col>
      <xdr:colOff>1721700</xdr:colOff>
      <xdr:row>3</xdr:row>
      <xdr:rowOff>117684</xdr:rowOff>
    </xdr:to>
    <xdr:pic>
      <xdr:nvPicPr>
        <xdr:cNvPr id="3" name="Imagem 2" descr="Logotipo, nome da empresa&#10;&#10;Descrição gerada automaticamente">
          <a:extLst>
            <a:ext uri="{FF2B5EF4-FFF2-40B4-BE49-F238E27FC236}">
              <a16:creationId xmlns:a16="http://schemas.microsoft.com/office/drawing/2014/main" id="{9C41AE63-D51D-4BAA-86E4-BE6F48C4BEC9}"/>
            </a:ext>
          </a:extLst>
        </xdr:cNvPr>
        <xdr:cNvPicPr>
          <a:picLocks noChangeAspect="1"/>
        </xdr:cNvPicPr>
      </xdr:nvPicPr>
      <xdr:blipFill>
        <a:blip xmlns:r="http://schemas.openxmlformats.org/officeDocument/2006/relationships" r:embed="rId1"/>
        <a:stretch>
          <a:fillRect/>
        </a:stretch>
      </xdr:blipFill>
      <xdr:spPr>
        <a:xfrm>
          <a:off x="85725" y="161927"/>
          <a:ext cx="1836000" cy="470107"/>
        </a:xfrm>
        <a:prstGeom prst="rect">
          <a:avLst/>
        </a:prstGeom>
      </xdr:spPr>
    </xdr:pic>
    <xdr:clientData/>
  </xdr:twoCellAnchor>
  <xdr:twoCellAnchor editAs="oneCell">
    <xdr:from>
      <xdr:col>0</xdr:col>
      <xdr:colOff>85725</xdr:colOff>
      <xdr:row>0</xdr:row>
      <xdr:rowOff>161927</xdr:rowOff>
    </xdr:from>
    <xdr:to>
      <xdr:col>1</xdr:col>
      <xdr:colOff>1721700</xdr:colOff>
      <xdr:row>3</xdr:row>
      <xdr:rowOff>117684</xdr:rowOff>
    </xdr:to>
    <xdr:pic>
      <xdr:nvPicPr>
        <xdr:cNvPr id="4" name="Imagem 3" descr="Logotipo, nome da empresa&#10;&#10;Descrição gerada automaticamente">
          <a:extLst>
            <a:ext uri="{FF2B5EF4-FFF2-40B4-BE49-F238E27FC236}">
              <a16:creationId xmlns:a16="http://schemas.microsoft.com/office/drawing/2014/main" id="{36B5E13B-581A-412D-9EAF-72982172AC9A}"/>
            </a:ext>
          </a:extLst>
        </xdr:cNvPr>
        <xdr:cNvPicPr>
          <a:picLocks noChangeAspect="1"/>
        </xdr:cNvPicPr>
      </xdr:nvPicPr>
      <xdr:blipFill>
        <a:blip xmlns:r="http://schemas.openxmlformats.org/officeDocument/2006/relationships" r:embed="rId1"/>
        <a:stretch>
          <a:fillRect/>
        </a:stretch>
      </xdr:blipFill>
      <xdr:spPr>
        <a:xfrm>
          <a:off x="85725" y="161927"/>
          <a:ext cx="1836000" cy="4701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xdr:col>
      <xdr:colOff>3077676</xdr:colOff>
      <xdr:row>5</xdr:row>
      <xdr:rowOff>36425</xdr:rowOff>
    </xdr:to>
    <xdr:pic>
      <xdr:nvPicPr>
        <xdr:cNvPr id="2" name="Imagem 1">
          <a:extLst>
            <a:ext uri="{FF2B5EF4-FFF2-40B4-BE49-F238E27FC236}">
              <a16:creationId xmlns:a16="http://schemas.microsoft.com/office/drawing/2014/main" id="{BCABF24D-8F78-40B4-8F7E-B26F3C15E67D}"/>
            </a:ext>
          </a:extLst>
        </xdr:cNvPr>
        <xdr:cNvPicPr>
          <a:picLocks noChangeAspect="1"/>
        </xdr:cNvPicPr>
      </xdr:nvPicPr>
      <xdr:blipFill>
        <a:blip xmlns:r="http://schemas.openxmlformats.org/officeDocument/2006/relationships" r:embed="rId1"/>
        <a:stretch>
          <a:fillRect/>
        </a:stretch>
      </xdr:blipFill>
      <xdr:spPr>
        <a:xfrm>
          <a:off x="0" y="9525"/>
          <a:ext cx="3277701" cy="8841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119063</xdr:rowOff>
    </xdr:from>
    <xdr:to>
      <xdr:col>1</xdr:col>
      <xdr:colOff>1485900</xdr:colOff>
      <xdr:row>4</xdr:row>
      <xdr:rowOff>61913</xdr:rowOff>
    </xdr:to>
    <xdr:pic>
      <xdr:nvPicPr>
        <xdr:cNvPr id="2" name="Imagem 1">
          <a:extLst>
            <a:ext uri="{FF2B5EF4-FFF2-40B4-BE49-F238E27FC236}">
              <a16:creationId xmlns:a16="http://schemas.microsoft.com/office/drawing/2014/main" id="{55EB46A0-B851-4E5C-ABC5-9FFA5AB4604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0099" t="3744" r="4391" b="87038"/>
        <a:stretch/>
      </xdr:blipFill>
      <xdr:spPr>
        <a:xfrm>
          <a:off x="247650" y="119063"/>
          <a:ext cx="1485900" cy="6286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74083</xdr:colOff>
      <xdr:row>0</xdr:row>
      <xdr:rowOff>116416</xdr:rowOff>
    </xdr:from>
    <xdr:to>
      <xdr:col>1</xdr:col>
      <xdr:colOff>1777621</xdr:colOff>
      <xdr:row>4</xdr:row>
      <xdr:rowOff>95550</xdr:rowOff>
    </xdr:to>
    <xdr:pic>
      <xdr:nvPicPr>
        <xdr:cNvPr id="2" name="Imagem 1">
          <a:extLst>
            <a:ext uri="{FF2B5EF4-FFF2-40B4-BE49-F238E27FC236}">
              <a16:creationId xmlns:a16="http://schemas.microsoft.com/office/drawing/2014/main" id="{E2029BE1-F320-4051-825B-40BD43112EB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8340" t="3846" r="4323" b="87615"/>
        <a:stretch/>
      </xdr:blipFill>
      <xdr:spPr>
        <a:xfrm>
          <a:off x="74083" y="116416"/>
          <a:ext cx="1903563" cy="66493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85725</xdr:colOff>
      <xdr:row>1</xdr:row>
      <xdr:rowOff>19050</xdr:rowOff>
    </xdr:from>
    <xdr:to>
      <xdr:col>1</xdr:col>
      <xdr:colOff>1493686</xdr:colOff>
      <xdr:row>3</xdr:row>
      <xdr:rowOff>148081</xdr:rowOff>
    </xdr:to>
    <xdr:pic>
      <xdr:nvPicPr>
        <xdr:cNvPr id="2" name="Imagem 1" descr="Logotipo&#10;&#10;Descrição gerada automaticamente">
          <a:extLst>
            <a:ext uri="{FF2B5EF4-FFF2-40B4-BE49-F238E27FC236}">
              <a16:creationId xmlns:a16="http://schemas.microsoft.com/office/drawing/2014/main" id="{97D720F5-90BF-4C5F-8994-D455955D6B11}"/>
            </a:ext>
          </a:extLst>
        </xdr:cNvPr>
        <xdr:cNvPicPr>
          <a:picLocks noChangeAspect="1"/>
        </xdr:cNvPicPr>
      </xdr:nvPicPr>
      <xdr:blipFill rotWithShape="1">
        <a:blip xmlns:r="http://schemas.openxmlformats.org/officeDocument/2006/relationships" r:embed="rId1"/>
        <a:srcRect l="10689" t="23615" r="12638" b="25777"/>
        <a:stretch/>
      </xdr:blipFill>
      <xdr:spPr>
        <a:xfrm>
          <a:off x="85725" y="190500"/>
          <a:ext cx="1607986" cy="471931"/>
        </a:xfrm>
        <a:prstGeom prst="rect">
          <a:avLst/>
        </a:prstGeom>
      </xdr:spPr>
    </xdr:pic>
    <xdr:clientData/>
  </xdr:two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F1DEE-96FA-4DED-A72B-7EA19F05089E}">
  <dimension ref="B2:Q11"/>
  <sheetViews>
    <sheetView showGridLines="0" tabSelected="1" zoomScaleNormal="100" workbookViewId="0"/>
  </sheetViews>
  <sheetFormatPr defaultRowHeight="15.75" x14ac:dyDescent="0.25"/>
  <cols>
    <col min="1" max="1" width="2.7109375" style="594" customWidth="1"/>
    <col min="2" max="2" width="29.85546875" style="594" customWidth="1"/>
    <col min="3" max="3" width="0.85546875" style="594" customWidth="1"/>
    <col min="4" max="17" width="11.5703125" style="595" customWidth="1"/>
    <col min="18" max="16384" width="9.140625" style="594"/>
  </cols>
  <sheetData>
    <row r="2" spans="2:17" x14ac:dyDescent="0.25">
      <c r="B2" s="241"/>
    </row>
    <row r="5" spans="2:17" ht="15.75" customHeight="1" x14ac:dyDescent="0.25">
      <c r="B5" s="817" t="s">
        <v>29</v>
      </c>
      <c r="C5" s="596"/>
      <c r="D5" s="815">
        <v>2012</v>
      </c>
      <c r="E5" s="815">
        <v>2013</v>
      </c>
      <c r="F5" s="815">
        <v>2014</v>
      </c>
      <c r="G5" s="815">
        <v>2015</v>
      </c>
      <c r="H5" s="815">
        <v>2016</v>
      </c>
      <c r="I5" s="815">
        <v>2017</v>
      </c>
      <c r="J5" s="815">
        <v>2018</v>
      </c>
      <c r="K5" s="815">
        <v>2019</v>
      </c>
      <c r="L5" s="815">
        <v>2020</v>
      </c>
      <c r="M5" s="815">
        <v>2021</v>
      </c>
      <c r="N5" s="815">
        <v>2022</v>
      </c>
      <c r="O5" s="815">
        <v>2023</v>
      </c>
      <c r="P5" s="815">
        <v>2024</v>
      </c>
      <c r="Q5" s="815">
        <v>2025</v>
      </c>
    </row>
    <row r="6" spans="2:17" x14ac:dyDescent="0.25">
      <c r="B6" s="818"/>
      <c r="C6" s="596"/>
      <c r="D6" s="816"/>
      <c r="E6" s="816"/>
      <c r="F6" s="816"/>
      <c r="G6" s="816"/>
      <c r="H6" s="816"/>
      <c r="I6" s="816"/>
      <c r="J6" s="816"/>
      <c r="K6" s="816"/>
      <c r="L6" s="816"/>
      <c r="M6" s="816"/>
      <c r="N6" s="816"/>
      <c r="O6" s="816"/>
      <c r="P6" s="816"/>
      <c r="Q6" s="816"/>
    </row>
    <row r="7" spans="2:17" ht="6" customHeight="1" x14ac:dyDescent="0.25">
      <c r="B7" s="597"/>
      <c r="C7" s="598"/>
    </row>
    <row r="8" spans="2:17" x14ac:dyDescent="0.25">
      <c r="B8" s="232" t="s">
        <v>15</v>
      </c>
      <c r="C8" s="599"/>
      <c r="D8" s="600"/>
      <c r="E8" s="600"/>
      <c r="F8" s="600"/>
      <c r="G8" s="600"/>
      <c r="H8" s="600"/>
      <c r="I8" s="744" t="s">
        <v>20</v>
      </c>
      <c r="J8" s="744" t="s">
        <v>20</v>
      </c>
      <c r="K8" s="744" t="s">
        <v>20</v>
      </c>
      <c r="L8" s="744" t="s">
        <v>20</v>
      </c>
      <c r="M8" s="744" t="s">
        <v>20</v>
      </c>
      <c r="N8" s="744" t="s">
        <v>20</v>
      </c>
      <c r="O8" s="744" t="s">
        <v>20</v>
      </c>
      <c r="P8" s="744" t="s">
        <v>20</v>
      </c>
      <c r="Q8" s="745" t="s">
        <v>20</v>
      </c>
    </row>
    <row r="9" spans="2:17" x14ac:dyDescent="0.25">
      <c r="B9" s="248" t="s">
        <v>16</v>
      </c>
      <c r="C9" s="599"/>
      <c r="I9" s="746" t="s">
        <v>20</v>
      </c>
      <c r="J9" s="746" t="s">
        <v>20</v>
      </c>
      <c r="K9" s="746" t="s">
        <v>20</v>
      </c>
      <c r="L9" s="746" t="s">
        <v>20</v>
      </c>
      <c r="M9" s="746" t="s">
        <v>20</v>
      </c>
      <c r="N9" s="746" t="s">
        <v>20</v>
      </c>
      <c r="O9" s="746" t="s">
        <v>20</v>
      </c>
      <c r="P9" s="746" t="s">
        <v>20</v>
      </c>
      <c r="Q9" s="747" t="s">
        <v>20</v>
      </c>
    </row>
    <row r="10" spans="2:17" x14ac:dyDescent="0.25">
      <c r="B10" s="278" t="s">
        <v>17</v>
      </c>
      <c r="C10" s="599"/>
      <c r="D10" s="601"/>
      <c r="E10" s="601"/>
      <c r="F10" s="601"/>
      <c r="G10" s="601"/>
      <c r="H10" s="601"/>
      <c r="I10" s="748"/>
      <c r="J10" s="748"/>
      <c r="K10" s="748" t="s">
        <v>20</v>
      </c>
      <c r="L10" s="748" t="s">
        <v>20</v>
      </c>
      <c r="M10" s="748" t="s">
        <v>20</v>
      </c>
      <c r="N10" s="748" t="s">
        <v>20</v>
      </c>
      <c r="O10" s="748" t="s">
        <v>20</v>
      </c>
      <c r="P10" s="748" t="s">
        <v>20</v>
      </c>
      <c r="Q10" s="749" t="s">
        <v>20</v>
      </c>
    </row>
    <row r="11" spans="2:17" ht="6" customHeight="1" x14ac:dyDescent="0.25"/>
  </sheetData>
  <mergeCells count="15">
    <mergeCell ref="H5:H6"/>
    <mergeCell ref="B5:B6"/>
    <mergeCell ref="D5:D6"/>
    <mergeCell ref="E5:E6"/>
    <mergeCell ref="F5:F6"/>
    <mergeCell ref="G5:G6"/>
    <mergeCell ref="O5:O6"/>
    <mergeCell ref="P5:P6"/>
    <mergeCell ref="Q5:Q6"/>
    <mergeCell ref="I5:I6"/>
    <mergeCell ref="J5:J6"/>
    <mergeCell ref="K5:K6"/>
    <mergeCell ref="L5:L6"/>
    <mergeCell ref="M5:M6"/>
    <mergeCell ref="N5:N6"/>
  </mergeCell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E21E7-4FE2-46C5-9CB5-FBB7DA59C953}">
  <sheetPr>
    <pageSetUpPr fitToPage="1"/>
  </sheetPr>
  <dimension ref="A1:CM254"/>
  <sheetViews>
    <sheetView showGridLines="0" zoomScaleNormal="100" workbookViewId="0">
      <pane xSplit="2" ySplit="8" topLeftCell="C9" activePane="bottomRight" state="frozen"/>
      <selection activeCell="J15" sqref="J15"/>
      <selection pane="topRight" activeCell="J15" sqref="J15"/>
      <selection pane="bottomLeft" activeCell="J15" sqref="J15"/>
      <selection pane="bottomRight"/>
    </sheetView>
  </sheetViews>
  <sheetFormatPr defaultRowHeight="13.5" x14ac:dyDescent="0.25"/>
  <cols>
    <col min="1" max="1" width="5.42578125" style="1" customWidth="1"/>
    <col min="2" max="2" width="94.42578125" style="1" customWidth="1"/>
    <col min="3" max="3" width="2.7109375" style="8" customWidth="1"/>
    <col min="4" max="4" width="18.28515625" style="8" customWidth="1"/>
    <col min="5" max="7" width="15.7109375" style="8" customWidth="1"/>
    <col min="8" max="8" width="2.7109375" style="8" customWidth="1"/>
    <col min="9" max="12" width="15.7109375" style="8" customWidth="1"/>
    <col min="13" max="13" width="2.7109375" style="8" customWidth="1"/>
    <col min="14" max="17" width="15.7109375" style="8" customWidth="1"/>
    <col min="18" max="18" width="2.7109375" style="8" customWidth="1"/>
    <col min="19" max="22" width="15.7109375" style="8" customWidth="1"/>
    <col min="23" max="23" width="2.7109375" style="8" customWidth="1"/>
    <col min="24" max="27" width="15.7109375" style="8" customWidth="1"/>
    <col min="28" max="28" width="2.7109375" style="8" customWidth="1"/>
    <col min="29" max="32" width="15.7109375" style="8" customWidth="1"/>
    <col min="33" max="33" width="2.7109375" style="8" customWidth="1"/>
    <col min="34" max="37" width="15.7109375" style="8" customWidth="1"/>
    <col min="38" max="38" width="2.7109375" style="8" customWidth="1"/>
    <col min="39" max="42" width="15.7109375" style="8" customWidth="1"/>
    <col min="43" max="43" width="2.7109375" style="8" customWidth="1"/>
    <col min="44" max="47" width="15.7109375" style="8" customWidth="1"/>
    <col min="48" max="48" width="2.7109375" style="8" customWidth="1"/>
    <col min="49" max="52" width="15.7109375" style="8" customWidth="1"/>
    <col min="53" max="53" width="2.7109375" style="8" customWidth="1"/>
    <col min="54" max="57" width="15.7109375" style="8" customWidth="1"/>
    <col min="58" max="58" width="2.7109375" style="8" customWidth="1"/>
    <col min="59" max="62" width="15.7109375" style="8" customWidth="1"/>
    <col min="63" max="63" width="2.7109375" style="8" customWidth="1"/>
    <col min="64" max="67" width="15.7109375" style="8" customWidth="1"/>
    <col min="68" max="68" width="4.7109375" style="8" customWidth="1"/>
    <col min="69" max="72" width="15.7109375" style="8" customWidth="1"/>
    <col min="73" max="73" width="2.42578125" style="8" customWidth="1"/>
    <col min="74" max="80" width="17.42578125" style="9" customWidth="1"/>
    <col min="81" max="87" width="17.42578125" style="106" customWidth="1"/>
    <col min="88" max="88" width="15.28515625" style="734" bestFit="1" customWidth="1"/>
    <col min="89" max="16384" width="9.140625" style="1"/>
  </cols>
  <sheetData>
    <row r="1" spans="1:91" x14ac:dyDescent="0.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4"/>
      <c r="BW1" s="4"/>
      <c r="BX1" s="4"/>
      <c r="BY1" s="4"/>
      <c r="BZ1" s="4"/>
      <c r="CA1" s="4"/>
      <c r="CB1" s="4"/>
      <c r="CC1" s="5"/>
      <c r="CD1" s="5"/>
      <c r="CE1" s="5"/>
      <c r="CF1" s="5"/>
      <c r="CG1" s="5"/>
      <c r="CH1" s="5"/>
      <c r="CI1" s="5"/>
    </row>
    <row r="2" spans="1:91" x14ac:dyDescent="0.25">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4"/>
      <c r="BW2" s="4"/>
      <c r="BX2" s="4"/>
      <c r="BY2" s="4"/>
      <c r="BZ2" s="4"/>
      <c r="CA2" s="4"/>
      <c r="CB2" s="4"/>
      <c r="CC2" s="5"/>
      <c r="CD2" s="5"/>
      <c r="CE2" s="5"/>
      <c r="CF2" s="5"/>
      <c r="CG2" s="5"/>
      <c r="CH2" s="5"/>
      <c r="CI2" s="5"/>
    </row>
    <row r="3" spans="1:91" x14ac:dyDescent="0.25">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4"/>
      <c r="BW3" s="4"/>
      <c r="BX3" s="4"/>
      <c r="BY3" s="4"/>
      <c r="BZ3" s="4"/>
      <c r="CA3" s="4"/>
      <c r="CB3" s="4"/>
      <c r="CC3" s="5"/>
      <c r="CD3" s="5"/>
      <c r="CE3" s="5"/>
      <c r="CF3" s="5"/>
      <c r="CG3" s="5"/>
      <c r="CH3" s="5"/>
      <c r="CI3" s="5"/>
    </row>
    <row r="4" spans="1:91" x14ac:dyDescent="0.25">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4"/>
      <c r="BW4" s="4"/>
      <c r="BX4" s="4"/>
      <c r="BY4" s="4"/>
      <c r="BZ4" s="4"/>
      <c r="CA4" s="4"/>
      <c r="CB4" s="4"/>
      <c r="CC4" s="5"/>
      <c r="CD4" s="5"/>
      <c r="CE4" s="5"/>
      <c r="CF4" s="5"/>
      <c r="CG4" s="5"/>
      <c r="CH4" s="5"/>
      <c r="CI4" s="5"/>
    </row>
    <row r="5" spans="1:91" x14ac:dyDescent="0.25">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4"/>
      <c r="BW5" s="4"/>
      <c r="BX5" s="4"/>
      <c r="BY5" s="4"/>
      <c r="BZ5" s="4"/>
      <c r="CA5" s="4"/>
      <c r="CB5" s="4"/>
      <c r="CC5" s="5"/>
      <c r="CD5" s="5"/>
      <c r="CE5" s="5"/>
      <c r="CF5" s="5"/>
      <c r="CG5" s="5"/>
      <c r="CH5" s="5"/>
      <c r="CI5" s="5"/>
    </row>
    <row r="6" spans="1:91" ht="6" customHeight="1" x14ac:dyDescent="0.25">
      <c r="A6" s="6"/>
      <c r="B6" s="7"/>
      <c r="D6" s="7"/>
      <c r="E6" s="7"/>
      <c r="F6" s="7"/>
      <c r="G6" s="7"/>
      <c r="I6" s="7"/>
      <c r="J6" s="7"/>
      <c r="K6" s="7"/>
      <c r="L6" s="7"/>
      <c r="N6" s="7"/>
      <c r="O6" s="7"/>
      <c r="P6" s="7"/>
      <c r="Q6" s="7"/>
      <c r="S6" s="7"/>
      <c r="T6" s="7"/>
      <c r="U6" s="7"/>
      <c r="V6" s="7"/>
      <c r="X6" s="7"/>
      <c r="Y6" s="7"/>
      <c r="Z6" s="7"/>
      <c r="AA6" s="7"/>
      <c r="AC6" s="7"/>
      <c r="AD6" s="7"/>
      <c r="AE6" s="7"/>
      <c r="AF6" s="7"/>
      <c r="AH6" s="7"/>
      <c r="AI6" s="7"/>
      <c r="AJ6" s="7"/>
      <c r="AK6" s="7"/>
      <c r="AM6" s="7"/>
      <c r="AN6" s="7"/>
      <c r="AO6" s="7"/>
      <c r="AP6" s="7"/>
      <c r="AR6" s="7"/>
      <c r="AS6" s="7"/>
      <c r="AT6" s="7"/>
      <c r="AU6" s="7"/>
      <c r="AW6" s="7"/>
      <c r="AX6" s="7"/>
      <c r="AY6" s="7"/>
      <c r="AZ6" s="7"/>
      <c r="BB6" s="7"/>
      <c r="BC6" s="7"/>
      <c r="BD6" s="7"/>
      <c r="BE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9"/>
    </row>
    <row r="7" spans="1:91" ht="15" customHeight="1" x14ac:dyDescent="0.25">
      <c r="A7" s="822" t="s">
        <v>30</v>
      </c>
      <c r="B7" s="823"/>
      <c r="C7" s="10"/>
      <c r="D7" s="819">
        <v>2012</v>
      </c>
      <c r="E7" s="820"/>
      <c r="F7" s="820"/>
      <c r="G7" s="821"/>
      <c r="H7" s="2"/>
      <c r="I7" s="819">
        <v>2013</v>
      </c>
      <c r="J7" s="820"/>
      <c r="K7" s="820"/>
      <c r="L7" s="821"/>
      <c r="M7" s="2"/>
      <c r="N7" s="819">
        <v>2014</v>
      </c>
      <c r="O7" s="820"/>
      <c r="P7" s="820"/>
      <c r="Q7" s="821"/>
      <c r="R7" s="2"/>
      <c r="S7" s="819">
        <v>2015</v>
      </c>
      <c r="T7" s="820"/>
      <c r="U7" s="820"/>
      <c r="V7" s="821"/>
      <c r="W7" s="2"/>
      <c r="X7" s="819">
        <v>2016</v>
      </c>
      <c r="Y7" s="820"/>
      <c r="Z7" s="820"/>
      <c r="AA7" s="821"/>
      <c r="AB7" s="2"/>
      <c r="AC7" s="819">
        <v>2017</v>
      </c>
      <c r="AD7" s="820"/>
      <c r="AE7" s="820"/>
      <c r="AF7" s="821"/>
      <c r="AG7" s="10"/>
      <c r="AH7" s="819">
        <v>2018</v>
      </c>
      <c r="AI7" s="820"/>
      <c r="AJ7" s="820"/>
      <c r="AK7" s="821"/>
      <c r="AL7" s="10"/>
      <c r="AM7" s="819">
        <v>2019</v>
      </c>
      <c r="AN7" s="820"/>
      <c r="AO7" s="820"/>
      <c r="AP7" s="821"/>
      <c r="AQ7" s="2"/>
      <c r="AR7" s="819">
        <v>2020</v>
      </c>
      <c r="AS7" s="820"/>
      <c r="AT7" s="820"/>
      <c r="AU7" s="821"/>
      <c r="AV7" s="2"/>
      <c r="AW7" s="819">
        <v>2021</v>
      </c>
      <c r="AX7" s="820"/>
      <c r="AY7" s="820"/>
      <c r="AZ7" s="821"/>
      <c r="BA7" s="2"/>
      <c r="BB7" s="819">
        <v>2022</v>
      </c>
      <c r="BC7" s="820"/>
      <c r="BD7" s="820"/>
      <c r="BE7" s="821"/>
      <c r="BF7" s="2"/>
      <c r="BG7" s="819">
        <v>2023</v>
      </c>
      <c r="BH7" s="820"/>
      <c r="BI7" s="820"/>
      <c r="BJ7" s="821"/>
      <c r="BK7" s="3"/>
      <c r="BL7" s="819">
        <v>2024</v>
      </c>
      <c r="BM7" s="820"/>
      <c r="BN7" s="820"/>
      <c r="BO7" s="821"/>
      <c r="BP7" s="3"/>
      <c r="BQ7" s="819">
        <v>2025</v>
      </c>
      <c r="BR7" s="820"/>
      <c r="BS7" s="820"/>
      <c r="BT7" s="821"/>
      <c r="BU7" s="3"/>
      <c r="BV7" s="11"/>
      <c r="BW7" s="12"/>
      <c r="BX7" s="12"/>
      <c r="BY7" s="12"/>
      <c r="BZ7" s="12"/>
      <c r="CA7" s="12"/>
      <c r="CB7" s="13"/>
      <c r="CC7" s="14"/>
      <c r="CD7" s="14"/>
      <c r="CE7" s="14"/>
      <c r="CF7" s="14"/>
      <c r="CG7" s="15"/>
      <c r="CH7" s="15"/>
      <c r="CI7" s="16"/>
    </row>
    <row r="8" spans="1:91" s="28" customFormat="1" x14ac:dyDescent="0.25">
      <c r="A8" s="824"/>
      <c r="B8" s="825"/>
      <c r="C8" s="17"/>
      <c r="D8" s="18" t="s">
        <v>149</v>
      </c>
      <c r="E8" s="19" t="s">
        <v>150</v>
      </c>
      <c r="F8" s="19" t="s">
        <v>151</v>
      </c>
      <c r="G8" s="20" t="s">
        <v>152</v>
      </c>
      <c r="H8" s="21"/>
      <c r="I8" s="18" t="s">
        <v>149</v>
      </c>
      <c r="J8" s="19" t="s">
        <v>150</v>
      </c>
      <c r="K8" s="19" t="s">
        <v>151</v>
      </c>
      <c r="L8" s="20" t="s">
        <v>152</v>
      </c>
      <c r="M8" s="22"/>
      <c r="N8" s="18" t="s">
        <v>153</v>
      </c>
      <c r="O8" s="19" t="s">
        <v>150</v>
      </c>
      <c r="P8" s="19" t="s">
        <v>151</v>
      </c>
      <c r="Q8" s="20" t="s">
        <v>152</v>
      </c>
      <c r="R8" s="22"/>
      <c r="S8" s="18" t="s">
        <v>149</v>
      </c>
      <c r="T8" s="19" t="s">
        <v>150</v>
      </c>
      <c r="U8" s="19" t="s">
        <v>151</v>
      </c>
      <c r="V8" s="20" t="s">
        <v>152</v>
      </c>
      <c r="W8" s="22"/>
      <c r="X8" s="18" t="s">
        <v>149</v>
      </c>
      <c r="Y8" s="19" t="s">
        <v>150</v>
      </c>
      <c r="Z8" s="19" t="s">
        <v>151</v>
      </c>
      <c r="AA8" s="20" t="s">
        <v>152</v>
      </c>
      <c r="AB8" s="22"/>
      <c r="AC8" s="18" t="s">
        <v>149</v>
      </c>
      <c r="AD8" s="19" t="s">
        <v>150</v>
      </c>
      <c r="AE8" s="19" t="s">
        <v>151</v>
      </c>
      <c r="AF8" s="20" t="s">
        <v>152</v>
      </c>
      <c r="AG8" s="17"/>
      <c r="AH8" s="18" t="s">
        <v>149</v>
      </c>
      <c r="AI8" s="19" t="s">
        <v>150</v>
      </c>
      <c r="AJ8" s="19" t="s">
        <v>151</v>
      </c>
      <c r="AK8" s="20" t="s">
        <v>152</v>
      </c>
      <c r="AL8" s="17"/>
      <c r="AM8" s="18" t="s">
        <v>149</v>
      </c>
      <c r="AN8" s="19" t="s">
        <v>150</v>
      </c>
      <c r="AO8" s="19" t="s">
        <v>151</v>
      </c>
      <c r="AP8" s="20" t="s">
        <v>152</v>
      </c>
      <c r="AQ8" s="22"/>
      <c r="AR8" s="18" t="s">
        <v>149</v>
      </c>
      <c r="AS8" s="19" t="s">
        <v>150</v>
      </c>
      <c r="AT8" s="19" t="s">
        <v>151</v>
      </c>
      <c r="AU8" s="20" t="s">
        <v>152</v>
      </c>
      <c r="AV8" s="22"/>
      <c r="AW8" s="18" t="s">
        <v>149</v>
      </c>
      <c r="AX8" s="19" t="s">
        <v>150</v>
      </c>
      <c r="AY8" s="19" t="s">
        <v>151</v>
      </c>
      <c r="AZ8" s="20" t="s">
        <v>152</v>
      </c>
      <c r="BA8" s="22"/>
      <c r="BB8" s="18" t="s">
        <v>149</v>
      </c>
      <c r="BC8" s="19" t="s">
        <v>154</v>
      </c>
      <c r="BD8" s="19" t="s">
        <v>155</v>
      </c>
      <c r="BE8" s="20" t="s">
        <v>152</v>
      </c>
      <c r="BF8" s="22"/>
      <c r="BG8" s="18" t="s">
        <v>149</v>
      </c>
      <c r="BH8" s="19" t="s">
        <v>150</v>
      </c>
      <c r="BI8" s="19" t="s">
        <v>151</v>
      </c>
      <c r="BJ8" s="20" t="s">
        <v>152</v>
      </c>
      <c r="BK8" s="23"/>
      <c r="BL8" s="18" t="s">
        <v>149</v>
      </c>
      <c r="BM8" s="19" t="s">
        <v>150</v>
      </c>
      <c r="BN8" s="19" t="s">
        <v>151</v>
      </c>
      <c r="BO8" s="20" t="s">
        <v>152</v>
      </c>
      <c r="BP8" s="23"/>
      <c r="BQ8" s="18" t="s">
        <v>149</v>
      </c>
      <c r="BR8" s="19" t="s">
        <v>150</v>
      </c>
      <c r="BS8" s="19" t="s">
        <v>151</v>
      </c>
      <c r="BT8" s="20" t="s">
        <v>152</v>
      </c>
      <c r="BU8" s="23"/>
      <c r="BV8" s="24">
        <v>2012</v>
      </c>
      <c r="BW8" s="25">
        <v>2013</v>
      </c>
      <c r="BX8" s="25" t="s">
        <v>19</v>
      </c>
      <c r="BY8" s="25">
        <v>2015</v>
      </c>
      <c r="BZ8" s="25">
        <v>2016</v>
      </c>
      <c r="CA8" s="25">
        <v>2017</v>
      </c>
      <c r="CB8" s="25">
        <v>2018</v>
      </c>
      <c r="CC8" s="26">
        <v>2019</v>
      </c>
      <c r="CD8" s="26">
        <v>2020</v>
      </c>
      <c r="CE8" s="26">
        <v>2021</v>
      </c>
      <c r="CF8" s="26" t="s">
        <v>23</v>
      </c>
      <c r="CG8" s="26">
        <v>2023</v>
      </c>
      <c r="CH8" s="26">
        <v>2024</v>
      </c>
      <c r="CI8" s="27">
        <v>2025</v>
      </c>
      <c r="CJ8" s="733"/>
    </row>
    <row r="9" spans="1:91" ht="6" customHeight="1" x14ac:dyDescent="0.25">
      <c r="A9" s="808"/>
      <c r="B9" s="7"/>
      <c r="D9" s="7"/>
      <c r="E9" s="7"/>
      <c r="F9" s="7"/>
      <c r="G9" s="7"/>
      <c r="I9" s="7"/>
      <c r="J9" s="7"/>
      <c r="K9" s="7"/>
      <c r="L9" s="7"/>
      <c r="N9" s="7"/>
      <c r="O9" s="7"/>
      <c r="P9" s="7"/>
      <c r="Q9" s="7"/>
      <c r="S9" s="7"/>
      <c r="T9" s="7"/>
      <c r="U9" s="7"/>
      <c r="V9" s="7"/>
      <c r="X9" s="7"/>
      <c r="Y9" s="7"/>
      <c r="Z9" s="7"/>
      <c r="AA9" s="7"/>
      <c r="AC9" s="7"/>
      <c r="AD9" s="7"/>
      <c r="AE9" s="7"/>
      <c r="AF9" s="7"/>
      <c r="AH9" s="7"/>
      <c r="AI9" s="7"/>
      <c r="AJ9" s="7"/>
      <c r="AK9" s="7"/>
      <c r="AM9" s="7"/>
      <c r="AN9" s="7"/>
      <c r="AO9" s="7"/>
      <c r="AP9" s="7"/>
      <c r="AR9" s="7"/>
      <c r="AS9" s="7"/>
      <c r="AT9" s="7"/>
      <c r="AU9" s="7"/>
      <c r="AW9" s="7"/>
      <c r="AX9" s="7"/>
      <c r="AY9" s="7"/>
      <c r="AZ9" s="7"/>
      <c r="BB9" s="7"/>
      <c r="BC9" s="7"/>
      <c r="BD9" s="7"/>
      <c r="BE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9"/>
    </row>
    <row r="10" spans="1:91" x14ac:dyDescent="0.25">
      <c r="A10" s="809"/>
      <c r="B10" s="30"/>
      <c r="C10" s="31"/>
      <c r="D10" s="439"/>
      <c r="E10" s="36"/>
      <c r="F10" s="36"/>
      <c r="G10" s="37"/>
      <c r="H10" s="440"/>
      <c r="I10" s="439"/>
      <c r="J10" s="36"/>
      <c r="K10" s="36"/>
      <c r="L10" s="37"/>
      <c r="M10" s="440"/>
      <c r="N10" s="439"/>
      <c r="O10" s="36"/>
      <c r="P10" s="36"/>
      <c r="Q10" s="37"/>
      <c r="R10" s="440"/>
      <c r="S10" s="439"/>
      <c r="T10" s="36"/>
      <c r="U10" s="36"/>
      <c r="V10" s="37"/>
      <c r="W10" s="440"/>
      <c r="X10" s="439"/>
      <c r="Y10" s="36"/>
      <c r="Z10" s="36"/>
      <c r="AA10" s="37"/>
      <c r="AB10" s="440"/>
      <c r="AC10" s="439"/>
      <c r="AD10" s="36"/>
      <c r="AE10" s="36"/>
      <c r="AF10" s="37"/>
      <c r="AG10" s="440"/>
      <c r="AH10" s="439"/>
      <c r="AI10" s="36"/>
      <c r="AJ10" s="36"/>
      <c r="AK10" s="37"/>
      <c r="AL10" s="440"/>
      <c r="AM10" s="439"/>
      <c r="AN10" s="36"/>
      <c r="AO10" s="36"/>
      <c r="AP10" s="37"/>
      <c r="AQ10" s="440"/>
      <c r="AR10" s="439"/>
      <c r="AS10" s="36"/>
      <c r="AT10" s="36"/>
      <c r="AU10" s="37"/>
      <c r="AV10" s="440"/>
      <c r="AW10" s="439"/>
      <c r="AX10" s="36"/>
      <c r="AY10" s="36"/>
      <c r="AZ10" s="37"/>
      <c r="BA10" s="440"/>
      <c r="BB10" s="439"/>
      <c r="BC10" s="36"/>
      <c r="BD10" s="36"/>
      <c r="BE10" s="37"/>
      <c r="BF10" s="440"/>
      <c r="BG10" s="439"/>
      <c r="BH10" s="36"/>
      <c r="BI10" s="36"/>
      <c r="BJ10" s="37"/>
      <c r="BK10" s="35"/>
      <c r="BL10" s="439"/>
      <c r="BM10" s="36"/>
      <c r="BN10" s="36"/>
      <c r="BO10" s="37"/>
      <c r="BP10" s="35"/>
      <c r="BQ10" s="439"/>
      <c r="BR10" s="36"/>
      <c r="BS10" s="36"/>
      <c r="BT10" s="37"/>
      <c r="BU10" s="35"/>
      <c r="BV10" s="32"/>
      <c r="BW10" s="36"/>
      <c r="BX10" s="36"/>
      <c r="BY10" s="36"/>
      <c r="BZ10" s="36"/>
      <c r="CA10" s="36"/>
      <c r="CB10" s="36"/>
      <c r="CC10" s="36"/>
      <c r="CD10" s="36"/>
      <c r="CE10" s="36"/>
      <c r="CF10" s="36"/>
      <c r="CG10" s="36"/>
      <c r="CH10" s="36"/>
      <c r="CI10" s="37"/>
    </row>
    <row r="11" spans="1:91" s="113" customFormat="1" x14ac:dyDescent="0.25">
      <c r="A11" s="810" t="s">
        <v>31</v>
      </c>
      <c r="B11" s="305"/>
      <c r="C11" s="69"/>
      <c r="D11" s="426">
        <v>12391.226044130002</v>
      </c>
      <c r="E11" s="424">
        <v>13037.738758039999</v>
      </c>
      <c r="F11" s="424">
        <v>14110.768054909997</v>
      </c>
      <c r="G11" s="441">
        <v>14329.193606379997</v>
      </c>
      <c r="H11" s="442"/>
      <c r="I11" s="426">
        <v>13599.96840123</v>
      </c>
      <c r="J11" s="424">
        <v>15204.103594529999</v>
      </c>
      <c r="K11" s="424">
        <v>15909.670291660001</v>
      </c>
      <c r="L11" s="441">
        <v>16226.503769139999</v>
      </c>
      <c r="M11" s="442"/>
      <c r="N11" s="426">
        <v>15946.864220270001</v>
      </c>
      <c r="O11" s="424">
        <v>16667.232916289999</v>
      </c>
      <c r="P11" s="424">
        <v>17299.929086479999</v>
      </c>
      <c r="Q11" s="441">
        <v>17822.271593040001</v>
      </c>
      <c r="R11" s="442"/>
      <c r="S11" s="426">
        <v>17403.64017821</v>
      </c>
      <c r="T11" s="424">
        <v>18510.679081660001</v>
      </c>
      <c r="U11" s="424">
        <v>19160.847251719999</v>
      </c>
      <c r="V11" s="441">
        <v>20580.107758859998</v>
      </c>
      <c r="W11" s="442"/>
      <c r="X11" s="426">
        <v>19524.322966469997</v>
      </c>
      <c r="Y11" s="424">
        <v>19298.198021469998</v>
      </c>
      <c r="Z11" s="424">
        <v>19445.180551549998</v>
      </c>
      <c r="AA11" s="441">
        <v>19085.2536569</v>
      </c>
      <c r="AB11" s="443"/>
      <c r="AC11" s="426">
        <v>18544.569971668159</v>
      </c>
      <c r="AD11" s="424">
        <v>18996.199548743072</v>
      </c>
      <c r="AE11" s="424">
        <v>20341.649164216215</v>
      </c>
      <c r="AF11" s="441">
        <v>21347.594284672239</v>
      </c>
      <c r="AG11" s="443"/>
      <c r="AH11" s="426">
        <v>20751.121723050001</v>
      </c>
      <c r="AI11" s="424">
        <v>22645.585801280002</v>
      </c>
      <c r="AJ11" s="424">
        <v>23834.231894370001</v>
      </c>
      <c r="AK11" s="441">
        <v>23467.043484990001</v>
      </c>
      <c r="AL11" s="443"/>
      <c r="AM11" s="426">
        <v>20739.252606809998</v>
      </c>
      <c r="AN11" s="424">
        <v>21692.644428159998</v>
      </c>
      <c r="AO11" s="424">
        <v>23203.290062740001</v>
      </c>
      <c r="AP11" s="441">
        <v>23662.787669190002</v>
      </c>
      <c r="AQ11" s="444"/>
      <c r="AR11" s="426">
        <v>21387.137735010001</v>
      </c>
      <c r="AS11" s="424">
        <v>15876.23489143</v>
      </c>
      <c r="AT11" s="424">
        <v>20762.07783445</v>
      </c>
      <c r="AU11" s="441">
        <v>23215.65113233</v>
      </c>
      <c r="AV11" s="444"/>
      <c r="AW11" s="426">
        <v>23950.284324929999</v>
      </c>
      <c r="AX11" s="424">
        <v>28526.053702849997</v>
      </c>
      <c r="AY11" s="424">
        <v>31911.126086939999</v>
      </c>
      <c r="AZ11" s="441">
        <v>34411.172641069992</v>
      </c>
      <c r="BA11" s="444"/>
      <c r="BB11" s="426">
        <v>34036.029379860003</v>
      </c>
      <c r="BC11" s="424">
        <v>37425.133217990006</v>
      </c>
      <c r="BD11" s="424">
        <v>39483.770366789977</v>
      </c>
      <c r="BE11" s="441">
        <v>35957.308012119996</v>
      </c>
      <c r="BF11" s="444"/>
      <c r="BG11" s="426">
        <v>30551.753172220007</v>
      </c>
      <c r="BH11" s="424">
        <v>29592.539228399994</v>
      </c>
      <c r="BI11" s="424">
        <v>32483.536482890002</v>
      </c>
      <c r="BJ11" s="441">
        <v>33420.871307739988</v>
      </c>
      <c r="BK11" s="444"/>
      <c r="BL11" s="426">
        <v>30395.901677690003</v>
      </c>
      <c r="BM11" s="424">
        <v>32343.947234382082</v>
      </c>
      <c r="BN11" s="424">
        <v>35357.672234525016</v>
      </c>
      <c r="BO11" s="441">
        <v>35401.391423203357</v>
      </c>
      <c r="BP11" s="444"/>
      <c r="BQ11" s="426">
        <v>33329.262192193986</v>
      </c>
      <c r="BR11" s="424">
        <v>34087.947350415081</v>
      </c>
      <c r="BS11" s="424">
        <v>37088.204925265301</v>
      </c>
      <c r="BT11" s="441">
        <v>37972.53</v>
      </c>
      <c r="BU11" s="444"/>
      <c r="BV11" s="45">
        <f>SUM(D11:G11)</f>
        <v>53868.926463459997</v>
      </c>
      <c r="BW11" s="46">
        <f>SUM(I11:L11)</f>
        <v>60940.246056559998</v>
      </c>
      <c r="BX11" s="46">
        <f>SUM(N11:Q11)</f>
        <v>67736.297816079998</v>
      </c>
      <c r="BY11" s="46">
        <f>SUM(S11:V11)</f>
        <v>75655.274270449998</v>
      </c>
      <c r="BZ11" s="46">
        <f>SUM(X11:AA11)</f>
        <v>77352.955196389987</v>
      </c>
      <c r="CA11" s="46">
        <f>SUM(AC11:AF11)</f>
        <v>79230.012969299685</v>
      </c>
      <c r="CB11" s="46">
        <f>SUM(AH11:AK11)</f>
        <v>90697.982903690005</v>
      </c>
      <c r="CC11" s="46">
        <f>SUM(AM11:AP11)</f>
        <v>89297.974766900006</v>
      </c>
      <c r="CD11" s="46">
        <f>SUM(AR11:AU11)</f>
        <v>81241.101593219995</v>
      </c>
      <c r="CE11" s="46">
        <f>SUM(AW11:AZ11)</f>
        <v>118798.63675578999</v>
      </c>
      <c r="CF11" s="46">
        <f>SUM(BB11:BE11)</f>
        <v>146902.24097675999</v>
      </c>
      <c r="CG11" s="46">
        <f>SUM(BG11:BJ11)</f>
        <v>126048.70019125</v>
      </c>
      <c r="CH11" s="46">
        <f>SUM(BL11:BO11)</f>
        <v>133498.91256980045</v>
      </c>
      <c r="CI11" s="47">
        <f>SUM(BQ11:BT11)</f>
        <v>142477.94446787436</v>
      </c>
      <c r="CJ11" s="733"/>
      <c r="CK11" s="733"/>
      <c r="CL11" s="733"/>
      <c r="CM11" s="733"/>
    </row>
    <row r="12" spans="1:91" x14ac:dyDescent="0.25">
      <c r="A12" s="810"/>
      <c r="B12" s="303"/>
      <c r="D12" s="353"/>
      <c r="E12" s="354"/>
      <c r="F12" s="354"/>
      <c r="G12" s="355"/>
      <c r="H12" s="445"/>
      <c r="I12" s="353"/>
      <c r="J12" s="354"/>
      <c r="K12" s="354"/>
      <c r="L12" s="355"/>
      <c r="M12" s="445"/>
      <c r="N12" s="353"/>
      <c r="O12" s="354"/>
      <c r="P12" s="354"/>
      <c r="Q12" s="355"/>
      <c r="R12" s="445"/>
      <c r="S12" s="353"/>
      <c r="T12" s="354"/>
      <c r="U12" s="354"/>
      <c r="V12" s="355"/>
      <c r="W12" s="445"/>
      <c r="X12" s="353"/>
      <c r="Y12" s="354"/>
      <c r="Z12" s="354"/>
      <c r="AA12" s="355"/>
      <c r="AB12" s="445"/>
      <c r="AC12" s="353"/>
      <c r="AD12" s="354"/>
      <c r="AE12" s="354"/>
      <c r="AF12" s="355"/>
      <c r="AG12" s="445"/>
      <c r="AH12" s="353"/>
      <c r="AI12" s="354"/>
      <c r="AJ12" s="354"/>
      <c r="AK12" s="355"/>
      <c r="AL12" s="445"/>
      <c r="AM12" s="353"/>
      <c r="AN12" s="354"/>
      <c r="AO12" s="354"/>
      <c r="AP12" s="355"/>
      <c r="AQ12" s="445"/>
      <c r="AR12" s="353"/>
      <c r="AS12" s="354"/>
      <c r="AT12" s="354"/>
      <c r="AU12" s="355"/>
      <c r="AV12" s="445"/>
      <c r="AW12" s="353"/>
      <c r="AX12" s="354"/>
      <c r="AY12" s="354"/>
      <c r="AZ12" s="355"/>
      <c r="BA12" s="445"/>
      <c r="BB12" s="353"/>
      <c r="BC12" s="354"/>
      <c r="BD12" s="354"/>
      <c r="BE12" s="355"/>
      <c r="BF12" s="445"/>
      <c r="BG12" s="353"/>
      <c r="BH12" s="354"/>
      <c r="BI12" s="354"/>
      <c r="BJ12" s="355"/>
      <c r="BK12" s="445"/>
      <c r="BL12" s="353"/>
      <c r="BM12" s="354"/>
      <c r="BN12" s="354"/>
      <c r="BO12" s="355"/>
      <c r="BP12" s="445"/>
      <c r="BQ12" s="353"/>
      <c r="BR12" s="354"/>
      <c r="BS12" s="354"/>
      <c r="BT12" s="355"/>
      <c r="BU12" s="445"/>
      <c r="BV12" s="308"/>
      <c r="BW12" s="71"/>
      <c r="BX12" s="71"/>
      <c r="BY12" s="71"/>
      <c r="BZ12" s="71"/>
      <c r="CA12" s="56"/>
      <c r="CB12" s="56"/>
      <c r="CC12" s="56"/>
      <c r="CD12" s="56"/>
      <c r="CE12" s="56"/>
      <c r="CF12" s="56"/>
      <c r="CG12" s="56"/>
      <c r="CH12" s="56"/>
      <c r="CI12" s="57"/>
      <c r="CJ12" s="733"/>
      <c r="CK12" s="733"/>
      <c r="CL12" s="733"/>
      <c r="CM12" s="733"/>
    </row>
    <row r="13" spans="1:91" s="113" customFormat="1" ht="15" customHeight="1" x14ac:dyDescent="0.25">
      <c r="A13" s="811" t="s">
        <v>32</v>
      </c>
      <c r="B13" s="305"/>
      <c r="C13" s="69"/>
      <c r="D13" s="426">
        <v>-11491.57199997</v>
      </c>
      <c r="E13" s="424">
        <v>-12031.173762160002</v>
      </c>
      <c r="F13" s="424">
        <v>-13029.657111190001</v>
      </c>
      <c r="G13" s="441">
        <v>-13215.734621944997</v>
      </c>
      <c r="H13" s="443"/>
      <c r="I13" s="426">
        <v>-12536.38213373</v>
      </c>
      <c r="J13" s="424">
        <v>-14043.739219949999</v>
      </c>
      <c r="K13" s="424">
        <v>-14645.483907870001</v>
      </c>
      <c r="L13" s="441">
        <v>-14939.77710535</v>
      </c>
      <c r="M13" s="443"/>
      <c r="N13" s="426">
        <v>-14674.87135671</v>
      </c>
      <c r="O13" s="424">
        <v>-15367.38551715</v>
      </c>
      <c r="P13" s="424">
        <v>-15929.881661310001</v>
      </c>
      <c r="Q13" s="441">
        <v>-16332.49198993</v>
      </c>
      <c r="R13" s="443"/>
      <c r="S13" s="426">
        <v>-15821.54679669</v>
      </c>
      <c r="T13" s="424">
        <v>-16968.005457369996</v>
      </c>
      <c r="U13" s="424">
        <v>-17510.347464940001</v>
      </c>
      <c r="V13" s="441">
        <v>-18633.802119380001</v>
      </c>
      <c r="W13" s="443"/>
      <c r="X13" s="426">
        <v>-17806.079958810002</v>
      </c>
      <c r="Y13" s="424">
        <v>-17604.88720537</v>
      </c>
      <c r="Z13" s="424">
        <v>-17662.283723289998</v>
      </c>
      <c r="AA13" s="441">
        <v>-17269.471905760001</v>
      </c>
      <c r="AB13" s="443"/>
      <c r="AC13" s="426">
        <v>-16987.475280128157</v>
      </c>
      <c r="AD13" s="424">
        <v>-17536.308315373069</v>
      </c>
      <c r="AE13" s="424">
        <v>-18364.200782016207</v>
      </c>
      <c r="AF13" s="441">
        <v>-19543.487971969378</v>
      </c>
      <c r="AG13" s="443"/>
      <c r="AH13" s="426">
        <v>-19229.825159420001</v>
      </c>
      <c r="AI13" s="424">
        <v>-21186.536271320001</v>
      </c>
      <c r="AJ13" s="424">
        <v>-22209.128457439998</v>
      </c>
      <c r="AK13" s="441">
        <v>-21911.878148160002</v>
      </c>
      <c r="AL13" s="443"/>
      <c r="AM13" s="426">
        <v>-19294.673231730001</v>
      </c>
      <c r="AN13" s="424">
        <v>-20286.892787549998</v>
      </c>
      <c r="AO13" s="424">
        <v>-21580.190148099999</v>
      </c>
      <c r="AP13" s="441">
        <v>-22025.353046880002</v>
      </c>
      <c r="AQ13" s="444"/>
      <c r="AR13" s="426">
        <v>-19977.19082073</v>
      </c>
      <c r="AS13" s="424">
        <v>-14825.00357796</v>
      </c>
      <c r="AT13" s="424">
        <v>-19123.321689260003</v>
      </c>
      <c r="AU13" s="441">
        <v>-21702.697469660001</v>
      </c>
      <c r="AV13" s="444"/>
      <c r="AW13" s="426">
        <v>-22234.378334789999</v>
      </c>
      <c r="AX13" s="424">
        <v>-27030.285890710002</v>
      </c>
      <c r="AY13" s="424">
        <v>-30112.185194539998</v>
      </c>
      <c r="AZ13" s="441">
        <v>-32352.2979959</v>
      </c>
      <c r="BA13" s="444"/>
      <c r="BB13" s="426">
        <v>-31952.685885909999</v>
      </c>
      <c r="BC13" s="424">
        <v>-35401.658509220004</v>
      </c>
      <c r="BD13" s="424">
        <v>-37900.504645000001</v>
      </c>
      <c r="BE13" s="441">
        <v>-33506.476909659999</v>
      </c>
      <c r="BF13" s="444"/>
      <c r="BG13" s="426">
        <v>-28839.034415909999</v>
      </c>
      <c r="BH13" s="424">
        <v>-27920.268393359998</v>
      </c>
      <c r="BI13" s="424">
        <v>-29619.258434740001</v>
      </c>
      <c r="BJ13" s="441">
        <v>-30351.907269620002</v>
      </c>
      <c r="BK13" s="444"/>
      <c r="BL13" s="426">
        <v>-28334.690434470001</v>
      </c>
      <c r="BM13" s="424">
        <v>-30235.854943331957</v>
      </c>
      <c r="BN13" s="424">
        <v>-33075.500846783274</v>
      </c>
      <c r="BO13" s="441">
        <v>-32165.846645389709</v>
      </c>
      <c r="BP13" s="444"/>
      <c r="BQ13" s="426">
        <v>-31187.631053571738</v>
      </c>
      <c r="BR13" s="424">
        <v>-31932.874081517934</v>
      </c>
      <c r="BS13" s="424">
        <v>-34587.619675448033</v>
      </c>
      <c r="BT13" s="441">
        <v>-35372.156029999998</v>
      </c>
      <c r="BU13" s="444"/>
      <c r="BV13" s="45">
        <f>SUM(D13:G13)</f>
        <v>-49768.137495265</v>
      </c>
      <c r="BW13" s="46">
        <f>SUM(I13:L13)</f>
        <v>-56165.382366899998</v>
      </c>
      <c r="BX13" s="46">
        <f>SUM(N13:Q13)</f>
        <v>-62304.630525100001</v>
      </c>
      <c r="BY13" s="46">
        <f>SUM(S13:V13)</f>
        <v>-68933.701838379988</v>
      </c>
      <c r="BZ13" s="46">
        <f>SUM(X13:AA13)</f>
        <v>-70342.722793230001</v>
      </c>
      <c r="CA13" s="46">
        <f>SUM(AC13:AF13)</f>
        <v>-72431.472349486809</v>
      </c>
      <c r="CB13" s="46">
        <f>SUM(AH13:AK13)</f>
        <v>-84537.368036339991</v>
      </c>
      <c r="CC13" s="46">
        <f>SUM(AM13:AP13)</f>
        <v>-83187.109214259995</v>
      </c>
      <c r="CD13" s="46">
        <f>SUM(AR13:AU13)</f>
        <v>-75628.213557609997</v>
      </c>
      <c r="CE13" s="46">
        <f>SUM(AW13:AZ13)</f>
        <v>-111729.14741594001</v>
      </c>
      <c r="CF13" s="46">
        <f>SUM(BB13:BE13)</f>
        <v>-138761.32594979001</v>
      </c>
      <c r="CG13" s="46">
        <f>SUM(BG13:BJ13)</f>
        <v>-116730.46851363</v>
      </c>
      <c r="CH13" s="46">
        <f>SUM(BL13:BO13)</f>
        <v>-123811.89286997495</v>
      </c>
      <c r="CI13" s="47">
        <f>SUM(BQ13:BT13)</f>
        <v>-133080.28084053769</v>
      </c>
      <c r="CJ13" s="733"/>
      <c r="CK13" s="733"/>
      <c r="CL13" s="733"/>
      <c r="CM13" s="733"/>
    </row>
    <row r="14" spans="1:91" x14ac:dyDescent="0.25">
      <c r="A14" s="811"/>
      <c r="B14" s="305"/>
      <c r="D14" s="446"/>
      <c r="E14" s="324"/>
      <c r="F14" s="324"/>
      <c r="G14" s="447"/>
      <c r="H14" s="445"/>
      <c r="I14" s="446"/>
      <c r="J14" s="324"/>
      <c r="K14" s="324"/>
      <c r="L14" s="447"/>
      <c r="M14" s="445"/>
      <c r="N14" s="446"/>
      <c r="O14" s="324"/>
      <c r="P14" s="324"/>
      <c r="Q14" s="447"/>
      <c r="R14" s="445"/>
      <c r="S14" s="446"/>
      <c r="T14" s="324"/>
      <c r="U14" s="324"/>
      <c r="V14" s="447"/>
      <c r="W14" s="445"/>
      <c r="X14" s="446"/>
      <c r="Y14" s="324"/>
      <c r="Z14" s="324"/>
      <c r="AA14" s="447"/>
      <c r="AB14" s="445"/>
      <c r="AC14" s="446"/>
      <c r="AD14" s="324"/>
      <c r="AE14" s="324"/>
      <c r="AF14" s="447"/>
      <c r="AG14" s="445"/>
      <c r="AH14" s="446"/>
      <c r="AI14" s="324"/>
      <c r="AJ14" s="324"/>
      <c r="AK14" s="447"/>
      <c r="AL14" s="445"/>
      <c r="AM14" s="446"/>
      <c r="AN14" s="324"/>
      <c r="AO14" s="324"/>
      <c r="AP14" s="447"/>
      <c r="AQ14" s="445"/>
      <c r="AR14" s="446"/>
      <c r="AS14" s="324"/>
      <c r="AT14" s="324"/>
      <c r="AU14" s="447"/>
      <c r="AV14" s="445"/>
      <c r="AW14" s="446"/>
      <c r="AX14" s="324"/>
      <c r="AY14" s="324"/>
      <c r="AZ14" s="447"/>
      <c r="BA14" s="445"/>
      <c r="BB14" s="446"/>
      <c r="BC14" s="324"/>
      <c r="BD14" s="324"/>
      <c r="BE14" s="447"/>
      <c r="BF14" s="445"/>
      <c r="BG14" s="446"/>
      <c r="BH14" s="324"/>
      <c r="BI14" s="324"/>
      <c r="BJ14" s="447"/>
      <c r="BK14" s="445"/>
      <c r="BL14" s="446"/>
      <c r="BM14" s="324"/>
      <c r="BN14" s="324"/>
      <c r="BO14" s="447"/>
      <c r="BP14" s="445"/>
      <c r="BQ14" s="446"/>
      <c r="BR14" s="324"/>
      <c r="BS14" s="324"/>
      <c r="BT14" s="447"/>
      <c r="BU14" s="445"/>
      <c r="BV14" s="308"/>
      <c r="BW14" s="71"/>
      <c r="BX14" s="71"/>
      <c r="BY14" s="71"/>
      <c r="BZ14" s="71"/>
      <c r="CA14" s="56"/>
      <c r="CB14" s="56"/>
      <c r="CC14" s="56"/>
      <c r="CD14" s="56"/>
      <c r="CE14" s="56"/>
      <c r="CF14" s="56"/>
      <c r="CG14" s="56"/>
      <c r="CH14" s="56"/>
      <c r="CI14" s="57"/>
      <c r="CJ14" s="733"/>
      <c r="CK14" s="733"/>
      <c r="CL14" s="733"/>
      <c r="CM14" s="733"/>
    </row>
    <row r="15" spans="1:91" s="113" customFormat="1" x14ac:dyDescent="0.25">
      <c r="A15" s="811" t="s">
        <v>33</v>
      </c>
      <c r="B15" s="305"/>
      <c r="C15" s="69"/>
      <c r="D15" s="51">
        <f t="shared" ref="D15:BL15" si="0">D11+D13</f>
        <v>899.65404416000274</v>
      </c>
      <c r="E15" s="52">
        <f t="shared" si="0"/>
        <v>1006.5649958799968</v>
      </c>
      <c r="F15" s="52">
        <f t="shared" si="0"/>
        <v>1081.1109437199957</v>
      </c>
      <c r="G15" s="53">
        <f t="shared" si="0"/>
        <v>1113.4589844349994</v>
      </c>
      <c r="H15" s="443"/>
      <c r="I15" s="51">
        <f t="shared" si="0"/>
        <v>1063.5862675000008</v>
      </c>
      <c r="J15" s="52">
        <f t="shared" si="0"/>
        <v>1160.36437458</v>
      </c>
      <c r="K15" s="52">
        <f t="shared" si="0"/>
        <v>1264.18638379</v>
      </c>
      <c r="L15" s="53">
        <f t="shared" si="0"/>
        <v>1286.7266637899993</v>
      </c>
      <c r="M15" s="443"/>
      <c r="N15" s="51">
        <f t="shared" si="0"/>
        <v>1271.9928635600008</v>
      </c>
      <c r="O15" s="52">
        <f t="shared" si="0"/>
        <v>1299.8473991399987</v>
      </c>
      <c r="P15" s="52">
        <f t="shared" si="0"/>
        <v>1370.047425169998</v>
      </c>
      <c r="Q15" s="53">
        <f t="shared" si="0"/>
        <v>1489.7796031100006</v>
      </c>
      <c r="R15" s="443"/>
      <c r="S15" s="51">
        <f t="shared" si="0"/>
        <v>1582.0933815200005</v>
      </c>
      <c r="T15" s="52">
        <f t="shared" si="0"/>
        <v>1542.6736242900042</v>
      </c>
      <c r="U15" s="52">
        <f t="shared" si="0"/>
        <v>1650.4997867799975</v>
      </c>
      <c r="V15" s="53">
        <f t="shared" si="0"/>
        <v>1946.3056394799969</v>
      </c>
      <c r="W15" s="443"/>
      <c r="X15" s="51">
        <f t="shared" si="0"/>
        <v>1718.2430076599958</v>
      </c>
      <c r="Y15" s="52">
        <f t="shared" si="0"/>
        <v>1693.3108160999982</v>
      </c>
      <c r="Z15" s="52">
        <f t="shared" si="0"/>
        <v>1782.8968282599999</v>
      </c>
      <c r="AA15" s="53">
        <f t="shared" si="0"/>
        <v>1815.781751139999</v>
      </c>
      <c r="AB15" s="443"/>
      <c r="AC15" s="51">
        <f t="shared" si="0"/>
        <v>1557.0946915400018</v>
      </c>
      <c r="AD15" s="52">
        <f t="shared" si="0"/>
        <v>1459.8912333700027</v>
      </c>
      <c r="AE15" s="52">
        <f t="shared" si="0"/>
        <v>1977.4483822000075</v>
      </c>
      <c r="AF15" s="53">
        <f t="shared" si="0"/>
        <v>1804.106312702861</v>
      </c>
      <c r="AG15" s="443"/>
      <c r="AH15" s="51">
        <f t="shared" si="0"/>
        <v>1521.2965636299996</v>
      </c>
      <c r="AI15" s="52">
        <f t="shared" si="0"/>
        <v>1459.0495299600007</v>
      </c>
      <c r="AJ15" s="52">
        <f t="shared" si="0"/>
        <v>1625.1034369300032</v>
      </c>
      <c r="AK15" s="53">
        <f t="shared" si="0"/>
        <v>1555.1653368299994</v>
      </c>
      <c r="AL15" s="443"/>
      <c r="AM15" s="51">
        <f t="shared" si="0"/>
        <v>1444.5793750799967</v>
      </c>
      <c r="AN15" s="52">
        <f t="shared" si="0"/>
        <v>1405.7516406100003</v>
      </c>
      <c r="AO15" s="52">
        <f t="shared" si="0"/>
        <v>1623.0999146400027</v>
      </c>
      <c r="AP15" s="53">
        <f t="shared" si="0"/>
        <v>1637.4346223100001</v>
      </c>
      <c r="AQ15" s="444"/>
      <c r="AR15" s="51">
        <f t="shared" si="0"/>
        <v>1409.9469142800008</v>
      </c>
      <c r="AS15" s="52">
        <f t="shared" si="0"/>
        <v>1051.2313134699998</v>
      </c>
      <c r="AT15" s="52">
        <f t="shared" si="0"/>
        <v>1638.7561451899965</v>
      </c>
      <c r="AU15" s="53">
        <f t="shared" si="0"/>
        <v>1512.9536626699992</v>
      </c>
      <c r="AV15" s="444"/>
      <c r="AW15" s="51">
        <f t="shared" si="0"/>
        <v>1715.9059901399996</v>
      </c>
      <c r="AX15" s="52">
        <f t="shared" si="0"/>
        <v>1495.7678121399949</v>
      </c>
      <c r="AY15" s="52">
        <f t="shared" si="0"/>
        <v>1798.9408924000018</v>
      </c>
      <c r="AZ15" s="53">
        <f t="shared" si="0"/>
        <v>2058.8746451699917</v>
      </c>
      <c r="BA15" s="444"/>
      <c r="BB15" s="51">
        <f t="shared" si="0"/>
        <v>2083.3434939500039</v>
      </c>
      <c r="BC15" s="52">
        <f t="shared" si="0"/>
        <v>2023.4747087700016</v>
      </c>
      <c r="BD15" s="52">
        <f t="shared" si="0"/>
        <v>1583.2657217899759</v>
      </c>
      <c r="BE15" s="53">
        <f t="shared" si="0"/>
        <v>2450.8311024599971</v>
      </c>
      <c r="BF15" s="444"/>
      <c r="BG15" s="51">
        <f t="shared" si="0"/>
        <v>1712.7187563100088</v>
      </c>
      <c r="BH15" s="52">
        <f t="shared" si="0"/>
        <v>1672.2708350399953</v>
      </c>
      <c r="BI15" s="52">
        <f t="shared" si="0"/>
        <v>2864.2780481500013</v>
      </c>
      <c r="BJ15" s="53">
        <f t="shared" si="0"/>
        <v>3068.9640381199861</v>
      </c>
      <c r="BK15" s="444"/>
      <c r="BL15" s="51">
        <f t="shared" si="0"/>
        <v>2061.2112432200011</v>
      </c>
      <c r="BM15" s="52">
        <f t="shared" ref="BM15:BN15" si="1">BM11+BM13</f>
        <v>2108.0922910501249</v>
      </c>
      <c r="BN15" s="52">
        <f t="shared" si="1"/>
        <v>2282.1713877417424</v>
      </c>
      <c r="BO15" s="53">
        <f t="shared" ref="BO15" si="2">BO11+BO13</f>
        <v>3235.5447778136477</v>
      </c>
      <c r="BP15" s="444"/>
      <c r="BQ15" s="51">
        <f t="shared" ref="BQ15:BT15" si="3">BQ11+BQ13</f>
        <v>2141.6311386222478</v>
      </c>
      <c r="BR15" s="52">
        <f t="shared" si="3"/>
        <v>2155.0732688971475</v>
      </c>
      <c r="BS15" s="52">
        <f t="shared" si="3"/>
        <v>2500.585249817268</v>
      </c>
      <c r="BT15" s="53">
        <f t="shared" si="3"/>
        <v>2600.3739700000006</v>
      </c>
      <c r="BU15" s="444"/>
      <c r="BV15" s="45">
        <f>SUM(D15:G15)</f>
        <v>4100.7889681949946</v>
      </c>
      <c r="BW15" s="46">
        <f>SUM(I15:L15)</f>
        <v>4774.8636896600001</v>
      </c>
      <c r="BX15" s="46">
        <f>SUM(N15:Q15)</f>
        <v>5431.6672909799981</v>
      </c>
      <c r="BY15" s="46">
        <f>SUM(S15:V15)</f>
        <v>6721.5724320699992</v>
      </c>
      <c r="BZ15" s="46">
        <f>SUM(X15:AA15)</f>
        <v>7010.2324031599928</v>
      </c>
      <c r="CA15" s="46">
        <f>SUM(AC15:AF15)</f>
        <v>6798.540619812873</v>
      </c>
      <c r="CB15" s="46">
        <f>SUM(AH15:AK15)</f>
        <v>6160.6148673500029</v>
      </c>
      <c r="CC15" s="46">
        <f>SUM(AM15:AP15)</f>
        <v>6110.8655526399998</v>
      </c>
      <c r="CD15" s="46">
        <f>SUM(AR15:AU15)</f>
        <v>5612.8880356099962</v>
      </c>
      <c r="CE15" s="46">
        <f>SUM(AW15:AZ15)</f>
        <v>7069.489339849988</v>
      </c>
      <c r="CF15" s="46">
        <f>SUM(BB15:BE15)</f>
        <v>8140.9150269699785</v>
      </c>
      <c r="CG15" s="46">
        <f>SUM(BG15:BJ15)</f>
        <v>9318.2316776199914</v>
      </c>
      <c r="CH15" s="46">
        <f>SUM(BL15:BO15)</f>
        <v>9687.019699825516</v>
      </c>
      <c r="CI15" s="47">
        <f>SUM(BQ15:BT15)</f>
        <v>9397.6636273366639</v>
      </c>
      <c r="CJ15" s="733"/>
      <c r="CK15" s="733"/>
      <c r="CL15" s="733"/>
      <c r="CM15" s="733"/>
    </row>
    <row r="16" spans="1:91" x14ac:dyDescent="0.25">
      <c r="A16" s="811"/>
      <c r="B16" s="303"/>
      <c r="D16" s="353"/>
      <c r="E16" s="354"/>
      <c r="F16" s="354"/>
      <c r="G16" s="355"/>
      <c r="H16" s="445"/>
      <c r="I16" s="353"/>
      <c r="J16" s="354"/>
      <c r="K16" s="354"/>
      <c r="L16" s="355"/>
      <c r="M16" s="445"/>
      <c r="N16" s="353"/>
      <c r="O16" s="354"/>
      <c r="P16" s="354"/>
      <c r="Q16" s="355"/>
      <c r="R16" s="445"/>
      <c r="S16" s="353"/>
      <c r="T16" s="354"/>
      <c r="U16" s="354"/>
      <c r="V16" s="355"/>
      <c r="W16" s="445"/>
      <c r="X16" s="353"/>
      <c r="Y16" s="354"/>
      <c r="Z16" s="354"/>
      <c r="AA16" s="355"/>
      <c r="AB16" s="445"/>
      <c r="AC16" s="353"/>
      <c r="AD16" s="354"/>
      <c r="AE16" s="354"/>
      <c r="AF16" s="355"/>
      <c r="AG16" s="445"/>
      <c r="AH16" s="353"/>
      <c r="AI16" s="354"/>
      <c r="AJ16" s="354"/>
      <c r="AK16" s="355"/>
      <c r="AL16" s="445"/>
      <c r="AM16" s="353"/>
      <c r="AN16" s="354"/>
      <c r="AO16" s="354"/>
      <c r="AP16" s="355"/>
      <c r="AQ16" s="445"/>
      <c r="AR16" s="353"/>
      <c r="AS16" s="354"/>
      <c r="AT16" s="354"/>
      <c r="AU16" s="355"/>
      <c r="AV16" s="445"/>
      <c r="AW16" s="353"/>
      <c r="AX16" s="354"/>
      <c r="AY16" s="354"/>
      <c r="AZ16" s="355"/>
      <c r="BA16" s="445"/>
      <c r="BB16" s="353"/>
      <c r="BC16" s="354"/>
      <c r="BD16" s="354"/>
      <c r="BE16" s="355"/>
      <c r="BF16" s="445"/>
      <c r="BG16" s="353"/>
      <c r="BH16" s="354"/>
      <c r="BI16" s="354"/>
      <c r="BJ16" s="355"/>
      <c r="BK16" s="445"/>
      <c r="BL16" s="353"/>
      <c r="BM16" s="354"/>
      <c r="BN16" s="354"/>
      <c r="BO16" s="355"/>
      <c r="BP16" s="445"/>
      <c r="BQ16" s="353"/>
      <c r="BR16" s="354"/>
      <c r="BS16" s="354"/>
      <c r="BT16" s="355"/>
      <c r="BU16" s="445"/>
      <c r="BV16" s="308"/>
      <c r="BW16" s="56"/>
      <c r="BX16" s="56"/>
      <c r="BY16" s="56"/>
      <c r="BZ16" s="56"/>
      <c r="CA16" s="56"/>
      <c r="CB16" s="56"/>
      <c r="CC16" s="56"/>
      <c r="CD16" s="56"/>
      <c r="CE16" s="56"/>
      <c r="CF16" s="56"/>
      <c r="CG16" s="56"/>
      <c r="CH16" s="56"/>
      <c r="CI16" s="57"/>
      <c r="CJ16" s="733"/>
      <c r="CK16" s="733"/>
      <c r="CL16" s="733"/>
      <c r="CM16" s="733"/>
    </row>
    <row r="17" spans="1:91" s="113" customFormat="1" x14ac:dyDescent="0.25">
      <c r="A17" s="811" t="s">
        <v>34</v>
      </c>
      <c r="B17" s="305"/>
      <c r="C17" s="69"/>
      <c r="D17" s="308">
        <f t="shared" ref="D17:BL17" si="4">SUM(D18:D19)</f>
        <v>-571.62327957412185</v>
      </c>
      <c r="E17" s="424">
        <f t="shared" si="4"/>
        <v>-609.89416177480166</v>
      </c>
      <c r="F17" s="424">
        <f t="shared" si="4"/>
        <v>-636.94106890553792</v>
      </c>
      <c r="G17" s="441">
        <f t="shared" si="4"/>
        <v>-652.23112032053814</v>
      </c>
      <c r="H17" s="443"/>
      <c r="I17" s="308">
        <f t="shared" si="4"/>
        <v>-658.35933957999998</v>
      </c>
      <c r="J17" s="424">
        <f t="shared" si="4"/>
        <v>-675.82097756999997</v>
      </c>
      <c r="K17" s="424">
        <f t="shared" si="4"/>
        <v>-726.32557879000001</v>
      </c>
      <c r="L17" s="441">
        <f t="shared" si="4"/>
        <v>-708.18594761000008</v>
      </c>
      <c r="M17" s="443"/>
      <c r="N17" s="308">
        <f t="shared" si="4"/>
        <v>-808.73598149000009</v>
      </c>
      <c r="O17" s="424">
        <f t="shared" si="4"/>
        <v>-783.54724076999992</v>
      </c>
      <c r="P17" s="424">
        <f t="shared" si="4"/>
        <v>-825.5665326400001</v>
      </c>
      <c r="Q17" s="441">
        <f t="shared" si="4"/>
        <v>-871.11224880999998</v>
      </c>
      <c r="R17" s="443"/>
      <c r="S17" s="308">
        <f t="shared" si="4"/>
        <v>-872.19648616999996</v>
      </c>
      <c r="T17" s="424">
        <f t="shared" si="4"/>
        <v>-923.21581306000007</v>
      </c>
      <c r="U17" s="424">
        <f t="shared" si="4"/>
        <v>-974.53509400999997</v>
      </c>
      <c r="V17" s="441">
        <f t="shared" si="4"/>
        <v>-1067.9546298800001</v>
      </c>
      <c r="W17" s="443"/>
      <c r="X17" s="308">
        <f t="shared" si="4"/>
        <v>-963.02264302000003</v>
      </c>
      <c r="Y17" s="424">
        <f t="shared" si="4"/>
        <v>-1005.17694493</v>
      </c>
      <c r="Z17" s="424">
        <f t="shared" si="4"/>
        <v>-1044.76417403</v>
      </c>
      <c r="AA17" s="441">
        <f t="shared" si="4"/>
        <v>-1084.3970306799999</v>
      </c>
      <c r="AB17" s="443"/>
      <c r="AC17" s="308">
        <f t="shared" si="4"/>
        <v>-959.72810254714318</v>
      </c>
      <c r="AD17" s="424">
        <f t="shared" si="4"/>
        <v>-1004.4100154143341</v>
      </c>
      <c r="AE17" s="424">
        <f t="shared" si="4"/>
        <v>-1053.4559457692126</v>
      </c>
      <c r="AF17" s="441">
        <f t="shared" si="4"/>
        <v>-1045.3236712266576</v>
      </c>
      <c r="AG17" s="443"/>
      <c r="AH17" s="308">
        <f t="shared" si="4"/>
        <v>-1044.0148829699999</v>
      </c>
      <c r="AI17" s="424">
        <f t="shared" si="4"/>
        <v>-1060.0327585800001</v>
      </c>
      <c r="AJ17" s="424">
        <f t="shared" si="4"/>
        <v>-1090.4830853600001</v>
      </c>
      <c r="AK17" s="441">
        <f t="shared" si="4"/>
        <v>-1102.17527838</v>
      </c>
      <c r="AL17" s="443"/>
      <c r="AM17" s="308">
        <f t="shared" si="4"/>
        <v>-1062.34757193</v>
      </c>
      <c r="AN17" s="424">
        <f t="shared" si="4"/>
        <v>-1112.1858696700001</v>
      </c>
      <c r="AO17" s="424">
        <f t="shared" si="4"/>
        <v>-1058.99542359</v>
      </c>
      <c r="AP17" s="441">
        <f t="shared" si="4"/>
        <v>-1133.11131069</v>
      </c>
      <c r="AQ17" s="444"/>
      <c r="AR17" s="308">
        <f t="shared" si="4"/>
        <v>-1054.78658954</v>
      </c>
      <c r="AS17" s="424">
        <f t="shared" si="4"/>
        <v>-901.58695537999995</v>
      </c>
      <c r="AT17" s="424">
        <f t="shared" si="4"/>
        <v>-1004.52024369</v>
      </c>
      <c r="AU17" s="441">
        <f t="shared" si="4"/>
        <v>-1137.4826318199998</v>
      </c>
      <c r="AV17" s="444"/>
      <c r="AW17" s="308">
        <f t="shared" si="4"/>
        <v>-1127.2027086100002</v>
      </c>
      <c r="AX17" s="424">
        <f t="shared" si="4"/>
        <v>-1173.4095140500001</v>
      </c>
      <c r="AY17" s="424">
        <f t="shared" si="4"/>
        <v>-1279.19808954</v>
      </c>
      <c r="AZ17" s="441">
        <f t="shared" si="4"/>
        <v>-1482.42169287</v>
      </c>
      <c r="BA17" s="444"/>
      <c r="BB17" s="308">
        <f t="shared" si="4"/>
        <v>-1212.7106447800002</v>
      </c>
      <c r="BC17" s="424">
        <f t="shared" si="4"/>
        <v>-1147.7787412900002</v>
      </c>
      <c r="BD17" s="424">
        <f t="shared" si="4"/>
        <v>-972.72155391999991</v>
      </c>
      <c r="BE17" s="441">
        <f t="shared" si="4"/>
        <v>-983.22105951000003</v>
      </c>
      <c r="BF17" s="444"/>
      <c r="BG17" s="308">
        <f t="shared" si="4"/>
        <v>-964.89511409999989</v>
      </c>
      <c r="BH17" s="424">
        <f t="shared" si="4"/>
        <v>-993.02043923999986</v>
      </c>
      <c r="BI17" s="424">
        <f t="shared" si="4"/>
        <v>-1126.6353213399998</v>
      </c>
      <c r="BJ17" s="441">
        <f t="shared" si="4"/>
        <v>-1186.8334297500001</v>
      </c>
      <c r="BK17" s="444"/>
      <c r="BL17" s="308">
        <f t="shared" si="4"/>
        <v>-1009.7995378799999</v>
      </c>
      <c r="BM17" s="424">
        <f t="shared" ref="BM17:BN17" si="5">SUM(BM18:BM19)</f>
        <v>-1157.6314057313502</v>
      </c>
      <c r="BN17" s="424">
        <f t="shared" si="5"/>
        <v>-1091.5335816705351</v>
      </c>
      <c r="BO17" s="441">
        <f t="shared" ref="BO17" si="6">SUM(BO18:BO19)</f>
        <v>-1112.6746640580868</v>
      </c>
      <c r="BP17" s="444"/>
      <c r="BQ17" s="308">
        <f t="shared" ref="BQ17:BT17" si="7">SUM(BQ18:BQ19)</f>
        <v>-1119.9267696451193</v>
      </c>
      <c r="BR17" s="424">
        <f t="shared" si="7"/>
        <v>-1189.3589505930308</v>
      </c>
      <c r="BS17" s="424">
        <f t="shared" si="7"/>
        <v>-1174.7380296439796</v>
      </c>
      <c r="BT17" s="441">
        <f t="shared" si="7"/>
        <v>-1285.8358304324113</v>
      </c>
      <c r="BU17" s="444"/>
      <c r="BV17" s="45">
        <f>SUM(D17:G17)</f>
        <v>-2470.6896305749997</v>
      </c>
      <c r="BW17" s="46">
        <f>SUM(I17:L17)</f>
        <v>-2768.6918435500002</v>
      </c>
      <c r="BX17" s="46">
        <f>SUM(N17:Q17)</f>
        <v>-3288.9620037100003</v>
      </c>
      <c r="BY17" s="46">
        <f>SUM(S17:V17)</f>
        <v>-3837.9020231199997</v>
      </c>
      <c r="BZ17" s="46">
        <f>SUM(X17:AA17)</f>
        <v>-4097.3607926599998</v>
      </c>
      <c r="CA17" s="46">
        <f>SUM(AC17:AF17)</f>
        <v>-4062.9177349573474</v>
      </c>
      <c r="CB17" s="46">
        <f>SUM(AH17:AK17)</f>
        <v>-4296.7060052899997</v>
      </c>
      <c r="CC17" s="46">
        <f>SUM(AM17:AP17)</f>
        <v>-4366.6401758800002</v>
      </c>
      <c r="CD17" s="46">
        <f>SUM(AR17:AU17)</f>
        <v>-4098.3764204299996</v>
      </c>
      <c r="CE17" s="46">
        <f>SUM(AW17:AZ17)</f>
        <v>-5062.23200507</v>
      </c>
      <c r="CF17" s="46">
        <f>SUM(BB17:BE17)</f>
        <v>-4316.4319995000005</v>
      </c>
      <c r="CG17" s="46">
        <f>SUM(BG17:BJ17)</f>
        <v>-4271.3843044299992</v>
      </c>
      <c r="CH17" s="46">
        <f>SUM(BL17:BO17)</f>
        <v>-4371.6391893399723</v>
      </c>
      <c r="CI17" s="47">
        <f>SUM(BQ17:BT17)</f>
        <v>-4769.8595803145408</v>
      </c>
      <c r="CJ17" s="733"/>
      <c r="CK17" s="733"/>
      <c r="CL17" s="733"/>
      <c r="CM17" s="733"/>
    </row>
    <row r="18" spans="1:91" x14ac:dyDescent="0.25">
      <c r="A18" s="812" t="s">
        <v>35</v>
      </c>
      <c r="B18" s="303"/>
      <c r="D18" s="446">
        <v>-377.10365585000011</v>
      </c>
      <c r="E18" s="324">
        <v>-393.15121845999994</v>
      </c>
      <c r="F18" s="324">
        <v>-405.80608795999984</v>
      </c>
      <c r="G18" s="355">
        <v>-403.52820718999999</v>
      </c>
      <c r="H18" s="445"/>
      <c r="I18" s="446">
        <v>-414.64619097000002</v>
      </c>
      <c r="J18" s="324">
        <v>-433.95702095000001</v>
      </c>
      <c r="K18" s="324">
        <v>-461.34726389000002</v>
      </c>
      <c r="L18" s="355">
        <v>-446.42530511000001</v>
      </c>
      <c r="M18" s="445"/>
      <c r="N18" s="446">
        <v>-504.83578598000003</v>
      </c>
      <c r="O18" s="324">
        <v>-522.78734513999996</v>
      </c>
      <c r="P18" s="324">
        <v>-556.70558888000005</v>
      </c>
      <c r="Q18" s="355">
        <v>-574.33050479999997</v>
      </c>
      <c r="R18" s="445"/>
      <c r="S18" s="446">
        <v>-584.20417798999995</v>
      </c>
      <c r="T18" s="324">
        <v>-613.62308366000002</v>
      </c>
      <c r="U18" s="324">
        <v>-636.72092897000005</v>
      </c>
      <c r="V18" s="355">
        <v>-682.01265763000004</v>
      </c>
      <c r="W18" s="445"/>
      <c r="X18" s="446">
        <v>-641.20241200999999</v>
      </c>
      <c r="Y18" s="324">
        <v>-648.86838778000003</v>
      </c>
      <c r="Z18" s="324">
        <v>-675.18470659000002</v>
      </c>
      <c r="AA18" s="355">
        <v>-686.24595988999999</v>
      </c>
      <c r="AB18" s="445"/>
      <c r="AC18" s="446">
        <v>-597.14970725714318</v>
      </c>
      <c r="AD18" s="324">
        <v>-615.16813778433414</v>
      </c>
      <c r="AE18" s="324">
        <v>-644.7093487492125</v>
      </c>
      <c r="AF18" s="355">
        <v>-629.36223489665758</v>
      </c>
      <c r="AG18" s="445"/>
      <c r="AH18" s="446">
        <v>-671.44654035999997</v>
      </c>
      <c r="AI18" s="324">
        <v>-662.47253692000004</v>
      </c>
      <c r="AJ18" s="324">
        <v>-683.38949653999998</v>
      </c>
      <c r="AK18" s="355">
        <v>-653.55798545000005</v>
      </c>
      <c r="AL18" s="445"/>
      <c r="AM18" s="446">
        <v>-678.50208871999996</v>
      </c>
      <c r="AN18" s="324">
        <v>-696.55704747000004</v>
      </c>
      <c r="AO18" s="324">
        <v>-613.45654917000002</v>
      </c>
      <c r="AP18" s="355">
        <v>-651.87113212999998</v>
      </c>
      <c r="AQ18" s="444"/>
      <c r="AR18" s="446">
        <v>-644.90560508999999</v>
      </c>
      <c r="AS18" s="324">
        <v>-608.34721147999994</v>
      </c>
      <c r="AT18" s="324">
        <v>-630.66665374000002</v>
      </c>
      <c r="AU18" s="355">
        <v>-677.87731828000005</v>
      </c>
      <c r="AV18" s="444"/>
      <c r="AW18" s="446">
        <v>-658.51259432000006</v>
      </c>
      <c r="AX18" s="324">
        <v>-700.26337278000005</v>
      </c>
      <c r="AY18" s="324">
        <v>-781.47017860999995</v>
      </c>
      <c r="AZ18" s="355">
        <v>-846.22663310999997</v>
      </c>
      <c r="BA18" s="444"/>
      <c r="BB18" s="446">
        <v>-755.27450924000004</v>
      </c>
      <c r="BC18" s="324">
        <v>-698.96396303999995</v>
      </c>
      <c r="BD18" s="324">
        <v>-563.02644459999988</v>
      </c>
      <c r="BE18" s="355">
        <v>-583.7817881900005</v>
      </c>
      <c r="BF18" s="444"/>
      <c r="BG18" s="446">
        <v>-510.96805162999999</v>
      </c>
      <c r="BH18" s="324">
        <v>-523.78145626000003</v>
      </c>
      <c r="BI18" s="324">
        <v>-577.48673364000001</v>
      </c>
      <c r="BJ18" s="355">
        <v>-640.98954893000007</v>
      </c>
      <c r="BK18" s="444"/>
      <c r="BL18" s="446">
        <v>-568.99996728000008</v>
      </c>
      <c r="BM18" s="324">
        <v>-644.12909300907017</v>
      </c>
      <c r="BN18" s="324">
        <v>-671.00215401727564</v>
      </c>
      <c r="BO18" s="355">
        <v>-615.41598408223263</v>
      </c>
      <c r="BP18" s="444"/>
      <c r="BQ18" s="446">
        <v>-601.56455434000009</v>
      </c>
      <c r="BR18" s="324">
        <v>-648.52375446999997</v>
      </c>
      <c r="BS18" s="324">
        <v>-603.77020987993797</v>
      </c>
      <c r="BT18" s="355">
        <v>-664.03522625999994</v>
      </c>
      <c r="BU18" s="444"/>
      <c r="BV18" s="63">
        <f>SUM(D18:G18)</f>
        <v>-1579.58916946</v>
      </c>
      <c r="BW18" s="64">
        <f>SUM(I18:L18)</f>
        <v>-1756.3757809200001</v>
      </c>
      <c r="BX18" s="64">
        <f>SUM(N18:Q18)</f>
        <v>-2158.6592247999997</v>
      </c>
      <c r="BY18" s="64">
        <f>SUM(S18:V18)</f>
        <v>-2516.5608482499997</v>
      </c>
      <c r="BZ18" s="64">
        <f>SUM(X18:AA18)</f>
        <v>-2651.50146627</v>
      </c>
      <c r="CA18" s="64">
        <f>SUM(AC18:AF18)</f>
        <v>-2486.3894286873474</v>
      </c>
      <c r="CB18" s="64">
        <f>SUM(AH18:AK18)</f>
        <v>-2670.8665592699999</v>
      </c>
      <c r="CC18" s="64">
        <f>SUM(AM18:AP18)</f>
        <v>-2640.3868174899999</v>
      </c>
      <c r="CD18" s="64">
        <f>SUM(AR18:AU18)</f>
        <v>-2561.7967885900002</v>
      </c>
      <c r="CE18" s="64">
        <f>SUM(AW18:AZ18)</f>
        <v>-2986.4727788199998</v>
      </c>
      <c r="CF18" s="64">
        <f>SUM(BB18:BE18)</f>
        <v>-2601.0467050700004</v>
      </c>
      <c r="CG18" s="64">
        <f>SUM(BG18:BJ18)</f>
        <v>-2253.2257904600001</v>
      </c>
      <c r="CH18" s="64">
        <f>SUM(BL18:BO18)</f>
        <v>-2499.5471983885786</v>
      </c>
      <c r="CI18" s="65">
        <f>SUM(BQ18:BT18)</f>
        <v>-2517.8937449499381</v>
      </c>
      <c r="CJ18" s="733"/>
      <c r="CK18" s="733"/>
      <c r="CL18" s="733"/>
      <c r="CM18" s="733"/>
    </row>
    <row r="19" spans="1:91" x14ac:dyDescent="0.25">
      <c r="A19" s="812" t="s">
        <v>36</v>
      </c>
      <c r="B19" s="303"/>
      <c r="D19" s="353">
        <v>-194.51962372412174</v>
      </c>
      <c r="E19" s="354">
        <v>-216.74294331480175</v>
      </c>
      <c r="F19" s="354">
        <v>-231.13498094553808</v>
      </c>
      <c r="G19" s="355">
        <v>-248.70291313053815</v>
      </c>
      <c r="H19" s="445"/>
      <c r="I19" s="353">
        <v>-243.71314860999999</v>
      </c>
      <c r="J19" s="354">
        <v>-241.86395662000001</v>
      </c>
      <c r="K19" s="354">
        <v>-264.97831489999999</v>
      </c>
      <c r="L19" s="355">
        <v>-261.76064250000002</v>
      </c>
      <c r="M19" s="445"/>
      <c r="N19" s="353">
        <v>-303.90019551</v>
      </c>
      <c r="O19" s="354">
        <v>-260.75989563000002</v>
      </c>
      <c r="P19" s="354">
        <v>-268.86094376</v>
      </c>
      <c r="Q19" s="355">
        <v>-296.78174401000001</v>
      </c>
      <c r="R19" s="445"/>
      <c r="S19" s="353">
        <v>-287.99230818000001</v>
      </c>
      <c r="T19" s="354">
        <v>-309.5927294</v>
      </c>
      <c r="U19" s="354">
        <v>-337.81416503999998</v>
      </c>
      <c r="V19" s="355">
        <v>-385.94197224999999</v>
      </c>
      <c r="W19" s="445"/>
      <c r="X19" s="353">
        <v>-321.82023100999999</v>
      </c>
      <c r="Y19" s="354">
        <v>-356.30855715000001</v>
      </c>
      <c r="Z19" s="354">
        <v>-369.57946743999997</v>
      </c>
      <c r="AA19" s="355">
        <v>-398.15107079000001</v>
      </c>
      <c r="AB19" s="445"/>
      <c r="AC19" s="353">
        <v>-362.57839529</v>
      </c>
      <c r="AD19" s="354">
        <v>-389.24187762999998</v>
      </c>
      <c r="AE19" s="354">
        <v>-408.74659701999997</v>
      </c>
      <c r="AF19" s="355">
        <v>-415.96143633000008</v>
      </c>
      <c r="AG19" s="445"/>
      <c r="AH19" s="353">
        <v>-372.56834261</v>
      </c>
      <c r="AI19" s="354">
        <v>-397.56022165999997</v>
      </c>
      <c r="AJ19" s="354">
        <v>-407.09358882000004</v>
      </c>
      <c r="AK19" s="355">
        <v>-448.61729293000002</v>
      </c>
      <c r="AL19" s="445"/>
      <c r="AM19" s="353">
        <v>-383.84548321</v>
      </c>
      <c r="AN19" s="354">
        <v>-415.62882220000006</v>
      </c>
      <c r="AO19" s="354">
        <v>-445.53887442000001</v>
      </c>
      <c r="AP19" s="355">
        <v>-481.24017856</v>
      </c>
      <c r="AQ19" s="444"/>
      <c r="AR19" s="353">
        <v>-409.88098444999991</v>
      </c>
      <c r="AS19" s="354">
        <v>-293.23974390000001</v>
      </c>
      <c r="AT19" s="354">
        <v>-373.85358995000001</v>
      </c>
      <c r="AU19" s="355">
        <v>-459.60531353999988</v>
      </c>
      <c r="AV19" s="444"/>
      <c r="AW19" s="353">
        <v>-468.69011429</v>
      </c>
      <c r="AX19" s="354">
        <v>-473.14614126999999</v>
      </c>
      <c r="AY19" s="354">
        <v>-497.72791093000001</v>
      </c>
      <c r="AZ19" s="355">
        <v>-636.19505976000005</v>
      </c>
      <c r="BA19" s="444"/>
      <c r="BB19" s="353">
        <v>-457.43613554000001</v>
      </c>
      <c r="BC19" s="354">
        <v>-448.81477825000024</v>
      </c>
      <c r="BD19" s="354">
        <v>-409.69510932000003</v>
      </c>
      <c r="BE19" s="355">
        <v>-399.43927131999948</v>
      </c>
      <c r="BF19" s="444"/>
      <c r="BG19" s="353">
        <v>-453.9270624699999</v>
      </c>
      <c r="BH19" s="354">
        <v>-469.23898297999983</v>
      </c>
      <c r="BI19" s="354">
        <v>-549.14858769999967</v>
      </c>
      <c r="BJ19" s="355">
        <v>-545.84388082000009</v>
      </c>
      <c r="BK19" s="444"/>
      <c r="BL19" s="353">
        <v>-440.79957059999987</v>
      </c>
      <c r="BM19" s="354">
        <v>-513.50231272228007</v>
      </c>
      <c r="BN19" s="354">
        <v>-420.53142765325941</v>
      </c>
      <c r="BO19" s="355">
        <v>-497.25867997585408</v>
      </c>
      <c r="BP19" s="444"/>
      <c r="BQ19" s="353">
        <v>-518.36221530511909</v>
      </c>
      <c r="BR19" s="354">
        <v>-540.83519612303076</v>
      </c>
      <c r="BS19" s="354">
        <v>-570.96781976404179</v>
      </c>
      <c r="BT19" s="355">
        <v>-621.80060417241134</v>
      </c>
      <c r="BU19" s="444"/>
      <c r="BV19" s="63">
        <f>SUM(D19:G19)</f>
        <v>-891.1004611149998</v>
      </c>
      <c r="BW19" s="64">
        <f>SUM(I19:L19)</f>
        <v>-1012.31606263</v>
      </c>
      <c r="BX19" s="64">
        <f>SUM(N19:Q19)</f>
        <v>-1130.3027789100001</v>
      </c>
      <c r="BY19" s="64">
        <f>SUM(S19:V19)</f>
        <v>-1321.34117487</v>
      </c>
      <c r="BZ19" s="64">
        <f>SUM(X19:AA19)</f>
        <v>-1445.85932639</v>
      </c>
      <c r="CA19" s="64">
        <f>SUM(AC19:AF19)</f>
        <v>-1576.52830627</v>
      </c>
      <c r="CB19" s="64">
        <f>SUM(AH19:AK19)</f>
        <v>-1625.8394460200002</v>
      </c>
      <c r="CC19" s="64">
        <f>SUM(AM19:AP19)</f>
        <v>-1726.2533583900001</v>
      </c>
      <c r="CD19" s="64">
        <f>SUM(AR19:AU19)</f>
        <v>-1536.5796318399998</v>
      </c>
      <c r="CE19" s="64">
        <f>SUM(AW19:AZ19)</f>
        <v>-2075.7592262500002</v>
      </c>
      <c r="CF19" s="64">
        <f>SUM(BB19:BE19)</f>
        <v>-1715.3852944299997</v>
      </c>
      <c r="CG19" s="64">
        <f>SUM(BG19:BJ19)</f>
        <v>-2018.1585139699994</v>
      </c>
      <c r="CH19" s="64">
        <f>SUM(BL19:BO19)</f>
        <v>-1872.0919909513937</v>
      </c>
      <c r="CI19" s="65">
        <f>SUM(BQ19:BT19)</f>
        <v>-2251.9658353646028</v>
      </c>
      <c r="CJ19" s="733"/>
      <c r="CK19" s="733"/>
      <c r="CL19" s="733"/>
      <c r="CM19" s="733"/>
    </row>
    <row r="20" spans="1:91" x14ac:dyDescent="0.25">
      <c r="A20" s="811"/>
      <c r="B20" s="303"/>
      <c r="D20" s="308"/>
      <c r="E20" s="424"/>
      <c r="F20" s="424"/>
      <c r="G20" s="416"/>
      <c r="H20" s="445"/>
      <c r="I20" s="308"/>
      <c r="J20" s="424"/>
      <c r="K20" s="424"/>
      <c r="L20" s="416"/>
      <c r="M20" s="445"/>
      <c r="N20" s="308"/>
      <c r="O20" s="424"/>
      <c r="P20" s="424"/>
      <c r="Q20" s="416"/>
      <c r="R20" s="445"/>
      <c r="S20" s="308"/>
      <c r="T20" s="424"/>
      <c r="U20" s="424"/>
      <c r="V20" s="416"/>
      <c r="W20" s="445"/>
      <c r="X20" s="308"/>
      <c r="Y20" s="424"/>
      <c r="Z20" s="424"/>
      <c r="AA20" s="416"/>
      <c r="AB20" s="445"/>
      <c r="AC20" s="308"/>
      <c r="AD20" s="424"/>
      <c r="AE20" s="424"/>
      <c r="AF20" s="416"/>
      <c r="AG20" s="445"/>
      <c r="AH20" s="308"/>
      <c r="AI20" s="424"/>
      <c r="AJ20" s="424"/>
      <c r="AK20" s="416"/>
      <c r="AL20" s="445"/>
      <c r="AM20" s="308"/>
      <c r="AN20" s="424"/>
      <c r="AO20" s="424"/>
      <c r="AP20" s="416"/>
      <c r="AQ20" s="445"/>
      <c r="AR20" s="308"/>
      <c r="AS20" s="424"/>
      <c r="AT20" s="424"/>
      <c r="AU20" s="416"/>
      <c r="AV20" s="445"/>
      <c r="AW20" s="308"/>
      <c r="AX20" s="424"/>
      <c r="AY20" s="424"/>
      <c r="AZ20" s="416"/>
      <c r="BA20" s="445"/>
      <c r="BB20" s="308"/>
      <c r="BC20" s="424"/>
      <c r="BD20" s="424"/>
      <c r="BE20" s="416"/>
      <c r="BF20" s="445"/>
      <c r="BG20" s="308"/>
      <c r="BH20" s="424"/>
      <c r="BI20" s="424"/>
      <c r="BJ20" s="416"/>
      <c r="BK20" s="445"/>
      <c r="BL20" s="308"/>
      <c r="BM20" s="424"/>
      <c r="BN20" s="424"/>
      <c r="BO20" s="416"/>
      <c r="BP20" s="445"/>
      <c r="BQ20" s="308"/>
      <c r="BR20" s="424"/>
      <c r="BS20" s="424"/>
      <c r="BT20" s="416"/>
      <c r="BU20" s="445"/>
      <c r="BV20" s="308"/>
      <c r="BW20" s="71"/>
      <c r="BX20" s="71"/>
      <c r="BY20" s="71"/>
      <c r="BZ20" s="71"/>
      <c r="CA20" s="71"/>
      <c r="CB20" s="71"/>
      <c r="CC20" s="71"/>
      <c r="CD20" s="71"/>
      <c r="CE20" s="71"/>
      <c r="CF20" s="71"/>
      <c r="CG20" s="71"/>
      <c r="CH20" s="71"/>
      <c r="CI20" s="72"/>
      <c r="CJ20" s="733"/>
      <c r="CK20" s="733"/>
      <c r="CL20" s="733"/>
      <c r="CM20" s="733"/>
    </row>
    <row r="21" spans="1:91" s="113" customFormat="1" x14ac:dyDescent="0.25">
      <c r="A21" s="811" t="s">
        <v>37</v>
      </c>
      <c r="B21" s="305"/>
      <c r="C21" s="69"/>
      <c r="D21" s="308">
        <v>-1.4955793200000025</v>
      </c>
      <c r="E21" s="424">
        <v>-2.771688660000001</v>
      </c>
      <c r="F21" s="424">
        <v>4.8154052100000015</v>
      </c>
      <c r="G21" s="416">
        <v>3.1079570400000032</v>
      </c>
      <c r="H21" s="443"/>
      <c r="I21" s="308">
        <v>5.5344228800000002</v>
      </c>
      <c r="J21" s="424">
        <v>9.1879855599999996</v>
      </c>
      <c r="K21" s="424">
        <v>3.6719619699999999</v>
      </c>
      <c r="L21" s="416">
        <v>21.88573572</v>
      </c>
      <c r="M21" s="443"/>
      <c r="N21" s="308">
        <v>7.0284868300000003</v>
      </c>
      <c r="O21" s="424">
        <v>-0.33599432000000001</v>
      </c>
      <c r="P21" s="424">
        <v>8.5010861599999981</v>
      </c>
      <c r="Q21" s="416">
        <v>21.78443699</v>
      </c>
      <c r="R21" s="443"/>
      <c r="S21" s="308">
        <v>22.259530420000001</v>
      </c>
      <c r="T21" s="424">
        <v>2.3718056000000001</v>
      </c>
      <c r="U21" s="424">
        <v>4.5996899500000001</v>
      </c>
      <c r="V21" s="416">
        <v>-1.9552538799999999</v>
      </c>
      <c r="W21" s="443"/>
      <c r="X21" s="308">
        <v>7.4915289999999995E-2</v>
      </c>
      <c r="Y21" s="424">
        <v>-2.0826636199999999</v>
      </c>
      <c r="Z21" s="424">
        <v>-5.8231709999999999E-2</v>
      </c>
      <c r="AA21" s="416">
        <v>-4.0684355800000001</v>
      </c>
      <c r="AB21" s="443"/>
      <c r="AC21" s="308">
        <v>-6.3530969600000002</v>
      </c>
      <c r="AD21" s="424">
        <v>6.2026257199999995</v>
      </c>
      <c r="AE21" s="424">
        <v>-0.60363705000000001</v>
      </c>
      <c r="AF21" s="416">
        <v>-1.4882911099999998</v>
      </c>
      <c r="AG21" s="443"/>
      <c r="AH21" s="308">
        <v>-2.2297217499999999</v>
      </c>
      <c r="AI21" s="424">
        <v>-2.3544519799999999</v>
      </c>
      <c r="AJ21" s="424">
        <v>-2.51948339</v>
      </c>
      <c r="AK21" s="416">
        <v>-14.984062889999999</v>
      </c>
      <c r="AL21" s="443"/>
      <c r="AM21" s="308">
        <v>-2.0816777299999996</v>
      </c>
      <c r="AN21" s="424">
        <v>1.0270849999999998</v>
      </c>
      <c r="AO21" s="424">
        <v>1.96242549</v>
      </c>
      <c r="AP21" s="416">
        <v>-30.92711295999997</v>
      </c>
      <c r="AQ21" s="444"/>
      <c r="AR21" s="308">
        <v>6.9383615600000006</v>
      </c>
      <c r="AS21" s="424">
        <v>13.97201158</v>
      </c>
      <c r="AT21" s="424">
        <v>15.015769260000001</v>
      </c>
      <c r="AU21" s="416">
        <v>40.223506929999999</v>
      </c>
      <c r="AV21" s="444"/>
      <c r="AW21" s="308">
        <v>8.0758277199999995</v>
      </c>
      <c r="AX21" s="424">
        <v>32.072105813000121</v>
      </c>
      <c r="AY21" s="424">
        <v>18.037028989999996</v>
      </c>
      <c r="AZ21" s="416">
        <v>124.99315025938211</v>
      </c>
      <c r="BA21" s="444"/>
      <c r="BB21" s="308">
        <v>22.557190870000003</v>
      </c>
      <c r="BC21" s="424">
        <v>343.49911546000101</v>
      </c>
      <c r="BD21" s="424">
        <v>13.296559601799494</v>
      </c>
      <c r="BE21" s="416">
        <v>27.891809819999985</v>
      </c>
      <c r="BF21" s="444"/>
      <c r="BG21" s="308">
        <v>52.776866280000021</v>
      </c>
      <c r="BH21" s="424">
        <v>39.778816660000004</v>
      </c>
      <c r="BI21" s="424">
        <v>11.770335710000037</v>
      </c>
      <c r="BJ21" s="416">
        <v>17.609291170000006</v>
      </c>
      <c r="BK21" s="444"/>
      <c r="BL21" s="308">
        <v>36.808488550000007</v>
      </c>
      <c r="BM21" s="424">
        <v>37.072552629999997</v>
      </c>
      <c r="BN21" s="424">
        <v>31.480307110000002</v>
      </c>
      <c r="BO21" s="416">
        <v>66.475973269999997</v>
      </c>
      <c r="BP21" s="444"/>
      <c r="BQ21" s="308">
        <v>5.3066096399999996</v>
      </c>
      <c r="BR21" s="424">
        <v>-28.299145366999998</v>
      </c>
      <c r="BS21" s="424">
        <v>-15.814449414135</v>
      </c>
      <c r="BT21" s="416">
        <v>-99.598885272652012</v>
      </c>
      <c r="BU21" s="444"/>
      <c r="BV21" s="45">
        <f>SUM(D21:G21)</f>
        <v>3.6560942700000014</v>
      </c>
      <c r="BW21" s="46">
        <f>SUM(I21:L21)</f>
        <v>40.28010613</v>
      </c>
      <c r="BX21" s="46">
        <f>SUM(N21:Q21)</f>
        <v>36.978015659999997</v>
      </c>
      <c r="BY21" s="46">
        <f>SUM(S21:V21)</f>
        <v>27.275772089999997</v>
      </c>
      <c r="BZ21" s="46">
        <f>SUM(X21:AA21)</f>
        <v>-6.1344156200000004</v>
      </c>
      <c r="CA21" s="46">
        <f>SUM(AC21:AF21)</f>
        <v>-2.2423994000000005</v>
      </c>
      <c r="CB21" s="46">
        <f>SUM(AH21:AK21)</f>
        <v>-22.087720009999998</v>
      </c>
      <c r="CC21" s="46">
        <f>SUM(AM21:AP21)</f>
        <v>-30.019280199999969</v>
      </c>
      <c r="CD21" s="46">
        <f>SUM(AR21:AU21)</f>
        <v>76.149649330000003</v>
      </c>
      <c r="CE21" s="46">
        <f>SUM(AW21:AZ21)</f>
        <v>183.17811278238221</v>
      </c>
      <c r="CF21" s="46">
        <f>SUM(BB21:BE21)</f>
        <v>407.24467575180051</v>
      </c>
      <c r="CG21" s="46">
        <f>SUM(BG21:BJ21)</f>
        <v>121.93530982000007</v>
      </c>
      <c r="CH21" s="46">
        <f>SUM(BL21:BO21)</f>
        <v>171.83732156000002</v>
      </c>
      <c r="CI21" s="47">
        <f>SUM(BQ21:BT21)</f>
        <v>-138.405870413787</v>
      </c>
      <c r="CJ21" s="733"/>
      <c r="CK21" s="733"/>
      <c r="CL21" s="733"/>
      <c r="CM21" s="733"/>
    </row>
    <row r="22" spans="1:91" s="113" customFormat="1" x14ac:dyDescent="0.25">
      <c r="A22" s="811"/>
      <c r="B22" s="305"/>
      <c r="C22" s="69"/>
      <c r="D22" s="308"/>
      <c r="E22" s="424"/>
      <c r="F22" s="424"/>
      <c r="G22" s="416"/>
      <c r="H22" s="443"/>
      <c r="I22" s="308"/>
      <c r="J22" s="424"/>
      <c r="K22" s="424"/>
      <c r="L22" s="416"/>
      <c r="M22" s="443"/>
      <c r="N22" s="308"/>
      <c r="O22" s="424"/>
      <c r="P22" s="424"/>
      <c r="Q22" s="416"/>
      <c r="R22" s="443"/>
      <c r="S22" s="308"/>
      <c r="T22" s="424"/>
      <c r="U22" s="424"/>
      <c r="V22" s="416"/>
      <c r="W22" s="443"/>
      <c r="X22" s="308"/>
      <c r="Y22" s="424"/>
      <c r="Z22" s="424"/>
      <c r="AA22" s="416"/>
      <c r="AB22" s="443"/>
      <c r="AC22" s="308"/>
      <c r="AD22" s="424"/>
      <c r="AE22" s="424"/>
      <c r="AF22" s="416"/>
      <c r="AG22" s="443"/>
      <c r="AH22" s="308"/>
      <c r="AI22" s="424"/>
      <c r="AJ22" s="424"/>
      <c r="AK22" s="416"/>
      <c r="AL22" s="443"/>
      <c r="AM22" s="308"/>
      <c r="AN22" s="424"/>
      <c r="AO22" s="424"/>
      <c r="AP22" s="416"/>
      <c r="AQ22" s="443"/>
      <c r="AR22" s="308"/>
      <c r="AS22" s="424"/>
      <c r="AT22" s="424"/>
      <c r="AU22" s="416"/>
      <c r="AV22" s="443"/>
      <c r="AW22" s="308"/>
      <c r="AX22" s="424"/>
      <c r="AY22" s="424"/>
      <c r="AZ22" s="416"/>
      <c r="BA22" s="443"/>
      <c r="BB22" s="308"/>
      <c r="BC22" s="424"/>
      <c r="BD22" s="424"/>
      <c r="BE22" s="416"/>
      <c r="BF22" s="443"/>
      <c r="BG22" s="308"/>
      <c r="BH22" s="424"/>
      <c r="BI22" s="424"/>
      <c r="BJ22" s="416"/>
      <c r="BK22" s="443"/>
      <c r="BL22" s="308"/>
      <c r="BM22" s="424"/>
      <c r="BN22" s="424"/>
      <c r="BO22" s="416"/>
      <c r="BP22" s="443"/>
      <c r="BQ22" s="308"/>
      <c r="BR22" s="424"/>
      <c r="BS22" s="424"/>
      <c r="BT22" s="416"/>
      <c r="BU22" s="443"/>
      <c r="BV22" s="308"/>
      <c r="BW22" s="71"/>
      <c r="BX22" s="71"/>
      <c r="BY22" s="71"/>
      <c r="BZ22" s="71"/>
      <c r="CA22" s="71"/>
      <c r="CB22" s="71"/>
      <c r="CC22" s="71"/>
      <c r="CD22" s="71"/>
      <c r="CE22" s="71"/>
      <c r="CF22" s="71"/>
      <c r="CG22" s="71"/>
      <c r="CH22" s="71"/>
      <c r="CI22" s="72"/>
      <c r="CJ22" s="733"/>
      <c r="CK22" s="733"/>
      <c r="CL22" s="733"/>
      <c r="CM22" s="733"/>
    </row>
    <row r="23" spans="1:91" s="113" customFormat="1" x14ac:dyDescent="0.25">
      <c r="A23" s="811" t="s">
        <v>38</v>
      </c>
      <c r="B23" s="305"/>
      <c r="C23" s="69"/>
      <c r="D23" s="426">
        <v>9.5456671100000019</v>
      </c>
      <c r="E23" s="415">
        <v>13.524002489999999</v>
      </c>
      <c r="F23" s="415">
        <v>19.085647939999998</v>
      </c>
      <c r="G23" s="416">
        <v>31.978188669999987</v>
      </c>
      <c r="H23" s="443"/>
      <c r="I23" s="426">
        <v>15.712556599999999</v>
      </c>
      <c r="J23" s="415">
        <v>19.532781069999999</v>
      </c>
      <c r="K23" s="415">
        <v>29.007773879999998</v>
      </c>
      <c r="L23" s="416">
        <v>33.327654590000002</v>
      </c>
      <c r="M23" s="443"/>
      <c r="N23" s="426">
        <v>20.01381215</v>
      </c>
      <c r="O23" s="415">
        <v>21.553246090000002</v>
      </c>
      <c r="P23" s="415">
        <v>20.880566850000001</v>
      </c>
      <c r="Q23" s="416">
        <v>44.467085189999999</v>
      </c>
      <c r="R23" s="443"/>
      <c r="S23" s="426">
        <v>21.458499799999998</v>
      </c>
      <c r="T23" s="415">
        <v>-21.202555820000001</v>
      </c>
      <c r="U23" s="415">
        <v>15.407887929999999</v>
      </c>
      <c r="V23" s="416">
        <v>34.920077320000004</v>
      </c>
      <c r="W23" s="443"/>
      <c r="X23" s="426">
        <v>35.426206610000001</v>
      </c>
      <c r="Y23" s="415">
        <v>40.175868700000002</v>
      </c>
      <c r="Z23" s="415">
        <v>14.471638890000001</v>
      </c>
      <c r="AA23" s="416">
        <v>108.89662848</v>
      </c>
      <c r="AB23" s="443"/>
      <c r="AC23" s="426">
        <v>56.334828340000001</v>
      </c>
      <c r="AD23" s="415">
        <v>6.5785942700000009</v>
      </c>
      <c r="AE23" s="415">
        <v>15.743096489999999</v>
      </c>
      <c r="AF23" s="416">
        <v>-19.29652235999999</v>
      </c>
      <c r="AG23" s="443"/>
      <c r="AH23" s="426">
        <v>-262.72272463000002</v>
      </c>
      <c r="AI23" s="415">
        <v>34.869825570000003</v>
      </c>
      <c r="AJ23" s="415">
        <v>24.386153310000001</v>
      </c>
      <c r="AK23" s="416">
        <v>260.9995126</v>
      </c>
      <c r="AL23" s="443"/>
      <c r="AM23" s="426">
        <v>36.712697219999995</v>
      </c>
      <c r="AN23" s="415">
        <v>10.106845959999998</v>
      </c>
      <c r="AO23" s="415">
        <v>53.21441463</v>
      </c>
      <c r="AP23" s="416">
        <v>79.591023159999992</v>
      </c>
      <c r="AQ23" s="444"/>
      <c r="AR23" s="426">
        <v>123.94021619</v>
      </c>
      <c r="AS23" s="415">
        <v>36.213521370000002</v>
      </c>
      <c r="AT23" s="415">
        <v>-45.906133770000004</v>
      </c>
      <c r="AU23" s="416">
        <v>107.14569263999999</v>
      </c>
      <c r="AV23" s="444"/>
      <c r="AW23" s="426">
        <v>-12.427432619999999</v>
      </c>
      <c r="AX23" s="415">
        <v>78.33220725999999</v>
      </c>
      <c r="AY23" s="415">
        <v>35.581132109999999</v>
      </c>
      <c r="AZ23" s="416">
        <v>21.506850780000004</v>
      </c>
      <c r="BA23" s="444"/>
      <c r="BB23" s="426">
        <v>-93.374958419999999</v>
      </c>
      <c r="BC23" s="415">
        <v>-137.66828247999999</v>
      </c>
      <c r="BD23" s="415">
        <v>-174.87928627999995</v>
      </c>
      <c r="BE23" s="416">
        <v>-100.44509888999987</v>
      </c>
      <c r="BF23" s="444"/>
      <c r="BG23" s="426">
        <v>-133.21118649000005</v>
      </c>
      <c r="BH23" s="415">
        <v>-205.99432740000003</v>
      </c>
      <c r="BI23" s="415">
        <v>-170.97360609999998</v>
      </c>
      <c r="BJ23" s="416">
        <v>-92.686435949999975</v>
      </c>
      <c r="BK23" s="444"/>
      <c r="BL23" s="426">
        <v>-137.78814272000002</v>
      </c>
      <c r="BM23" s="415">
        <v>-88.240860640000008</v>
      </c>
      <c r="BN23" s="415">
        <v>-111.37824842000001</v>
      </c>
      <c r="BO23" s="416">
        <v>-76.684287500000011</v>
      </c>
      <c r="BP23" s="444"/>
      <c r="BQ23" s="426">
        <v>-86.501483650000011</v>
      </c>
      <c r="BR23" s="415">
        <v>453.23863518239995</v>
      </c>
      <c r="BS23" s="415">
        <v>126.78998593919999</v>
      </c>
      <c r="BT23" s="416">
        <v>-130.51161641341</v>
      </c>
      <c r="BU23" s="444"/>
      <c r="BV23" s="45">
        <f>SUM(D23:G23)</f>
        <v>74.133506209999979</v>
      </c>
      <c r="BW23" s="46">
        <f>SUM(I23:L23)</f>
        <v>97.580766140000009</v>
      </c>
      <c r="BX23" s="46">
        <f>SUM(N23:Q23)</f>
        <v>106.91471028000001</v>
      </c>
      <c r="BY23" s="46">
        <f>SUM(S23:V23)</f>
        <v>50.583909230000003</v>
      </c>
      <c r="BZ23" s="46">
        <f>SUM(X23:AA23)</f>
        <v>198.97034268000002</v>
      </c>
      <c r="CA23" s="46">
        <f>SUM(AC23:AF23)</f>
        <v>59.359996740000007</v>
      </c>
      <c r="CB23" s="46">
        <f>SUM(AH23:AK23)</f>
        <v>57.532766849999973</v>
      </c>
      <c r="CC23" s="46">
        <f>SUM(AM23:AP23)</f>
        <v>179.62498097</v>
      </c>
      <c r="CD23" s="46">
        <f>SUM(AR23:AU23)</f>
        <v>221.39329642999999</v>
      </c>
      <c r="CE23" s="46">
        <f>SUM(AW23:AZ23)</f>
        <v>122.99275752999999</v>
      </c>
      <c r="CF23" s="46">
        <f>SUM(BB23:BE23)</f>
        <v>-506.36762606999986</v>
      </c>
      <c r="CG23" s="46">
        <f>SUM(BG23:BJ23)</f>
        <v>-602.86555594000004</v>
      </c>
      <c r="CH23" s="46">
        <f>SUM(BL23:BO23)</f>
        <v>-414.09153928000001</v>
      </c>
      <c r="CI23" s="47">
        <f>SUM(BQ23:BT23)</f>
        <v>363.01552105818996</v>
      </c>
      <c r="CJ23" s="733"/>
      <c r="CK23" s="733"/>
      <c r="CL23" s="733"/>
      <c r="CM23" s="733"/>
    </row>
    <row r="24" spans="1:91" x14ac:dyDescent="0.25">
      <c r="A24" s="811"/>
      <c r="B24" s="303"/>
      <c r="D24" s="308"/>
      <c r="E24" s="424"/>
      <c r="F24" s="424"/>
      <c r="G24" s="416"/>
      <c r="H24" s="445"/>
      <c r="I24" s="308"/>
      <c r="J24" s="424"/>
      <c r="K24" s="424"/>
      <c r="L24" s="416"/>
      <c r="M24" s="445"/>
      <c r="N24" s="308"/>
      <c r="O24" s="424"/>
      <c r="P24" s="424"/>
      <c r="Q24" s="416"/>
      <c r="R24" s="445"/>
      <c r="S24" s="308"/>
      <c r="T24" s="424"/>
      <c r="U24" s="424"/>
      <c r="V24" s="416"/>
      <c r="W24" s="445"/>
      <c r="X24" s="308"/>
      <c r="Y24" s="424"/>
      <c r="Z24" s="424"/>
      <c r="AA24" s="416"/>
      <c r="AB24" s="445"/>
      <c r="AC24" s="308"/>
      <c r="AD24" s="424"/>
      <c r="AE24" s="424"/>
      <c r="AF24" s="416"/>
      <c r="AG24" s="445"/>
      <c r="AH24" s="308"/>
      <c r="AI24" s="424"/>
      <c r="AJ24" s="424"/>
      <c r="AK24" s="416"/>
      <c r="AL24" s="445"/>
      <c r="AM24" s="308"/>
      <c r="AN24" s="424"/>
      <c r="AO24" s="424"/>
      <c r="AP24" s="416"/>
      <c r="AQ24" s="445"/>
      <c r="AR24" s="308"/>
      <c r="AS24" s="424"/>
      <c r="AT24" s="424"/>
      <c r="AU24" s="416"/>
      <c r="AV24" s="445"/>
      <c r="AW24" s="308"/>
      <c r="AX24" s="424"/>
      <c r="AY24" s="424"/>
      <c r="AZ24" s="416"/>
      <c r="BA24" s="445"/>
      <c r="BB24" s="308"/>
      <c r="BC24" s="424"/>
      <c r="BD24" s="424"/>
      <c r="BE24" s="416"/>
      <c r="BF24" s="445"/>
      <c r="BG24" s="308"/>
      <c r="BH24" s="424"/>
      <c r="BI24" s="424"/>
      <c r="BJ24" s="416"/>
      <c r="BK24" s="445"/>
      <c r="BL24" s="308"/>
      <c r="BM24" s="424"/>
      <c r="BN24" s="424"/>
      <c r="BO24" s="416"/>
      <c r="BP24" s="445"/>
      <c r="BQ24" s="308"/>
      <c r="BR24" s="424"/>
      <c r="BS24" s="424"/>
      <c r="BT24" s="416"/>
      <c r="BU24" s="445"/>
      <c r="BV24" s="308"/>
      <c r="BW24" s="71"/>
      <c r="BX24" s="71"/>
      <c r="BY24" s="71"/>
      <c r="BZ24" s="71"/>
      <c r="CA24" s="71"/>
      <c r="CB24" s="71"/>
      <c r="CC24" s="71"/>
      <c r="CD24" s="71"/>
      <c r="CE24" s="71"/>
      <c r="CF24" s="71"/>
      <c r="CG24" s="71"/>
      <c r="CH24" s="71"/>
      <c r="CI24" s="72"/>
      <c r="CJ24" s="733"/>
      <c r="CK24" s="733"/>
      <c r="CL24" s="733"/>
      <c r="CM24" s="733"/>
    </row>
    <row r="25" spans="1:91" s="113" customFormat="1" x14ac:dyDescent="0.25">
      <c r="A25" s="811" t="s">
        <v>39</v>
      </c>
      <c r="B25" s="305"/>
      <c r="C25" s="69"/>
      <c r="D25" s="426">
        <v>0</v>
      </c>
      <c r="E25" s="415">
        <v>0</v>
      </c>
      <c r="F25" s="415">
        <v>0</v>
      </c>
      <c r="G25" s="416">
        <v>0</v>
      </c>
      <c r="H25" s="443"/>
      <c r="I25" s="426">
        <v>0</v>
      </c>
      <c r="J25" s="415">
        <v>0</v>
      </c>
      <c r="K25" s="415">
        <v>0</v>
      </c>
      <c r="L25" s="416">
        <v>0</v>
      </c>
      <c r="M25" s="443"/>
      <c r="N25" s="426">
        <v>0</v>
      </c>
      <c r="O25" s="415">
        <v>0</v>
      </c>
      <c r="P25" s="415">
        <v>0</v>
      </c>
      <c r="Q25" s="416">
        <v>0</v>
      </c>
      <c r="R25" s="443"/>
      <c r="S25" s="426">
        <v>0</v>
      </c>
      <c r="T25" s="415">
        <v>0</v>
      </c>
      <c r="U25" s="415">
        <v>0</v>
      </c>
      <c r="V25" s="416">
        <v>0</v>
      </c>
      <c r="W25" s="443"/>
      <c r="X25" s="426">
        <v>0</v>
      </c>
      <c r="Y25" s="415">
        <v>0</v>
      </c>
      <c r="Z25" s="415">
        <v>0</v>
      </c>
      <c r="AA25" s="416">
        <v>0</v>
      </c>
      <c r="AB25" s="443"/>
      <c r="AC25" s="426">
        <v>0</v>
      </c>
      <c r="AD25" s="415">
        <v>0</v>
      </c>
      <c r="AE25" s="415">
        <v>0</v>
      </c>
      <c r="AF25" s="416">
        <v>0</v>
      </c>
      <c r="AG25" s="443"/>
      <c r="AH25" s="426">
        <v>0</v>
      </c>
      <c r="AI25" s="415">
        <v>0</v>
      </c>
      <c r="AJ25" s="415">
        <v>0</v>
      </c>
      <c r="AK25" s="416">
        <v>0</v>
      </c>
      <c r="AL25" s="443"/>
      <c r="AM25" s="426">
        <v>0</v>
      </c>
      <c r="AN25" s="415">
        <v>0</v>
      </c>
      <c r="AO25" s="415">
        <v>0</v>
      </c>
      <c r="AP25" s="416">
        <v>-593.27963847000001</v>
      </c>
      <c r="AQ25" s="444"/>
      <c r="AR25" s="426">
        <v>0</v>
      </c>
      <c r="AS25" s="415">
        <v>0</v>
      </c>
      <c r="AT25" s="415">
        <v>0</v>
      </c>
      <c r="AU25" s="416">
        <v>0</v>
      </c>
      <c r="AV25" s="444"/>
      <c r="AW25" s="426">
        <v>0</v>
      </c>
      <c r="AX25" s="415">
        <v>-394.67581239300011</v>
      </c>
      <c r="AY25" s="415">
        <v>0</v>
      </c>
      <c r="AZ25" s="416">
        <v>-32.853377899382103</v>
      </c>
      <c r="BA25" s="444"/>
      <c r="BB25" s="426">
        <v>0</v>
      </c>
      <c r="BC25" s="415">
        <v>0</v>
      </c>
      <c r="BD25" s="415">
        <v>0</v>
      </c>
      <c r="BE25" s="416">
        <v>0</v>
      </c>
      <c r="BF25" s="444"/>
      <c r="BG25" s="426">
        <v>0</v>
      </c>
      <c r="BH25" s="415">
        <v>0</v>
      </c>
      <c r="BI25" s="415">
        <v>0</v>
      </c>
      <c r="BJ25" s="416">
        <v>0</v>
      </c>
      <c r="BK25" s="444"/>
      <c r="BL25" s="426">
        <v>0</v>
      </c>
      <c r="BM25" s="415">
        <v>0</v>
      </c>
      <c r="BN25" s="415">
        <v>0</v>
      </c>
      <c r="BO25" s="416">
        <v>0</v>
      </c>
      <c r="BP25" s="444"/>
      <c r="BQ25" s="426">
        <v>0</v>
      </c>
      <c r="BR25" s="415">
        <v>0</v>
      </c>
      <c r="BS25" s="415">
        <v>0</v>
      </c>
      <c r="BT25" s="416">
        <v>0</v>
      </c>
      <c r="BU25" s="444"/>
      <c r="BV25" s="45">
        <f>SUM(D25:G25)</f>
        <v>0</v>
      </c>
      <c r="BW25" s="46">
        <f>SUM(I25:L25)</f>
        <v>0</v>
      </c>
      <c r="BX25" s="46">
        <f>SUM(N25:Q25)</f>
        <v>0</v>
      </c>
      <c r="BY25" s="46">
        <f>SUM(S25:V25)</f>
        <v>0</v>
      </c>
      <c r="BZ25" s="46">
        <f>SUM(X25:AA25)</f>
        <v>0</v>
      </c>
      <c r="CA25" s="46">
        <f>SUM(AC25:AF25)</f>
        <v>0</v>
      </c>
      <c r="CB25" s="46">
        <f>SUM(AH25:AK25)</f>
        <v>0</v>
      </c>
      <c r="CC25" s="46">
        <f>SUM(AM25:AP25)</f>
        <v>-593.27963847000001</v>
      </c>
      <c r="CD25" s="46">
        <f>SUM(AR25:AU25)</f>
        <v>0</v>
      </c>
      <c r="CE25" s="46">
        <f>SUM(AW25:AZ25)</f>
        <v>-427.52919029238222</v>
      </c>
      <c r="CF25" s="46">
        <f>SUM(BB25:BE25)</f>
        <v>0</v>
      </c>
      <c r="CG25" s="46">
        <f>SUM(BG25:BJ25)</f>
        <v>0</v>
      </c>
      <c r="CH25" s="46">
        <f>SUM(BL25:BO25)</f>
        <v>0</v>
      </c>
      <c r="CI25" s="47">
        <f>SUM(BQ25:BT25)</f>
        <v>0</v>
      </c>
      <c r="CJ25" s="733"/>
      <c r="CK25" s="733"/>
      <c r="CL25" s="733"/>
      <c r="CM25" s="733"/>
    </row>
    <row r="26" spans="1:91" s="113" customFormat="1" x14ac:dyDescent="0.25">
      <c r="A26" s="813"/>
      <c r="B26" s="448"/>
      <c r="C26" s="69"/>
      <c r="D26" s="308"/>
      <c r="E26" s="449"/>
      <c r="F26" s="449"/>
      <c r="G26" s="441"/>
      <c r="H26" s="443"/>
      <c r="I26" s="308"/>
      <c r="J26" s="449"/>
      <c r="K26" s="449"/>
      <c r="L26" s="441"/>
      <c r="M26" s="443"/>
      <c r="N26" s="308"/>
      <c r="O26" s="449"/>
      <c r="P26" s="449"/>
      <c r="Q26" s="441"/>
      <c r="R26" s="443"/>
      <c r="S26" s="308"/>
      <c r="T26" s="449"/>
      <c r="U26" s="449"/>
      <c r="V26" s="441"/>
      <c r="W26" s="443"/>
      <c r="X26" s="308"/>
      <c r="Y26" s="449"/>
      <c r="Z26" s="449"/>
      <c r="AA26" s="441"/>
      <c r="AB26" s="443"/>
      <c r="AC26" s="308"/>
      <c r="AD26" s="449"/>
      <c r="AE26" s="449"/>
      <c r="AF26" s="441"/>
      <c r="AG26" s="443"/>
      <c r="AH26" s="308"/>
      <c r="AI26" s="449"/>
      <c r="AJ26" s="449"/>
      <c r="AK26" s="441"/>
      <c r="AL26" s="443"/>
      <c r="AM26" s="308"/>
      <c r="AN26" s="449"/>
      <c r="AO26" s="449"/>
      <c r="AP26" s="441"/>
      <c r="AQ26" s="443"/>
      <c r="AR26" s="308"/>
      <c r="AS26" s="449"/>
      <c r="AT26" s="449"/>
      <c r="AU26" s="441"/>
      <c r="AV26" s="443"/>
      <c r="AW26" s="308"/>
      <c r="AX26" s="449"/>
      <c r="AY26" s="449"/>
      <c r="AZ26" s="441"/>
      <c r="BA26" s="443"/>
      <c r="BB26" s="308"/>
      <c r="BC26" s="449"/>
      <c r="BD26" s="449"/>
      <c r="BE26" s="441"/>
      <c r="BF26" s="443"/>
      <c r="BG26" s="308"/>
      <c r="BH26" s="449"/>
      <c r="BI26" s="449"/>
      <c r="BJ26" s="441"/>
      <c r="BK26" s="443"/>
      <c r="BL26" s="308"/>
      <c r="BM26" s="449"/>
      <c r="BN26" s="449"/>
      <c r="BO26" s="441"/>
      <c r="BP26" s="443"/>
      <c r="BQ26" s="308"/>
      <c r="BR26" s="449"/>
      <c r="BS26" s="449"/>
      <c r="BT26" s="441"/>
      <c r="BU26" s="443"/>
      <c r="BV26" s="308"/>
      <c r="BW26" s="56"/>
      <c r="BX26" s="56"/>
      <c r="BY26" s="56"/>
      <c r="BZ26" s="56"/>
      <c r="CA26" s="56"/>
      <c r="CB26" s="56"/>
      <c r="CC26" s="56"/>
      <c r="CD26" s="56"/>
      <c r="CE26" s="56"/>
      <c r="CF26" s="56"/>
      <c r="CG26" s="56"/>
      <c r="CH26" s="56"/>
      <c r="CI26" s="57"/>
      <c r="CJ26" s="733"/>
      <c r="CK26" s="733"/>
      <c r="CL26" s="733"/>
      <c r="CM26" s="733"/>
    </row>
    <row r="27" spans="1:91" s="113" customFormat="1" x14ac:dyDescent="0.25">
      <c r="A27" s="811" t="s">
        <v>40</v>
      </c>
      <c r="B27" s="305"/>
      <c r="C27" s="69"/>
      <c r="D27" s="41">
        <f t="shared" ref="D27:BL27" si="8">SUM(D15,D17,D23,D21,D25)</f>
        <v>336.08085237588091</v>
      </c>
      <c r="E27" s="449">
        <f t="shared" si="8"/>
        <v>407.42314793519512</v>
      </c>
      <c r="F27" s="449">
        <f t="shared" si="8"/>
        <v>468.07092796445778</v>
      </c>
      <c r="G27" s="441">
        <f t="shared" si="8"/>
        <v>496.31400982446127</v>
      </c>
      <c r="H27" s="443"/>
      <c r="I27" s="41">
        <f t="shared" si="8"/>
        <v>426.47390740000077</v>
      </c>
      <c r="J27" s="449">
        <f t="shared" si="8"/>
        <v>513.26416363999999</v>
      </c>
      <c r="K27" s="449">
        <f t="shared" si="8"/>
        <v>570.54054084999996</v>
      </c>
      <c r="L27" s="441">
        <f t="shared" si="8"/>
        <v>633.75410648999912</v>
      </c>
      <c r="M27" s="443"/>
      <c r="N27" s="41">
        <f t="shared" si="8"/>
        <v>490.29918105000075</v>
      </c>
      <c r="O27" s="449">
        <f t="shared" si="8"/>
        <v>537.51741013999879</v>
      </c>
      <c r="P27" s="449">
        <f t="shared" si="8"/>
        <v>573.86254553999788</v>
      </c>
      <c r="Q27" s="441">
        <f t="shared" si="8"/>
        <v>684.91887648000068</v>
      </c>
      <c r="R27" s="443"/>
      <c r="S27" s="41">
        <f t="shared" si="8"/>
        <v>753.61492557000065</v>
      </c>
      <c r="T27" s="449">
        <f t="shared" si="8"/>
        <v>600.62706101000413</v>
      </c>
      <c r="U27" s="449">
        <f t="shared" si="8"/>
        <v>695.97227064999754</v>
      </c>
      <c r="V27" s="441">
        <f t="shared" si="8"/>
        <v>911.31583303999685</v>
      </c>
      <c r="W27" s="443"/>
      <c r="X27" s="41">
        <f t="shared" si="8"/>
        <v>790.72148653999579</v>
      </c>
      <c r="Y27" s="449">
        <f t="shared" si="8"/>
        <v>726.22707624999828</v>
      </c>
      <c r="Z27" s="449">
        <f t="shared" si="8"/>
        <v>752.54606140999988</v>
      </c>
      <c r="AA27" s="441">
        <f t="shared" si="8"/>
        <v>836.21291335999899</v>
      </c>
      <c r="AB27" s="443"/>
      <c r="AC27" s="41">
        <f t="shared" si="8"/>
        <v>647.34832037285867</v>
      </c>
      <c r="AD27" s="449">
        <f t="shared" si="8"/>
        <v>468.26243794566864</v>
      </c>
      <c r="AE27" s="449">
        <f t="shared" si="8"/>
        <v>939.13189587079489</v>
      </c>
      <c r="AF27" s="441">
        <f t="shared" si="8"/>
        <v>737.99782800620346</v>
      </c>
      <c r="AG27" s="443"/>
      <c r="AH27" s="41">
        <f t="shared" si="8"/>
        <v>212.32923427999964</v>
      </c>
      <c r="AI27" s="449">
        <f t="shared" si="8"/>
        <v>431.53214497000056</v>
      </c>
      <c r="AJ27" s="449">
        <f t="shared" si="8"/>
        <v>556.48702149000314</v>
      </c>
      <c r="AK27" s="441">
        <f t="shared" si="8"/>
        <v>699.00550815999941</v>
      </c>
      <c r="AL27" s="443"/>
      <c r="AM27" s="41">
        <f t="shared" si="8"/>
        <v>416.86282263999669</v>
      </c>
      <c r="AN27" s="449">
        <f t="shared" si="8"/>
        <v>304.69970190000021</v>
      </c>
      <c r="AO27" s="449">
        <f t="shared" si="8"/>
        <v>619.28133117000266</v>
      </c>
      <c r="AP27" s="441">
        <f t="shared" si="8"/>
        <v>-40.292416649999836</v>
      </c>
      <c r="AQ27" s="444"/>
      <c r="AR27" s="41">
        <f t="shared" si="8"/>
        <v>486.03890249000074</v>
      </c>
      <c r="AS27" s="449">
        <f t="shared" si="8"/>
        <v>199.82989103999984</v>
      </c>
      <c r="AT27" s="449">
        <f t="shared" si="8"/>
        <v>603.34553698999639</v>
      </c>
      <c r="AU27" s="441">
        <f t="shared" si="8"/>
        <v>522.84023041999933</v>
      </c>
      <c r="AV27" s="444"/>
      <c r="AW27" s="41">
        <f t="shared" si="8"/>
        <v>584.35167662999947</v>
      </c>
      <c r="AX27" s="449">
        <f t="shared" si="8"/>
        <v>38.086798769994857</v>
      </c>
      <c r="AY27" s="449">
        <f t="shared" si="8"/>
        <v>573.36096396000175</v>
      </c>
      <c r="AZ27" s="441">
        <f t="shared" si="8"/>
        <v>690.09957543999178</v>
      </c>
      <c r="BA27" s="444"/>
      <c r="BB27" s="41">
        <f t="shared" si="8"/>
        <v>799.81508162000375</v>
      </c>
      <c r="BC27" s="449">
        <f t="shared" si="8"/>
        <v>1081.5268004600025</v>
      </c>
      <c r="BD27" s="449">
        <f t="shared" si="8"/>
        <v>448.96144119177558</v>
      </c>
      <c r="BE27" s="441">
        <f t="shared" si="8"/>
        <v>1395.0567538799971</v>
      </c>
      <c r="BF27" s="444"/>
      <c r="BG27" s="41">
        <f t="shared" si="8"/>
        <v>667.38932200000886</v>
      </c>
      <c r="BH27" s="449">
        <f t="shared" si="8"/>
        <v>513.03488505999542</v>
      </c>
      <c r="BI27" s="449">
        <f t="shared" si="8"/>
        <v>1578.4394564200015</v>
      </c>
      <c r="BJ27" s="441">
        <f t="shared" si="8"/>
        <v>1807.053463589986</v>
      </c>
      <c r="BK27" s="444"/>
      <c r="BL27" s="41">
        <f t="shared" si="8"/>
        <v>950.43205117000116</v>
      </c>
      <c r="BM27" s="449">
        <f t="shared" ref="BM27:BN27" si="9">SUM(BM15,BM17,BM23,BM21,BM25)</f>
        <v>899.29257730877464</v>
      </c>
      <c r="BN27" s="449">
        <f t="shared" si="9"/>
        <v>1110.7398647612072</v>
      </c>
      <c r="BO27" s="441">
        <f t="shared" ref="BO27" si="10">SUM(BO15,BO17,BO23,BO21,BO25)</f>
        <v>2112.661799525561</v>
      </c>
      <c r="BP27" s="444"/>
      <c r="BQ27" s="41">
        <f t="shared" ref="BQ27:BT27" si="11">SUM(BQ15,BQ17,BQ23,BQ21,BQ25)</f>
        <v>940.5094949671286</v>
      </c>
      <c r="BR27" s="449">
        <f t="shared" si="11"/>
        <v>1390.6538081195167</v>
      </c>
      <c r="BS27" s="449">
        <f t="shared" si="11"/>
        <v>1436.8227566983535</v>
      </c>
      <c r="BT27" s="441">
        <f t="shared" si="11"/>
        <v>1084.4276378815273</v>
      </c>
      <c r="BU27" s="444"/>
      <c r="BV27" s="45">
        <f>SUM(D27:G27)</f>
        <v>1707.8889380999949</v>
      </c>
      <c r="BW27" s="46">
        <f>SUM(I27:L27)</f>
        <v>2144.03271838</v>
      </c>
      <c r="BX27" s="46">
        <f>SUM(N27:Q27)</f>
        <v>2286.598013209998</v>
      </c>
      <c r="BY27" s="46">
        <f>SUM(S27:V27)</f>
        <v>2961.5300902699992</v>
      </c>
      <c r="BZ27" s="46">
        <f>SUM(X27:AA27)</f>
        <v>3105.7075375599925</v>
      </c>
      <c r="CA27" s="46">
        <f>SUM(AC27:AF27)</f>
        <v>2792.7404821955261</v>
      </c>
      <c r="CB27" s="46">
        <f>SUM(AH27:AK27)</f>
        <v>1899.3539089000028</v>
      </c>
      <c r="CC27" s="46">
        <f>SUM(AM27:AP27)</f>
        <v>1300.5514390599997</v>
      </c>
      <c r="CD27" s="46">
        <f>SUM(AR27:AU27)</f>
        <v>1812.0545609399965</v>
      </c>
      <c r="CE27" s="46">
        <f>SUM(AW27:AZ27)</f>
        <v>1885.899014799988</v>
      </c>
      <c r="CF27" s="46">
        <f>SUM(BB27:BE27)</f>
        <v>3725.3600771517786</v>
      </c>
      <c r="CG27" s="46">
        <f>SUM(BG27:BJ27)</f>
        <v>4565.9171270699917</v>
      </c>
      <c r="CH27" s="46">
        <f>SUM(BL27:BO27)</f>
        <v>5073.1262927655443</v>
      </c>
      <c r="CI27" s="47">
        <f>SUM(BQ27:BT27)</f>
        <v>4852.4136976665259</v>
      </c>
      <c r="CJ27" s="733"/>
      <c r="CK27" s="733"/>
      <c r="CL27" s="733"/>
      <c r="CM27" s="733"/>
    </row>
    <row r="28" spans="1:91" s="113" customFormat="1" x14ac:dyDescent="0.25">
      <c r="A28" s="811"/>
      <c r="B28" s="305"/>
      <c r="C28" s="102"/>
      <c r="D28" s="426"/>
      <c r="E28" s="415"/>
      <c r="F28" s="415"/>
      <c r="G28" s="416"/>
      <c r="H28" s="415"/>
      <c r="I28" s="426"/>
      <c r="J28" s="415"/>
      <c r="K28" s="415"/>
      <c r="L28" s="416"/>
      <c r="M28" s="415"/>
      <c r="N28" s="426"/>
      <c r="O28" s="415"/>
      <c r="P28" s="415"/>
      <c r="Q28" s="416"/>
      <c r="R28" s="415"/>
      <c r="S28" s="426"/>
      <c r="T28" s="415"/>
      <c r="U28" s="415"/>
      <c r="V28" s="416"/>
      <c r="W28" s="415"/>
      <c r="X28" s="426"/>
      <c r="Y28" s="415"/>
      <c r="Z28" s="415"/>
      <c r="AA28" s="416"/>
      <c r="AB28" s="415"/>
      <c r="AC28" s="426"/>
      <c r="AD28" s="415"/>
      <c r="AE28" s="415"/>
      <c r="AF28" s="416"/>
      <c r="AG28" s="415"/>
      <c r="AH28" s="426"/>
      <c r="AI28" s="415"/>
      <c r="AJ28" s="415"/>
      <c r="AK28" s="416"/>
      <c r="AL28" s="415"/>
      <c r="AM28" s="426"/>
      <c r="AN28" s="415"/>
      <c r="AO28" s="415"/>
      <c r="AP28" s="416"/>
      <c r="AQ28" s="415"/>
      <c r="AR28" s="426"/>
      <c r="AS28" s="415"/>
      <c r="AT28" s="415"/>
      <c r="AU28" s="416"/>
      <c r="AV28" s="415"/>
      <c r="AW28" s="426"/>
      <c r="AX28" s="415"/>
      <c r="AY28" s="415"/>
      <c r="AZ28" s="416"/>
      <c r="BA28" s="415"/>
      <c r="BB28" s="426"/>
      <c r="BC28" s="415"/>
      <c r="BD28" s="415"/>
      <c r="BE28" s="416"/>
      <c r="BF28" s="415"/>
      <c r="BG28" s="426"/>
      <c r="BH28" s="415"/>
      <c r="BI28" s="415"/>
      <c r="BJ28" s="416"/>
      <c r="BK28" s="415"/>
      <c r="BL28" s="426"/>
      <c r="BM28" s="415"/>
      <c r="BN28" s="415"/>
      <c r="BO28" s="416"/>
      <c r="BP28" s="415"/>
      <c r="BQ28" s="426"/>
      <c r="BR28" s="415"/>
      <c r="BS28" s="415"/>
      <c r="BT28" s="416"/>
      <c r="BU28" s="415"/>
      <c r="BV28" s="446"/>
      <c r="BW28" s="56"/>
      <c r="BX28" s="56"/>
      <c r="BY28" s="56"/>
      <c r="BZ28" s="56"/>
      <c r="CA28" s="56"/>
      <c r="CB28" s="56"/>
      <c r="CC28" s="56"/>
      <c r="CD28" s="56"/>
      <c r="CE28" s="56"/>
      <c r="CF28" s="56"/>
      <c r="CG28" s="56"/>
      <c r="CH28" s="56"/>
      <c r="CI28" s="57"/>
      <c r="CJ28" s="733"/>
      <c r="CK28" s="733"/>
      <c r="CL28" s="733"/>
      <c r="CM28" s="733"/>
    </row>
    <row r="29" spans="1:91" s="113" customFormat="1" x14ac:dyDescent="0.25">
      <c r="A29" s="811" t="s">
        <v>41</v>
      </c>
      <c r="B29" s="305"/>
      <c r="C29" s="102"/>
      <c r="D29" s="308">
        <f t="shared" ref="D29:BL29" si="12">SUM(D30:D31)</f>
        <v>-65.407003869999997</v>
      </c>
      <c r="E29" s="424">
        <f t="shared" si="12"/>
        <v>-87.107526829999983</v>
      </c>
      <c r="F29" s="424">
        <f t="shared" si="12"/>
        <v>-60.173572740000019</v>
      </c>
      <c r="G29" s="441">
        <f t="shared" si="12"/>
        <v>-57.634222960000002</v>
      </c>
      <c r="H29" s="415"/>
      <c r="I29" s="308">
        <f t="shared" si="12"/>
        <v>-60.622643259999997</v>
      </c>
      <c r="J29" s="424">
        <f t="shared" si="12"/>
        <v>-94.221437929999979</v>
      </c>
      <c r="K29" s="424">
        <f t="shared" si="12"/>
        <v>-88.90419331999999</v>
      </c>
      <c r="L29" s="441">
        <f t="shared" si="12"/>
        <v>-93.856705230000003</v>
      </c>
      <c r="M29" s="415"/>
      <c r="N29" s="308">
        <f t="shared" si="12"/>
        <v>-114.76968108999999</v>
      </c>
      <c r="O29" s="424">
        <f t="shared" si="12"/>
        <v>-98.572868679999999</v>
      </c>
      <c r="P29" s="424">
        <f t="shared" si="12"/>
        <v>-107.39977133999999</v>
      </c>
      <c r="Q29" s="441">
        <f t="shared" si="12"/>
        <v>-124.66491789999999</v>
      </c>
      <c r="R29" s="415"/>
      <c r="S29" s="308">
        <f t="shared" si="12"/>
        <v>-181.24305246999998</v>
      </c>
      <c r="T29" s="424">
        <f t="shared" si="12"/>
        <v>-127.1673378</v>
      </c>
      <c r="U29" s="424">
        <f t="shared" si="12"/>
        <v>-233.13498933</v>
      </c>
      <c r="V29" s="441">
        <f t="shared" si="12"/>
        <v>-161.79228859</v>
      </c>
      <c r="W29" s="415"/>
      <c r="X29" s="308">
        <f t="shared" si="12"/>
        <v>-216.45581767000004</v>
      </c>
      <c r="Y29" s="424">
        <f t="shared" si="12"/>
        <v>-222.46043926999999</v>
      </c>
      <c r="Z29" s="424">
        <f t="shared" si="12"/>
        <v>-202.24961205</v>
      </c>
      <c r="AA29" s="441">
        <f t="shared" si="12"/>
        <v>-201.40986115999996</v>
      </c>
      <c r="AB29" s="415"/>
      <c r="AC29" s="308">
        <f t="shared" si="12"/>
        <v>-121.17424189999997</v>
      </c>
      <c r="AD29" s="424">
        <f t="shared" si="12"/>
        <v>-112.84612605999996</v>
      </c>
      <c r="AE29" s="424">
        <f t="shared" si="12"/>
        <v>-120.83211851999997</v>
      </c>
      <c r="AF29" s="441">
        <f t="shared" si="12"/>
        <v>-119.44319313999998</v>
      </c>
      <c r="AG29" s="415"/>
      <c r="AH29" s="308">
        <f t="shared" si="12"/>
        <v>-106.96471074</v>
      </c>
      <c r="AI29" s="424">
        <f t="shared" si="12"/>
        <v>-64.419365080000006</v>
      </c>
      <c r="AJ29" s="424">
        <f t="shared" si="12"/>
        <v>-58.806443609999974</v>
      </c>
      <c r="AK29" s="441">
        <f t="shared" si="12"/>
        <v>116.65455587000002</v>
      </c>
      <c r="AL29" s="415"/>
      <c r="AM29" s="308">
        <f t="shared" si="12"/>
        <v>0.82861015000000293</v>
      </c>
      <c r="AN29" s="424">
        <f t="shared" si="12"/>
        <v>-92.177101950000036</v>
      </c>
      <c r="AO29" s="424">
        <f t="shared" si="12"/>
        <v>-163.39978986000006</v>
      </c>
      <c r="AP29" s="441">
        <f t="shared" si="12"/>
        <v>-252.10569544999998</v>
      </c>
      <c r="AQ29" s="444"/>
      <c r="AR29" s="308">
        <f t="shared" si="12"/>
        <v>-167.63036069999998</v>
      </c>
      <c r="AS29" s="424">
        <f t="shared" si="12"/>
        <v>-80.328076420000002</v>
      </c>
      <c r="AT29" s="424">
        <f t="shared" si="12"/>
        <v>-157.86744362000002</v>
      </c>
      <c r="AU29" s="441">
        <f t="shared" si="12"/>
        <v>136.45166939000001</v>
      </c>
      <c r="AV29" s="444"/>
      <c r="AW29" s="308">
        <f t="shared" si="12"/>
        <v>-333.68105235999997</v>
      </c>
      <c r="AX29" s="424">
        <f t="shared" si="12"/>
        <v>-2.754832399999998</v>
      </c>
      <c r="AY29" s="424">
        <f t="shared" si="12"/>
        <v>-296.01310500000005</v>
      </c>
      <c r="AZ29" s="441">
        <f t="shared" si="12"/>
        <v>-277.25356789</v>
      </c>
      <c r="BA29" s="444"/>
      <c r="BB29" s="308">
        <f t="shared" si="12"/>
        <v>-357.9761852100001</v>
      </c>
      <c r="BC29" s="424">
        <f t="shared" si="12"/>
        <v>-509.57897953999981</v>
      </c>
      <c r="BD29" s="424">
        <f t="shared" si="12"/>
        <v>-328.14285177000011</v>
      </c>
      <c r="BE29" s="441">
        <f t="shared" si="12"/>
        <v>-220.98575546999993</v>
      </c>
      <c r="BF29" s="444"/>
      <c r="BG29" s="308">
        <f t="shared" si="12"/>
        <v>-311.59362487999999</v>
      </c>
      <c r="BH29" s="424">
        <f t="shared" si="12"/>
        <v>-216.72316034999997</v>
      </c>
      <c r="BI29" s="424">
        <f t="shared" si="12"/>
        <v>-300.61446632000013</v>
      </c>
      <c r="BJ29" s="441">
        <f t="shared" si="12"/>
        <v>-170.19841496999987</v>
      </c>
      <c r="BK29" s="444"/>
      <c r="BL29" s="308">
        <f t="shared" si="12"/>
        <v>-282.76837820000003</v>
      </c>
      <c r="BM29" s="424">
        <f t="shared" ref="BM29:BN29" si="13">SUM(BM30:BM31)</f>
        <v>-205.7483994730793</v>
      </c>
      <c r="BN29" s="424">
        <f t="shared" si="13"/>
        <v>-108.26133467510527</v>
      </c>
      <c r="BO29" s="441">
        <f t="shared" ref="BO29" si="14">SUM(BO30:BO31)</f>
        <v>-335.15576388518389</v>
      </c>
      <c r="BP29" s="444"/>
      <c r="BQ29" s="308">
        <f t="shared" ref="BQ29:BT29" si="15">SUM(BQ30:BQ31)</f>
        <v>-179.96867407960173</v>
      </c>
      <c r="BR29" s="424">
        <f t="shared" si="15"/>
        <v>-30.846937725972907</v>
      </c>
      <c r="BS29" s="424">
        <f t="shared" si="15"/>
        <v>-401.34091963698017</v>
      </c>
      <c r="BT29" s="441">
        <f t="shared" si="15"/>
        <v>-555.81688309891308</v>
      </c>
      <c r="BU29" s="444"/>
      <c r="BV29" s="45">
        <f>SUM(D29:G29)</f>
        <v>-270.32232640000001</v>
      </c>
      <c r="BW29" s="46">
        <f>SUM(I29:L29)</f>
        <v>-337.60497973999998</v>
      </c>
      <c r="BX29" s="46">
        <f>SUM(N29:Q29)</f>
        <v>-445.40723900999996</v>
      </c>
      <c r="BY29" s="46">
        <f>SUM(S29:V29)</f>
        <v>-703.33766818999993</v>
      </c>
      <c r="BZ29" s="46">
        <f>SUM(X29:AA29)</f>
        <v>-842.57573015000003</v>
      </c>
      <c r="CA29" s="46">
        <f>SUM(AC29:AF29)</f>
        <v>-474.29567961999987</v>
      </c>
      <c r="CB29" s="46">
        <f>SUM(AH29:AK29)</f>
        <v>-113.53596355999997</v>
      </c>
      <c r="CC29" s="46">
        <f>SUM(AM29:AP29)</f>
        <v>-506.85397711000007</v>
      </c>
      <c r="CD29" s="46">
        <f>SUM(AR29:AU29)</f>
        <v>-269.37421135</v>
      </c>
      <c r="CE29" s="46">
        <f>SUM(AW29:AZ29)</f>
        <v>-909.70255765000002</v>
      </c>
      <c r="CF29" s="46">
        <f>SUM(BB29:BE29)</f>
        <v>-1416.68377199</v>
      </c>
      <c r="CG29" s="46">
        <f>SUM(BG29:BJ29)</f>
        <v>-999.12966652</v>
      </c>
      <c r="CH29" s="46">
        <f>SUM(BL29:BO29)</f>
        <v>-931.93387623336844</v>
      </c>
      <c r="CI29" s="47">
        <f>SUM(BQ29:BT29)</f>
        <v>-1167.9734145414677</v>
      </c>
      <c r="CJ29" s="733"/>
      <c r="CK29" s="733"/>
      <c r="CL29" s="733"/>
      <c r="CM29" s="733"/>
    </row>
    <row r="30" spans="1:91" x14ac:dyDescent="0.25">
      <c r="A30" s="812" t="s">
        <v>42</v>
      </c>
      <c r="B30" s="303"/>
      <c r="C30" s="346"/>
      <c r="D30" s="446">
        <v>63.211983079999996</v>
      </c>
      <c r="E30" s="324">
        <v>51.809204680000001</v>
      </c>
      <c r="F30" s="324">
        <v>45.582417349999993</v>
      </c>
      <c r="G30" s="447">
        <v>47.551864969999997</v>
      </c>
      <c r="H30" s="35"/>
      <c r="I30" s="446">
        <v>52.936401510000003</v>
      </c>
      <c r="J30" s="324">
        <v>47.501142280000003</v>
      </c>
      <c r="K30" s="324">
        <v>66.206424220000002</v>
      </c>
      <c r="L30" s="447">
        <v>73.917892140000006</v>
      </c>
      <c r="M30" s="35"/>
      <c r="N30" s="446">
        <v>90.425528709999995</v>
      </c>
      <c r="O30" s="324">
        <v>80.828491839999998</v>
      </c>
      <c r="P30" s="324">
        <v>92.74222005</v>
      </c>
      <c r="Q30" s="447">
        <v>102.01273814</v>
      </c>
      <c r="R30" s="35"/>
      <c r="S30" s="446">
        <v>103.45772092000001</v>
      </c>
      <c r="T30" s="324">
        <v>99.702234300000001</v>
      </c>
      <c r="U30" s="324">
        <v>106.30696437</v>
      </c>
      <c r="V30" s="447">
        <v>116.96205777999999</v>
      </c>
      <c r="W30" s="35"/>
      <c r="X30" s="446">
        <v>115.12886877</v>
      </c>
      <c r="Y30" s="324">
        <v>105.79778159</v>
      </c>
      <c r="Z30" s="324">
        <v>120.17121053</v>
      </c>
      <c r="AA30" s="447">
        <v>172.14511680000001</v>
      </c>
      <c r="AB30" s="354"/>
      <c r="AC30" s="446">
        <v>164.36134005000002</v>
      </c>
      <c r="AD30" s="324">
        <v>136.93743136000001</v>
      </c>
      <c r="AE30" s="324">
        <v>149.96651586999999</v>
      </c>
      <c r="AF30" s="447">
        <v>133.83570222</v>
      </c>
      <c r="AG30" s="354"/>
      <c r="AH30" s="446">
        <v>112.44441544999999</v>
      </c>
      <c r="AI30" s="324">
        <v>192.15461862999999</v>
      </c>
      <c r="AJ30" s="324">
        <v>145.02973584</v>
      </c>
      <c r="AK30" s="447">
        <v>231.60603286000003</v>
      </c>
      <c r="AL30" s="35"/>
      <c r="AM30" s="446">
        <v>144.14937841</v>
      </c>
      <c r="AN30" s="324">
        <v>132.13812747</v>
      </c>
      <c r="AO30" s="324">
        <v>125.59290428999999</v>
      </c>
      <c r="AP30" s="447">
        <v>55.408229590000005</v>
      </c>
      <c r="AQ30" s="444"/>
      <c r="AR30" s="446">
        <v>182.05083933000003</v>
      </c>
      <c r="AS30" s="324">
        <v>53.11303805</v>
      </c>
      <c r="AT30" s="324">
        <v>71.649440189999993</v>
      </c>
      <c r="AU30" s="447">
        <v>220.89635562999999</v>
      </c>
      <c r="AV30" s="444"/>
      <c r="AW30" s="446">
        <v>61.56794112</v>
      </c>
      <c r="AX30" s="324">
        <v>150.57786644999999</v>
      </c>
      <c r="AY30" s="324">
        <v>126.95666402000001</v>
      </c>
      <c r="AZ30" s="447">
        <v>163.2843671</v>
      </c>
      <c r="BA30" s="444"/>
      <c r="BB30" s="446">
        <v>111.69895584</v>
      </c>
      <c r="BC30" s="324">
        <v>210.15104321999996</v>
      </c>
      <c r="BD30" s="324">
        <v>176.61016489000002</v>
      </c>
      <c r="BE30" s="447">
        <v>142.66666997000002</v>
      </c>
      <c r="BF30" s="444"/>
      <c r="BG30" s="446">
        <v>190.44684423000001</v>
      </c>
      <c r="BH30" s="324">
        <v>186.67527643000003</v>
      </c>
      <c r="BI30" s="324">
        <v>296.14196709999999</v>
      </c>
      <c r="BJ30" s="447">
        <v>207.62006688999998</v>
      </c>
      <c r="BK30" s="444"/>
      <c r="BL30" s="446">
        <v>160.19605113999998</v>
      </c>
      <c r="BM30" s="324">
        <v>280.58379401443472</v>
      </c>
      <c r="BN30" s="324">
        <v>220.80777858269687</v>
      </c>
      <c r="BO30" s="447">
        <v>219.48596799364091</v>
      </c>
      <c r="BP30" s="444"/>
      <c r="BQ30" s="446">
        <v>176.88992191006679</v>
      </c>
      <c r="BR30" s="324">
        <v>647.61625678024598</v>
      </c>
      <c r="BS30" s="324">
        <v>375.21599046404344</v>
      </c>
      <c r="BT30" s="447">
        <v>386.73004565962799</v>
      </c>
      <c r="BU30" s="444"/>
      <c r="BV30" s="63">
        <f>SUM(D30:G30)</f>
        <v>208.15547007999999</v>
      </c>
      <c r="BW30" s="64">
        <f>SUM(I30:L30)</f>
        <v>240.56186015000003</v>
      </c>
      <c r="BX30" s="64">
        <f>SUM(N30:Q30)</f>
        <v>366.00897874000003</v>
      </c>
      <c r="BY30" s="64">
        <f>SUM(S30:V30)</f>
        <v>426.42897737000004</v>
      </c>
      <c r="BZ30" s="64">
        <f>SUM(X30:AA30)</f>
        <v>513.24297768999998</v>
      </c>
      <c r="CA30" s="64">
        <f>SUM(AC30:AF30)</f>
        <v>585.10098950000008</v>
      </c>
      <c r="CB30" s="64">
        <f>SUM(AH30:AK30)</f>
        <v>681.23480278</v>
      </c>
      <c r="CC30" s="64">
        <f>SUM(AM30:AP30)</f>
        <v>457.28863976000002</v>
      </c>
      <c r="CD30" s="64">
        <f>SUM(AR30:AU30)</f>
        <v>527.7096732</v>
      </c>
      <c r="CE30" s="64">
        <f>SUM(AW30:AZ30)</f>
        <v>502.38683868999999</v>
      </c>
      <c r="CF30" s="64">
        <f>SUM(BB30:BE30)</f>
        <v>641.12683391999997</v>
      </c>
      <c r="CG30" s="64">
        <f>SUM(BG30:BJ30)</f>
        <v>880.88415465000003</v>
      </c>
      <c r="CH30" s="64">
        <f>SUM(BL30:BO30)</f>
        <v>881.07359173077248</v>
      </c>
      <c r="CI30" s="65">
        <f>SUM(BQ30:BT30)</f>
        <v>1586.452214813984</v>
      </c>
      <c r="CJ30" s="733"/>
      <c r="CK30" s="733"/>
      <c r="CL30" s="733"/>
      <c r="CM30" s="733"/>
    </row>
    <row r="31" spans="1:91" x14ac:dyDescent="0.25">
      <c r="A31" s="812" t="s">
        <v>43</v>
      </c>
      <c r="B31" s="303"/>
      <c r="C31" s="346"/>
      <c r="D31" s="353">
        <v>-128.61898694999999</v>
      </c>
      <c r="E31" s="354">
        <v>-138.91673150999998</v>
      </c>
      <c r="F31" s="354">
        <v>-105.75599009000001</v>
      </c>
      <c r="G31" s="355">
        <v>-105.18608793</v>
      </c>
      <c r="H31" s="35"/>
      <c r="I31" s="353">
        <v>-113.55904477</v>
      </c>
      <c r="J31" s="354">
        <v>-141.72258020999999</v>
      </c>
      <c r="K31" s="354">
        <v>-155.11061753999999</v>
      </c>
      <c r="L31" s="355">
        <v>-167.77459737000001</v>
      </c>
      <c r="M31" s="35"/>
      <c r="N31" s="353">
        <v>-205.19520979999999</v>
      </c>
      <c r="O31" s="354">
        <v>-179.40136052</v>
      </c>
      <c r="P31" s="354">
        <v>-200.14199138999999</v>
      </c>
      <c r="Q31" s="355">
        <v>-226.67765603999999</v>
      </c>
      <c r="R31" s="35"/>
      <c r="S31" s="353">
        <v>-284.70077338999999</v>
      </c>
      <c r="T31" s="354">
        <v>-226.8695721</v>
      </c>
      <c r="U31" s="354">
        <v>-339.4419537</v>
      </c>
      <c r="V31" s="355">
        <v>-278.75434637000001</v>
      </c>
      <c r="W31" s="35"/>
      <c r="X31" s="353">
        <v>-331.58468644000004</v>
      </c>
      <c r="Y31" s="354">
        <v>-328.25822085999999</v>
      </c>
      <c r="Z31" s="354">
        <v>-322.42082257999999</v>
      </c>
      <c r="AA31" s="355">
        <v>-373.55497795999997</v>
      </c>
      <c r="AB31" s="354"/>
      <c r="AC31" s="353">
        <v>-285.53558194999999</v>
      </c>
      <c r="AD31" s="354">
        <v>-249.78355741999997</v>
      </c>
      <c r="AE31" s="354">
        <v>-270.79863438999996</v>
      </c>
      <c r="AF31" s="355">
        <v>-253.27889535999998</v>
      </c>
      <c r="AG31" s="354"/>
      <c r="AH31" s="353">
        <v>-219.40912618999999</v>
      </c>
      <c r="AI31" s="354">
        <v>-256.57398370999999</v>
      </c>
      <c r="AJ31" s="354">
        <v>-203.83617944999997</v>
      </c>
      <c r="AK31" s="355">
        <v>-114.95147699</v>
      </c>
      <c r="AL31" s="35"/>
      <c r="AM31" s="353">
        <v>-143.32076825999999</v>
      </c>
      <c r="AN31" s="354">
        <v>-224.31522942000004</v>
      </c>
      <c r="AO31" s="354">
        <v>-288.99269415000003</v>
      </c>
      <c r="AP31" s="355">
        <v>-307.51392504</v>
      </c>
      <c r="AQ31" s="444"/>
      <c r="AR31" s="353">
        <v>-349.68120003000001</v>
      </c>
      <c r="AS31" s="354">
        <v>-133.44111447</v>
      </c>
      <c r="AT31" s="354">
        <v>-229.51688381</v>
      </c>
      <c r="AU31" s="355">
        <v>-84.444686239999982</v>
      </c>
      <c r="AV31" s="444"/>
      <c r="AW31" s="353">
        <v>-395.24899347999997</v>
      </c>
      <c r="AX31" s="354">
        <v>-153.33269884999999</v>
      </c>
      <c r="AY31" s="354">
        <v>-422.96976902000006</v>
      </c>
      <c r="AZ31" s="355">
        <v>-440.53793499</v>
      </c>
      <c r="BA31" s="444"/>
      <c r="BB31" s="353">
        <v>-469.67514105000009</v>
      </c>
      <c r="BC31" s="354">
        <v>-719.73002275999977</v>
      </c>
      <c r="BD31" s="354">
        <v>-504.75301666000013</v>
      </c>
      <c r="BE31" s="355">
        <v>-363.65242543999994</v>
      </c>
      <c r="BF31" s="444"/>
      <c r="BG31" s="353">
        <v>-502.04046911</v>
      </c>
      <c r="BH31" s="354">
        <v>-403.39843678</v>
      </c>
      <c r="BI31" s="354">
        <v>-596.75643342000012</v>
      </c>
      <c r="BJ31" s="355">
        <v>-377.81848185999985</v>
      </c>
      <c r="BK31" s="444"/>
      <c r="BL31" s="353">
        <v>-442.96442934000004</v>
      </c>
      <c r="BM31" s="354">
        <v>-486.33219348751402</v>
      </c>
      <c r="BN31" s="354">
        <v>-329.06911325780214</v>
      </c>
      <c r="BO31" s="355">
        <v>-554.64173187882477</v>
      </c>
      <c r="BP31" s="444"/>
      <c r="BQ31" s="353">
        <v>-356.85859598966852</v>
      </c>
      <c r="BR31" s="354">
        <v>-678.46319450621888</v>
      </c>
      <c r="BS31" s="354">
        <v>-776.55691010102362</v>
      </c>
      <c r="BT31" s="355">
        <v>-942.54692875854107</v>
      </c>
      <c r="BU31" s="444"/>
      <c r="BV31" s="63">
        <f>SUM(D31:G31)</f>
        <v>-478.47779647999999</v>
      </c>
      <c r="BW31" s="64">
        <f>SUM(I31:L31)</f>
        <v>-578.16683989000001</v>
      </c>
      <c r="BX31" s="64">
        <f>SUM(N31:Q31)</f>
        <v>-811.41621774999987</v>
      </c>
      <c r="BY31" s="64">
        <f>SUM(S31:V31)</f>
        <v>-1129.7666455600001</v>
      </c>
      <c r="BZ31" s="64">
        <f>SUM(X31:AA31)</f>
        <v>-1355.8187078400001</v>
      </c>
      <c r="CA31" s="64">
        <f>SUM(AC31:AF31)</f>
        <v>-1059.3966691199998</v>
      </c>
      <c r="CB31" s="64">
        <f>SUM(AH31:AK31)</f>
        <v>-794.77076633999991</v>
      </c>
      <c r="CC31" s="64">
        <f>SUM(AM31:AP31)</f>
        <v>-964.1426168700001</v>
      </c>
      <c r="CD31" s="64">
        <f>SUM(AR31:AU31)</f>
        <v>-797.08388454999999</v>
      </c>
      <c r="CE31" s="64">
        <f>SUM(AW31:AZ31)</f>
        <v>-1412.0893963399999</v>
      </c>
      <c r="CF31" s="64">
        <f>SUM(BB31:BE31)</f>
        <v>-2057.81060591</v>
      </c>
      <c r="CG31" s="64">
        <f>SUM(BG31:BJ31)</f>
        <v>-1880.01382117</v>
      </c>
      <c r="CH31" s="64">
        <f>SUM(BL31:BO31)</f>
        <v>-1813.0074679641411</v>
      </c>
      <c r="CI31" s="65">
        <f>SUM(BQ31:BT31)</f>
        <v>-2754.4256293554522</v>
      </c>
      <c r="CJ31" s="733"/>
      <c r="CK31" s="733"/>
      <c r="CL31" s="733"/>
      <c r="CM31" s="733"/>
    </row>
    <row r="32" spans="1:91" x14ac:dyDescent="0.25">
      <c r="A32" s="811"/>
      <c r="B32" s="303"/>
      <c r="C32" s="102"/>
      <c r="D32" s="353"/>
      <c r="E32" s="354"/>
      <c r="F32" s="354"/>
      <c r="G32" s="355"/>
      <c r="H32" s="415"/>
      <c r="I32" s="353"/>
      <c r="J32" s="354"/>
      <c r="K32" s="354"/>
      <c r="L32" s="355"/>
      <c r="M32" s="415"/>
      <c r="N32" s="353"/>
      <c r="O32" s="354"/>
      <c r="P32" s="354"/>
      <c r="Q32" s="355"/>
      <c r="R32" s="415"/>
      <c r="S32" s="353"/>
      <c r="T32" s="354"/>
      <c r="U32" s="354"/>
      <c r="V32" s="355"/>
      <c r="W32" s="415"/>
      <c r="X32" s="353"/>
      <c r="Y32" s="354"/>
      <c r="Z32" s="354"/>
      <c r="AA32" s="355"/>
      <c r="AB32" s="415"/>
      <c r="AC32" s="353"/>
      <c r="AD32" s="354"/>
      <c r="AE32" s="354"/>
      <c r="AF32" s="355"/>
      <c r="AG32" s="415"/>
      <c r="AH32" s="353"/>
      <c r="AI32" s="354"/>
      <c r="AJ32" s="354"/>
      <c r="AK32" s="355"/>
      <c r="AL32" s="415"/>
      <c r="AM32" s="353"/>
      <c r="AN32" s="354"/>
      <c r="AO32" s="354"/>
      <c r="AP32" s="355"/>
      <c r="AQ32" s="415"/>
      <c r="AR32" s="353"/>
      <c r="AS32" s="354"/>
      <c r="AT32" s="354"/>
      <c r="AU32" s="355"/>
      <c r="AV32" s="415"/>
      <c r="AW32" s="353"/>
      <c r="AX32" s="354"/>
      <c r="AY32" s="354"/>
      <c r="AZ32" s="355"/>
      <c r="BA32" s="415"/>
      <c r="BB32" s="353"/>
      <c r="BC32" s="354"/>
      <c r="BD32" s="354"/>
      <c r="BE32" s="355"/>
      <c r="BF32" s="415"/>
      <c r="BG32" s="353"/>
      <c r="BH32" s="354"/>
      <c r="BI32" s="354"/>
      <c r="BJ32" s="355"/>
      <c r="BK32" s="415"/>
      <c r="BL32" s="353"/>
      <c r="BM32" s="354"/>
      <c r="BN32" s="354"/>
      <c r="BO32" s="355"/>
      <c r="BP32" s="415"/>
      <c r="BQ32" s="353"/>
      <c r="BR32" s="354"/>
      <c r="BS32" s="354"/>
      <c r="BT32" s="355"/>
      <c r="BU32" s="415"/>
      <c r="BV32" s="308"/>
      <c r="BW32" s="71"/>
      <c r="BX32" s="71"/>
      <c r="BY32" s="71"/>
      <c r="BZ32" s="71"/>
      <c r="CA32" s="71"/>
      <c r="CB32" s="71"/>
      <c r="CC32" s="71"/>
      <c r="CD32" s="71"/>
      <c r="CE32" s="71"/>
      <c r="CF32" s="71"/>
      <c r="CG32" s="71"/>
      <c r="CH32" s="71"/>
      <c r="CI32" s="72"/>
      <c r="CJ32" s="733"/>
      <c r="CK32" s="733"/>
      <c r="CL32" s="733"/>
      <c r="CM32" s="733"/>
    </row>
    <row r="33" spans="1:91" s="113" customFormat="1" x14ac:dyDescent="0.25">
      <c r="A33" s="811" t="s">
        <v>44</v>
      </c>
      <c r="B33" s="305"/>
      <c r="C33" s="450"/>
      <c r="D33" s="426">
        <f t="shared" ref="D33:G33" si="16">SUM(D34:D36)</f>
        <v>3.0437171699999945</v>
      </c>
      <c r="E33" s="415">
        <f t="shared" si="16"/>
        <v>2.9252868200000002</v>
      </c>
      <c r="F33" s="415">
        <f t="shared" si="16"/>
        <v>2.5515488200000003</v>
      </c>
      <c r="G33" s="416">
        <f t="shared" si="16"/>
        <v>1.9597126000000016</v>
      </c>
      <c r="H33" s="451"/>
      <c r="I33" s="426">
        <f t="shared" ref="I33:L33" si="17">SUM(I34:I36)</f>
        <v>-1.9588665199999999</v>
      </c>
      <c r="J33" s="415">
        <f t="shared" si="17"/>
        <v>-8.3399470000000003E-2</v>
      </c>
      <c r="K33" s="415">
        <f t="shared" si="17"/>
        <v>-1.77872198</v>
      </c>
      <c r="L33" s="416">
        <f t="shared" si="17"/>
        <v>-1.1721620699999999</v>
      </c>
      <c r="M33" s="451"/>
      <c r="N33" s="426">
        <f t="shared" ref="N33:Q33" si="18">SUM(N34:N36)</f>
        <v>-2.56729677</v>
      </c>
      <c r="O33" s="415">
        <f t="shared" si="18"/>
        <v>-3.0679090200000001</v>
      </c>
      <c r="P33" s="415">
        <f t="shared" si="18"/>
        <v>-5.1845156799999996</v>
      </c>
      <c r="Q33" s="416">
        <f t="shared" si="18"/>
        <v>-5.6697355299999996</v>
      </c>
      <c r="R33" s="451"/>
      <c r="S33" s="426">
        <f t="shared" ref="S33:V33" si="19">SUM(S34:S36)</f>
        <v>-2.9162389800000001</v>
      </c>
      <c r="T33" s="415">
        <f t="shared" si="19"/>
        <v>3.4446263899999998</v>
      </c>
      <c r="U33" s="415">
        <f t="shared" si="19"/>
        <v>-5.7603134499999999</v>
      </c>
      <c r="V33" s="416">
        <f t="shared" si="19"/>
        <v>-5.6519152500000001</v>
      </c>
      <c r="W33" s="451"/>
      <c r="X33" s="426">
        <f t="shared" ref="X33:AA33" si="20">SUM(X34:X36)</f>
        <v>-3.2671447100000002</v>
      </c>
      <c r="Y33" s="415">
        <f t="shared" si="20"/>
        <v>6.3080118599999997</v>
      </c>
      <c r="Z33" s="415">
        <f t="shared" si="20"/>
        <v>2.3429160899999997</v>
      </c>
      <c r="AA33" s="416">
        <f t="shared" si="20"/>
        <v>2.0937477599999998</v>
      </c>
      <c r="AB33" s="415"/>
      <c r="AC33" s="426">
        <f t="shared" ref="AC33:AF33" si="21">SUM(AC34:AC36)</f>
        <v>6.4275860500000004</v>
      </c>
      <c r="AD33" s="415">
        <f t="shared" si="21"/>
        <v>5.6589354400000005</v>
      </c>
      <c r="AE33" s="415">
        <f t="shared" si="21"/>
        <v>4.0246310599999999</v>
      </c>
      <c r="AF33" s="416">
        <f t="shared" si="21"/>
        <v>4.5621834100000003</v>
      </c>
      <c r="AG33" s="415"/>
      <c r="AH33" s="426">
        <f t="shared" ref="AH33:AK33" si="22">SUM(AH34:AH36)</f>
        <v>-2.9804757200000003</v>
      </c>
      <c r="AI33" s="415">
        <f t="shared" si="22"/>
        <v>-3.3970219100000003</v>
      </c>
      <c r="AJ33" s="415">
        <f t="shared" si="22"/>
        <v>-2.8055501600000001</v>
      </c>
      <c r="AK33" s="416">
        <f t="shared" si="22"/>
        <v>-5.5962122900000004</v>
      </c>
      <c r="AL33" s="451"/>
      <c r="AM33" s="426">
        <f t="shared" ref="AM33:AP33" si="23">SUM(AM34:AM36)</f>
        <v>-6.9704464399999999</v>
      </c>
      <c r="AN33" s="415">
        <f t="shared" si="23"/>
        <v>-3.07792391</v>
      </c>
      <c r="AO33" s="415">
        <f t="shared" si="23"/>
        <v>-8.2467073600000003</v>
      </c>
      <c r="AP33" s="416">
        <f t="shared" si="23"/>
        <v>6.1508432900000001</v>
      </c>
      <c r="AQ33" s="444"/>
      <c r="AR33" s="426">
        <f t="shared" ref="AR33:AU33" si="24">SUM(AR34:AR36)</f>
        <v>-12.428124219999999</v>
      </c>
      <c r="AS33" s="415">
        <f t="shared" si="24"/>
        <v>-13.26985906</v>
      </c>
      <c r="AT33" s="415">
        <f t="shared" si="24"/>
        <v>-4.8167913599999999</v>
      </c>
      <c r="AU33" s="416">
        <f t="shared" si="24"/>
        <v>-13.101885429999999</v>
      </c>
      <c r="AV33" s="444"/>
      <c r="AW33" s="426">
        <f t="shared" ref="AW33:AZ33" si="25">SUM(AW34:AW36)</f>
        <v>-12.22201999</v>
      </c>
      <c r="AX33" s="415">
        <f t="shared" si="25"/>
        <v>1.2806808599999999</v>
      </c>
      <c r="AY33" s="415">
        <f t="shared" si="25"/>
        <v>-11.081613560000001</v>
      </c>
      <c r="AZ33" s="416">
        <f t="shared" si="25"/>
        <v>4.4373878800000002</v>
      </c>
      <c r="BA33" s="444"/>
      <c r="BB33" s="426">
        <f t="shared" ref="BB33:BE33" si="26">SUM(BB34:BB36)</f>
        <v>13.268863899999999</v>
      </c>
      <c r="BC33" s="415">
        <f t="shared" si="26"/>
        <v>7.7237668499999641</v>
      </c>
      <c r="BD33" s="415">
        <f t="shared" si="26"/>
        <v>-11.140146179999997</v>
      </c>
      <c r="BE33" s="416">
        <f t="shared" si="26"/>
        <v>2.0976968200000004</v>
      </c>
      <c r="BF33" s="444"/>
      <c r="BG33" s="426">
        <f t="shared" ref="BG33:BJ33" si="27">SUM(BG34:BG36)</f>
        <v>10.448457680000004</v>
      </c>
      <c r="BH33" s="415">
        <f t="shared" si="27"/>
        <v>1.5683448100000024</v>
      </c>
      <c r="BI33" s="415">
        <f t="shared" si="27"/>
        <v>-0.30237964000000062</v>
      </c>
      <c r="BJ33" s="416">
        <f t="shared" si="27"/>
        <v>0.1934540099999979</v>
      </c>
      <c r="BK33" s="444"/>
      <c r="BL33" s="426">
        <f t="shared" ref="BL33:BO33" si="28">SUM(BL34:BL36)</f>
        <v>-3.0840884899999947</v>
      </c>
      <c r="BM33" s="415">
        <f t="shared" si="28"/>
        <v>-9.6947370719621002</v>
      </c>
      <c r="BN33" s="415">
        <f t="shared" si="28"/>
        <v>3.7204105833462049</v>
      </c>
      <c r="BO33" s="416">
        <f t="shared" si="28"/>
        <v>-120.61666834924318</v>
      </c>
      <c r="BP33" s="444"/>
      <c r="BQ33" s="426">
        <f>SUM(BQ34:BQ36)</f>
        <v>-149.48649817673157</v>
      </c>
      <c r="BR33" s="415">
        <f>SUM(BR34:BR36)</f>
        <v>132.12164376681113</v>
      </c>
      <c r="BS33" s="415">
        <f>SUM(BS34:BS36)</f>
        <v>-8.4642878701572997</v>
      </c>
      <c r="BT33" s="416">
        <f>SUM(BT34:BT36)</f>
        <v>-40.676287849482698</v>
      </c>
      <c r="BU33" s="444"/>
      <c r="BV33" s="45">
        <f>SUM(D33:G33)</f>
        <v>10.480265409999996</v>
      </c>
      <c r="BW33" s="46">
        <f>SUM(I33:L33)</f>
        <v>-4.9931500399999997</v>
      </c>
      <c r="BX33" s="46">
        <f>SUM(N33:Q33)</f>
        <v>-16.489457000000002</v>
      </c>
      <c r="BY33" s="46">
        <f>SUM(S33:V33)</f>
        <v>-10.883841289999999</v>
      </c>
      <c r="BZ33" s="46">
        <f>SUM(X33:AA33)</f>
        <v>7.477530999999999</v>
      </c>
      <c r="CA33" s="46">
        <f>SUM(AC33:AF33)</f>
        <v>20.673335959999999</v>
      </c>
      <c r="CB33" s="46">
        <f>SUM(AH33:AK33)</f>
        <v>-14.77926008</v>
      </c>
      <c r="CC33" s="46">
        <f>SUM(AM33:AP33)</f>
        <v>-12.14423442</v>
      </c>
      <c r="CD33" s="46">
        <f>SUM(AR33:AU33)</f>
        <v>-43.616660069999995</v>
      </c>
      <c r="CE33" s="46">
        <f>SUM(AW33:AZ33)</f>
        <v>-17.585564810000001</v>
      </c>
      <c r="CF33" s="46">
        <f>SUM(BB33:BE33)</f>
        <v>11.950181389999969</v>
      </c>
      <c r="CG33" s="46">
        <f>SUM(BG33:BJ33)</f>
        <v>11.907876860000005</v>
      </c>
      <c r="CH33" s="46">
        <f>SUM(BL33:BO33)</f>
        <v>-129.67508332785908</v>
      </c>
      <c r="CI33" s="47">
        <f>SUM(BQ33:BT33)</f>
        <v>-66.505430129560438</v>
      </c>
      <c r="CJ33" s="733"/>
      <c r="CK33" s="733"/>
      <c r="CL33" s="733"/>
      <c r="CM33" s="733"/>
    </row>
    <row r="34" spans="1:91" x14ac:dyDescent="0.25">
      <c r="A34" s="814" t="s">
        <v>45</v>
      </c>
      <c r="B34" s="303"/>
      <c r="C34" s="5"/>
      <c r="D34" s="353">
        <v>3.0437171699999945</v>
      </c>
      <c r="E34" s="354">
        <v>2.9252868200000002</v>
      </c>
      <c r="F34" s="354">
        <v>2.5515488200000003</v>
      </c>
      <c r="G34" s="355">
        <v>1.9597126000000016</v>
      </c>
      <c r="H34" s="452"/>
      <c r="I34" s="353">
        <v>-1.9588665199999999</v>
      </c>
      <c r="J34" s="354">
        <v>-8.3399470000000003E-2</v>
      </c>
      <c r="K34" s="354">
        <v>-1.77872198</v>
      </c>
      <c r="L34" s="355">
        <v>-1.1721620699999999</v>
      </c>
      <c r="M34" s="452"/>
      <c r="N34" s="353">
        <v>-2.56729677</v>
      </c>
      <c r="O34" s="354">
        <v>-3.0679090200000001</v>
      </c>
      <c r="P34" s="354">
        <v>-5.1845156799999996</v>
      </c>
      <c r="Q34" s="355">
        <v>-5.6697355299999996</v>
      </c>
      <c r="R34" s="452"/>
      <c r="S34" s="353">
        <v>-2.9162389800000001</v>
      </c>
      <c r="T34" s="354">
        <v>3.4446263899999998</v>
      </c>
      <c r="U34" s="354">
        <v>-5.7603134499999999</v>
      </c>
      <c r="V34" s="355">
        <v>-5.6519152500000001</v>
      </c>
      <c r="W34" s="452"/>
      <c r="X34" s="353">
        <v>-3.2671447100000002</v>
      </c>
      <c r="Y34" s="354">
        <v>6.3080118599999997</v>
      </c>
      <c r="Z34" s="354">
        <v>2.3429160899999997</v>
      </c>
      <c r="AA34" s="355">
        <v>2.0937477599999998</v>
      </c>
      <c r="AB34" s="354"/>
      <c r="AC34" s="353">
        <v>6.4275860500000004</v>
      </c>
      <c r="AD34" s="354">
        <v>5.6589354400000005</v>
      </c>
      <c r="AE34" s="354">
        <v>4.0246310599999999</v>
      </c>
      <c r="AF34" s="355">
        <v>4.5621834100000003</v>
      </c>
      <c r="AG34" s="354"/>
      <c r="AH34" s="353">
        <v>-2.9804757200000003</v>
      </c>
      <c r="AI34" s="354">
        <v>-3.3970219100000003</v>
      </c>
      <c r="AJ34" s="354">
        <v>-2.8055501600000001</v>
      </c>
      <c r="AK34" s="355">
        <v>-5.5962122900000004</v>
      </c>
      <c r="AL34" s="452"/>
      <c r="AM34" s="353">
        <v>-6.9704464399999999</v>
      </c>
      <c r="AN34" s="354">
        <v>-3.07792391</v>
      </c>
      <c r="AO34" s="354">
        <v>-8.2467073600000003</v>
      </c>
      <c r="AP34" s="355">
        <v>6.1508432900000001</v>
      </c>
      <c r="AQ34" s="453"/>
      <c r="AR34" s="353">
        <v>-12.428124219999999</v>
      </c>
      <c r="AS34" s="354">
        <v>-13.26985906</v>
      </c>
      <c r="AT34" s="354">
        <v>-4.8167913599999999</v>
      </c>
      <c r="AU34" s="355">
        <v>-13.101885429999999</v>
      </c>
      <c r="AV34" s="453"/>
      <c r="AW34" s="353">
        <v>-12.22201999</v>
      </c>
      <c r="AX34" s="354">
        <v>1.2806808599999999</v>
      </c>
      <c r="AY34" s="354">
        <v>-11.081613560000001</v>
      </c>
      <c r="AZ34" s="355">
        <v>4.4373878800000002</v>
      </c>
      <c r="BA34" s="453"/>
      <c r="BB34" s="353">
        <v>13.268863899999999</v>
      </c>
      <c r="BC34" s="354">
        <v>7.7237668499999641</v>
      </c>
      <c r="BD34" s="354">
        <v>-11.140146179999997</v>
      </c>
      <c r="BE34" s="355">
        <v>2.0976968200000004</v>
      </c>
      <c r="BF34" s="453"/>
      <c r="BG34" s="353">
        <v>10.448457680000004</v>
      </c>
      <c r="BH34" s="354">
        <v>1.5683448100000024</v>
      </c>
      <c r="BI34" s="354">
        <v>-0.30237964000000062</v>
      </c>
      <c r="BJ34" s="355">
        <v>0.1934540099999979</v>
      </c>
      <c r="BK34" s="453"/>
      <c r="BL34" s="353">
        <v>-3.0840884899999947</v>
      </c>
      <c r="BM34" s="354">
        <v>-8.0119514519620996</v>
      </c>
      <c r="BN34" s="354">
        <v>4.1275768433462048</v>
      </c>
      <c r="BO34" s="355">
        <v>-120.21397783924319</v>
      </c>
      <c r="BP34" s="453"/>
      <c r="BQ34" s="353">
        <v>-149.08380766673156</v>
      </c>
      <c r="BR34" s="354">
        <v>41.418840076811108</v>
      </c>
      <c r="BS34" s="354">
        <v>-8.0615973601573003</v>
      </c>
      <c r="BT34" s="355">
        <v>-40.273597339482698</v>
      </c>
      <c r="BU34" s="453"/>
      <c r="BV34" s="63">
        <f>SUM(D34:G34)</f>
        <v>10.480265409999996</v>
      </c>
      <c r="BW34" s="64">
        <f>SUM(I34:L34)</f>
        <v>-4.9931500399999997</v>
      </c>
      <c r="BX34" s="64">
        <f>SUM(N34:Q34)</f>
        <v>-16.489457000000002</v>
      </c>
      <c r="BY34" s="64">
        <f>SUM(S34:V34)</f>
        <v>-10.883841289999999</v>
      </c>
      <c r="BZ34" s="64">
        <f>SUM(X34:AA34)</f>
        <v>7.477530999999999</v>
      </c>
      <c r="CA34" s="64">
        <f>SUM(AC34:AF34)</f>
        <v>20.673335959999999</v>
      </c>
      <c r="CB34" s="64">
        <f>SUM(AH34:AK34)</f>
        <v>-14.77926008</v>
      </c>
      <c r="CC34" s="64">
        <f>SUM(AM34:AP34)</f>
        <v>-12.14423442</v>
      </c>
      <c r="CD34" s="64">
        <f>SUM(AR34:AU34)</f>
        <v>-43.616660069999995</v>
      </c>
      <c r="CE34" s="64">
        <f>SUM(AW34:AZ34)</f>
        <v>-17.585564810000001</v>
      </c>
      <c r="CF34" s="64">
        <f>SUM(BB34:BE34)</f>
        <v>11.950181389999969</v>
      </c>
      <c r="CG34" s="64">
        <f>SUM(BG34:BJ34)</f>
        <v>11.907876860000005</v>
      </c>
      <c r="CH34" s="64">
        <f>SUM(BL34:BO34)</f>
        <v>-127.18244093785907</v>
      </c>
      <c r="CI34" s="65">
        <f>SUM(BQ34:BT34)</f>
        <v>-156.00016228956045</v>
      </c>
      <c r="CJ34" s="733"/>
      <c r="CK34" s="733"/>
      <c r="CL34" s="733"/>
      <c r="CM34" s="733"/>
    </row>
    <row r="35" spans="1:91" x14ac:dyDescent="0.25">
      <c r="A35" s="814" t="s">
        <v>46</v>
      </c>
      <c r="B35" s="303"/>
      <c r="C35" s="5"/>
      <c r="D35" s="353">
        <v>0</v>
      </c>
      <c r="E35" s="354">
        <v>0</v>
      </c>
      <c r="F35" s="354">
        <v>0</v>
      </c>
      <c r="G35" s="355">
        <v>0</v>
      </c>
      <c r="H35" s="452"/>
      <c r="I35" s="353">
        <v>0</v>
      </c>
      <c r="J35" s="354">
        <v>0</v>
      </c>
      <c r="K35" s="354">
        <v>0</v>
      </c>
      <c r="L35" s="355">
        <v>0</v>
      </c>
      <c r="M35" s="452"/>
      <c r="N35" s="353">
        <v>0</v>
      </c>
      <c r="O35" s="354">
        <v>0</v>
      </c>
      <c r="P35" s="354">
        <v>0</v>
      </c>
      <c r="Q35" s="355">
        <v>0</v>
      </c>
      <c r="R35" s="452"/>
      <c r="S35" s="353">
        <v>0</v>
      </c>
      <c r="T35" s="354">
        <v>0</v>
      </c>
      <c r="U35" s="354">
        <v>0</v>
      </c>
      <c r="V35" s="355">
        <v>0</v>
      </c>
      <c r="W35" s="452"/>
      <c r="X35" s="353">
        <v>0</v>
      </c>
      <c r="Y35" s="354">
        <v>0</v>
      </c>
      <c r="Z35" s="354">
        <v>0</v>
      </c>
      <c r="AA35" s="355">
        <v>0</v>
      </c>
      <c r="AB35" s="354"/>
      <c r="AC35" s="353">
        <v>0</v>
      </c>
      <c r="AD35" s="354">
        <v>0</v>
      </c>
      <c r="AE35" s="354">
        <v>0</v>
      </c>
      <c r="AF35" s="355">
        <v>0</v>
      </c>
      <c r="AG35" s="354"/>
      <c r="AH35" s="353">
        <v>0</v>
      </c>
      <c r="AI35" s="354">
        <v>0</v>
      </c>
      <c r="AJ35" s="354">
        <v>0</v>
      </c>
      <c r="AK35" s="355">
        <v>0</v>
      </c>
      <c r="AL35" s="452"/>
      <c r="AM35" s="353">
        <v>0</v>
      </c>
      <c r="AN35" s="354">
        <v>0</v>
      </c>
      <c r="AO35" s="354">
        <v>0</v>
      </c>
      <c r="AP35" s="355">
        <v>0</v>
      </c>
      <c r="AQ35" s="453"/>
      <c r="AR35" s="353">
        <v>0</v>
      </c>
      <c r="AS35" s="354">
        <v>0</v>
      </c>
      <c r="AT35" s="354">
        <v>0</v>
      </c>
      <c r="AU35" s="355">
        <v>0</v>
      </c>
      <c r="AV35" s="453"/>
      <c r="AW35" s="353">
        <v>0</v>
      </c>
      <c r="AX35" s="354">
        <v>0</v>
      </c>
      <c r="AY35" s="354">
        <v>0</v>
      </c>
      <c r="AZ35" s="355">
        <v>0</v>
      </c>
      <c r="BA35" s="453"/>
      <c r="BB35" s="353">
        <v>0</v>
      </c>
      <c r="BC35" s="354">
        <v>0</v>
      </c>
      <c r="BD35" s="354">
        <v>0</v>
      </c>
      <c r="BE35" s="355">
        <v>0</v>
      </c>
      <c r="BF35" s="453"/>
      <c r="BG35" s="353">
        <v>0</v>
      </c>
      <c r="BH35" s="354">
        <v>0</v>
      </c>
      <c r="BI35" s="354">
        <v>0</v>
      </c>
      <c r="BJ35" s="355">
        <v>0</v>
      </c>
      <c r="BK35" s="453"/>
      <c r="BL35" s="353">
        <v>0</v>
      </c>
      <c r="BM35" s="354">
        <v>-1.6827856200000002</v>
      </c>
      <c r="BN35" s="354">
        <v>-0.40716626</v>
      </c>
      <c r="BO35" s="355">
        <v>-0.40269051</v>
      </c>
      <c r="BP35" s="453"/>
      <c r="BQ35" s="353">
        <v>-0.40269051</v>
      </c>
      <c r="BR35" s="354">
        <v>-0.40269051</v>
      </c>
      <c r="BS35" s="354">
        <v>-0.40269051</v>
      </c>
      <c r="BT35" s="355">
        <v>-0.40269051</v>
      </c>
      <c r="BU35" s="453"/>
      <c r="BV35" s="63">
        <f>SUM(D35:G35)</f>
        <v>0</v>
      </c>
      <c r="BW35" s="64">
        <f>SUM(I35:L35)</f>
        <v>0</v>
      </c>
      <c r="BX35" s="64">
        <f>SUM(N35:Q35)</f>
        <v>0</v>
      </c>
      <c r="BY35" s="64">
        <f>SUM(S35:V35)</f>
        <v>0</v>
      </c>
      <c r="BZ35" s="64">
        <f>SUM(X35:AA35)</f>
        <v>0</v>
      </c>
      <c r="CA35" s="64">
        <f>SUM(AC35:AF35)</f>
        <v>0</v>
      </c>
      <c r="CB35" s="64">
        <f>SUM(AH35:AK35)</f>
        <v>0</v>
      </c>
      <c r="CC35" s="64">
        <f>SUM(AM35:AP35)</f>
        <v>0</v>
      </c>
      <c r="CD35" s="64">
        <f>SUM(AR35:AU35)</f>
        <v>0</v>
      </c>
      <c r="CE35" s="64">
        <f>SUM(AW35:AZ35)</f>
        <v>0</v>
      </c>
      <c r="CF35" s="64">
        <f>SUM(BB35:BE35)</f>
        <v>0</v>
      </c>
      <c r="CG35" s="64">
        <f>SUM(BG35:BJ35)</f>
        <v>0</v>
      </c>
      <c r="CH35" s="64">
        <f>SUM(BL35:BO35)</f>
        <v>-2.4926423900000003</v>
      </c>
      <c r="CI35" s="65">
        <f>SUM(BQ35:BT35)</f>
        <v>-1.61076204</v>
      </c>
      <c r="CJ35" s="733"/>
      <c r="CK35" s="733"/>
      <c r="CL35" s="733"/>
      <c r="CM35" s="733"/>
    </row>
    <row r="36" spans="1:91" x14ac:dyDescent="0.25">
      <c r="A36" s="728" t="s">
        <v>47</v>
      </c>
      <c r="B36" s="303"/>
      <c r="C36" s="106"/>
      <c r="D36" s="353">
        <v>0</v>
      </c>
      <c r="E36" s="354">
        <v>0</v>
      </c>
      <c r="F36" s="354">
        <v>0</v>
      </c>
      <c r="G36" s="355">
        <v>0</v>
      </c>
      <c r="H36" s="354"/>
      <c r="I36" s="353">
        <v>0</v>
      </c>
      <c r="J36" s="354">
        <v>0</v>
      </c>
      <c r="K36" s="354">
        <v>0</v>
      </c>
      <c r="L36" s="355">
        <v>0</v>
      </c>
      <c r="M36" s="354"/>
      <c r="N36" s="353">
        <v>0</v>
      </c>
      <c r="O36" s="354">
        <v>0</v>
      </c>
      <c r="P36" s="354">
        <v>0</v>
      </c>
      <c r="Q36" s="355">
        <v>0</v>
      </c>
      <c r="R36" s="354"/>
      <c r="S36" s="353">
        <v>0</v>
      </c>
      <c r="T36" s="354">
        <v>0</v>
      </c>
      <c r="U36" s="354">
        <v>0</v>
      </c>
      <c r="V36" s="355">
        <v>0</v>
      </c>
      <c r="W36" s="354"/>
      <c r="X36" s="353">
        <v>0</v>
      </c>
      <c r="Y36" s="354">
        <v>0</v>
      </c>
      <c r="Z36" s="354">
        <v>0</v>
      </c>
      <c r="AA36" s="355">
        <v>0</v>
      </c>
      <c r="AB36" s="354"/>
      <c r="AC36" s="353">
        <v>0</v>
      </c>
      <c r="AD36" s="354">
        <v>0</v>
      </c>
      <c r="AE36" s="354">
        <v>0</v>
      </c>
      <c r="AF36" s="355">
        <v>0</v>
      </c>
      <c r="AG36" s="354"/>
      <c r="AH36" s="353">
        <v>0</v>
      </c>
      <c r="AI36" s="354">
        <v>0</v>
      </c>
      <c r="AJ36" s="354">
        <v>0</v>
      </c>
      <c r="AK36" s="355">
        <v>0</v>
      </c>
      <c r="AL36" s="354"/>
      <c r="AM36" s="353">
        <v>0</v>
      </c>
      <c r="AN36" s="354">
        <v>0</v>
      </c>
      <c r="AO36" s="354">
        <v>0</v>
      </c>
      <c r="AP36" s="355">
        <v>0</v>
      </c>
      <c r="AQ36" s="453"/>
      <c r="AR36" s="353">
        <v>0</v>
      </c>
      <c r="AS36" s="354">
        <v>0</v>
      </c>
      <c r="AT36" s="354">
        <v>0</v>
      </c>
      <c r="AU36" s="355">
        <v>0</v>
      </c>
      <c r="AV36" s="453"/>
      <c r="AW36" s="353">
        <v>0</v>
      </c>
      <c r="AX36" s="354">
        <v>0</v>
      </c>
      <c r="AY36" s="354">
        <v>0</v>
      </c>
      <c r="AZ36" s="355">
        <v>0</v>
      </c>
      <c r="BA36" s="453"/>
      <c r="BB36" s="353">
        <v>0</v>
      </c>
      <c r="BC36" s="354">
        <v>0</v>
      </c>
      <c r="BD36" s="354">
        <v>0</v>
      </c>
      <c r="BE36" s="355">
        <v>0</v>
      </c>
      <c r="BF36" s="453"/>
      <c r="BG36" s="353">
        <v>0</v>
      </c>
      <c r="BH36" s="354">
        <v>0</v>
      </c>
      <c r="BI36" s="354">
        <v>0</v>
      </c>
      <c r="BJ36" s="355">
        <v>0</v>
      </c>
      <c r="BK36" s="453"/>
      <c r="BL36" s="353">
        <v>0</v>
      </c>
      <c r="BM36" s="354">
        <v>0</v>
      </c>
      <c r="BN36" s="354">
        <v>0</v>
      </c>
      <c r="BO36" s="355">
        <v>0</v>
      </c>
      <c r="BP36" s="453"/>
      <c r="BQ36" s="353">
        <v>0</v>
      </c>
      <c r="BR36" s="354">
        <v>91.10549420000001</v>
      </c>
      <c r="BS36" s="354">
        <v>0</v>
      </c>
      <c r="BT36" s="355">
        <v>0</v>
      </c>
      <c r="BU36" s="453"/>
      <c r="BV36" s="63">
        <f>SUM(D36:G36)</f>
        <v>0</v>
      </c>
      <c r="BW36" s="64">
        <f>SUM(I36:L36)</f>
        <v>0</v>
      </c>
      <c r="BX36" s="64">
        <f>SUM(N36:Q36)</f>
        <v>0</v>
      </c>
      <c r="BY36" s="64">
        <f>SUM(S36:V36)</f>
        <v>0</v>
      </c>
      <c r="BZ36" s="64">
        <f>SUM(X36:AA36)</f>
        <v>0</v>
      </c>
      <c r="CA36" s="64">
        <f>SUM(AC36:AF36)</f>
        <v>0</v>
      </c>
      <c r="CB36" s="64">
        <f>SUM(AH36:AK36)</f>
        <v>0</v>
      </c>
      <c r="CC36" s="64">
        <f>SUM(AM36:AP36)</f>
        <v>0</v>
      </c>
      <c r="CD36" s="64">
        <f>SUM(AR36:AU36)</f>
        <v>0</v>
      </c>
      <c r="CE36" s="64">
        <f>SUM(AW36:AZ36)</f>
        <v>0</v>
      </c>
      <c r="CF36" s="64">
        <f>SUM(BB36:BE36)</f>
        <v>0</v>
      </c>
      <c r="CG36" s="64">
        <f>SUM(BG36:BJ36)</f>
        <v>0</v>
      </c>
      <c r="CH36" s="64">
        <f>SUM(BL36:BO36)</f>
        <v>0</v>
      </c>
      <c r="CI36" s="65">
        <f>SUM(BQ36:BT36)</f>
        <v>91.10549420000001</v>
      </c>
      <c r="CJ36" s="733"/>
      <c r="CK36" s="733"/>
      <c r="CL36" s="733"/>
      <c r="CM36" s="733"/>
    </row>
    <row r="37" spans="1:91" s="113" customFormat="1" x14ac:dyDescent="0.25">
      <c r="A37" s="73"/>
      <c r="B37" s="303"/>
      <c r="C37" s="454"/>
      <c r="D37" s="308"/>
      <c r="E37" s="424"/>
      <c r="F37" s="424"/>
      <c r="G37" s="441"/>
      <c r="H37" s="424"/>
      <c r="I37" s="308"/>
      <c r="J37" s="424"/>
      <c r="K37" s="424"/>
      <c r="L37" s="441"/>
      <c r="M37" s="424"/>
      <c r="N37" s="308"/>
      <c r="O37" s="424"/>
      <c r="P37" s="424"/>
      <c r="Q37" s="441"/>
      <c r="R37" s="424"/>
      <c r="S37" s="308"/>
      <c r="T37" s="424"/>
      <c r="U37" s="424"/>
      <c r="V37" s="441"/>
      <c r="W37" s="424"/>
      <c r="X37" s="308"/>
      <c r="Y37" s="424"/>
      <c r="Z37" s="424"/>
      <c r="AA37" s="441"/>
      <c r="AB37" s="424"/>
      <c r="AC37" s="308"/>
      <c r="AD37" s="424"/>
      <c r="AE37" s="424"/>
      <c r="AF37" s="441"/>
      <c r="AG37" s="424"/>
      <c r="AH37" s="308"/>
      <c r="AI37" s="424"/>
      <c r="AJ37" s="424"/>
      <c r="AK37" s="441"/>
      <c r="AL37" s="424"/>
      <c r="AM37" s="308"/>
      <c r="AN37" s="424"/>
      <c r="AO37" s="424"/>
      <c r="AP37" s="441"/>
      <c r="AQ37" s="424"/>
      <c r="AR37" s="308"/>
      <c r="AS37" s="424"/>
      <c r="AT37" s="424"/>
      <c r="AU37" s="441"/>
      <c r="AV37" s="424"/>
      <c r="AW37" s="308"/>
      <c r="AX37" s="424"/>
      <c r="AY37" s="424"/>
      <c r="AZ37" s="441"/>
      <c r="BA37" s="424"/>
      <c r="BB37" s="308"/>
      <c r="BC37" s="424"/>
      <c r="BD37" s="424"/>
      <c r="BE37" s="441"/>
      <c r="BF37" s="424"/>
      <c r="BG37" s="308"/>
      <c r="BH37" s="424"/>
      <c r="BI37" s="424"/>
      <c r="BJ37" s="441"/>
      <c r="BK37" s="424"/>
      <c r="BL37" s="308"/>
      <c r="BM37" s="424"/>
      <c r="BN37" s="424"/>
      <c r="BO37" s="441"/>
      <c r="BP37" s="424"/>
      <c r="BQ37" s="308"/>
      <c r="BR37" s="424"/>
      <c r="BS37" s="424"/>
      <c r="BT37" s="441"/>
      <c r="BU37" s="424"/>
      <c r="BV37" s="446"/>
      <c r="BW37" s="56"/>
      <c r="BX37" s="56"/>
      <c r="BY37" s="56"/>
      <c r="BZ37" s="56"/>
      <c r="CA37" s="56"/>
      <c r="CB37" s="56"/>
      <c r="CC37" s="56"/>
      <c r="CD37" s="56"/>
      <c r="CE37" s="56"/>
      <c r="CF37" s="56"/>
      <c r="CG37" s="56"/>
      <c r="CH37" s="56"/>
      <c r="CI37" s="57"/>
      <c r="CJ37" s="733"/>
      <c r="CK37" s="733"/>
      <c r="CL37" s="733"/>
      <c r="CM37" s="733"/>
    </row>
    <row r="38" spans="1:91" s="113" customFormat="1" x14ac:dyDescent="0.25">
      <c r="A38" s="73" t="s">
        <v>48</v>
      </c>
      <c r="B38" s="305"/>
      <c r="C38" s="455"/>
      <c r="D38" s="41">
        <f>SUM(D33,D29,D27)</f>
        <v>273.71756567588091</v>
      </c>
      <c r="E38" s="424">
        <f>SUM(E33,E29,E27)</f>
        <v>323.24090792519513</v>
      </c>
      <c r="F38" s="424">
        <f>SUM(F33,F29,F27)</f>
        <v>410.44890404445778</v>
      </c>
      <c r="G38" s="441">
        <f>SUM(G33,G29,G27)</f>
        <v>440.63949946446127</v>
      </c>
      <c r="H38" s="424"/>
      <c r="I38" s="41">
        <f>SUM(I33,I29,I27)</f>
        <v>363.89239762000079</v>
      </c>
      <c r="J38" s="424">
        <f>SUM(J33,J29,J27)</f>
        <v>418.95932624</v>
      </c>
      <c r="K38" s="424">
        <f>SUM(K33,K29,K27)</f>
        <v>479.85762554999997</v>
      </c>
      <c r="L38" s="441">
        <f>SUM(L33,L29,L27)</f>
        <v>538.72523918999912</v>
      </c>
      <c r="M38" s="424"/>
      <c r="N38" s="41">
        <f>SUM(N33,N29,N27)</f>
        <v>372.96220319000076</v>
      </c>
      <c r="O38" s="424">
        <f>SUM(O33,O29,O27)</f>
        <v>435.87663243999879</v>
      </c>
      <c r="P38" s="424">
        <f>SUM(P33,P29,P27)</f>
        <v>461.27825851999791</v>
      </c>
      <c r="Q38" s="441">
        <f>SUM(Q33,Q29,Q27)</f>
        <v>554.58422305000067</v>
      </c>
      <c r="R38" s="424"/>
      <c r="S38" s="41">
        <f>SUM(S33,S29,S27)</f>
        <v>569.4556341200007</v>
      </c>
      <c r="T38" s="424">
        <f>SUM(T33,T29,T27)</f>
        <v>476.90434960000414</v>
      </c>
      <c r="U38" s="424">
        <f>SUM(U33,U29,U27)</f>
        <v>457.07696786999753</v>
      </c>
      <c r="V38" s="441">
        <f>SUM(V33,V29,V27)</f>
        <v>743.87162919999685</v>
      </c>
      <c r="W38" s="424"/>
      <c r="X38" s="41">
        <f>SUM(X33,X29,X27)</f>
        <v>570.99852415999578</v>
      </c>
      <c r="Y38" s="424">
        <f>SUM(Y33,Y29,Y27)</f>
        <v>510.0746488399983</v>
      </c>
      <c r="Z38" s="424">
        <f>SUM(Z33,Z29,Z27)</f>
        <v>552.6393654499999</v>
      </c>
      <c r="AA38" s="441">
        <f>SUM(AA33,AA29,AA27)</f>
        <v>636.89679995999904</v>
      </c>
      <c r="AB38" s="424"/>
      <c r="AC38" s="41">
        <f>SUM(AC33,AC29,AC27)</f>
        <v>532.60166452285875</v>
      </c>
      <c r="AD38" s="424">
        <f>SUM(AD33,AD29,AD27)</f>
        <v>361.07524732566867</v>
      </c>
      <c r="AE38" s="424">
        <f>SUM(AE33,AE29,AE27)</f>
        <v>822.32440841079494</v>
      </c>
      <c r="AF38" s="441">
        <f>SUM(AF33,AF29,AF27)</f>
        <v>623.1168182762035</v>
      </c>
      <c r="AG38" s="424"/>
      <c r="AH38" s="41">
        <f>SUM(AH33,AH29,AH27)</f>
        <v>102.38404781999964</v>
      </c>
      <c r="AI38" s="424">
        <f>SUM(AI33,AI29,AI27)</f>
        <v>363.71575798000055</v>
      </c>
      <c r="AJ38" s="424">
        <f>SUM(AJ33,AJ29,AJ27)</f>
        <v>494.87502772000317</v>
      </c>
      <c r="AK38" s="441">
        <f>SUM(AK33,AK29,AK27)</f>
        <v>810.06385173999945</v>
      </c>
      <c r="AL38" s="424"/>
      <c r="AM38" s="41">
        <f>SUM(AM33,AM29,AM27)</f>
        <v>410.72098634999668</v>
      </c>
      <c r="AN38" s="424">
        <f>SUM(AN33,AN29,AN27)</f>
        <v>209.44467604000016</v>
      </c>
      <c r="AO38" s="424">
        <f>SUM(AO33,AO29,AO27)</f>
        <v>447.63483395000264</v>
      </c>
      <c r="AP38" s="441">
        <f>SUM(AP33,AP29,AP27)</f>
        <v>-286.24726880999981</v>
      </c>
      <c r="AQ38" s="444"/>
      <c r="AR38" s="41">
        <f>SUM(AR33,AR29,AR27)</f>
        <v>305.98041757000078</v>
      </c>
      <c r="AS38" s="424">
        <f>SUM(AS33,AS29,AS27)</f>
        <v>106.23195555999983</v>
      </c>
      <c r="AT38" s="424">
        <f>SUM(AT33,AT29,AT27)</f>
        <v>440.66130200999635</v>
      </c>
      <c r="AU38" s="441">
        <f>SUM(AU33,AU29,AU27)</f>
        <v>646.1900143799993</v>
      </c>
      <c r="AV38" s="444"/>
      <c r="AW38" s="41">
        <f>SUM(AW33,AW29,AW27)</f>
        <v>238.44860427999953</v>
      </c>
      <c r="AX38" s="424">
        <f>SUM(AX33,AX29,AX27)</f>
        <v>36.612647229994856</v>
      </c>
      <c r="AY38" s="424">
        <f>SUM(AY33,AY29,AY27)</f>
        <v>266.26624540000171</v>
      </c>
      <c r="AZ38" s="441">
        <f>SUM(AZ33,AZ29,AZ27)</f>
        <v>417.2833954299918</v>
      </c>
      <c r="BA38" s="444"/>
      <c r="BB38" s="41">
        <f>SUM(BB33,BB29,BB27)</f>
        <v>455.10776031000364</v>
      </c>
      <c r="BC38" s="424">
        <f>SUM(BC33,BC29,BC27)</f>
        <v>579.67158777000259</v>
      </c>
      <c r="BD38" s="424">
        <f>SUM(BD33,BD29,BD27)</f>
        <v>109.67844324177548</v>
      </c>
      <c r="BE38" s="441">
        <f>SUM(BE33,BE29,BE27)</f>
        <v>1176.1686952299972</v>
      </c>
      <c r="BF38" s="444"/>
      <c r="BG38" s="41">
        <f>SUM(BG33,BG29,BG27)</f>
        <v>366.24415480000886</v>
      </c>
      <c r="BH38" s="424">
        <f>SUM(BH33,BH29,BH27)</f>
        <v>297.88006951999546</v>
      </c>
      <c r="BI38" s="424">
        <f>SUM(BI33,BI29,BI27)</f>
        <v>1277.5226104600015</v>
      </c>
      <c r="BJ38" s="441">
        <f>SUM(BJ33,BJ29,BJ27)</f>
        <v>1637.0485026299862</v>
      </c>
      <c r="BK38" s="444"/>
      <c r="BL38" s="41">
        <f>SUM(BL33,BL29,BL27)</f>
        <v>664.57958448000113</v>
      </c>
      <c r="BM38" s="424">
        <f>SUM(BM33,BM29,BM27)</f>
        <v>683.84944076373324</v>
      </c>
      <c r="BN38" s="424">
        <f>SUM(BN33,BN29,BN27)</f>
        <v>1006.1989406694481</v>
      </c>
      <c r="BO38" s="441">
        <f>SUM(BO33,BO29,BO27)</f>
        <v>1656.889367291134</v>
      </c>
      <c r="BP38" s="444"/>
      <c r="BQ38" s="41">
        <f>SUM(BQ33,BQ29,BQ27)</f>
        <v>611.0543227107953</v>
      </c>
      <c r="BR38" s="424">
        <f>SUM(BR33,BR29,BR27)</f>
        <v>1491.928514160355</v>
      </c>
      <c r="BS38" s="424">
        <f>SUM(BS33,BS29,BS27)</f>
        <v>1027.0175491912159</v>
      </c>
      <c r="BT38" s="441">
        <f>SUM(BT33,BT29,BT27)</f>
        <v>487.93446693313149</v>
      </c>
      <c r="BU38" s="444"/>
      <c r="BV38" s="45">
        <f>SUM(D38:G38)</f>
        <v>1448.0468771099952</v>
      </c>
      <c r="BW38" s="46">
        <f>SUM(I38:L38)</f>
        <v>1801.4345886000001</v>
      </c>
      <c r="BX38" s="46">
        <f>SUM(N38:Q38)</f>
        <v>1824.7013171999981</v>
      </c>
      <c r="BY38" s="46">
        <f>SUM(S38:V38)</f>
        <v>2247.3085807899993</v>
      </c>
      <c r="BZ38" s="46">
        <f>SUM(X38:AA38)</f>
        <v>2270.6093384099931</v>
      </c>
      <c r="CA38" s="46">
        <f>SUM(AC38:AF38)</f>
        <v>2339.1181385355258</v>
      </c>
      <c r="CB38" s="46">
        <f>SUM(AH38:AK38)</f>
        <v>1771.0386852600027</v>
      </c>
      <c r="CC38" s="46">
        <f>SUM(AM38:AP38)</f>
        <v>781.55322752999962</v>
      </c>
      <c r="CD38" s="46">
        <f>SUM(AR38:AU38)</f>
        <v>1499.0636895199964</v>
      </c>
      <c r="CE38" s="46">
        <f>SUM(AW38:AZ38)</f>
        <v>958.61089233998791</v>
      </c>
      <c r="CF38" s="46">
        <f>SUM(BB38:BE38)</f>
        <v>2320.6264865517787</v>
      </c>
      <c r="CG38" s="46">
        <f>SUM(BG38:BJ38)</f>
        <v>3578.6953374099921</v>
      </c>
      <c r="CH38" s="46">
        <f>SUM(BL38:BO38)</f>
        <v>4011.5173332043164</v>
      </c>
      <c r="CI38" s="47">
        <f>SUM(BQ38:BT38)</f>
        <v>3617.9348529954977</v>
      </c>
      <c r="CJ38" s="733"/>
      <c r="CK38" s="733"/>
      <c r="CL38" s="733"/>
      <c r="CM38" s="733"/>
    </row>
    <row r="39" spans="1:91" x14ac:dyDescent="0.25">
      <c r="A39" s="307" t="s">
        <v>49</v>
      </c>
      <c r="B39" s="303"/>
      <c r="C39" s="456"/>
      <c r="D39" s="446">
        <v>-67.783436879999996</v>
      </c>
      <c r="E39" s="324">
        <v>-59.28136774</v>
      </c>
      <c r="F39" s="324">
        <v>-101.65751330000001</v>
      </c>
      <c r="G39" s="447">
        <v>-84.165481849999992</v>
      </c>
      <c r="H39" s="324"/>
      <c r="I39" s="446">
        <v>-109.5662016</v>
      </c>
      <c r="J39" s="324">
        <v>-113.02869695000001</v>
      </c>
      <c r="K39" s="324">
        <v>-140.68385021999998</v>
      </c>
      <c r="L39" s="447">
        <v>-118.44669076000001</v>
      </c>
      <c r="M39" s="324"/>
      <c r="N39" s="446">
        <v>-139.50296986999996</v>
      </c>
      <c r="O39" s="324">
        <v>-134.14983738999999</v>
      </c>
      <c r="P39" s="324">
        <v>-115.83885902999998</v>
      </c>
      <c r="Q39" s="447">
        <v>-162.25101733</v>
      </c>
      <c r="R39" s="324"/>
      <c r="S39" s="446">
        <v>-145.26208461000002</v>
      </c>
      <c r="T39" s="324">
        <v>-202.20886225000001</v>
      </c>
      <c r="U39" s="324">
        <v>-88.674184120000007</v>
      </c>
      <c r="V39" s="447">
        <v>-283.37761612000003</v>
      </c>
      <c r="W39" s="324"/>
      <c r="X39" s="446">
        <v>-205.23860920000001</v>
      </c>
      <c r="Y39" s="324">
        <v>-197.48794594</v>
      </c>
      <c r="Z39" s="324">
        <v>-159.77217527000002</v>
      </c>
      <c r="AA39" s="447">
        <v>-237.99799691999996</v>
      </c>
      <c r="AB39" s="324"/>
      <c r="AC39" s="446">
        <v>-190.18965434</v>
      </c>
      <c r="AD39" s="324">
        <v>-118.22666540999998</v>
      </c>
      <c r="AE39" s="324">
        <v>-380.07326381999997</v>
      </c>
      <c r="AF39" s="447">
        <v>-233.96848053000002</v>
      </c>
      <c r="AG39" s="324"/>
      <c r="AH39" s="446">
        <v>-122.0632397</v>
      </c>
      <c r="AI39" s="324">
        <v>-18.205998980000007</v>
      </c>
      <c r="AJ39" s="324">
        <v>-155.78764132000001</v>
      </c>
      <c r="AK39" s="447">
        <v>-180.24474885000001</v>
      </c>
      <c r="AL39" s="324"/>
      <c r="AM39" s="446">
        <v>-139.38702742000004</v>
      </c>
      <c r="AN39" s="324">
        <v>-120.06147115</v>
      </c>
      <c r="AO39" s="324">
        <v>-47.242718559999993</v>
      </c>
      <c r="AP39" s="447">
        <v>-169.38295617000003</v>
      </c>
      <c r="AQ39" s="444"/>
      <c r="AR39" s="446">
        <v>-108.28910221000001</v>
      </c>
      <c r="AS39" s="324">
        <v>-111.34346791999999</v>
      </c>
      <c r="AT39" s="324">
        <v>-183.84950958000002</v>
      </c>
      <c r="AU39" s="447">
        <v>-255.82373524000002</v>
      </c>
      <c r="AV39" s="444"/>
      <c r="AW39" s="446">
        <v>-106.45374557999999</v>
      </c>
      <c r="AX39" s="324">
        <v>-223.32067682000002</v>
      </c>
      <c r="AY39" s="324">
        <v>12.103619600000016</v>
      </c>
      <c r="AZ39" s="447">
        <v>-110.12876066000003</v>
      </c>
      <c r="BA39" s="444"/>
      <c r="BB39" s="446">
        <v>-246.59298547</v>
      </c>
      <c r="BC39" s="324">
        <v>-341.38790709999995</v>
      </c>
      <c r="BD39" s="324">
        <v>-105.84256595999994</v>
      </c>
      <c r="BE39" s="447">
        <v>-219.44831603000011</v>
      </c>
      <c r="BF39" s="444"/>
      <c r="BG39" s="446">
        <v>-139.67554770999999</v>
      </c>
      <c r="BH39" s="324">
        <v>-164.73403694999999</v>
      </c>
      <c r="BI39" s="324">
        <v>-509.66826447</v>
      </c>
      <c r="BJ39" s="447">
        <v>-582.24001165000004</v>
      </c>
      <c r="BK39" s="444"/>
      <c r="BL39" s="446">
        <v>-87.864257339999995</v>
      </c>
      <c r="BM39" s="324">
        <v>-306.86090042000001</v>
      </c>
      <c r="BN39" s="324">
        <v>-365.64958300000001</v>
      </c>
      <c r="BO39" s="447">
        <v>-364.28970957000001</v>
      </c>
      <c r="BP39" s="444"/>
      <c r="BQ39" s="446">
        <v>-164.43943730999999</v>
      </c>
      <c r="BR39" s="324">
        <v>-304.107092027627</v>
      </c>
      <c r="BS39" s="324">
        <v>-251.84790479699998</v>
      </c>
      <c r="BT39" s="447">
        <v>-328.56812818878802</v>
      </c>
      <c r="BU39" s="444"/>
      <c r="BV39" s="63">
        <f>SUM(D39:G39)</f>
        <v>-312.88779977000002</v>
      </c>
      <c r="BW39" s="64">
        <f>SUM(I39:L39)</f>
        <v>-481.72543953000002</v>
      </c>
      <c r="BX39" s="64">
        <f>SUM(N39:Q39)</f>
        <v>-551.74268361999987</v>
      </c>
      <c r="BY39" s="64">
        <f>SUM(S39:V39)</f>
        <v>-719.52274710000006</v>
      </c>
      <c r="BZ39" s="64">
        <f>SUM(X39:AA39)</f>
        <v>-800.49672733</v>
      </c>
      <c r="CA39" s="64">
        <f>SUM(AC39:AF39)</f>
        <v>-922.4580641</v>
      </c>
      <c r="CB39" s="64">
        <f>SUM(AH39:AK39)</f>
        <v>-476.30162884999999</v>
      </c>
      <c r="CC39" s="64">
        <f>SUM(AM39:AP39)</f>
        <v>-476.0741733000001</v>
      </c>
      <c r="CD39" s="64">
        <f>SUM(AR39:AU39)</f>
        <v>-659.30581495000001</v>
      </c>
      <c r="CE39" s="64">
        <f>SUM(AW39:AZ39)</f>
        <v>-427.79956346</v>
      </c>
      <c r="CF39" s="64">
        <f>SUM(BB39:BE39)</f>
        <v>-913.27177456000004</v>
      </c>
      <c r="CG39" s="64">
        <f>SUM(BG39:BJ39)</f>
        <v>-1396.31786078</v>
      </c>
      <c r="CH39" s="64">
        <f>SUM(BL39:BO39)</f>
        <v>-1124.6644503299999</v>
      </c>
      <c r="CI39" s="65">
        <f>SUM(BQ39:BT39)</f>
        <v>-1048.9625623234151</v>
      </c>
      <c r="CJ39" s="733"/>
      <c r="CK39" s="733"/>
      <c r="CL39" s="733"/>
      <c r="CM39" s="733"/>
    </row>
    <row r="40" spans="1:91" x14ac:dyDescent="0.25">
      <c r="A40" s="307" t="s">
        <v>50</v>
      </c>
      <c r="B40" s="303"/>
      <c r="C40" s="106"/>
      <c r="D40" s="446">
        <v>-14.271330690600013</v>
      </c>
      <c r="E40" s="324">
        <v>-29.56052649396727</v>
      </c>
      <c r="F40" s="324">
        <v>-17.903182537717257</v>
      </c>
      <c r="G40" s="447">
        <v>-46.649345607017828</v>
      </c>
      <c r="H40" s="354"/>
      <c r="I40" s="446">
        <v>-7.8016152300000003</v>
      </c>
      <c r="J40" s="324">
        <v>-22.2494084</v>
      </c>
      <c r="K40" s="324">
        <v>-11.376374719999999</v>
      </c>
      <c r="L40" s="447">
        <v>-49.568645710000006</v>
      </c>
      <c r="M40" s="354"/>
      <c r="N40" s="446">
        <v>15.815284260000002</v>
      </c>
      <c r="O40" s="324">
        <v>-0.31617974999999965</v>
      </c>
      <c r="P40" s="324">
        <v>-16.662362890000001</v>
      </c>
      <c r="Q40" s="447">
        <v>-20.582715370000003</v>
      </c>
      <c r="R40" s="354"/>
      <c r="S40" s="446">
        <v>-37.582205969999997</v>
      </c>
      <c r="T40" s="324">
        <v>56.375927480000001</v>
      </c>
      <c r="U40" s="324">
        <v>-69.862829840000003</v>
      </c>
      <c r="V40" s="447">
        <v>36.256320869999996</v>
      </c>
      <c r="W40" s="354"/>
      <c r="X40" s="446">
        <v>22.091848349999996</v>
      </c>
      <c r="Y40" s="324">
        <v>54.531288979999992</v>
      </c>
      <c r="Z40" s="324">
        <v>-12.781566160000001</v>
      </c>
      <c r="AA40" s="447">
        <v>36.663446239999999</v>
      </c>
      <c r="AB40" s="354"/>
      <c r="AC40" s="446">
        <v>12.294347960215585</v>
      </c>
      <c r="AD40" s="324">
        <v>-6.2441224010801921</v>
      </c>
      <c r="AE40" s="324">
        <v>102.88115525659822</v>
      </c>
      <c r="AF40" s="447">
        <v>0.27323064659853108</v>
      </c>
      <c r="AG40" s="354"/>
      <c r="AH40" s="446">
        <v>92.530369410000006</v>
      </c>
      <c r="AI40" s="324">
        <v>-104.84069475999999</v>
      </c>
      <c r="AJ40" s="324">
        <v>-15.869682130000005</v>
      </c>
      <c r="AK40" s="447">
        <v>-134.23651262999999</v>
      </c>
      <c r="AL40" s="354"/>
      <c r="AM40" s="446">
        <v>-28.78215423</v>
      </c>
      <c r="AN40" s="324">
        <v>31.34842458</v>
      </c>
      <c r="AO40" s="324">
        <v>-93.066778110000001</v>
      </c>
      <c r="AP40" s="447">
        <v>187.96583072999999</v>
      </c>
      <c r="AQ40" s="444"/>
      <c r="AR40" s="446">
        <v>-28.824515419999997</v>
      </c>
      <c r="AS40" s="324">
        <v>55.138741719999992</v>
      </c>
      <c r="AT40" s="324">
        <v>20.489094050000006</v>
      </c>
      <c r="AU40" s="447">
        <v>41.136947629999995</v>
      </c>
      <c r="AV40" s="444"/>
      <c r="AW40" s="446">
        <v>5.434727579999997</v>
      </c>
      <c r="AX40" s="324">
        <v>168.46510249000002</v>
      </c>
      <c r="AY40" s="324">
        <v>95.887445020000001</v>
      </c>
      <c r="AZ40" s="447">
        <v>83.280028009999995</v>
      </c>
      <c r="BA40" s="444"/>
      <c r="BB40" s="446">
        <v>187.67327224000002</v>
      </c>
      <c r="BC40" s="324">
        <v>208.18815786000002</v>
      </c>
      <c r="BD40" s="324">
        <v>78.733470999999994</v>
      </c>
      <c r="BE40" s="447">
        <v>-120.33756222</v>
      </c>
      <c r="BF40" s="444"/>
      <c r="BG40" s="446">
        <v>47.256129869999988</v>
      </c>
      <c r="BH40" s="324">
        <v>105.54558791000001</v>
      </c>
      <c r="BI40" s="324">
        <v>123.38834143000001</v>
      </c>
      <c r="BJ40" s="447">
        <v>59.185728630000007</v>
      </c>
      <c r="BK40" s="444"/>
      <c r="BL40" s="446">
        <v>-121.26964049</v>
      </c>
      <c r="BM40" s="324">
        <v>114.2246969955214</v>
      </c>
      <c r="BN40" s="324">
        <v>57.871805313924099</v>
      </c>
      <c r="BO40" s="447">
        <v>-411.78012177360836</v>
      </c>
      <c r="BP40" s="444"/>
      <c r="BQ40" s="446">
        <v>-83.430077628580705</v>
      </c>
      <c r="BR40" s="324">
        <v>-37.290662859582596</v>
      </c>
      <c r="BS40" s="324">
        <v>-2.7657357231560988</v>
      </c>
      <c r="BT40" s="447">
        <v>96.42404501742709</v>
      </c>
      <c r="BU40" s="444"/>
      <c r="BV40" s="63">
        <f>SUM(D40:G40)</f>
        <v>-108.38438532930238</v>
      </c>
      <c r="BW40" s="64">
        <f>SUM(I40:L40)</f>
        <v>-90.996044060000003</v>
      </c>
      <c r="BX40" s="64">
        <f>SUM(N40:Q40)</f>
        <v>-21.745973750000001</v>
      </c>
      <c r="BY40" s="64">
        <f>SUM(S40:V40)</f>
        <v>-14.812787460000003</v>
      </c>
      <c r="BZ40" s="64">
        <f>SUM(X40:AA40)</f>
        <v>100.50501740999999</v>
      </c>
      <c r="CA40" s="64">
        <f>SUM(AC40:AF40)</f>
        <v>109.20461146233215</v>
      </c>
      <c r="CB40" s="64">
        <f>SUM(AH40:AK40)</f>
        <v>-162.41652010999999</v>
      </c>
      <c r="CC40" s="64">
        <f>SUM(AM40:AP40)</f>
        <v>97.465322969999988</v>
      </c>
      <c r="CD40" s="64">
        <f>SUM(AR40:AU40)</f>
        <v>87.940267979999987</v>
      </c>
      <c r="CE40" s="64">
        <f>SUM(AW40:AZ40)</f>
        <v>353.0673031</v>
      </c>
      <c r="CF40" s="64">
        <f>SUM(BB40:BE40)</f>
        <v>354.25733888000002</v>
      </c>
      <c r="CG40" s="64">
        <f>SUM(BG40:BJ40)</f>
        <v>335.37578784000004</v>
      </c>
      <c r="CH40" s="64">
        <f>SUM(BL40:BO40)</f>
        <v>-360.95325995416283</v>
      </c>
      <c r="CI40" s="65">
        <f>SUM(BQ40:BT40)</f>
        <v>-27.062431193892309</v>
      </c>
      <c r="CJ40" s="733"/>
      <c r="CK40" s="733"/>
      <c r="CL40" s="733"/>
      <c r="CM40" s="733"/>
    </row>
    <row r="41" spans="1:91" x14ac:dyDescent="0.25">
      <c r="A41" s="304"/>
      <c r="B41" s="303"/>
      <c r="C41" s="3"/>
      <c r="D41" s="353"/>
      <c r="E41" s="354"/>
      <c r="F41" s="354"/>
      <c r="G41" s="355"/>
      <c r="H41" s="457"/>
      <c r="I41" s="353"/>
      <c r="J41" s="354"/>
      <c r="K41" s="354"/>
      <c r="L41" s="355"/>
      <c r="M41" s="457"/>
      <c r="N41" s="353"/>
      <c r="O41" s="354"/>
      <c r="P41" s="354"/>
      <c r="Q41" s="355"/>
      <c r="R41" s="457"/>
      <c r="S41" s="353"/>
      <c r="T41" s="354"/>
      <c r="U41" s="354"/>
      <c r="V41" s="355"/>
      <c r="W41" s="457"/>
      <c r="X41" s="353"/>
      <c r="Y41" s="354"/>
      <c r="Z41" s="354"/>
      <c r="AA41" s="355"/>
      <c r="AB41" s="445"/>
      <c r="AC41" s="353"/>
      <c r="AD41" s="354"/>
      <c r="AE41" s="354"/>
      <c r="AF41" s="355"/>
      <c r="AG41" s="445"/>
      <c r="AH41" s="353"/>
      <c r="AI41" s="354"/>
      <c r="AJ41" s="354"/>
      <c r="AK41" s="355"/>
      <c r="AL41" s="457"/>
      <c r="AM41" s="353"/>
      <c r="AN41" s="354"/>
      <c r="AO41" s="354"/>
      <c r="AP41" s="355"/>
      <c r="AQ41" s="457"/>
      <c r="AR41" s="353"/>
      <c r="AS41" s="354"/>
      <c r="AT41" s="354"/>
      <c r="AU41" s="355"/>
      <c r="AV41" s="457"/>
      <c r="AW41" s="353"/>
      <c r="AX41" s="354"/>
      <c r="AY41" s="354"/>
      <c r="AZ41" s="355"/>
      <c r="BA41" s="457"/>
      <c r="BB41" s="353"/>
      <c r="BC41" s="354"/>
      <c r="BD41" s="354"/>
      <c r="BE41" s="355"/>
      <c r="BF41" s="457"/>
      <c r="BG41" s="353"/>
      <c r="BH41" s="354"/>
      <c r="BI41" s="354"/>
      <c r="BJ41" s="355"/>
      <c r="BK41" s="457"/>
      <c r="BL41" s="353"/>
      <c r="BM41" s="354"/>
      <c r="BN41" s="354"/>
      <c r="BO41" s="355"/>
      <c r="BP41" s="457"/>
      <c r="BQ41" s="353"/>
      <c r="BR41" s="354"/>
      <c r="BS41" s="354"/>
      <c r="BT41" s="355"/>
      <c r="BU41" s="457"/>
      <c r="BV41" s="446"/>
      <c r="BW41" s="56"/>
      <c r="BX41" s="56"/>
      <c r="BY41" s="56"/>
      <c r="BZ41" s="56"/>
      <c r="CA41" s="56"/>
      <c r="CB41" s="56"/>
      <c r="CC41" s="56"/>
      <c r="CD41" s="56"/>
      <c r="CE41" s="56"/>
      <c r="CF41" s="56"/>
      <c r="CG41" s="56"/>
      <c r="CH41" s="56"/>
      <c r="CI41" s="57"/>
      <c r="CJ41" s="733"/>
      <c r="CK41" s="733"/>
      <c r="CL41" s="733"/>
      <c r="CM41" s="733"/>
    </row>
    <row r="42" spans="1:91" x14ac:dyDescent="0.25">
      <c r="A42" s="307" t="s">
        <v>51</v>
      </c>
      <c r="B42" s="303"/>
      <c r="C42" s="3"/>
      <c r="D42" s="353">
        <v>0</v>
      </c>
      <c r="E42" s="354">
        <v>0</v>
      </c>
      <c r="F42" s="354">
        <v>0</v>
      </c>
      <c r="G42" s="355">
        <v>0</v>
      </c>
      <c r="H42" s="457"/>
      <c r="I42" s="353">
        <v>0</v>
      </c>
      <c r="J42" s="354">
        <v>0</v>
      </c>
      <c r="K42" s="354">
        <v>0</v>
      </c>
      <c r="L42" s="355">
        <v>0</v>
      </c>
      <c r="M42" s="457"/>
      <c r="N42" s="353">
        <v>0</v>
      </c>
      <c r="O42" s="354">
        <v>0</v>
      </c>
      <c r="P42" s="354">
        <v>0</v>
      </c>
      <c r="Q42" s="355">
        <v>0</v>
      </c>
      <c r="R42" s="457"/>
      <c r="S42" s="353">
        <v>0</v>
      </c>
      <c r="T42" s="354">
        <v>0</v>
      </c>
      <c r="U42" s="354">
        <v>0</v>
      </c>
      <c r="V42" s="355">
        <v>0</v>
      </c>
      <c r="W42" s="457"/>
      <c r="X42" s="353">
        <v>0</v>
      </c>
      <c r="Y42" s="354">
        <v>0</v>
      </c>
      <c r="Z42" s="354">
        <v>0</v>
      </c>
      <c r="AA42" s="355">
        <v>0</v>
      </c>
      <c r="AB42" s="445"/>
      <c r="AC42" s="353">
        <v>0</v>
      </c>
      <c r="AD42" s="354">
        <v>0</v>
      </c>
      <c r="AE42" s="354">
        <v>0</v>
      </c>
      <c r="AF42" s="355">
        <v>0</v>
      </c>
      <c r="AG42" s="445"/>
      <c r="AH42" s="353">
        <v>0</v>
      </c>
      <c r="AI42" s="354">
        <v>0</v>
      </c>
      <c r="AJ42" s="354">
        <v>0</v>
      </c>
      <c r="AK42" s="355">
        <v>0</v>
      </c>
      <c r="AL42" s="457"/>
      <c r="AM42" s="353">
        <v>0</v>
      </c>
      <c r="AN42" s="354">
        <v>0</v>
      </c>
      <c r="AO42" s="354">
        <v>0</v>
      </c>
      <c r="AP42" s="355">
        <v>0</v>
      </c>
      <c r="AQ42" s="444"/>
      <c r="AR42" s="353">
        <v>0</v>
      </c>
      <c r="AS42" s="354">
        <v>0</v>
      </c>
      <c r="AT42" s="354">
        <v>0</v>
      </c>
      <c r="AU42" s="355">
        <v>0</v>
      </c>
      <c r="AV42" s="444"/>
      <c r="AW42" s="353">
        <v>0</v>
      </c>
      <c r="AX42" s="354">
        <v>0</v>
      </c>
      <c r="AY42" s="354">
        <v>0</v>
      </c>
      <c r="AZ42" s="355">
        <v>0</v>
      </c>
      <c r="BA42" s="444"/>
      <c r="BB42" s="353">
        <v>64.991587275200004</v>
      </c>
      <c r="BC42" s="354">
        <v>13.464862578200005</v>
      </c>
      <c r="BD42" s="354">
        <v>0</v>
      </c>
      <c r="BE42" s="355">
        <v>0</v>
      </c>
      <c r="BF42" s="444"/>
      <c r="BG42" s="353">
        <v>0</v>
      </c>
      <c r="BH42" s="354">
        <v>0</v>
      </c>
      <c r="BI42" s="354">
        <v>0</v>
      </c>
      <c r="BJ42" s="355">
        <v>0</v>
      </c>
      <c r="BK42" s="444"/>
      <c r="BL42" s="353">
        <v>0</v>
      </c>
      <c r="BM42" s="354">
        <v>0</v>
      </c>
      <c r="BN42" s="354">
        <v>0</v>
      </c>
      <c r="BO42" s="355">
        <v>0</v>
      </c>
      <c r="BP42" s="444"/>
      <c r="BQ42" s="353">
        <v>0</v>
      </c>
      <c r="BR42" s="354">
        <v>0</v>
      </c>
      <c r="BS42" s="354">
        <v>0</v>
      </c>
      <c r="BT42" s="355">
        <v>0</v>
      </c>
      <c r="BU42" s="444"/>
      <c r="BV42" s="63">
        <f>SUM(D42:G42)</f>
        <v>0</v>
      </c>
      <c r="BW42" s="64">
        <f>SUM(I42:L42)</f>
        <v>0</v>
      </c>
      <c r="BX42" s="64">
        <f>SUM(N42:Q42)</f>
        <v>0</v>
      </c>
      <c r="BY42" s="64">
        <f>SUM(S42:V42)</f>
        <v>0</v>
      </c>
      <c r="BZ42" s="64">
        <f>SUM(X42:AA42)</f>
        <v>0</v>
      </c>
      <c r="CA42" s="64">
        <f>SUM(AC42:AF42)</f>
        <v>0</v>
      </c>
      <c r="CB42" s="64">
        <f>SUM(AH42:AK42)</f>
        <v>0</v>
      </c>
      <c r="CC42" s="64">
        <f>SUM(AM42:AP42)</f>
        <v>0</v>
      </c>
      <c r="CD42" s="64">
        <f>SUM(AR42:AU42)</f>
        <v>0</v>
      </c>
      <c r="CE42" s="64">
        <f>SUM(AW42:AZ42)</f>
        <v>0</v>
      </c>
      <c r="CF42" s="64">
        <f>SUM(BB42:BE42)</f>
        <v>78.456449853400017</v>
      </c>
      <c r="CG42" s="64">
        <f>SUM(BG42:BJ42)</f>
        <v>0</v>
      </c>
      <c r="CH42" s="64">
        <f>SUM(BL42:BO42)</f>
        <v>0</v>
      </c>
      <c r="CI42" s="65">
        <f>SUM(BQ42:BT42)</f>
        <v>0</v>
      </c>
      <c r="CJ42" s="733"/>
      <c r="CK42" s="733"/>
      <c r="CL42" s="733"/>
      <c r="CM42" s="733"/>
    </row>
    <row r="43" spans="1:91" x14ac:dyDescent="0.25">
      <c r="A43" s="73"/>
      <c r="B43" s="303"/>
      <c r="C43" s="458"/>
      <c r="D43" s="353"/>
      <c r="E43" s="354"/>
      <c r="F43" s="354"/>
      <c r="G43" s="355"/>
      <c r="H43" s="459"/>
      <c r="I43" s="353"/>
      <c r="J43" s="354"/>
      <c r="K43" s="354"/>
      <c r="L43" s="355"/>
      <c r="M43" s="459"/>
      <c r="N43" s="353"/>
      <c r="O43" s="354"/>
      <c r="P43" s="354"/>
      <c r="Q43" s="355"/>
      <c r="R43" s="459"/>
      <c r="S43" s="353"/>
      <c r="T43" s="354"/>
      <c r="U43" s="354"/>
      <c r="V43" s="355"/>
      <c r="W43" s="459"/>
      <c r="X43" s="353"/>
      <c r="Y43" s="354"/>
      <c r="Z43" s="354"/>
      <c r="AA43" s="355"/>
      <c r="AB43" s="460"/>
      <c r="AC43" s="353"/>
      <c r="AD43" s="354"/>
      <c r="AE43" s="354"/>
      <c r="AF43" s="355"/>
      <c r="AG43" s="460"/>
      <c r="AH43" s="353"/>
      <c r="AI43" s="354"/>
      <c r="AJ43" s="354"/>
      <c r="AK43" s="355"/>
      <c r="AL43" s="459"/>
      <c r="AM43" s="353"/>
      <c r="AN43" s="354"/>
      <c r="AO43" s="354"/>
      <c r="AP43" s="355"/>
      <c r="AQ43" s="459"/>
      <c r="AR43" s="353"/>
      <c r="AS43" s="354"/>
      <c r="AT43" s="354"/>
      <c r="AU43" s="355"/>
      <c r="AV43" s="459"/>
      <c r="AW43" s="353"/>
      <c r="AX43" s="354"/>
      <c r="AY43" s="354"/>
      <c r="AZ43" s="355"/>
      <c r="BA43" s="459"/>
      <c r="BB43" s="353"/>
      <c r="BC43" s="354"/>
      <c r="BD43" s="354"/>
      <c r="BE43" s="355"/>
      <c r="BF43" s="459"/>
      <c r="BG43" s="353"/>
      <c r="BH43" s="354"/>
      <c r="BI43" s="354"/>
      <c r="BJ43" s="355"/>
      <c r="BK43" s="459"/>
      <c r="BL43" s="353"/>
      <c r="BM43" s="354"/>
      <c r="BN43" s="354"/>
      <c r="BO43" s="355"/>
      <c r="BP43" s="459"/>
      <c r="BQ43" s="353"/>
      <c r="BR43" s="354"/>
      <c r="BS43" s="354"/>
      <c r="BT43" s="355"/>
      <c r="BU43" s="459"/>
      <c r="BV43" s="446"/>
      <c r="BW43" s="56"/>
      <c r="BX43" s="56"/>
      <c r="BY43" s="56"/>
      <c r="BZ43" s="56"/>
      <c r="CA43" s="56"/>
      <c r="CB43" s="56"/>
      <c r="CC43" s="56"/>
      <c r="CD43" s="56"/>
      <c r="CE43" s="56"/>
      <c r="CF43" s="56"/>
      <c r="CG43" s="56"/>
      <c r="CH43" s="56"/>
      <c r="CI43" s="57"/>
      <c r="CJ43" s="733"/>
      <c r="CK43" s="733"/>
      <c r="CL43" s="733"/>
      <c r="CM43" s="733"/>
    </row>
    <row r="44" spans="1:91" s="465" customFormat="1" x14ac:dyDescent="0.25">
      <c r="A44" s="385" t="s">
        <v>52</v>
      </c>
      <c r="B44" s="461"/>
      <c r="C44" s="462"/>
      <c r="D44" s="308">
        <f t="shared" ref="D44:BL44" si="29">D38+SUM(D39:D40)+D42</f>
        <v>191.6627981052809</v>
      </c>
      <c r="E44" s="424">
        <f t="shared" si="29"/>
        <v>234.39901369122788</v>
      </c>
      <c r="F44" s="424">
        <f t="shared" si="29"/>
        <v>290.8882082067405</v>
      </c>
      <c r="G44" s="441">
        <f t="shared" si="29"/>
        <v>309.82467200744344</v>
      </c>
      <c r="H44" s="463"/>
      <c r="I44" s="308">
        <f t="shared" si="29"/>
        <v>246.52458079000081</v>
      </c>
      <c r="J44" s="424">
        <f t="shared" si="29"/>
        <v>283.68122088999996</v>
      </c>
      <c r="K44" s="424">
        <f t="shared" si="29"/>
        <v>327.79740060999995</v>
      </c>
      <c r="L44" s="441">
        <f t="shared" si="29"/>
        <v>370.70990271999909</v>
      </c>
      <c r="M44" s="463"/>
      <c r="N44" s="308">
        <f t="shared" si="29"/>
        <v>249.2745175800008</v>
      </c>
      <c r="O44" s="424">
        <f t="shared" si="29"/>
        <v>301.41061529999877</v>
      </c>
      <c r="P44" s="424">
        <f t="shared" si="29"/>
        <v>328.77703659999793</v>
      </c>
      <c r="Q44" s="441">
        <f t="shared" si="29"/>
        <v>371.75049035000069</v>
      </c>
      <c r="R44" s="463"/>
      <c r="S44" s="308">
        <f t="shared" si="29"/>
        <v>386.61134354000069</v>
      </c>
      <c r="T44" s="424">
        <f t="shared" si="29"/>
        <v>331.07141483000413</v>
      </c>
      <c r="U44" s="424">
        <f t="shared" si="29"/>
        <v>298.53995390999751</v>
      </c>
      <c r="V44" s="441">
        <f t="shared" si="29"/>
        <v>496.75033394999684</v>
      </c>
      <c r="W44" s="463"/>
      <c r="X44" s="308">
        <f t="shared" si="29"/>
        <v>387.85176330999576</v>
      </c>
      <c r="Y44" s="424">
        <f t="shared" si="29"/>
        <v>367.11799187999827</v>
      </c>
      <c r="Z44" s="424">
        <f t="shared" si="29"/>
        <v>380.08562401999984</v>
      </c>
      <c r="AA44" s="441">
        <f t="shared" si="29"/>
        <v>435.56224927999909</v>
      </c>
      <c r="AB44" s="464"/>
      <c r="AC44" s="308">
        <f t="shared" si="29"/>
        <v>354.70635814307434</v>
      </c>
      <c r="AD44" s="424">
        <f t="shared" si="29"/>
        <v>236.60445951458848</v>
      </c>
      <c r="AE44" s="424">
        <f t="shared" si="29"/>
        <v>545.13229984739314</v>
      </c>
      <c r="AF44" s="441">
        <f t="shared" si="29"/>
        <v>389.42156839280199</v>
      </c>
      <c r="AG44" s="464"/>
      <c r="AH44" s="308">
        <f t="shared" si="29"/>
        <v>72.851177529999646</v>
      </c>
      <c r="AI44" s="424">
        <f t="shared" si="29"/>
        <v>240.66906424000055</v>
      </c>
      <c r="AJ44" s="424">
        <f t="shared" si="29"/>
        <v>323.2177042700032</v>
      </c>
      <c r="AK44" s="441">
        <f t="shared" si="29"/>
        <v>495.58259025999945</v>
      </c>
      <c r="AL44" s="463"/>
      <c r="AM44" s="308">
        <f t="shared" si="29"/>
        <v>242.55180469999664</v>
      </c>
      <c r="AN44" s="424">
        <f t="shared" si="29"/>
        <v>120.73162947000016</v>
      </c>
      <c r="AO44" s="424">
        <f t="shared" si="29"/>
        <v>307.32533728000266</v>
      </c>
      <c r="AP44" s="441">
        <f t="shared" si="29"/>
        <v>-267.66439424999987</v>
      </c>
      <c r="AQ44" s="444"/>
      <c r="AR44" s="308">
        <f t="shared" si="29"/>
        <v>168.86679994000076</v>
      </c>
      <c r="AS44" s="424">
        <f t="shared" si="29"/>
        <v>50.027229359999829</v>
      </c>
      <c r="AT44" s="424">
        <f t="shared" si="29"/>
        <v>277.30088647999634</v>
      </c>
      <c r="AU44" s="441">
        <f t="shared" si="29"/>
        <v>431.50322676999929</v>
      </c>
      <c r="AV44" s="444"/>
      <c r="AW44" s="308">
        <f t="shared" si="29"/>
        <v>137.42958627999954</v>
      </c>
      <c r="AX44" s="424">
        <f t="shared" si="29"/>
        <v>-18.24292710000514</v>
      </c>
      <c r="AY44" s="424">
        <f t="shared" si="29"/>
        <v>374.25731002000174</v>
      </c>
      <c r="AZ44" s="441">
        <f t="shared" si="29"/>
        <v>390.43466277999175</v>
      </c>
      <c r="BA44" s="444"/>
      <c r="BB44" s="308">
        <f t="shared" si="29"/>
        <v>461.17963435520369</v>
      </c>
      <c r="BC44" s="424">
        <f t="shared" si="29"/>
        <v>459.93670110820261</v>
      </c>
      <c r="BD44" s="424">
        <f t="shared" si="29"/>
        <v>82.569348281775532</v>
      </c>
      <c r="BE44" s="441">
        <f t="shared" si="29"/>
        <v>836.38281697999707</v>
      </c>
      <c r="BF44" s="444"/>
      <c r="BG44" s="308">
        <f t="shared" si="29"/>
        <v>273.82473696000886</v>
      </c>
      <c r="BH44" s="424">
        <f t="shared" si="29"/>
        <v>238.69162047999549</v>
      </c>
      <c r="BI44" s="424">
        <f t="shared" si="29"/>
        <v>891.24268742000152</v>
      </c>
      <c r="BJ44" s="441">
        <f t="shared" si="29"/>
        <v>1113.994219609986</v>
      </c>
      <c r="BK44" s="444"/>
      <c r="BL44" s="308">
        <f t="shared" si="29"/>
        <v>455.44568665000111</v>
      </c>
      <c r="BM44" s="424">
        <f t="shared" ref="BM44:BN44" si="30">BM38+SUM(BM39:BM40)+BM42</f>
        <v>491.21323733925465</v>
      </c>
      <c r="BN44" s="424">
        <f t="shared" si="30"/>
        <v>698.42116298337214</v>
      </c>
      <c r="BO44" s="441">
        <f t="shared" ref="BO44" si="31">BO38+SUM(BO39:BO40)+BO42</f>
        <v>880.81953594752565</v>
      </c>
      <c r="BP44" s="444"/>
      <c r="BQ44" s="308">
        <f t="shared" ref="BQ44:BT44" si="32">BQ38+SUM(BQ39:BQ40)+BQ42</f>
        <v>363.18480777221464</v>
      </c>
      <c r="BR44" s="424">
        <f t="shared" si="32"/>
        <v>1150.5307592731453</v>
      </c>
      <c r="BS44" s="424">
        <f t="shared" si="32"/>
        <v>772.40390867105987</v>
      </c>
      <c r="BT44" s="441">
        <f t="shared" si="32"/>
        <v>255.79038376177056</v>
      </c>
      <c r="BU44" s="444"/>
      <c r="BV44" s="308">
        <f>SUM(D44:G44)</f>
        <v>1026.7746920106927</v>
      </c>
      <c r="BW44" s="71">
        <f>SUM(I44:L44)</f>
        <v>1228.7131050099999</v>
      </c>
      <c r="BX44" s="71">
        <f>SUM(N44:Q44)</f>
        <v>1251.2126598299983</v>
      </c>
      <c r="BY44" s="71">
        <f>SUM(S44:V44)</f>
        <v>1512.9730462299992</v>
      </c>
      <c r="BZ44" s="71">
        <f>SUM(X44:AA44)</f>
        <v>1570.617628489993</v>
      </c>
      <c r="CA44" s="71">
        <f>SUM(AC44:AF44)</f>
        <v>1525.8646858978577</v>
      </c>
      <c r="CB44" s="71">
        <f>SUM(AH44:AK44)</f>
        <v>1132.3205363000029</v>
      </c>
      <c r="CC44" s="71">
        <f>SUM(AM44:AP44)</f>
        <v>402.94437719999962</v>
      </c>
      <c r="CD44" s="71">
        <f>SUM(AR44:AU44)</f>
        <v>927.69814254999619</v>
      </c>
      <c r="CE44" s="71">
        <f>SUM(AW44:AZ44)</f>
        <v>883.87863197998786</v>
      </c>
      <c r="CF44" s="71">
        <f>SUM(BB44:BE44)</f>
        <v>1840.0685007251791</v>
      </c>
      <c r="CG44" s="71">
        <f>SUM(BG44:BJ44)</f>
        <v>2517.7532644699918</v>
      </c>
      <c r="CH44" s="71">
        <f>SUM(BL44:BO44)</f>
        <v>2525.8996229201534</v>
      </c>
      <c r="CI44" s="72">
        <f>SUM(BQ44:BT44)</f>
        <v>2541.9098594781904</v>
      </c>
      <c r="CJ44" s="733"/>
      <c r="CK44" s="733"/>
      <c r="CL44" s="733"/>
      <c r="CM44" s="733"/>
    </row>
    <row r="45" spans="1:91" x14ac:dyDescent="0.25">
      <c r="A45" s="307" t="s">
        <v>53</v>
      </c>
      <c r="B45" s="303"/>
      <c r="C45" s="3"/>
      <c r="D45" s="353"/>
      <c r="E45" s="354"/>
      <c r="F45" s="354"/>
      <c r="G45" s="355"/>
      <c r="H45" s="466"/>
      <c r="I45" s="353"/>
      <c r="J45" s="354"/>
      <c r="K45" s="354"/>
      <c r="L45" s="355"/>
      <c r="M45" s="466"/>
      <c r="N45" s="353"/>
      <c r="O45" s="354"/>
      <c r="P45" s="354"/>
      <c r="Q45" s="355"/>
      <c r="R45" s="457"/>
      <c r="S45" s="353"/>
      <c r="T45" s="354"/>
      <c r="U45" s="354"/>
      <c r="V45" s="355"/>
      <c r="W45" s="457"/>
      <c r="X45" s="353"/>
      <c r="Y45" s="354"/>
      <c r="Z45" s="354"/>
      <c r="AA45" s="355"/>
      <c r="AB45" s="445"/>
      <c r="AC45" s="353"/>
      <c r="AD45" s="354"/>
      <c r="AE45" s="354"/>
      <c r="AF45" s="355"/>
      <c r="AG45" s="445"/>
      <c r="AH45" s="353"/>
      <c r="AI45" s="354"/>
      <c r="AJ45" s="354"/>
      <c r="AK45" s="355"/>
      <c r="AL45" s="457"/>
      <c r="AM45" s="353"/>
      <c r="AN45" s="354"/>
      <c r="AO45" s="354"/>
      <c r="AP45" s="355"/>
      <c r="AQ45" s="457"/>
      <c r="AR45" s="353"/>
      <c r="AS45" s="354"/>
      <c r="AT45" s="354"/>
      <c r="AU45" s="355"/>
      <c r="AV45" s="457"/>
      <c r="AW45" s="353"/>
      <c r="AX45" s="354"/>
      <c r="AY45" s="354"/>
      <c r="AZ45" s="355"/>
      <c r="BA45" s="457"/>
      <c r="BB45" s="353"/>
      <c r="BC45" s="354"/>
      <c r="BD45" s="354"/>
      <c r="BE45" s="355"/>
      <c r="BF45" s="457"/>
      <c r="BG45" s="353"/>
      <c r="BH45" s="354"/>
      <c r="BI45" s="354"/>
      <c r="BJ45" s="355"/>
      <c r="BK45" s="457"/>
      <c r="BL45" s="353"/>
      <c r="BM45" s="354"/>
      <c r="BN45" s="354"/>
      <c r="BO45" s="355"/>
      <c r="BP45" s="457"/>
      <c r="BQ45" s="353"/>
      <c r="BR45" s="354"/>
      <c r="BS45" s="354"/>
      <c r="BT45" s="355"/>
      <c r="BU45" s="457"/>
      <c r="BV45" s="446"/>
      <c r="BW45" s="56"/>
      <c r="BX45" s="56"/>
      <c r="BY45" s="56"/>
      <c r="BZ45" s="56"/>
      <c r="CA45" s="56"/>
      <c r="CB45" s="56"/>
      <c r="CC45" s="56"/>
      <c r="CD45" s="56"/>
      <c r="CE45" s="56"/>
      <c r="CF45" s="56"/>
      <c r="CG45" s="56"/>
      <c r="CH45" s="56"/>
      <c r="CI45" s="57"/>
      <c r="CJ45" s="733"/>
      <c r="CK45" s="733"/>
      <c r="CL45" s="733"/>
      <c r="CM45" s="733"/>
    </row>
    <row r="46" spans="1:91" x14ac:dyDescent="0.25">
      <c r="A46" s="467" t="s">
        <v>54</v>
      </c>
      <c r="B46" s="468"/>
      <c r="C46" s="3"/>
      <c r="D46" s="353">
        <v>190.26940004528083</v>
      </c>
      <c r="E46" s="354">
        <v>232.92505469122784</v>
      </c>
      <c r="F46" s="354">
        <v>288.80008807674045</v>
      </c>
      <c r="G46" s="355">
        <v>307.91814919744337</v>
      </c>
      <c r="H46" s="466"/>
      <c r="I46" s="353">
        <v>244.83671810000075</v>
      </c>
      <c r="J46" s="354">
        <v>282.06720126999994</v>
      </c>
      <c r="K46" s="354">
        <v>325.42648878999995</v>
      </c>
      <c r="L46" s="355">
        <v>372.81220206999927</v>
      </c>
      <c r="M46" s="466"/>
      <c r="N46" s="353">
        <v>246.92251635000082</v>
      </c>
      <c r="O46" s="354">
        <v>299.06509331999877</v>
      </c>
      <c r="P46" s="354">
        <v>326.18116847999795</v>
      </c>
      <c r="Q46" s="355">
        <v>369.39366268000066</v>
      </c>
      <c r="R46" s="457"/>
      <c r="S46" s="353">
        <v>384.87094173000065</v>
      </c>
      <c r="T46" s="354">
        <v>328.56094752000041</v>
      </c>
      <c r="U46" s="354">
        <v>295.88382426999749</v>
      </c>
      <c r="V46" s="355">
        <v>494.15030894999705</v>
      </c>
      <c r="W46" s="457"/>
      <c r="X46" s="353">
        <v>385.21793109999584</v>
      </c>
      <c r="Y46" s="354">
        <v>364.15978794999825</v>
      </c>
      <c r="Z46" s="354">
        <v>376.81900022999616</v>
      </c>
      <c r="AA46" s="355">
        <v>435.38806066999905</v>
      </c>
      <c r="AB46" s="445"/>
      <c r="AC46" s="353">
        <v>352.56197736482716</v>
      </c>
      <c r="AD46" s="354">
        <v>235.54118992182964</v>
      </c>
      <c r="AE46" s="354">
        <v>544.65505620835813</v>
      </c>
      <c r="AF46" s="355">
        <v>393.74639012575659</v>
      </c>
      <c r="AG46" s="445"/>
      <c r="AH46" s="353">
        <v>73.855338069999604</v>
      </c>
      <c r="AI46" s="354">
        <v>241.58862320000054</v>
      </c>
      <c r="AJ46" s="354">
        <v>327.33366453000326</v>
      </c>
      <c r="AK46" s="355">
        <v>507.64340284999935</v>
      </c>
      <c r="AL46" s="457"/>
      <c r="AM46" s="353">
        <v>233.66057603999673</v>
      </c>
      <c r="AN46" s="354">
        <v>108.60141062000018</v>
      </c>
      <c r="AO46" s="354">
        <v>297.79970380000253</v>
      </c>
      <c r="AP46" s="355">
        <v>-266.53537987999988</v>
      </c>
      <c r="AQ46" s="444"/>
      <c r="AR46" s="353">
        <v>160.85962702000089</v>
      </c>
      <c r="AS46" s="354">
        <v>41.065194439999829</v>
      </c>
      <c r="AT46" s="354">
        <v>265.43273382999632</v>
      </c>
      <c r="AU46" s="355">
        <v>426.02613888999917</v>
      </c>
      <c r="AV46" s="444"/>
      <c r="AW46" s="353">
        <v>132.16329249999961</v>
      </c>
      <c r="AX46" s="354">
        <v>-31.080436880005138</v>
      </c>
      <c r="AY46" s="354">
        <v>369.20265310000173</v>
      </c>
      <c r="AZ46" s="355">
        <v>380.17844020999718</v>
      </c>
      <c r="BA46" s="444"/>
      <c r="BB46" s="353">
        <v>452.2514064052009</v>
      </c>
      <c r="BC46" s="354">
        <v>452.86866462820274</v>
      </c>
      <c r="BD46" s="354">
        <v>73.099594241777908</v>
      </c>
      <c r="BE46" s="355">
        <v>822.61834546999557</v>
      </c>
      <c r="BF46" s="444"/>
      <c r="BG46" s="353">
        <v>262.06522609000893</v>
      </c>
      <c r="BH46" s="354">
        <v>213.87625405999535</v>
      </c>
      <c r="BI46" s="354">
        <v>864.85371544000179</v>
      </c>
      <c r="BJ46" s="355">
        <v>1099.0004207399861</v>
      </c>
      <c r="BK46" s="444"/>
      <c r="BL46" s="353">
        <v>431.47417707000113</v>
      </c>
      <c r="BM46" s="354">
        <v>437.91464910999736</v>
      </c>
      <c r="BN46" s="354">
        <v>651.58107384779851</v>
      </c>
      <c r="BO46" s="355">
        <v>841.76998230000095</v>
      </c>
      <c r="BP46" s="444"/>
      <c r="BQ46" s="353">
        <v>332.84648272010156</v>
      </c>
      <c r="BR46" s="354">
        <v>1088.3632553990049</v>
      </c>
      <c r="BS46" s="354">
        <v>709.18625178999866</v>
      </c>
      <c r="BT46" s="355">
        <v>323.45801957998719</v>
      </c>
      <c r="BU46" s="444"/>
      <c r="BV46" s="63">
        <f>SUM(D46:G46)</f>
        <v>1019.9126920106926</v>
      </c>
      <c r="BW46" s="64">
        <f>SUM(I46:L46)</f>
        <v>1225.1426102299999</v>
      </c>
      <c r="BX46" s="64">
        <f>SUM(N46:Q46)</f>
        <v>1241.5624408299982</v>
      </c>
      <c r="BY46" s="64">
        <f>SUM(S46:V46)</f>
        <v>1503.4660224699956</v>
      </c>
      <c r="BZ46" s="64">
        <f>SUM(X46:AA46)</f>
        <v>1561.5847799499893</v>
      </c>
      <c r="CA46" s="64">
        <f>SUM(AC46:AF46)</f>
        <v>1526.5046136207716</v>
      </c>
      <c r="CB46" s="64">
        <f>SUM(AH46:AK46)</f>
        <v>1150.4210286500029</v>
      </c>
      <c r="CC46" s="64">
        <f>SUM(AM46:AP46)</f>
        <v>373.52631057999957</v>
      </c>
      <c r="CD46" s="64">
        <f>SUM(AR46:AU46)</f>
        <v>893.38369417999616</v>
      </c>
      <c r="CE46" s="64">
        <f>SUM(AW46:AZ46)</f>
        <v>850.46394892999342</v>
      </c>
      <c r="CF46" s="64">
        <f>SUM(BB46:BE46)</f>
        <v>1800.8380107451771</v>
      </c>
      <c r="CG46" s="64">
        <f>SUM(BG46:BJ46)</f>
        <v>2439.7956163299923</v>
      </c>
      <c r="CH46" s="64">
        <f>SUM(BL46:BO46)</f>
        <v>2362.7398823277981</v>
      </c>
      <c r="CI46" s="65">
        <f>SUM(BQ46:BT46)</f>
        <v>2453.8540094890923</v>
      </c>
      <c r="CJ46" s="733"/>
      <c r="CK46" s="733"/>
      <c r="CL46" s="733"/>
      <c r="CM46" s="733"/>
    </row>
    <row r="47" spans="1:91" x14ac:dyDescent="0.25">
      <c r="A47" s="467" t="s">
        <v>55</v>
      </c>
      <c r="B47" s="468"/>
      <c r="C47" s="3"/>
      <c r="D47" s="353">
        <v>1.39339806</v>
      </c>
      <c r="E47" s="354">
        <v>1.473959</v>
      </c>
      <c r="F47" s="354">
        <v>2.0881201300000001</v>
      </c>
      <c r="G47" s="355">
        <v>1.9065228100000005</v>
      </c>
      <c r="H47" s="466"/>
      <c r="I47" s="353">
        <v>1.68786269</v>
      </c>
      <c r="J47" s="354">
        <v>1.6140196200000001</v>
      </c>
      <c r="K47" s="354">
        <v>2.3709118199999999</v>
      </c>
      <c r="L47" s="355">
        <v>-2.10229935</v>
      </c>
      <c r="M47" s="466"/>
      <c r="N47" s="353">
        <v>2.3520012299999999</v>
      </c>
      <c r="O47" s="354">
        <v>2.34552198</v>
      </c>
      <c r="P47" s="354">
        <v>2.59586812</v>
      </c>
      <c r="Q47" s="355">
        <v>2.3568276699999999</v>
      </c>
      <c r="R47" s="457"/>
      <c r="S47" s="353">
        <v>1.74040181</v>
      </c>
      <c r="T47" s="354">
        <v>2.5104673100000001</v>
      </c>
      <c r="U47" s="354">
        <v>2.6561296400000001</v>
      </c>
      <c r="V47" s="355">
        <v>2.600025</v>
      </c>
      <c r="W47" s="457"/>
      <c r="X47" s="353">
        <v>2.63383221</v>
      </c>
      <c r="Y47" s="354">
        <v>2.9582039300000003</v>
      </c>
      <c r="Z47" s="354">
        <v>3.2666237900000001</v>
      </c>
      <c r="AA47" s="355">
        <v>0.17418860999999999</v>
      </c>
      <c r="AB47" s="445"/>
      <c r="AC47" s="353">
        <v>2.1443807782469451</v>
      </c>
      <c r="AD47" s="354">
        <v>1.0632695927589086</v>
      </c>
      <c r="AE47" s="354">
        <v>0.47724363903512446</v>
      </c>
      <c r="AF47" s="355">
        <v>-4.3248217329548266</v>
      </c>
      <c r="AG47" s="445"/>
      <c r="AH47" s="353">
        <v>-1.00416054</v>
      </c>
      <c r="AI47" s="354">
        <v>-0.91955895999999993</v>
      </c>
      <c r="AJ47" s="354">
        <v>-4.1159602599999996</v>
      </c>
      <c r="AK47" s="355">
        <v>-12.060812590000001</v>
      </c>
      <c r="AL47" s="457"/>
      <c r="AM47" s="353">
        <v>8.8912286599999995</v>
      </c>
      <c r="AN47" s="354">
        <v>12.130218850000002</v>
      </c>
      <c r="AO47" s="354">
        <v>9.5256334799999998</v>
      </c>
      <c r="AP47" s="355">
        <v>-1.1290143700000002</v>
      </c>
      <c r="AQ47" s="444"/>
      <c r="AR47" s="353">
        <v>8.0071729200000004</v>
      </c>
      <c r="AS47" s="354">
        <v>8.9620349200000007</v>
      </c>
      <c r="AT47" s="354">
        <v>11.868152650000001</v>
      </c>
      <c r="AU47" s="355">
        <v>5.4770878800000009</v>
      </c>
      <c r="AV47" s="444"/>
      <c r="AW47" s="353">
        <v>5.2662937800000007</v>
      </c>
      <c r="AX47" s="354">
        <v>12.83750978</v>
      </c>
      <c r="AY47" s="354">
        <v>5.0546569199999993</v>
      </c>
      <c r="AZ47" s="355">
        <v>10.256222569999998</v>
      </c>
      <c r="BA47" s="444"/>
      <c r="BB47" s="353">
        <v>8.9282279500000001</v>
      </c>
      <c r="BC47" s="354">
        <v>7.0680364800000008</v>
      </c>
      <c r="BD47" s="354">
        <v>9.4697540400000015</v>
      </c>
      <c r="BE47" s="355">
        <v>13.764471510000002</v>
      </c>
      <c r="BF47" s="444"/>
      <c r="BG47" s="353">
        <v>11.759510870000002</v>
      </c>
      <c r="BH47" s="354">
        <v>24.81536642</v>
      </c>
      <c r="BI47" s="354">
        <v>26.388971980000001</v>
      </c>
      <c r="BJ47" s="355">
        <v>14.993798869999999</v>
      </c>
      <c r="BK47" s="444"/>
      <c r="BL47" s="353">
        <v>23.971509579999999</v>
      </c>
      <c r="BM47" s="354">
        <v>53.298588229257192</v>
      </c>
      <c r="BN47" s="354">
        <v>46.840089135573606</v>
      </c>
      <c r="BO47" s="355">
        <v>39.049553647524398</v>
      </c>
      <c r="BP47" s="444"/>
      <c r="BQ47" s="353">
        <v>30.338325052112999</v>
      </c>
      <c r="BR47" s="354">
        <v>62.167503874141005</v>
      </c>
      <c r="BS47" s="354">
        <v>63.217656881061409</v>
      </c>
      <c r="BT47" s="355">
        <v>-67.66854779862301</v>
      </c>
      <c r="BU47" s="444"/>
      <c r="BV47" s="63">
        <f>SUM(D47:G47)</f>
        <v>6.8620000000000001</v>
      </c>
      <c r="BW47" s="64">
        <f>SUM(I47:L47)</f>
        <v>3.5704947799999998</v>
      </c>
      <c r="BX47" s="64">
        <f>SUM(N47:Q47)</f>
        <v>9.6502189999999999</v>
      </c>
      <c r="BY47" s="64">
        <f>SUM(S47:V47)</f>
        <v>9.5070237600000009</v>
      </c>
      <c r="BZ47" s="64">
        <f>SUM(X47:AA47)</f>
        <v>9.0328485399999998</v>
      </c>
      <c r="CA47" s="64">
        <f>SUM(AC47:AF47)</f>
        <v>-0.63992772291384847</v>
      </c>
      <c r="CB47" s="64">
        <f>SUM(AH47:AK47)</f>
        <v>-18.10049235</v>
      </c>
      <c r="CC47" s="64">
        <f>SUM(AM47:AP47)</f>
        <v>29.418066620000001</v>
      </c>
      <c r="CD47" s="64">
        <f>SUM(AR47:AU47)</f>
        <v>34.314448370000001</v>
      </c>
      <c r="CE47" s="64">
        <f>SUM(AW47:AZ47)</f>
        <v>33.414683049999994</v>
      </c>
      <c r="CF47" s="64">
        <f>SUM(BB47:BE47)</f>
        <v>39.230489980000002</v>
      </c>
      <c r="CG47" s="64">
        <f>SUM(BG47:BJ47)</f>
        <v>77.957648140000003</v>
      </c>
      <c r="CH47" s="64">
        <f>SUM(BL47:BO47)</f>
        <v>163.15974059235521</v>
      </c>
      <c r="CI47" s="65">
        <f>SUM(BQ47:BT47)</f>
        <v>88.054938008692389</v>
      </c>
      <c r="CJ47" s="733"/>
      <c r="CK47" s="733"/>
      <c r="CL47" s="733"/>
      <c r="CM47" s="733"/>
    </row>
    <row r="48" spans="1:91" x14ac:dyDescent="0.25">
      <c r="A48" s="73"/>
      <c r="B48" s="303"/>
      <c r="C48" s="3"/>
      <c r="D48" s="353"/>
      <c r="E48" s="354"/>
      <c r="F48" s="354"/>
      <c r="G48" s="355"/>
      <c r="H48" s="466"/>
      <c r="I48" s="353"/>
      <c r="J48" s="354"/>
      <c r="K48" s="354"/>
      <c r="L48" s="355"/>
      <c r="M48" s="466"/>
      <c r="N48" s="353"/>
      <c r="O48" s="354"/>
      <c r="P48" s="354"/>
      <c r="Q48" s="355"/>
      <c r="R48" s="457"/>
      <c r="S48" s="353"/>
      <c r="T48" s="354"/>
      <c r="U48" s="354"/>
      <c r="V48" s="355"/>
      <c r="W48" s="457"/>
      <c r="X48" s="353"/>
      <c r="Y48" s="354"/>
      <c r="Z48" s="354"/>
      <c r="AA48" s="355"/>
      <c r="AB48" s="445"/>
      <c r="AC48" s="353"/>
      <c r="AD48" s="354"/>
      <c r="AE48" s="354"/>
      <c r="AF48" s="355"/>
      <c r="AG48" s="445"/>
      <c r="AH48" s="353"/>
      <c r="AI48" s="354"/>
      <c r="AJ48" s="354"/>
      <c r="AK48" s="355"/>
      <c r="AL48" s="457"/>
      <c r="AM48" s="353"/>
      <c r="AN48" s="354"/>
      <c r="AO48" s="354"/>
      <c r="AP48" s="355"/>
      <c r="AQ48" s="457"/>
      <c r="AR48" s="353"/>
      <c r="AS48" s="354"/>
      <c r="AT48" s="354"/>
      <c r="AU48" s="355"/>
      <c r="AV48" s="457"/>
      <c r="AW48" s="353"/>
      <c r="AX48" s="354"/>
      <c r="AY48" s="354"/>
      <c r="AZ48" s="355"/>
      <c r="BA48" s="445"/>
      <c r="BB48" s="353"/>
      <c r="BC48" s="354"/>
      <c r="BD48" s="354"/>
      <c r="BE48" s="355"/>
      <c r="BF48" s="445"/>
      <c r="BG48" s="353"/>
      <c r="BH48" s="354"/>
      <c r="BI48" s="354"/>
      <c r="BJ48" s="355"/>
      <c r="BK48" s="457"/>
      <c r="BL48" s="353"/>
      <c r="BM48" s="354"/>
      <c r="BN48" s="354"/>
      <c r="BO48" s="355"/>
      <c r="BP48" s="457"/>
      <c r="BQ48" s="353"/>
      <c r="BR48" s="354"/>
      <c r="BS48" s="354"/>
      <c r="BT48" s="355"/>
      <c r="BU48" s="457"/>
      <c r="BV48" s="308"/>
      <c r="BW48" s="42"/>
      <c r="BX48" s="42"/>
      <c r="BY48" s="42"/>
      <c r="BZ48" s="42"/>
      <c r="CA48" s="42"/>
      <c r="CB48" s="42"/>
      <c r="CC48" s="424"/>
      <c r="CD48" s="424"/>
      <c r="CE48" s="424"/>
      <c r="CF48" s="424"/>
      <c r="CG48" s="424"/>
      <c r="CH48" s="424"/>
      <c r="CI48" s="441"/>
      <c r="CJ48" s="733"/>
      <c r="CK48" s="733"/>
      <c r="CL48" s="733"/>
      <c r="CM48" s="733"/>
    </row>
    <row r="49" spans="1:91" s="113" customFormat="1" x14ac:dyDescent="0.25">
      <c r="A49" s="73" t="s">
        <v>56</v>
      </c>
      <c r="B49" s="305"/>
      <c r="C49" s="469"/>
      <c r="D49" s="41">
        <f>D65+D33+D27+D72</f>
        <v>500.23982239588088</v>
      </c>
      <c r="E49" s="415">
        <f>E65+E33+E27+E72</f>
        <v>577.38975425519516</v>
      </c>
      <c r="F49" s="415">
        <f>F65+F33+F27+F72</f>
        <v>650.76979391445775</v>
      </c>
      <c r="G49" s="416">
        <f>G65+G33+G27+G72</f>
        <v>683.04918644946122</v>
      </c>
      <c r="H49" s="470"/>
      <c r="I49" s="41">
        <f>I65+I33+I27+I72</f>
        <v>613.95686653000075</v>
      </c>
      <c r="J49" s="415">
        <f>J65+J33+J27+J72</f>
        <v>705.97635250000008</v>
      </c>
      <c r="K49" s="415">
        <f>K65+K33+K27+K72</f>
        <v>764.53682665999986</v>
      </c>
      <c r="L49" s="416">
        <f>L65+L33+L27+L72</f>
        <v>833.50617304999912</v>
      </c>
      <c r="M49" s="470"/>
      <c r="N49" s="41">
        <f>N65+N33+N27+N72</f>
        <v>702.0153053000007</v>
      </c>
      <c r="O49" s="415">
        <f>O65+O33+O27+O72</f>
        <v>750.85854885999879</v>
      </c>
      <c r="P49" s="415">
        <f>P65+P33+P27+P72</f>
        <v>789.45123855999782</v>
      </c>
      <c r="Q49" s="416">
        <f>Q65+Q33+Q27+Q72</f>
        <v>915.61002731000065</v>
      </c>
      <c r="R49" s="471"/>
      <c r="S49" s="41">
        <f>S65+S33+S27+S72</f>
        <v>986.57319307000068</v>
      </c>
      <c r="T49" s="415">
        <f>T65+T33+T27+T72</f>
        <v>845.77013298000406</v>
      </c>
      <c r="U49" s="415">
        <f>U65+U33+U27+U72</f>
        <v>944.08640966999747</v>
      </c>
      <c r="V49" s="416">
        <f>V65+V33+V27+V72</f>
        <v>1176.8637194699968</v>
      </c>
      <c r="W49" s="471"/>
      <c r="X49" s="41">
        <f>X65+X33+X27+X72</f>
        <v>1057.5738766299958</v>
      </c>
      <c r="Y49" s="415">
        <f>Y65+Y33+Y27+Y72</f>
        <v>1007.7787776899984</v>
      </c>
      <c r="Z49" s="415">
        <f>Z65+Z33+Z27+Z72</f>
        <v>1029.34626716</v>
      </c>
      <c r="AA49" s="416">
        <f>AA65+AA33+AA27+AA72</f>
        <v>1122.0241177399989</v>
      </c>
      <c r="AB49" s="443"/>
      <c r="AC49" s="41">
        <f>AC65+AC33+AC27+AC72</f>
        <v>947.0388080328587</v>
      </c>
      <c r="AD49" s="415">
        <f>AD65+AD33+AD27+AD72</f>
        <v>765.56859200566862</v>
      </c>
      <c r="AE49" s="415">
        <f>AE65+AE33+AE27+AE72</f>
        <v>1221.466167730795</v>
      </c>
      <c r="AF49" s="416">
        <f>AF65+AF33+AF27+AF72</f>
        <v>1046.9332157162034</v>
      </c>
      <c r="AG49" s="443"/>
      <c r="AH49" s="41">
        <f>AH65+AH33+AH27+AH72</f>
        <v>508.10456557999964</v>
      </c>
      <c r="AI49" s="415">
        <f>AI65+AI33+AI27+AI72</f>
        <v>718.08974546000059</v>
      </c>
      <c r="AJ49" s="415">
        <f>AJ65+AJ33+AJ27+AJ72</f>
        <v>849.68733529000315</v>
      </c>
      <c r="AK49" s="416">
        <f>AK65+AK33+AK27+AK72</f>
        <v>993.00572191999936</v>
      </c>
      <c r="AL49" s="471"/>
      <c r="AM49" s="41">
        <f>AM65+AM33+AM27+AM72</f>
        <v>782.29378488999669</v>
      </c>
      <c r="AN49" s="415">
        <f>AN65+AN33+AN27+AN72</f>
        <v>677.16237762000014</v>
      </c>
      <c r="AO49" s="415">
        <f>AO65+AO33+AO27+AO72</f>
        <v>979.31985891000272</v>
      </c>
      <c r="AP49" s="416">
        <f>AP65+AP33+AP27+AP72</f>
        <v>361.53582292999999</v>
      </c>
      <c r="AQ49" s="444"/>
      <c r="AR49" s="41">
        <f>AR65+AR33+AR27+AR72</f>
        <v>879.82067960269751</v>
      </c>
      <c r="AS49" s="415">
        <f>AS65+AS33+AS27+AS72</f>
        <v>611.04856375138229</v>
      </c>
      <c r="AT49" s="415">
        <f>AT65+AT33+AT27+AT72</f>
        <v>1038.3432710999964</v>
      </c>
      <c r="AU49" s="416">
        <f>AU65+AU33+AU27+AU72</f>
        <v>949.32599707999941</v>
      </c>
      <c r="AV49" s="444"/>
      <c r="AW49" s="41">
        <f>AW65+AW33+AW27+AW72</f>
        <v>996.29864760999953</v>
      </c>
      <c r="AX49" s="415">
        <f>AX65+AX33+AX27+AX72</f>
        <v>503.46557792999482</v>
      </c>
      <c r="AY49" s="415">
        <f>AY65+AY33+AY27+AY72</f>
        <v>1017.3289229500018</v>
      </c>
      <c r="AZ49" s="416">
        <f>AZ65+AZ33+AZ27+AZ72</f>
        <v>1187.2078123699919</v>
      </c>
      <c r="BA49" s="444"/>
      <c r="BB49" s="41">
        <f>BB65+BB33+BB27+BB72</f>
        <v>1312.9412247400037</v>
      </c>
      <c r="BC49" s="415">
        <f>BC65+BC33+BC27+BC72</f>
        <v>1494.4073658300024</v>
      </c>
      <c r="BD49" s="415">
        <f>BD65+BD33+BD27+BD72</f>
        <v>838.41985942177553</v>
      </c>
      <c r="BE49" s="416">
        <f>BE65+BE33+BE27+BE72</f>
        <v>1832.6422153799972</v>
      </c>
      <c r="BF49" s="444"/>
      <c r="BG49" s="41">
        <f>BG65+BG33+BG27+BG72</f>
        <v>1079.051383270009</v>
      </c>
      <c r="BH49" s="415">
        <f>BH65+BH33+BH27+BH72</f>
        <v>964.23079694999547</v>
      </c>
      <c r="BI49" s="415">
        <f>BI65+BI33+BI27+BI72</f>
        <v>2001.0078155600013</v>
      </c>
      <c r="BJ49" s="416">
        <f>BJ65+BJ33+BJ27+BJ72</f>
        <v>2287.258496759986</v>
      </c>
      <c r="BK49" s="444"/>
      <c r="BL49" s="41">
        <f>BL65+BL33+BL27+BL72</f>
        <v>1357.6972090000013</v>
      </c>
      <c r="BM49" s="415">
        <f>BM65+BM33+BM27+BM72</f>
        <v>1335.6348462069273</v>
      </c>
      <c r="BN49" s="415">
        <f>BN65+BN33+BN27+BN72</f>
        <v>1537.2785169801894</v>
      </c>
      <c r="BO49" s="416">
        <f>BO65+BO34+BO27+BO72+BO35+BO73</f>
        <v>2379.2930468657778</v>
      </c>
      <c r="BP49" s="444"/>
      <c r="BQ49" s="41">
        <f>BQ65+BQ34+BQ27+BQ73+BQ35+BQ74</f>
        <v>1188.4812732532432</v>
      </c>
      <c r="BR49" s="415">
        <f>BR65+BR34+BR27+BR73+BR35+BR72+BR36</f>
        <v>2069.6667194355537</v>
      </c>
      <c r="BS49" s="415">
        <f>BS65+BS34+BS27+BS73+BS35+BS72+BS36</f>
        <v>1946.4794045998722</v>
      </c>
      <c r="BT49" s="416">
        <f>BT65+BT34+BT27+BT73+BT35+BT72+BT36</f>
        <v>1562.4061592498135</v>
      </c>
      <c r="BU49" s="444"/>
      <c r="BV49" s="45">
        <f>SUM(D49:G49)</f>
        <v>2411.448557014995</v>
      </c>
      <c r="BW49" s="46">
        <f>SUM(I49:L49)</f>
        <v>2917.9762187400001</v>
      </c>
      <c r="BX49" s="46">
        <f>SUM(N49:Q49)</f>
        <v>3157.935120029998</v>
      </c>
      <c r="BY49" s="46">
        <f>SUM(S49:V49)</f>
        <v>3953.2934551899989</v>
      </c>
      <c r="BZ49" s="46">
        <f>SUM(X49:AA49)</f>
        <v>4216.7230392199926</v>
      </c>
      <c r="CA49" s="46">
        <f>SUM(AC49:AF49)</f>
        <v>3981.0067834855258</v>
      </c>
      <c r="CB49" s="46">
        <f>SUM(AH49:AK49)</f>
        <v>3068.887368250003</v>
      </c>
      <c r="CC49" s="46">
        <f>SUM(AM49:AP49)</f>
        <v>2800.3118443499998</v>
      </c>
      <c r="CD49" s="46">
        <f>SUM(AR49:AU49)</f>
        <v>3478.5385115340755</v>
      </c>
      <c r="CE49" s="46">
        <f>SUM(AW49:AZ49)</f>
        <v>3704.3009608599878</v>
      </c>
      <c r="CF49" s="46">
        <f>SUM(BB49:BE49)</f>
        <v>5478.410665371779</v>
      </c>
      <c r="CG49" s="46">
        <f>SUM(BG49:BJ49)</f>
        <v>6331.5484925399915</v>
      </c>
      <c r="CH49" s="46">
        <f>SUM(BL49:BO49)</f>
        <v>6609.9036190528959</v>
      </c>
      <c r="CI49" s="47">
        <f>SUM(BQ49:BT49)</f>
        <v>6767.033556538483</v>
      </c>
      <c r="CJ49" s="733"/>
      <c r="CK49" s="733"/>
      <c r="CL49" s="733"/>
      <c r="CM49" s="733"/>
    </row>
    <row r="50" spans="1:91" s="113" customFormat="1" ht="15" x14ac:dyDescent="0.25">
      <c r="A50" s="472" t="s">
        <v>57</v>
      </c>
      <c r="B50" s="305"/>
      <c r="C50" s="469"/>
      <c r="D50" s="41"/>
      <c r="E50" s="415"/>
      <c r="F50" s="415"/>
      <c r="G50" s="416"/>
      <c r="H50" s="470"/>
      <c r="I50" s="41"/>
      <c r="J50" s="415"/>
      <c r="K50" s="415"/>
      <c r="L50" s="416"/>
      <c r="M50" s="470"/>
      <c r="N50" s="41"/>
      <c r="O50" s="415"/>
      <c r="P50" s="415"/>
      <c r="Q50" s="416"/>
      <c r="R50" s="471"/>
      <c r="S50" s="41"/>
      <c r="T50" s="415"/>
      <c r="U50" s="415"/>
      <c r="V50" s="416"/>
      <c r="W50" s="471"/>
      <c r="X50" s="41"/>
      <c r="Y50" s="415"/>
      <c r="Z50" s="415"/>
      <c r="AA50" s="416"/>
      <c r="AB50" s="443"/>
      <c r="AC50" s="41"/>
      <c r="AD50" s="415"/>
      <c r="AE50" s="415"/>
      <c r="AF50" s="416"/>
      <c r="AG50" s="443"/>
      <c r="AH50" s="41"/>
      <c r="AI50" s="415"/>
      <c r="AJ50" s="415"/>
      <c r="AK50" s="416"/>
      <c r="AL50" s="471"/>
      <c r="AM50" s="41"/>
      <c r="AN50" s="415"/>
      <c r="AO50" s="415"/>
      <c r="AP50" s="416"/>
      <c r="AQ50" s="444"/>
      <c r="AR50" s="41"/>
      <c r="AS50" s="415"/>
      <c r="AT50" s="415"/>
      <c r="AU50" s="416"/>
      <c r="AV50" s="444"/>
      <c r="AW50" s="41"/>
      <c r="AX50" s="415"/>
      <c r="AY50" s="415"/>
      <c r="AZ50" s="416"/>
      <c r="BA50" s="444"/>
      <c r="BB50" s="41"/>
      <c r="BC50" s="415"/>
      <c r="BD50" s="415"/>
      <c r="BE50" s="416"/>
      <c r="BF50" s="444"/>
      <c r="BG50" s="41"/>
      <c r="BH50" s="415"/>
      <c r="BI50" s="415"/>
      <c r="BJ50" s="416"/>
      <c r="BK50" s="444"/>
      <c r="BL50" s="41"/>
      <c r="BM50" s="415"/>
      <c r="BN50" s="415"/>
      <c r="BO50" s="416"/>
      <c r="BP50" s="444"/>
      <c r="BQ50" s="41"/>
      <c r="BR50" s="415"/>
      <c r="BS50" s="415"/>
      <c r="BT50" s="416"/>
      <c r="BU50" s="444"/>
      <c r="BV50" s="45"/>
      <c r="BW50" s="46"/>
      <c r="BX50" s="46"/>
      <c r="BY50" s="46"/>
      <c r="BZ50" s="46"/>
      <c r="CA50" s="46"/>
      <c r="CB50" s="46"/>
      <c r="CC50" s="46"/>
      <c r="CD50" s="46"/>
      <c r="CE50" s="310"/>
      <c r="CF50" s="46"/>
      <c r="CG50" s="46"/>
      <c r="CH50" s="46"/>
      <c r="CI50" s="47"/>
      <c r="CJ50" s="733"/>
      <c r="CK50" s="733"/>
      <c r="CL50" s="733"/>
      <c r="CM50" s="733"/>
    </row>
    <row r="51" spans="1:91" s="113" customFormat="1" x14ac:dyDescent="0.25">
      <c r="A51" s="76" t="s">
        <v>58</v>
      </c>
      <c r="B51" s="305"/>
      <c r="C51" s="469"/>
      <c r="D51" s="199" t="s">
        <v>14</v>
      </c>
      <c r="E51" s="200" t="s">
        <v>14</v>
      </c>
      <c r="F51" s="200" t="s">
        <v>14</v>
      </c>
      <c r="G51" s="197" t="s">
        <v>14</v>
      </c>
      <c r="H51" s="473"/>
      <c r="I51" s="199" t="s">
        <v>14</v>
      </c>
      <c r="J51" s="200" t="s">
        <v>14</v>
      </c>
      <c r="K51" s="200" t="s">
        <v>14</v>
      </c>
      <c r="L51" s="197" t="s">
        <v>14</v>
      </c>
      <c r="M51" s="473"/>
      <c r="N51" s="199" t="s">
        <v>14</v>
      </c>
      <c r="O51" s="200" t="s">
        <v>14</v>
      </c>
      <c r="P51" s="200" t="s">
        <v>14</v>
      </c>
      <c r="Q51" s="197" t="s">
        <v>14</v>
      </c>
      <c r="R51" s="174"/>
      <c r="S51" s="199" t="s">
        <v>14</v>
      </c>
      <c r="T51" s="200" t="s">
        <v>14</v>
      </c>
      <c r="U51" s="200" t="s">
        <v>14</v>
      </c>
      <c r="V51" s="197" t="s">
        <v>14</v>
      </c>
      <c r="W51" s="174"/>
      <c r="X51" s="199" t="s">
        <v>14</v>
      </c>
      <c r="Y51" s="200" t="s">
        <v>14</v>
      </c>
      <c r="Z51" s="200" t="s">
        <v>14</v>
      </c>
      <c r="AA51" s="197" t="s">
        <v>14</v>
      </c>
      <c r="AB51" s="474"/>
      <c r="AC51" s="199" t="s">
        <v>14</v>
      </c>
      <c r="AD51" s="200" t="s">
        <v>14</v>
      </c>
      <c r="AE51" s="200" t="s">
        <v>14</v>
      </c>
      <c r="AF51" s="197" t="s">
        <v>14</v>
      </c>
      <c r="AG51" s="474"/>
      <c r="AH51" s="199" t="s">
        <v>14</v>
      </c>
      <c r="AI51" s="200" t="s">
        <v>14</v>
      </c>
      <c r="AJ51" s="200" t="s">
        <v>14</v>
      </c>
      <c r="AK51" s="197" t="s">
        <v>14</v>
      </c>
      <c r="AL51" s="174"/>
      <c r="AM51" s="199" t="s">
        <v>14</v>
      </c>
      <c r="AN51" s="200" t="s">
        <v>14</v>
      </c>
      <c r="AO51" s="200" t="s">
        <v>14</v>
      </c>
      <c r="AP51" s="197" t="s">
        <v>14</v>
      </c>
      <c r="AQ51" s="475"/>
      <c r="AR51" s="199" t="s">
        <v>14</v>
      </c>
      <c r="AS51" s="200" t="s">
        <v>14</v>
      </c>
      <c r="AT51" s="200" t="s">
        <v>14</v>
      </c>
      <c r="AU51" s="197" t="s">
        <v>14</v>
      </c>
      <c r="AV51" s="475"/>
      <c r="AW51" s="199">
        <v>5.7691420300000003</v>
      </c>
      <c r="AX51" s="200">
        <v>31.729091149999999</v>
      </c>
      <c r="AY51" s="200">
        <v>17.917973369999999</v>
      </c>
      <c r="AZ51" s="197">
        <v>128.44610458</v>
      </c>
      <c r="BA51" s="475"/>
      <c r="BB51" s="199">
        <v>25.907003050000004</v>
      </c>
      <c r="BC51" s="200">
        <v>52.987218090000013</v>
      </c>
      <c r="BD51" s="200">
        <v>49.291542739999393</v>
      </c>
      <c r="BE51" s="197">
        <v>40.52301246097408</v>
      </c>
      <c r="BF51" s="475"/>
      <c r="BG51" s="199">
        <v>55.885148746365459</v>
      </c>
      <c r="BH51" s="200">
        <v>30.815460040000016</v>
      </c>
      <c r="BI51" s="200">
        <v>68.388918360000019</v>
      </c>
      <c r="BJ51" s="197">
        <v>14.186603730000003</v>
      </c>
      <c r="BK51" s="444"/>
      <c r="BL51" s="199">
        <v>36.453206059999999</v>
      </c>
      <c r="BM51" s="200">
        <v>36.460114400000002</v>
      </c>
      <c r="BN51" s="200">
        <v>31.353179219999998</v>
      </c>
      <c r="BO51" s="197">
        <f>Ipiranga!BO38</f>
        <v>63.390347840000004</v>
      </c>
      <c r="BP51" s="444"/>
      <c r="BQ51" s="199">
        <f>Ipiranga!BQ38</f>
        <v>5.4524272599999994</v>
      </c>
      <c r="BR51" s="200">
        <f>Ipiranga!BR38</f>
        <v>33.818689660000004</v>
      </c>
      <c r="BS51" s="200">
        <f>Ipiranga!BS38</f>
        <v>7.4489716999999995</v>
      </c>
      <c r="BT51" s="197">
        <f>Ipiranga!BT38</f>
        <v>95.1</v>
      </c>
      <c r="BU51" s="444"/>
      <c r="BV51" s="83" t="s">
        <v>14</v>
      </c>
      <c r="BW51" s="84" t="s">
        <v>14</v>
      </c>
      <c r="BX51" s="84" t="s">
        <v>14</v>
      </c>
      <c r="BY51" s="84" t="s">
        <v>14</v>
      </c>
      <c r="BZ51" s="84" t="s">
        <v>14</v>
      </c>
      <c r="CA51" s="84" t="s">
        <v>14</v>
      </c>
      <c r="CB51" s="84" t="s">
        <v>14</v>
      </c>
      <c r="CC51" s="84" t="s">
        <v>14</v>
      </c>
      <c r="CD51" s="84" t="s">
        <v>14</v>
      </c>
      <c r="CE51" s="84">
        <f t="shared" ref="CE51:CE60" si="33">SUM(AW51:AZ51)</f>
        <v>183.86231112999999</v>
      </c>
      <c r="CF51" s="84">
        <f t="shared" ref="CF51:CF60" si="34">SUM(BB51:BE51)</f>
        <v>168.70877634097349</v>
      </c>
      <c r="CG51" s="84">
        <f t="shared" ref="CG51:CG60" si="35">SUM(BG51:BJ51)</f>
        <v>169.2761308763655</v>
      </c>
      <c r="CH51" s="84">
        <f t="shared" ref="CH51:CH61" si="36">SUM(BL51:BO51)</f>
        <v>167.65684751999999</v>
      </c>
      <c r="CI51" s="408">
        <f t="shared" ref="CI51:CI61" si="37">SUM(BQ51:BT51)</f>
        <v>141.82008862000001</v>
      </c>
      <c r="CJ51" s="733"/>
      <c r="CK51" s="733"/>
      <c r="CL51" s="733"/>
      <c r="CM51" s="733"/>
    </row>
    <row r="52" spans="1:91" s="113" customFormat="1" x14ac:dyDescent="0.25">
      <c r="A52" s="85" t="s">
        <v>59</v>
      </c>
      <c r="B52" s="305"/>
      <c r="C52" s="469"/>
      <c r="D52" s="199" t="s">
        <v>14</v>
      </c>
      <c r="E52" s="200" t="s">
        <v>14</v>
      </c>
      <c r="F52" s="200" t="s">
        <v>14</v>
      </c>
      <c r="G52" s="197" t="s">
        <v>14</v>
      </c>
      <c r="H52" s="473"/>
      <c r="I52" s="199" t="s">
        <v>14</v>
      </c>
      <c r="J52" s="200" t="s">
        <v>14</v>
      </c>
      <c r="K52" s="200" t="s">
        <v>14</v>
      </c>
      <c r="L52" s="197" t="s">
        <v>14</v>
      </c>
      <c r="M52" s="473"/>
      <c r="N52" s="199" t="s">
        <v>14</v>
      </c>
      <c r="O52" s="200" t="s">
        <v>14</v>
      </c>
      <c r="P52" s="200" t="s">
        <v>14</v>
      </c>
      <c r="Q52" s="197" t="s">
        <v>14</v>
      </c>
      <c r="R52" s="174"/>
      <c r="S52" s="199" t="s">
        <v>14</v>
      </c>
      <c r="T52" s="200" t="s">
        <v>14</v>
      </c>
      <c r="U52" s="200" t="s">
        <v>14</v>
      </c>
      <c r="V52" s="197" t="s">
        <v>14</v>
      </c>
      <c r="W52" s="174"/>
      <c r="X52" s="199" t="s">
        <v>14</v>
      </c>
      <c r="Y52" s="200" t="s">
        <v>14</v>
      </c>
      <c r="Z52" s="200" t="s">
        <v>14</v>
      </c>
      <c r="AA52" s="197" t="s">
        <v>14</v>
      </c>
      <c r="AB52" s="474"/>
      <c r="AC52" s="199" t="s">
        <v>14</v>
      </c>
      <c r="AD52" s="200" t="s">
        <v>14</v>
      </c>
      <c r="AE52" s="200" t="s">
        <v>14</v>
      </c>
      <c r="AF52" s="197" t="s">
        <v>14</v>
      </c>
      <c r="AG52" s="474"/>
      <c r="AH52" s="199" t="s">
        <v>14</v>
      </c>
      <c r="AI52" s="200" t="s">
        <v>14</v>
      </c>
      <c r="AJ52" s="200" t="s">
        <v>14</v>
      </c>
      <c r="AK52" s="197" t="s">
        <v>14</v>
      </c>
      <c r="AL52" s="174"/>
      <c r="AM52" s="199" t="s">
        <v>14</v>
      </c>
      <c r="AN52" s="200" t="s">
        <v>14</v>
      </c>
      <c r="AO52" s="200" t="s">
        <v>14</v>
      </c>
      <c r="AP52" s="197" t="s">
        <v>14</v>
      </c>
      <c r="AQ52" s="475"/>
      <c r="AR52" s="199" t="s">
        <v>14</v>
      </c>
      <c r="AS52" s="200" t="s">
        <v>14</v>
      </c>
      <c r="AT52" s="200" t="s">
        <v>14</v>
      </c>
      <c r="AU52" s="197" t="s">
        <v>14</v>
      </c>
      <c r="AV52" s="475"/>
      <c r="AW52" s="199">
        <v>0</v>
      </c>
      <c r="AX52" s="200">
        <v>96.927831391149979</v>
      </c>
      <c r="AY52" s="200">
        <v>37.902713449999403</v>
      </c>
      <c r="AZ52" s="197">
        <v>42.241405280000002</v>
      </c>
      <c r="BA52" s="475"/>
      <c r="BB52" s="199">
        <v>0</v>
      </c>
      <c r="BC52" s="200">
        <v>32.715361780000002</v>
      </c>
      <c r="BD52" s="200">
        <v>0</v>
      </c>
      <c r="BE52" s="197">
        <v>720.03600397000002</v>
      </c>
      <c r="BF52" s="475"/>
      <c r="BG52" s="199">
        <v>0</v>
      </c>
      <c r="BH52" s="200">
        <v>0</v>
      </c>
      <c r="BI52" s="200">
        <v>0</v>
      </c>
      <c r="BJ52" s="197">
        <v>582.52770239999995</v>
      </c>
      <c r="BK52" s="444"/>
      <c r="BL52" s="199">
        <v>0</v>
      </c>
      <c r="BM52" s="200">
        <v>0</v>
      </c>
      <c r="BN52" s="200">
        <v>0</v>
      </c>
      <c r="BO52" s="197">
        <f>Ipiranga!BO39</f>
        <v>933.6534173</v>
      </c>
      <c r="BP52" s="444"/>
      <c r="BQ52" s="199">
        <f>Ipiranga!BQ39</f>
        <v>0</v>
      </c>
      <c r="BR52" s="200">
        <f>Ipiranga!BR39</f>
        <v>487.25400000000002</v>
      </c>
      <c r="BS52" s="200">
        <f>Ipiranga!BS39</f>
        <v>185.31821765999999</v>
      </c>
      <c r="BT52" s="197">
        <f>Ipiranga!BT39</f>
        <v>0</v>
      </c>
      <c r="BU52" s="444"/>
      <c r="BV52" s="83" t="s">
        <v>14</v>
      </c>
      <c r="BW52" s="84" t="s">
        <v>14</v>
      </c>
      <c r="BX52" s="84" t="s">
        <v>14</v>
      </c>
      <c r="BY52" s="84" t="s">
        <v>14</v>
      </c>
      <c r="BZ52" s="84" t="s">
        <v>14</v>
      </c>
      <c r="CA52" s="84" t="s">
        <v>14</v>
      </c>
      <c r="CB52" s="84" t="s">
        <v>14</v>
      </c>
      <c r="CC52" s="84" t="s">
        <v>14</v>
      </c>
      <c r="CD52" s="84" t="s">
        <v>14</v>
      </c>
      <c r="CE52" s="84">
        <f t="shared" si="33"/>
        <v>177.0719501211494</v>
      </c>
      <c r="CF52" s="84">
        <f t="shared" si="34"/>
        <v>752.75136574999999</v>
      </c>
      <c r="CG52" s="84">
        <f t="shared" si="35"/>
        <v>582.52770239999995</v>
      </c>
      <c r="CH52" s="84">
        <f t="shared" si="36"/>
        <v>933.6534173</v>
      </c>
      <c r="CI52" s="408">
        <f t="shared" si="37"/>
        <v>672.57221765999998</v>
      </c>
      <c r="CJ52" s="733"/>
      <c r="CK52" s="733"/>
      <c r="CL52" s="733"/>
      <c r="CM52" s="733"/>
    </row>
    <row r="53" spans="1:91" s="113" customFormat="1" x14ac:dyDescent="0.25">
      <c r="A53" s="85" t="s">
        <v>60</v>
      </c>
      <c r="B53" s="305"/>
      <c r="C53" s="469"/>
      <c r="D53" s="199" t="s">
        <v>14</v>
      </c>
      <c r="E53" s="200" t="s">
        <v>14</v>
      </c>
      <c r="F53" s="200" t="s">
        <v>14</v>
      </c>
      <c r="G53" s="197" t="s">
        <v>14</v>
      </c>
      <c r="H53" s="473"/>
      <c r="I53" s="199" t="s">
        <v>14</v>
      </c>
      <c r="J53" s="200" t="s">
        <v>14</v>
      </c>
      <c r="K53" s="200" t="s">
        <v>14</v>
      </c>
      <c r="L53" s="197" t="s">
        <v>14</v>
      </c>
      <c r="M53" s="473"/>
      <c r="N53" s="199" t="s">
        <v>14</v>
      </c>
      <c r="O53" s="200" t="s">
        <v>14</v>
      </c>
      <c r="P53" s="200" t="s">
        <v>14</v>
      </c>
      <c r="Q53" s="197" t="s">
        <v>14</v>
      </c>
      <c r="R53" s="174"/>
      <c r="S53" s="199" t="s">
        <v>14</v>
      </c>
      <c r="T53" s="200" t="s">
        <v>14</v>
      </c>
      <c r="U53" s="200" t="s">
        <v>14</v>
      </c>
      <c r="V53" s="197" t="s">
        <v>14</v>
      </c>
      <c r="W53" s="174"/>
      <c r="X53" s="199" t="s">
        <v>14</v>
      </c>
      <c r="Y53" s="200" t="s">
        <v>14</v>
      </c>
      <c r="Z53" s="200" t="s">
        <v>14</v>
      </c>
      <c r="AA53" s="197" t="s">
        <v>14</v>
      </c>
      <c r="AB53" s="474"/>
      <c r="AC53" s="199" t="s">
        <v>14</v>
      </c>
      <c r="AD53" s="200" t="s">
        <v>14</v>
      </c>
      <c r="AE53" s="200" t="s">
        <v>14</v>
      </c>
      <c r="AF53" s="197" t="s">
        <v>14</v>
      </c>
      <c r="AG53" s="474"/>
      <c r="AH53" s="199" t="s">
        <v>14</v>
      </c>
      <c r="AI53" s="200" t="s">
        <v>14</v>
      </c>
      <c r="AJ53" s="200" t="s">
        <v>14</v>
      </c>
      <c r="AK53" s="197" t="s">
        <v>14</v>
      </c>
      <c r="AL53" s="174"/>
      <c r="AM53" s="199" t="s">
        <v>14</v>
      </c>
      <c r="AN53" s="200" t="s">
        <v>14</v>
      </c>
      <c r="AO53" s="200" t="s">
        <v>14</v>
      </c>
      <c r="AP53" s="197" t="s">
        <v>14</v>
      </c>
      <c r="AQ53" s="475"/>
      <c r="AR53" s="199" t="s">
        <v>14</v>
      </c>
      <c r="AS53" s="200" t="s">
        <v>14</v>
      </c>
      <c r="AT53" s="200" t="s">
        <v>14</v>
      </c>
      <c r="AU53" s="197" t="s">
        <v>14</v>
      </c>
      <c r="AV53" s="475"/>
      <c r="AW53" s="199">
        <v>0</v>
      </c>
      <c r="AX53" s="200">
        <v>0</v>
      </c>
      <c r="AY53" s="200">
        <v>0</v>
      </c>
      <c r="AZ53" s="197">
        <v>0</v>
      </c>
      <c r="BA53" s="475"/>
      <c r="BB53" s="199">
        <v>0</v>
      </c>
      <c r="BC53" s="200">
        <v>0</v>
      </c>
      <c r="BD53" s="200">
        <v>0</v>
      </c>
      <c r="BE53" s="197">
        <v>333.37320769999997</v>
      </c>
      <c r="BF53" s="475"/>
      <c r="BG53" s="199">
        <v>0</v>
      </c>
      <c r="BH53" s="200">
        <v>0</v>
      </c>
      <c r="BI53" s="200">
        <v>0</v>
      </c>
      <c r="BJ53" s="197">
        <v>0</v>
      </c>
      <c r="BK53" s="444"/>
      <c r="BL53" s="199">
        <v>0</v>
      </c>
      <c r="BM53" s="200">
        <v>0</v>
      </c>
      <c r="BN53" s="200">
        <v>0</v>
      </c>
      <c r="BO53" s="197">
        <f>Ultragaz!BO31</f>
        <v>75.773779310000009</v>
      </c>
      <c r="BP53" s="444"/>
      <c r="BQ53" s="199">
        <f>Ultragaz!BQ31</f>
        <v>0</v>
      </c>
      <c r="BR53" s="200">
        <f>Ultragaz!BR31</f>
        <v>0</v>
      </c>
      <c r="BS53" s="200">
        <v>0</v>
      </c>
      <c r="BT53" s="197">
        <f>Ultragaz!BT31</f>
        <v>0</v>
      </c>
      <c r="BU53" s="444"/>
      <c r="BV53" s="83" t="s">
        <v>14</v>
      </c>
      <c r="BW53" s="84" t="s">
        <v>14</v>
      </c>
      <c r="BX53" s="84" t="s">
        <v>14</v>
      </c>
      <c r="BY53" s="84" t="s">
        <v>14</v>
      </c>
      <c r="BZ53" s="84" t="s">
        <v>14</v>
      </c>
      <c r="CA53" s="84" t="s">
        <v>14</v>
      </c>
      <c r="CB53" s="84" t="s">
        <v>14</v>
      </c>
      <c r="CC53" s="84" t="s">
        <v>14</v>
      </c>
      <c r="CD53" s="84" t="s">
        <v>14</v>
      </c>
      <c r="CE53" s="84">
        <f t="shared" si="33"/>
        <v>0</v>
      </c>
      <c r="CF53" s="84">
        <f t="shared" si="34"/>
        <v>333.37320769999997</v>
      </c>
      <c r="CG53" s="84">
        <f t="shared" si="35"/>
        <v>0</v>
      </c>
      <c r="CH53" s="84">
        <f t="shared" si="36"/>
        <v>75.773779310000009</v>
      </c>
      <c r="CI53" s="408">
        <f t="shared" si="37"/>
        <v>0</v>
      </c>
      <c r="CJ53" s="733"/>
      <c r="CK53" s="733"/>
      <c r="CL53" s="733"/>
      <c r="CM53" s="733"/>
    </row>
    <row r="54" spans="1:91" s="113" customFormat="1" x14ac:dyDescent="0.25">
      <c r="A54" s="730" t="s">
        <v>61</v>
      </c>
      <c r="B54" s="305"/>
      <c r="C54" s="469"/>
      <c r="D54" s="199" t="s">
        <v>14</v>
      </c>
      <c r="E54" s="200" t="s">
        <v>14</v>
      </c>
      <c r="F54" s="200" t="s">
        <v>14</v>
      </c>
      <c r="G54" s="197" t="s">
        <v>14</v>
      </c>
      <c r="H54" s="473"/>
      <c r="I54" s="199" t="s">
        <v>14</v>
      </c>
      <c r="J54" s="200" t="s">
        <v>14</v>
      </c>
      <c r="K54" s="200" t="s">
        <v>14</v>
      </c>
      <c r="L54" s="197" t="s">
        <v>14</v>
      </c>
      <c r="M54" s="473"/>
      <c r="N54" s="199" t="s">
        <v>14</v>
      </c>
      <c r="O54" s="200" t="s">
        <v>14</v>
      </c>
      <c r="P54" s="200" t="s">
        <v>14</v>
      </c>
      <c r="Q54" s="197" t="s">
        <v>14</v>
      </c>
      <c r="R54" s="174"/>
      <c r="S54" s="199" t="s">
        <v>14</v>
      </c>
      <c r="T54" s="200" t="s">
        <v>14</v>
      </c>
      <c r="U54" s="200" t="s">
        <v>14</v>
      </c>
      <c r="V54" s="197" t="s">
        <v>14</v>
      </c>
      <c r="W54" s="174"/>
      <c r="X54" s="199" t="s">
        <v>14</v>
      </c>
      <c r="Y54" s="200" t="s">
        <v>14</v>
      </c>
      <c r="Z54" s="200" t="s">
        <v>14</v>
      </c>
      <c r="AA54" s="197" t="s">
        <v>14</v>
      </c>
      <c r="AB54" s="474"/>
      <c r="AC54" s="199" t="s">
        <v>14</v>
      </c>
      <c r="AD54" s="200" t="s">
        <v>14</v>
      </c>
      <c r="AE54" s="200" t="s">
        <v>14</v>
      </c>
      <c r="AF54" s="197" t="s">
        <v>14</v>
      </c>
      <c r="AG54" s="474"/>
      <c r="AH54" s="199" t="s">
        <v>14</v>
      </c>
      <c r="AI54" s="200" t="s">
        <v>14</v>
      </c>
      <c r="AJ54" s="200" t="s">
        <v>14</v>
      </c>
      <c r="AK54" s="197" t="s">
        <v>14</v>
      </c>
      <c r="AL54" s="174"/>
      <c r="AM54" s="199" t="s">
        <v>14</v>
      </c>
      <c r="AN54" s="200" t="s">
        <v>14</v>
      </c>
      <c r="AO54" s="200" t="s">
        <v>14</v>
      </c>
      <c r="AP54" s="197" t="s">
        <v>14</v>
      </c>
      <c r="AQ54" s="475"/>
      <c r="AR54" s="199" t="s">
        <v>14</v>
      </c>
      <c r="AS54" s="200" t="s">
        <v>14</v>
      </c>
      <c r="AT54" s="200" t="s">
        <v>14</v>
      </c>
      <c r="AU54" s="197" t="s">
        <v>14</v>
      </c>
      <c r="AV54" s="475"/>
      <c r="AW54" s="199">
        <v>0</v>
      </c>
      <c r="AX54" s="200">
        <v>0</v>
      </c>
      <c r="AY54" s="200">
        <v>0</v>
      </c>
      <c r="AZ54" s="197">
        <v>0</v>
      </c>
      <c r="BA54" s="475"/>
      <c r="BB54" s="199">
        <v>0</v>
      </c>
      <c r="BC54" s="200">
        <v>0</v>
      </c>
      <c r="BD54" s="200">
        <v>0</v>
      </c>
      <c r="BE54" s="197">
        <v>0</v>
      </c>
      <c r="BF54" s="475"/>
      <c r="BG54" s="199">
        <v>0</v>
      </c>
      <c r="BH54" s="200">
        <v>0</v>
      </c>
      <c r="BI54" s="200">
        <v>0</v>
      </c>
      <c r="BJ54" s="197">
        <v>0</v>
      </c>
      <c r="BK54" s="444"/>
      <c r="BL54" s="199">
        <v>0</v>
      </c>
      <c r="BM54" s="200">
        <v>17.317734260000002</v>
      </c>
      <c r="BN54" s="200">
        <v>0</v>
      </c>
      <c r="BO54" s="197">
        <f>Ultragaz!BO32</f>
        <v>36.768514799999998</v>
      </c>
      <c r="BP54" s="444"/>
      <c r="BQ54" s="199">
        <f>Ultragaz!BQ32</f>
        <v>0</v>
      </c>
      <c r="BR54" s="200">
        <f>Ultragaz!BR32</f>
        <v>0</v>
      </c>
      <c r="BS54" s="200">
        <v>0</v>
      </c>
      <c r="BT54" s="197">
        <f>Ultragaz!BT32</f>
        <v>-51.100253330000001</v>
      </c>
      <c r="BU54" s="444"/>
      <c r="BV54" s="83" t="s">
        <v>14</v>
      </c>
      <c r="BW54" s="84" t="s">
        <v>14</v>
      </c>
      <c r="BX54" s="84" t="s">
        <v>14</v>
      </c>
      <c r="BY54" s="84" t="s">
        <v>14</v>
      </c>
      <c r="BZ54" s="84" t="s">
        <v>14</v>
      </c>
      <c r="CA54" s="84" t="s">
        <v>14</v>
      </c>
      <c r="CB54" s="84" t="s">
        <v>14</v>
      </c>
      <c r="CC54" s="84" t="s">
        <v>14</v>
      </c>
      <c r="CD54" s="84" t="s">
        <v>14</v>
      </c>
      <c r="CE54" s="84">
        <f t="shared" si="33"/>
        <v>0</v>
      </c>
      <c r="CF54" s="84">
        <f t="shared" si="34"/>
        <v>0</v>
      </c>
      <c r="CG54" s="84">
        <f t="shared" si="35"/>
        <v>0</v>
      </c>
      <c r="CH54" s="84">
        <f t="shared" si="36"/>
        <v>54.08624906</v>
      </c>
      <c r="CI54" s="408">
        <f t="shared" si="37"/>
        <v>-51.100253330000001</v>
      </c>
      <c r="CJ54" s="733"/>
      <c r="CK54" s="733"/>
      <c r="CL54" s="733"/>
      <c r="CM54" s="733"/>
    </row>
    <row r="55" spans="1:91" s="113" customFormat="1" x14ac:dyDescent="0.25">
      <c r="A55" s="85" t="s">
        <v>62</v>
      </c>
      <c r="B55" s="305"/>
      <c r="C55" s="469"/>
      <c r="D55" s="199" t="s">
        <v>14</v>
      </c>
      <c r="E55" s="200" t="s">
        <v>14</v>
      </c>
      <c r="F55" s="200" t="s">
        <v>14</v>
      </c>
      <c r="G55" s="197" t="s">
        <v>14</v>
      </c>
      <c r="H55" s="473"/>
      <c r="I55" s="199" t="s">
        <v>14</v>
      </c>
      <c r="J55" s="200" t="s">
        <v>14</v>
      </c>
      <c r="K55" s="200" t="s">
        <v>14</v>
      </c>
      <c r="L55" s="197" t="s">
        <v>14</v>
      </c>
      <c r="M55" s="473"/>
      <c r="N55" s="199" t="s">
        <v>14</v>
      </c>
      <c r="O55" s="200" t="s">
        <v>14</v>
      </c>
      <c r="P55" s="200" t="s">
        <v>14</v>
      </c>
      <c r="Q55" s="197" t="s">
        <v>14</v>
      </c>
      <c r="R55" s="174"/>
      <c r="S55" s="199" t="s">
        <v>14</v>
      </c>
      <c r="T55" s="200" t="s">
        <v>14</v>
      </c>
      <c r="U55" s="200" t="s">
        <v>14</v>
      </c>
      <c r="V55" s="197" t="s">
        <v>14</v>
      </c>
      <c r="W55" s="174"/>
      <c r="X55" s="199" t="s">
        <v>14</v>
      </c>
      <c r="Y55" s="200" t="s">
        <v>14</v>
      </c>
      <c r="Z55" s="200" t="s">
        <v>14</v>
      </c>
      <c r="AA55" s="197" t="s">
        <v>14</v>
      </c>
      <c r="AB55" s="474"/>
      <c r="AC55" s="199" t="s">
        <v>14</v>
      </c>
      <c r="AD55" s="200" t="s">
        <v>14</v>
      </c>
      <c r="AE55" s="200" t="s">
        <v>14</v>
      </c>
      <c r="AF55" s="197" t="s">
        <v>14</v>
      </c>
      <c r="AG55" s="474"/>
      <c r="AH55" s="199" t="s">
        <v>14</v>
      </c>
      <c r="AI55" s="200" t="s">
        <v>14</v>
      </c>
      <c r="AJ55" s="200" t="s">
        <v>14</v>
      </c>
      <c r="AK55" s="197" t="s">
        <v>14</v>
      </c>
      <c r="AL55" s="174"/>
      <c r="AM55" s="199" t="s">
        <v>14</v>
      </c>
      <c r="AN55" s="200" t="s">
        <v>14</v>
      </c>
      <c r="AO55" s="200" t="s">
        <v>14</v>
      </c>
      <c r="AP55" s="197" t="s">
        <v>14</v>
      </c>
      <c r="AQ55" s="475"/>
      <c r="AR55" s="199" t="s">
        <v>14</v>
      </c>
      <c r="AS55" s="200" t="s">
        <v>14</v>
      </c>
      <c r="AT55" s="200" t="s">
        <v>14</v>
      </c>
      <c r="AU55" s="197" t="s">
        <v>14</v>
      </c>
      <c r="AV55" s="475"/>
      <c r="AW55" s="199">
        <v>0</v>
      </c>
      <c r="AX55" s="200">
        <v>0</v>
      </c>
      <c r="AY55" s="200">
        <v>0</v>
      </c>
      <c r="AZ55" s="197">
        <v>0</v>
      </c>
      <c r="BA55" s="475"/>
      <c r="BB55" s="199">
        <v>62.384240390000002</v>
      </c>
      <c r="BC55" s="200">
        <v>0</v>
      </c>
      <c r="BD55" s="200">
        <v>0</v>
      </c>
      <c r="BE55" s="197">
        <v>0</v>
      </c>
      <c r="BF55" s="475"/>
      <c r="BG55" s="199">
        <v>0</v>
      </c>
      <c r="BH55" s="200">
        <v>0</v>
      </c>
      <c r="BI55" s="200">
        <v>0</v>
      </c>
      <c r="BJ55" s="197">
        <v>0</v>
      </c>
      <c r="BK55" s="444"/>
      <c r="BL55" s="199">
        <v>0</v>
      </c>
      <c r="BM55" s="200">
        <v>0</v>
      </c>
      <c r="BN55" s="200">
        <v>0</v>
      </c>
      <c r="BO55" s="197">
        <v>0</v>
      </c>
      <c r="BP55" s="444"/>
      <c r="BQ55" s="199">
        <v>0</v>
      </c>
      <c r="BR55" s="200">
        <v>0</v>
      </c>
      <c r="BS55" s="200">
        <v>0</v>
      </c>
      <c r="BT55" s="197">
        <v>0</v>
      </c>
      <c r="BU55" s="444"/>
      <c r="BV55" s="83" t="s">
        <v>14</v>
      </c>
      <c r="BW55" s="84" t="s">
        <v>14</v>
      </c>
      <c r="BX55" s="84" t="s">
        <v>14</v>
      </c>
      <c r="BY55" s="84" t="s">
        <v>14</v>
      </c>
      <c r="BZ55" s="84" t="s">
        <v>14</v>
      </c>
      <c r="CA55" s="84" t="s">
        <v>14</v>
      </c>
      <c r="CB55" s="84" t="s">
        <v>14</v>
      </c>
      <c r="CC55" s="84" t="s">
        <v>14</v>
      </c>
      <c r="CD55" s="84" t="s">
        <v>14</v>
      </c>
      <c r="CE55" s="84">
        <f t="shared" si="33"/>
        <v>0</v>
      </c>
      <c r="CF55" s="84">
        <f t="shared" si="34"/>
        <v>62.384240390000002</v>
      </c>
      <c r="CG55" s="84">
        <f t="shared" si="35"/>
        <v>0</v>
      </c>
      <c r="CH55" s="84">
        <f t="shared" si="36"/>
        <v>0</v>
      </c>
      <c r="CI55" s="408">
        <f t="shared" si="37"/>
        <v>0</v>
      </c>
      <c r="CJ55" s="733"/>
      <c r="CK55" s="733"/>
      <c r="CL55" s="733"/>
      <c r="CM55" s="733"/>
    </row>
    <row r="56" spans="1:91" s="113" customFormat="1" x14ac:dyDescent="0.25">
      <c r="A56" s="476" t="s">
        <v>63</v>
      </c>
      <c r="B56" s="305"/>
      <c r="C56" s="469"/>
      <c r="D56" s="199" t="s">
        <v>14</v>
      </c>
      <c r="E56" s="200" t="s">
        <v>14</v>
      </c>
      <c r="F56" s="200" t="s">
        <v>14</v>
      </c>
      <c r="G56" s="197" t="s">
        <v>14</v>
      </c>
      <c r="H56" s="473"/>
      <c r="I56" s="199" t="s">
        <v>14</v>
      </c>
      <c r="J56" s="200" t="s">
        <v>14</v>
      </c>
      <c r="K56" s="200" t="s">
        <v>14</v>
      </c>
      <c r="L56" s="197" t="s">
        <v>14</v>
      </c>
      <c r="M56" s="473"/>
      <c r="N56" s="199" t="s">
        <v>14</v>
      </c>
      <c r="O56" s="200" t="s">
        <v>14</v>
      </c>
      <c r="P56" s="200" t="s">
        <v>14</v>
      </c>
      <c r="Q56" s="197" t="s">
        <v>14</v>
      </c>
      <c r="R56" s="174"/>
      <c r="S56" s="199" t="s">
        <v>14</v>
      </c>
      <c r="T56" s="200" t="s">
        <v>14</v>
      </c>
      <c r="U56" s="200" t="s">
        <v>14</v>
      </c>
      <c r="V56" s="197" t="s">
        <v>14</v>
      </c>
      <c r="W56" s="174"/>
      <c r="X56" s="199" t="s">
        <v>14</v>
      </c>
      <c r="Y56" s="200" t="s">
        <v>14</v>
      </c>
      <c r="Z56" s="200" t="s">
        <v>14</v>
      </c>
      <c r="AA56" s="197" t="s">
        <v>14</v>
      </c>
      <c r="AB56" s="474"/>
      <c r="AC56" s="199" t="s">
        <v>14</v>
      </c>
      <c r="AD56" s="200" t="s">
        <v>14</v>
      </c>
      <c r="AE56" s="200" t="s">
        <v>14</v>
      </c>
      <c r="AF56" s="197" t="s">
        <v>14</v>
      </c>
      <c r="AG56" s="474"/>
      <c r="AH56" s="199" t="s">
        <v>14</v>
      </c>
      <c r="AI56" s="200" t="s">
        <v>14</v>
      </c>
      <c r="AJ56" s="200" t="s">
        <v>14</v>
      </c>
      <c r="AK56" s="197" t="s">
        <v>14</v>
      </c>
      <c r="AL56" s="174"/>
      <c r="AM56" s="199" t="s">
        <v>14</v>
      </c>
      <c r="AN56" s="200" t="s">
        <v>14</v>
      </c>
      <c r="AO56" s="200" t="s">
        <v>14</v>
      </c>
      <c r="AP56" s="197" t="s">
        <v>14</v>
      </c>
      <c r="AQ56" s="475"/>
      <c r="AR56" s="199" t="s">
        <v>14</v>
      </c>
      <c r="AS56" s="200" t="s">
        <v>14</v>
      </c>
      <c r="AT56" s="200" t="s">
        <v>14</v>
      </c>
      <c r="AU56" s="197" t="s">
        <v>14</v>
      </c>
      <c r="AV56" s="475"/>
      <c r="AW56" s="199">
        <v>0</v>
      </c>
      <c r="AX56" s="200">
        <v>-394.675812393</v>
      </c>
      <c r="AY56" s="200">
        <v>0</v>
      </c>
      <c r="AZ56" s="197">
        <v>-32.853377899382103</v>
      </c>
      <c r="BA56" s="475"/>
      <c r="BB56" s="199">
        <v>0</v>
      </c>
      <c r="BC56" s="200">
        <v>0</v>
      </c>
      <c r="BD56" s="200">
        <v>0</v>
      </c>
      <c r="BE56" s="197">
        <v>0</v>
      </c>
      <c r="BF56" s="475"/>
      <c r="BG56" s="199">
        <v>0</v>
      </c>
      <c r="BH56" s="200">
        <v>0</v>
      </c>
      <c r="BI56" s="200">
        <v>0</v>
      </c>
      <c r="BJ56" s="197">
        <v>0</v>
      </c>
      <c r="BK56" s="444"/>
      <c r="BL56" s="199">
        <v>0</v>
      </c>
      <c r="BM56" s="200">
        <v>0</v>
      </c>
      <c r="BN56" s="200">
        <v>0</v>
      </c>
      <c r="BO56" s="197" t="e">
        <f>#REF!</f>
        <v>#REF!</v>
      </c>
      <c r="BP56" s="444"/>
      <c r="BQ56" s="199">
        <v>0</v>
      </c>
      <c r="BR56" s="200">
        <v>0</v>
      </c>
      <c r="BS56" s="200">
        <v>0</v>
      </c>
      <c r="BT56" s="197">
        <v>0</v>
      </c>
      <c r="BU56" s="444"/>
      <c r="BV56" s="83" t="s">
        <v>14</v>
      </c>
      <c r="BW56" s="84" t="s">
        <v>14</v>
      </c>
      <c r="BX56" s="84" t="s">
        <v>14</v>
      </c>
      <c r="BY56" s="84" t="s">
        <v>14</v>
      </c>
      <c r="BZ56" s="84" t="s">
        <v>14</v>
      </c>
      <c r="CA56" s="84" t="s">
        <v>14</v>
      </c>
      <c r="CB56" s="84" t="s">
        <v>14</v>
      </c>
      <c r="CC56" s="84" t="s">
        <v>14</v>
      </c>
      <c r="CD56" s="84" t="s">
        <v>14</v>
      </c>
      <c r="CE56" s="84">
        <f t="shared" si="33"/>
        <v>-427.52919029238211</v>
      </c>
      <c r="CF56" s="84">
        <f t="shared" si="34"/>
        <v>0</v>
      </c>
      <c r="CG56" s="84">
        <f t="shared" si="35"/>
        <v>0</v>
      </c>
      <c r="CH56" s="84" t="e">
        <f t="shared" si="36"/>
        <v>#REF!</v>
      </c>
      <c r="CI56" s="408">
        <f t="shared" si="37"/>
        <v>0</v>
      </c>
      <c r="CJ56" s="733"/>
      <c r="CK56" s="733"/>
      <c r="CL56" s="733"/>
      <c r="CM56" s="733"/>
    </row>
    <row r="57" spans="1:91" s="113" customFormat="1" x14ac:dyDescent="0.25">
      <c r="A57" s="85" t="s">
        <v>64</v>
      </c>
      <c r="B57" s="305"/>
      <c r="C57" s="469"/>
      <c r="D57" s="199" t="s">
        <v>14</v>
      </c>
      <c r="E57" s="200" t="s">
        <v>14</v>
      </c>
      <c r="F57" s="200" t="s">
        <v>14</v>
      </c>
      <c r="G57" s="197" t="s">
        <v>14</v>
      </c>
      <c r="H57" s="473"/>
      <c r="I57" s="199" t="s">
        <v>14</v>
      </c>
      <c r="J57" s="200" t="s">
        <v>14</v>
      </c>
      <c r="K57" s="200" t="s">
        <v>14</v>
      </c>
      <c r="L57" s="197" t="s">
        <v>14</v>
      </c>
      <c r="M57" s="473"/>
      <c r="N57" s="199" t="s">
        <v>14</v>
      </c>
      <c r="O57" s="200" t="s">
        <v>14</v>
      </c>
      <c r="P57" s="200" t="s">
        <v>14</v>
      </c>
      <c r="Q57" s="197" t="s">
        <v>14</v>
      </c>
      <c r="R57" s="174"/>
      <c r="S57" s="199" t="s">
        <v>14</v>
      </c>
      <c r="T57" s="200" t="s">
        <v>14</v>
      </c>
      <c r="U57" s="200" t="s">
        <v>14</v>
      </c>
      <c r="V57" s="197" t="s">
        <v>14</v>
      </c>
      <c r="W57" s="174"/>
      <c r="X57" s="199" t="s">
        <v>14</v>
      </c>
      <c r="Y57" s="200" t="s">
        <v>14</v>
      </c>
      <c r="Z57" s="200" t="s">
        <v>14</v>
      </c>
      <c r="AA57" s="197" t="s">
        <v>14</v>
      </c>
      <c r="AB57" s="474"/>
      <c r="AC57" s="199" t="s">
        <v>14</v>
      </c>
      <c r="AD57" s="200" t="s">
        <v>14</v>
      </c>
      <c r="AE57" s="200" t="s">
        <v>14</v>
      </c>
      <c r="AF57" s="197" t="s">
        <v>14</v>
      </c>
      <c r="AG57" s="474"/>
      <c r="AH57" s="199" t="s">
        <v>14</v>
      </c>
      <c r="AI57" s="200" t="s">
        <v>14</v>
      </c>
      <c r="AJ57" s="200" t="s">
        <v>14</v>
      </c>
      <c r="AK57" s="197" t="s">
        <v>14</v>
      </c>
      <c r="AL57" s="174"/>
      <c r="AM57" s="199" t="s">
        <v>14</v>
      </c>
      <c r="AN57" s="200" t="s">
        <v>14</v>
      </c>
      <c r="AO57" s="200" t="s">
        <v>14</v>
      </c>
      <c r="AP57" s="197" t="s">
        <v>14</v>
      </c>
      <c r="AQ57" s="475"/>
      <c r="AR57" s="199" t="s">
        <v>14</v>
      </c>
      <c r="AS57" s="200" t="s">
        <v>14</v>
      </c>
      <c r="AT57" s="200" t="s">
        <v>14</v>
      </c>
      <c r="AU57" s="197" t="s">
        <v>14</v>
      </c>
      <c r="AV57" s="475"/>
      <c r="AW57" s="199">
        <v>0</v>
      </c>
      <c r="AX57" s="200">
        <v>0</v>
      </c>
      <c r="AY57" s="200">
        <v>0</v>
      </c>
      <c r="AZ57" s="197">
        <v>0</v>
      </c>
      <c r="BA57" s="475"/>
      <c r="BB57" s="199">
        <v>0</v>
      </c>
      <c r="BC57" s="200">
        <v>0</v>
      </c>
      <c r="BD57" s="200">
        <v>-67.350290469746597</v>
      </c>
      <c r="BE57" s="197">
        <v>0</v>
      </c>
      <c r="BF57" s="475"/>
      <c r="BG57" s="199">
        <v>0</v>
      </c>
      <c r="BH57" s="200">
        <v>0</v>
      </c>
      <c r="BI57" s="200">
        <v>0</v>
      </c>
      <c r="BJ57" s="197">
        <v>0</v>
      </c>
      <c r="BK57" s="444"/>
      <c r="BL57" s="199">
        <v>0</v>
      </c>
      <c r="BM57" s="200">
        <v>0</v>
      </c>
      <c r="BN57" s="200">
        <v>0</v>
      </c>
      <c r="BO57" s="197" t="e">
        <f>#REF!</f>
        <v>#REF!</v>
      </c>
      <c r="BP57" s="444"/>
      <c r="BQ57" s="199">
        <v>0</v>
      </c>
      <c r="BR57" s="200">
        <v>0</v>
      </c>
      <c r="BS57" s="200">
        <v>0</v>
      </c>
      <c r="BT57" s="197">
        <v>0</v>
      </c>
      <c r="BU57" s="444"/>
      <c r="BV57" s="83" t="s">
        <v>14</v>
      </c>
      <c r="BW57" s="84" t="s">
        <v>14</v>
      </c>
      <c r="BX57" s="84" t="s">
        <v>14</v>
      </c>
      <c r="BY57" s="84" t="s">
        <v>14</v>
      </c>
      <c r="BZ57" s="84" t="s">
        <v>14</v>
      </c>
      <c r="CA57" s="84" t="s">
        <v>14</v>
      </c>
      <c r="CB57" s="84" t="s">
        <v>14</v>
      </c>
      <c r="CC57" s="84" t="s">
        <v>14</v>
      </c>
      <c r="CD57" s="84" t="s">
        <v>14</v>
      </c>
      <c r="CE57" s="84">
        <f t="shared" si="33"/>
        <v>0</v>
      </c>
      <c r="CF57" s="84">
        <f t="shared" si="34"/>
        <v>-67.350290469746597</v>
      </c>
      <c r="CG57" s="84">
        <f t="shared" si="35"/>
        <v>0</v>
      </c>
      <c r="CH57" s="84" t="e">
        <f t="shared" si="36"/>
        <v>#REF!</v>
      </c>
      <c r="CI57" s="408">
        <f t="shared" si="37"/>
        <v>0</v>
      </c>
      <c r="CJ57" s="733"/>
      <c r="CK57" s="733"/>
      <c r="CL57" s="733"/>
      <c r="CM57" s="733"/>
    </row>
    <row r="58" spans="1:91" s="113" customFormat="1" x14ac:dyDescent="0.25">
      <c r="A58" s="85" t="s">
        <v>65</v>
      </c>
      <c r="B58" s="305"/>
      <c r="C58" s="469"/>
      <c r="D58" s="199" t="s">
        <v>14</v>
      </c>
      <c r="E58" s="200" t="s">
        <v>14</v>
      </c>
      <c r="F58" s="200" t="s">
        <v>14</v>
      </c>
      <c r="G58" s="197" t="s">
        <v>14</v>
      </c>
      <c r="H58" s="473"/>
      <c r="I58" s="199" t="s">
        <v>14</v>
      </c>
      <c r="J58" s="200" t="s">
        <v>14</v>
      </c>
      <c r="K58" s="200" t="s">
        <v>14</v>
      </c>
      <c r="L58" s="197" t="s">
        <v>14</v>
      </c>
      <c r="M58" s="473"/>
      <c r="N58" s="199" t="s">
        <v>14</v>
      </c>
      <c r="O58" s="200" t="s">
        <v>14</v>
      </c>
      <c r="P58" s="200" t="s">
        <v>14</v>
      </c>
      <c r="Q58" s="197" t="s">
        <v>14</v>
      </c>
      <c r="R58" s="174"/>
      <c r="S58" s="199" t="s">
        <v>14</v>
      </c>
      <c r="T58" s="200" t="s">
        <v>14</v>
      </c>
      <c r="U58" s="200" t="s">
        <v>14</v>
      </c>
      <c r="V58" s="197" t="s">
        <v>14</v>
      </c>
      <c r="W58" s="174"/>
      <c r="X58" s="199" t="s">
        <v>14</v>
      </c>
      <c r="Y58" s="200" t="s">
        <v>14</v>
      </c>
      <c r="Z58" s="200" t="s">
        <v>14</v>
      </c>
      <c r="AA58" s="197" t="s">
        <v>14</v>
      </c>
      <c r="AB58" s="474"/>
      <c r="AC58" s="199" t="s">
        <v>14</v>
      </c>
      <c r="AD58" s="200" t="s">
        <v>14</v>
      </c>
      <c r="AE58" s="200" t="s">
        <v>14</v>
      </c>
      <c r="AF58" s="197" t="s">
        <v>14</v>
      </c>
      <c r="AG58" s="474"/>
      <c r="AH58" s="199" t="s">
        <v>14</v>
      </c>
      <c r="AI58" s="200" t="s">
        <v>14</v>
      </c>
      <c r="AJ58" s="200" t="s">
        <v>14</v>
      </c>
      <c r="AK58" s="197" t="s">
        <v>14</v>
      </c>
      <c r="AL58" s="174"/>
      <c r="AM58" s="199" t="s">
        <v>14</v>
      </c>
      <c r="AN58" s="200" t="s">
        <v>14</v>
      </c>
      <c r="AO58" s="200" t="s">
        <v>14</v>
      </c>
      <c r="AP58" s="197" t="s">
        <v>14</v>
      </c>
      <c r="AQ58" s="475"/>
      <c r="AR58" s="199" t="s">
        <v>14</v>
      </c>
      <c r="AS58" s="200" t="s">
        <v>14</v>
      </c>
      <c r="AT58" s="200" t="s">
        <v>14</v>
      </c>
      <c r="AU58" s="197" t="s">
        <v>14</v>
      </c>
      <c r="AV58" s="475"/>
      <c r="AW58" s="199">
        <v>0</v>
      </c>
      <c r="AX58" s="200">
        <v>0</v>
      </c>
      <c r="AY58" s="200">
        <v>0</v>
      </c>
      <c r="AZ58" s="197">
        <v>0</v>
      </c>
      <c r="BA58" s="475"/>
      <c r="BB58" s="199">
        <v>0</v>
      </c>
      <c r="BC58" s="200">
        <v>289.24306114584158</v>
      </c>
      <c r="BD58" s="200">
        <v>-31.609758249999956</v>
      </c>
      <c r="BE58" s="197">
        <v>0</v>
      </c>
      <c r="BF58" s="475"/>
      <c r="BG58" s="199">
        <v>0</v>
      </c>
      <c r="BH58" s="200">
        <v>0</v>
      </c>
      <c r="BI58" s="200">
        <v>0</v>
      </c>
      <c r="BJ58" s="197">
        <v>24.18734993461193</v>
      </c>
      <c r="BK58" s="444"/>
      <c r="BL58" s="199">
        <v>15.5984631</v>
      </c>
      <c r="BM58" s="200">
        <v>0</v>
      </c>
      <c r="BN58" s="200">
        <v>0</v>
      </c>
      <c r="BO58" s="197">
        <v>-13.834049909999999</v>
      </c>
      <c r="BP58" s="444"/>
      <c r="BQ58" s="199">
        <v>0</v>
      </c>
      <c r="BR58" s="200">
        <v>32.323354719999998</v>
      </c>
      <c r="BS58" s="200">
        <v>0</v>
      </c>
      <c r="BT58" s="197">
        <v>0</v>
      </c>
      <c r="BU58" s="444"/>
      <c r="BV58" s="83" t="s">
        <v>14</v>
      </c>
      <c r="BW58" s="84" t="s">
        <v>14</v>
      </c>
      <c r="BX58" s="84" t="s">
        <v>14</v>
      </c>
      <c r="BY58" s="84" t="s">
        <v>14</v>
      </c>
      <c r="BZ58" s="84" t="s">
        <v>14</v>
      </c>
      <c r="CA58" s="84" t="s">
        <v>14</v>
      </c>
      <c r="CB58" s="84" t="s">
        <v>14</v>
      </c>
      <c r="CC58" s="84" t="s">
        <v>14</v>
      </c>
      <c r="CD58" s="84" t="s">
        <v>14</v>
      </c>
      <c r="CE58" s="84">
        <f t="shared" si="33"/>
        <v>0</v>
      </c>
      <c r="CF58" s="84">
        <f t="shared" si="34"/>
        <v>257.63330289584161</v>
      </c>
      <c r="CG58" s="84">
        <f t="shared" si="35"/>
        <v>24.18734993461193</v>
      </c>
      <c r="CH58" s="84">
        <f t="shared" si="36"/>
        <v>1.7644131900000009</v>
      </c>
      <c r="CI58" s="408">
        <f t="shared" si="37"/>
        <v>32.323354719999998</v>
      </c>
      <c r="CJ58" s="733"/>
      <c r="CK58" s="733"/>
      <c r="CL58" s="733"/>
      <c r="CM58" s="733"/>
    </row>
    <row r="59" spans="1:91" s="113" customFormat="1" x14ac:dyDescent="0.25">
      <c r="A59" s="85" t="s">
        <v>66</v>
      </c>
      <c r="B59" s="305"/>
      <c r="C59" s="469"/>
      <c r="D59" s="199" t="s">
        <v>14</v>
      </c>
      <c r="E59" s="200" t="s">
        <v>14</v>
      </c>
      <c r="F59" s="200" t="s">
        <v>14</v>
      </c>
      <c r="G59" s="197" t="s">
        <v>14</v>
      </c>
      <c r="H59" s="473"/>
      <c r="I59" s="199" t="s">
        <v>14</v>
      </c>
      <c r="J59" s="200" t="s">
        <v>14</v>
      </c>
      <c r="K59" s="200" t="s">
        <v>14</v>
      </c>
      <c r="L59" s="197" t="s">
        <v>14</v>
      </c>
      <c r="M59" s="473"/>
      <c r="N59" s="199" t="s">
        <v>14</v>
      </c>
      <c r="O59" s="200" t="s">
        <v>14</v>
      </c>
      <c r="P59" s="200" t="s">
        <v>14</v>
      </c>
      <c r="Q59" s="197" t="s">
        <v>14</v>
      </c>
      <c r="R59" s="174"/>
      <c r="S59" s="199" t="s">
        <v>14</v>
      </c>
      <c r="T59" s="200" t="s">
        <v>14</v>
      </c>
      <c r="U59" s="200" t="s">
        <v>14</v>
      </c>
      <c r="V59" s="197" t="s">
        <v>14</v>
      </c>
      <c r="W59" s="174"/>
      <c r="X59" s="199" t="s">
        <v>14</v>
      </c>
      <c r="Y59" s="200" t="s">
        <v>14</v>
      </c>
      <c r="Z59" s="200" t="s">
        <v>14</v>
      </c>
      <c r="AA59" s="197" t="s">
        <v>14</v>
      </c>
      <c r="AB59" s="474"/>
      <c r="AC59" s="199" t="s">
        <v>14</v>
      </c>
      <c r="AD59" s="200" t="s">
        <v>14</v>
      </c>
      <c r="AE59" s="200" t="s">
        <v>14</v>
      </c>
      <c r="AF59" s="197" t="s">
        <v>14</v>
      </c>
      <c r="AG59" s="474"/>
      <c r="AH59" s="199" t="s">
        <v>14</v>
      </c>
      <c r="AI59" s="200" t="s">
        <v>14</v>
      </c>
      <c r="AJ59" s="200" t="s">
        <v>14</v>
      </c>
      <c r="AK59" s="197" t="s">
        <v>14</v>
      </c>
      <c r="AL59" s="174"/>
      <c r="AM59" s="199" t="s">
        <v>14</v>
      </c>
      <c r="AN59" s="200" t="s">
        <v>14</v>
      </c>
      <c r="AO59" s="200" t="s">
        <v>14</v>
      </c>
      <c r="AP59" s="197" t="s">
        <v>14</v>
      </c>
      <c r="AQ59" s="475"/>
      <c r="AR59" s="199" t="s">
        <v>14</v>
      </c>
      <c r="AS59" s="200" t="s">
        <v>14</v>
      </c>
      <c r="AT59" s="200" t="s">
        <v>14</v>
      </c>
      <c r="AU59" s="197" t="s">
        <v>14</v>
      </c>
      <c r="AV59" s="475"/>
      <c r="AW59" s="199">
        <v>0</v>
      </c>
      <c r="AX59" s="200">
        <v>0</v>
      </c>
      <c r="AY59" s="200">
        <v>0</v>
      </c>
      <c r="AZ59" s="197">
        <v>0</v>
      </c>
      <c r="BA59" s="475"/>
      <c r="BB59" s="199">
        <v>0</v>
      </c>
      <c r="BC59" s="200">
        <v>0</v>
      </c>
      <c r="BD59" s="200">
        <v>-4.7217098599999421</v>
      </c>
      <c r="BE59" s="197">
        <v>-11.587654860973698</v>
      </c>
      <c r="BF59" s="475"/>
      <c r="BG59" s="199">
        <v>0</v>
      </c>
      <c r="BH59" s="200">
        <v>0</v>
      </c>
      <c r="BI59" s="200">
        <v>0</v>
      </c>
      <c r="BJ59" s="197">
        <v>0</v>
      </c>
      <c r="BK59" s="444"/>
      <c r="BL59" s="199">
        <v>0</v>
      </c>
      <c r="BM59" s="200">
        <v>0</v>
      </c>
      <c r="BN59" s="200">
        <v>0</v>
      </c>
      <c r="BO59" s="197">
        <v>0</v>
      </c>
      <c r="BP59" s="444"/>
      <c r="BQ59" s="199">
        <v>0</v>
      </c>
      <c r="BR59" s="200">
        <v>0</v>
      </c>
      <c r="BS59" s="200">
        <v>0</v>
      </c>
      <c r="BT59" s="197">
        <v>0</v>
      </c>
      <c r="BU59" s="444"/>
      <c r="BV59" s="83" t="s">
        <v>14</v>
      </c>
      <c r="BW59" s="84" t="s">
        <v>14</v>
      </c>
      <c r="BX59" s="84" t="s">
        <v>14</v>
      </c>
      <c r="BY59" s="84" t="s">
        <v>14</v>
      </c>
      <c r="BZ59" s="84" t="s">
        <v>14</v>
      </c>
      <c r="CA59" s="84" t="s">
        <v>14</v>
      </c>
      <c r="CB59" s="84" t="s">
        <v>14</v>
      </c>
      <c r="CC59" s="84" t="s">
        <v>14</v>
      </c>
      <c r="CD59" s="84" t="s">
        <v>14</v>
      </c>
      <c r="CE59" s="84">
        <f t="shared" si="33"/>
        <v>0</v>
      </c>
      <c r="CF59" s="84">
        <f t="shared" si="34"/>
        <v>-16.30936472097364</v>
      </c>
      <c r="CG59" s="84">
        <f t="shared" si="35"/>
        <v>0</v>
      </c>
      <c r="CH59" s="84">
        <f t="shared" si="36"/>
        <v>0</v>
      </c>
      <c r="CI59" s="408">
        <f t="shared" si="37"/>
        <v>0</v>
      </c>
      <c r="CJ59" s="733"/>
      <c r="CK59" s="733"/>
      <c r="CL59" s="733"/>
      <c r="CM59" s="733"/>
    </row>
    <row r="60" spans="1:91" s="113" customFormat="1" x14ac:dyDescent="0.25">
      <c r="A60" s="85" t="s">
        <v>67</v>
      </c>
      <c r="B60" s="305"/>
      <c r="C60" s="469"/>
      <c r="D60" s="199" t="s">
        <v>14</v>
      </c>
      <c r="E60" s="200" t="s">
        <v>14</v>
      </c>
      <c r="F60" s="200" t="s">
        <v>14</v>
      </c>
      <c r="G60" s="197" t="s">
        <v>14</v>
      </c>
      <c r="H60" s="473"/>
      <c r="I60" s="199" t="s">
        <v>14</v>
      </c>
      <c r="J60" s="200" t="s">
        <v>14</v>
      </c>
      <c r="K60" s="200" t="s">
        <v>14</v>
      </c>
      <c r="L60" s="197" t="s">
        <v>14</v>
      </c>
      <c r="M60" s="473"/>
      <c r="N60" s="199" t="s">
        <v>14</v>
      </c>
      <c r="O60" s="200" t="s">
        <v>14</v>
      </c>
      <c r="P60" s="200" t="s">
        <v>14</v>
      </c>
      <c r="Q60" s="197" t="s">
        <v>14</v>
      </c>
      <c r="R60" s="174"/>
      <c r="S60" s="199" t="s">
        <v>14</v>
      </c>
      <c r="T60" s="200" t="s">
        <v>14</v>
      </c>
      <c r="U60" s="200" t="s">
        <v>14</v>
      </c>
      <c r="V60" s="197" t="s">
        <v>14</v>
      </c>
      <c r="W60" s="174"/>
      <c r="X60" s="199" t="s">
        <v>14</v>
      </c>
      <c r="Y60" s="200" t="s">
        <v>14</v>
      </c>
      <c r="Z60" s="200" t="s">
        <v>14</v>
      </c>
      <c r="AA60" s="197" t="s">
        <v>14</v>
      </c>
      <c r="AB60" s="474"/>
      <c r="AC60" s="199" t="s">
        <v>14</v>
      </c>
      <c r="AD60" s="200" t="s">
        <v>14</v>
      </c>
      <c r="AE60" s="200" t="s">
        <v>14</v>
      </c>
      <c r="AF60" s="197" t="s">
        <v>14</v>
      </c>
      <c r="AG60" s="474"/>
      <c r="AH60" s="199" t="s">
        <v>14</v>
      </c>
      <c r="AI60" s="200" t="s">
        <v>14</v>
      </c>
      <c r="AJ60" s="200" t="s">
        <v>14</v>
      </c>
      <c r="AK60" s="197" t="s">
        <v>14</v>
      </c>
      <c r="AL60" s="174"/>
      <c r="AM60" s="199" t="s">
        <v>14</v>
      </c>
      <c r="AN60" s="200" t="s">
        <v>14</v>
      </c>
      <c r="AO60" s="200" t="s">
        <v>14</v>
      </c>
      <c r="AP60" s="197" t="s">
        <v>14</v>
      </c>
      <c r="AQ60" s="475"/>
      <c r="AR60" s="199" t="s">
        <v>14</v>
      </c>
      <c r="AS60" s="200" t="s">
        <v>14</v>
      </c>
      <c r="AT60" s="200" t="s">
        <v>14</v>
      </c>
      <c r="AU60" s="197" t="s">
        <v>14</v>
      </c>
      <c r="AV60" s="475"/>
      <c r="AW60" s="199">
        <v>0</v>
      </c>
      <c r="AX60" s="200">
        <v>0</v>
      </c>
      <c r="AY60" s="200">
        <v>0</v>
      </c>
      <c r="AZ60" s="197">
        <v>0</v>
      </c>
      <c r="BA60" s="475"/>
      <c r="BB60" s="199">
        <v>0</v>
      </c>
      <c r="BC60" s="200">
        <v>0</v>
      </c>
      <c r="BD60" s="200">
        <v>0</v>
      </c>
      <c r="BE60" s="197">
        <v>0</v>
      </c>
      <c r="BF60" s="475"/>
      <c r="BG60" s="199">
        <v>0</v>
      </c>
      <c r="BH60" s="200">
        <v>0</v>
      </c>
      <c r="BI60" s="200">
        <v>-59.055999999999997</v>
      </c>
      <c r="BJ60" s="197">
        <v>0</v>
      </c>
      <c r="BK60" s="444"/>
      <c r="BL60" s="199">
        <v>0</v>
      </c>
      <c r="BM60" s="200">
        <v>0</v>
      </c>
      <c r="BN60" s="200">
        <v>0</v>
      </c>
      <c r="BO60" s="197">
        <v>0</v>
      </c>
      <c r="BP60" s="444"/>
      <c r="BQ60" s="199">
        <v>0</v>
      </c>
      <c r="BR60" s="200">
        <v>0</v>
      </c>
      <c r="BS60" s="200">
        <v>0</v>
      </c>
      <c r="BT60" s="197">
        <v>0</v>
      </c>
      <c r="BU60" s="444"/>
      <c r="BV60" s="83" t="s">
        <v>14</v>
      </c>
      <c r="BW60" s="84" t="s">
        <v>14</v>
      </c>
      <c r="BX60" s="84" t="s">
        <v>14</v>
      </c>
      <c r="BY60" s="84" t="s">
        <v>14</v>
      </c>
      <c r="BZ60" s="84" t="s">
        <v>14</v>
      </c>
      <c r="CA60" s="84" t="s">
        <v>14</v>
      </c>
      <c r="CB60" s="84" t="s">
        <v>14</v>
      </c>
      <c r="CC60" s="84" t="s">
        <v>14</v>
      </c>
      <c r="CD60" s="84" t="s">
        <v>14</v>
      </c>
      <c r="CE60" s="84">
        <f t="shared" si="33"/>
        <v>0</v>
      </c>
      <c r="CF60" s="84">
        <f t="shared" si="34"/>
        <v>0</v>
      </c>
      <c r="CG60" s="84">
        <f t="shared" si="35"/>
        <v>-59.055999999999997</v>
      </c>
      <c r="CH60" s="84">
        <f t="shared" si="36"/>
        <v>0</v>
      </c>
      <c r="CI60" s="408">
        <f t="shared" si="37"/>
        <v>0</v>
      </c>
      <c r="CJ60" s="733"/>
      <c r="CK60" s="733"/>
      <c r="CL60" s="733"/>
      <c r="CM60" s="733"/>
    </row>
    <row r="61" spans="1:91" s="113" customFormat="1" x14ac:dyDescent="0.25">
      <c r="A61" s="85" t="s">
        <v>68</v>
      </c>
      <c r="B61" s="305"/>
      <c r="C61" s="469"/>
      <c r="D61" s="199" t="s">
        <v>14</v>
      </c>
      <c r="E61" s="200" t="s">
        <v>14</v>
      </c>
      <c r="F61" s="200" t="s">
        <v>14</v>
      </c>
      <c r="G61" s="197" t="s">
        <v>14</v>
      </c>
      <c r="H61" s="473"/>
      <c r="I61" s="199" t="s">
        <v>14</v>
      </c>
      <c r="J61" s="200" t="s">
        <v>14</v>
      </c>
      <c r="K61" s="200" t="s">
        <v>14</v>
      </c>
      <c r="L61" s="197" t="s">
        <v>14</v>
      </c>
      <c r="M61" s="473"/>
      <c r="N61" s="199" t="s">
        <v>14</v>
      </c>
      <c r="O61" s="200" t="s">
        <v>14</v>
      </c>
      <c r="P61" s="200" t="s">
        <v>14</v>
      </c>
      <c r="Q61" s="197" t="s">
        <v>14</v>
      </c>
      <c r="R61" s="174"/>
      <c r="S61" s="199" t="s">
        <v>14</v>
      </c>
      <c r="T61" s="200" t="s">
        <v>14</v>
      </c>
      <c r="U61" s="200" t="s">
        <v>14</v>
      </c>
      <c r="V61" s="197" t="s">
        <v>14</v>
      </c>
      <c r="W61" s="174"/>
      <c r="X61" s="199" t="s">
        <v>14</v>
      </c>
      <c r="Y61" s="200" t="s">
        <v>14</v>
      </c>
      <c r="Z61" s="200" t="s">
        <v>14</v>
      </c>
      <c r="AA61" s="197" t="s">
        <v>14</v>
      </c>
      <c r="AB61" s="474"/>
      <c r="AC61" s="199" t="s">
        <v>14</v>
      </c>
      <c r="AD61" s="200" t="s">
        <v>14</v>
      </c>
      <c r="AE61" s="200" t="s">
        <v>14</v>
      </c>
      <c r="AF61" s="197" t="s">
        <v>14</v>
      </c>
      <c r="AG61" s="474"/>
      <c r="AH61" s="199" t="s">
        <v>14</v>
      </c>
      <c r="AI61" s="200" t="s">
        <v>14</v>
      </c>
      <c r="AJ61" s="200" t="s">
        <v>14</v>
      </c>
      <c r="AK61" s="197" t="s">
        <v>14</v>
      </c>
      <c r="AL61" s="174"/>
      <c r="AM61" s="199" t="s">
        <v>14</v>
      </c>
      <c r="AN61" s="200" t="s">
        <v>14</v>
      </c>
      <c r="AO61" s="200" t="s">
        <v>14</v>
      </c>
      <c r="AP61" s="197" t="s">
        <v>14</v>
      </c>
      <c r="AQ61" s="475"/>
      <c r="AR61" s="199" t="s">
        <v>14</v>
      </c>
      <c r="AS61" s="200" t="s">
        <v>14</v>
      </c>
      <c r="AT61" s="200" t="s">
        <v>14</v>
      </c>
      <c r="AU61" s="197" t="s">
        <v>14</v>
      </c>
      <c r="AV61" s="475"/>
      <c r="AW61" s="199">
        <v>0</v>
      </c>
      <c r="AX61" s="200">
        <v>0</v>
      </c>
      <c r="AY61" s="200">
        <v>0</v>
      </c>
      <c r="AZ61" s="197">
        <v>0</v>
      </c>
      <c r="BA61" s="475"/>
      <c r="BB61" s="199">
        <v>0</v>
      </c>
      <c r="BC61" s="200">
        <v>0</v>
      </c>
      <c r="BD61" s="200">
        <v>0</v>
      </c>
      <c r="BE61" s="197">
        <v>0</v>
      </c>
      <c r="BF61" s="475"/>
      <c r="BG61" s="199">
        <v>0</v>
      </c>
      <c r="BH61" s="200">
        <v>0</v>
      </c>
      <c r="BI61" s="200">
        <v>0</v>
      </c>
      <c r="BJ61" s="197">
        <v>0</v>
      </c>
      <c r="BK61" s="444"/>
      <c r="BL61" s="199">
        <v>0</v>
      </c>
      <c r="BM61" s="200">
        <v>0</v>
      </c>
      <c r="BN61" s="200">
        <v>0</v>
      </c>
      <c r="BO61" s="197">
        <v>0</v>
      </c>
      <c r="BP61" s="444"/>
      <c r="BQ61" s="199">
        <v>0</v>
      </c>
      <c r="BR61" s="200">
        <v>48</v>
      </c>
      <c r="BS61" s="200">
        <f>Hidrovias!K35</f>
        <v>-29.118182990000001</v>
      </c>
      <c r="BT61" s="197">
        <f>Hidrovias!L35+Hidrovias!L37</f>
        <v>-226.13386529000002</v>
      </c>
      <c r="BU61" s="444"/>
      <c r="BV61" s="83" t="s">
        <v>14</v>
      </c>
      <c r="BW61" s="84" t="s">
        <v>14</v>
      </c>
      <c r="BX61" s="84" t="s">
        <v>14</v>
      </c>
      <c r="BY61" s="84" t="s">
        <v>14</v>
      </c>
      <c r="BZ61" s="84" t="s">
        <v>14</v>
      </c>
      <c r="CA61" s="84" t="s">
        <v>14</v>
      </c>
      <c r="CB61" s="84" t="s">
        <v>14</v>
      </c>
      <c r="CC61" s="84" t="s">
        <v>14</v>
      </c>
      <c r="CD61" s="84" t="s">
        <v>14</v>
      </c>
      <c r="CE61" s="84">
        <f t="shared" ref="CE61" si="38">SUM(AW61:AZ61)</f>
        <v>0</v>
      </c>
      <c r="CF61" s="84">
        <f t="shared" ref="CF61" si="39">SUM(BB61:BE61)</f>
        <v>0</v>
      </c>
      <c r="CG61" s="84">
        <f t="shared" ref="CG61" si="40">SUM(BG61:BJ61)</f>
        <v>0</v>
      </c>
      <c r="CH61" s="84">
        <f t="shared" si="36"/>
        <v>0</v>
      </c>
      <c r="CI61" s="408">
        <f t="shared" si="37"/>
        <v>-207.25204828000003</v>
      </c>
      <c r="CJ61" s="733"/>
      <c r="CK61" s="733"/>
      <c r="CL61" s="733"/>
      <c r="CM61" s="733"/>
    </row>
    <row r="62" spans="1:91" s="113" customFormat="1" x14ac:dyDescent="0.25">
      <c r="A62" s="85"/>
      <c r="C62" s="469"/>
      <c r="D62" s="41"/>
      <c r="E62" s="415"/>
      <c r="F62" s="415"/>
      <c r="G62" s="416"/>
      <c r="H62" s="470"/>
      <c r="I62" s="41"/>
      <c r="J62" s="415"/>
      <c r="K62" s="415"/>
      <c r="L62" s="416"/>
      <c r="M62" s="470"/>
      <c r="N62" s="41"/>
      <c r="O62" s="415"/>
      <c r="P62" s="415"/>
      <c r="Q62" s="416"/>
      <c r="R62" s="471"/>
      <c r="S62" s="41"/>
      <c r="T62" s="415"/>
      <c r="U62" s="415"/>
      <c r="V62" s="416"/>
      <c r="W62" s="471"/>
      <c r="X62" s="41"/>
      <c r="Y62" s="415"/>
      <c r="Z62" s="415"/>
      <c r="AA62" s="416"/>
      <c r="AB62" s="443"/>
      <c r="AC62" s="41"/>
      <c r="AD62" s="415"/>
      <c r="AE62" s="415"/>
      <c r="AF62" s="416"/>
      <c r="AG62" s="443"/>
      <c r="AH62" s="41"/>
      <c r="AI62" s="415"/>
      <c r="AJ62" s="415"/>
      <c r="AK62" s="416"/>
      <c r="AL62" s="471"/>
      <c r="AM62" s="41"/>
      <c r="AN62" s="415"/>
      <c r="AO62" s="415"/>
      <c r="AP62" s="416"/>
      <c r="AQ62" s="444"/>
      <c r="AR62" s="41"/>
      <c r="AS62" s="415"/>
      <c r="AT62" s="415"/>
      <c r="AU62" s="416"/>
      <c r="AV62" s="444"/>
      <c r="AW62" s="41"/>
      <c r="AX62" s="415"/>
      <c r="AY62" s="415"/>
      <c r="AZ62" s="416"/>
      <c r="BA62" s="444"/>
      <c r="BB62" s="41"/>
      <c r="BC62" s="415"/>
      <c r="BD62" s="415"/>
      <c r="BE62" s="416"/>
      <c r="BF62" s="444"/>
      <c r="BG62" s="41"/>
      <c r="BH62" s="200"/>
      <c r="BI62" s="415"/>
      <c r="BJ62" s="416"/>
      <c r="BK62" s="444"/>
      <c r="BL62" s="41"/>
      <c r="BM62" s="415"/>
      <c r="BN62" s="415"/>
      <c r="BO62" s="416"/>
      <c r="BP62" s="444"/>
      <c r="BQ62" s="41"/>
      <c r="BR62" s="415"/>
      <c r="BS62" s="415"/>
      <c r="BT62" s="416"/>
      <c r="BU62" s="444"/>
      <c r="BV62" s="45"/>
      <c r="BW62" s="46"/>
      <c r="BX62" s="46"/>
      <c r="BY62" s="46"/>
      <c r="BZ62" s="46"/>
      <c r="CA62" s="46"/>
      <c r="CB62" s="46"/>
      <c r="CC62" s="46"/>
      <c r="CD62" s="46"/>
      <c r="CE62" s="46"/>
      <c r="CF62" s="46"/>
      <c r="CG62" s="46"/>
      <c r="CH62" s="46"/>
      <c r="CI62" s="47"/>
      <c r="CJ62" s="733"/>
      <c r="CK62" s="733"/>
      <c r="CL62" s="733"/>
      <c r="CM62" s="733"/>
    </row>
    <row r="63" spans="1:91" s="113" customFormat="1" ht="15" x14ac:dyDescent="0.25">
      <c r="A63" s="128" t="s">
        <v>69</v>
      </c>
      <c r="B63" s="305"/>
      <c r="C63" s="469"/>
      <c r="D63" s="400">
        <f>D49-SUM(D51:D60)</f>
        <v>500.23982239588088</v>
      </c>
      <c r="E63" s="216">
        <f>E49-SUM(E51:E60)</f>
        <v>577.38975425519516</v>
      </c>
      <c r="F63" s="216">
        <f>F49-SUM(F51:F60)</f>
        <v>650.76979391445775</v>
      </c>
      <c r="G63" s="214">
        <f>G49-SUM(G51:G60)</f>
        <v>683.04918644946122</v>
      </c>
      <c r="H63" s="477"/>
      <c r="I63" s="400">
        <f>I49-SUM(I51:I60)</f>
        <v>613.95686653000075</v>
      </c>
      <c r="J63" s="216">
        <f>J49-SUM(J51:J60)</f>
        <v>705.97635250000008</v>
      </c>
      <c r="K63" s="216">
        <f>K49-SUM(K51:K60)</f>
        <v>764.53682665999986</v>
      </c>
      <c r="L63" s="214">
        <f>L49-SUM(L51:L60)</f>
        <v>833.50617304999912</v>
      </c>
      <c r="M63" s="477"/>
      <c r="N63" s="400">
        <f>N49-SUM(N51:N60)</f>
        <v>702.0153053000007</v>
      </c>
      <c r="O63" s="216">
        <f>O49-SUM(O51:O60)</f>
        <v>750.85854885999879</v>
      </c>
      <c r="P63" s="216">
        <f>P49-SUM(P51:P60)</f>
        <v>789.45123855999782</v>
      </c>
      <c r="Q63" s="214">
        <f>Q49-SUM(Q51:Q60)</f>
        <v>915.61002731000065</v>
      </c>
      <c r="R63" s="169"/>
      <c r="S63" s="400">
        <f>S49-SUM(S51:S60)</f>
        <v>986.57319307000068</v>
      </c>
      <c r="T63" s="216">
        <f>T49-SUM(T51:T60)</f>
        <v>845.77013298000406</v>
      </c>
      <c r="U63" s="216">
        <f>U49-SUM(U51:U60)</f>
        <v>944.08640966999747</v>
      </c>
      <c r="V63" s="214">
        <f>V49-SUM(V51:V60)</f>
        <v>1176.8637194699968</v>
      </c>
      <c r="W63" s="169"/>
      <c r="X63" s="400">
        <f>X49-SUM(X51:X60)</f>
        <v>1057.5738766299958</v>
      </c>
      <c r="Y63" s="216">
        <f>Y49-SUM(Y51:Y60)</f>
        <v>1007.7787776899984</v>
      </c>
      <c r="Z63" s="216">
        <f>Z49-SUM(Z51:Z60)</f>
        <v>1029.34626716</v>
      </c>
      <c r="AA63" s="214">
        <f>AA49-SUM(AA51:AA60)</f>
        <v>1122.0241177399989</v>
      </c>
      <c r="AB63" s="478"/>
      <c r="AC63" s="400">
        <f>AC49-SUM(AC51:AC60)</f>
        <v>947.0388080328587</v>
      </c>
      <c r="AD63" s="216">
        <f>AD49-SUM(AD51:AD60)</f>
        <v>765.56859200566862</v>
      </c>
      <c r="AE63" s="216">
        <f>AE49-SUM(AE51:AE60)</f>
        <v>1221.466167730795</v>
      </c>
      <c r="AF63" s="214">
        <f>AF49-SUM(AF51:AF60)</f>
        <v>1046.9332157162034</v>
      </c>
      <c r="AG63" s="478"/>
      <c r="AH63" s="400">
        <f>AH49-SUM(AH51:AH60)</f>
        <v>508.10456557999964</v>
      </c>
      <c r="AI63" s="216">
        <f>AI49-SUM(AI51:AI60)</f>
        <v>718.08974546000059</v>
      </c>
      <c r="AJ63" s="216">
        <f>AJ49-SUM(AJ51:AJ60)</f>
        <v>849.68733529000315</v>
      </c>
      <c r="AK63" s="214">
        <f>AK49-SUM(AK51:AK60)</f>
        <v>993.00572191999936</v>
      </c>
      <c r="AL63" s="169"/>
      <c r="AM63" s="400">
        <f>AM49-SUM(AM51:AM60)</f>
        <v>782.29378488999669</v>
      </c>
      <c r="AN63" s="216">
        <f>AN49-SUM(AN51:AN60)</f>
        <v>677.16237762000014</v>
      </c>
      <c r="AO63" s="216">
        <f>AO49-SUM(AO51:AO60)</f>
        <v>979.31985891000272</v>
      </c>
      <c r="AP63" s="214">
        <f>AP49-SUM(AP51:AP60)</f>
        <v>361.53582292999999</v>
      </c>
      <c r="AQ63" s="475"/>
      <c r="AR63" s="400">
        <f>AR49-SUM(AR51:AR60)</f>
        <v>879.82067960269751</v>
      </c>
      <c r="AS63" s="216">
        <f>AS49-SUM(AS51:AS60)</f>
        <v>611.04856375138229</v>
      </c>
      <c r="AT63" s="216">
        <f>AT49-SUM(AT51:AT60)</f>
        <v>1038.3432710999964</v>
      </c>
      <c r="AU63" s="214">
        <f>AU49-SUM(AU51:AU60)</f>
        <v>949.32599707999941</v>
      </c>
      <c r="AV63" s="444"/>
      <c r="AW63" s="41">
        <f>AW49-SUM(AW51:AW61)</f>
        <v>990.52950557999952</v>
      </c>
      <c r="AX63" s="415">
        <f>AX49-SUM(AX51:AX61)</f>
        <v>769.48446778184484</v>
      </c>
      <c r="AY63" s="415">
        <f>AY49-SUM(AY51:AY61)</f>
        <v>961.50823613000239</v>
      </c>
      <c r="AZ63" s="416">
        <f>AZ49-SUM(AZ51:AZ61)</f>
        <v>1049.3736804093739</v>
      </c>
      <c r="BA63" s="444"/>
      <c r="BB63" s="41">
        <f>BB49-SUM(BB51:BB61)</f>
        <v>1224.6499813000037</v>
      </c>
      <c r="BC63" s="415">
        <f>BC49-SUM(BC51:BC61)</f>
        <v>1119.4617248141608</v>
      </c>
      <c r="BD63" s="415">
        <f>BD49-SUM(BD51:BD61)</f>
        <v>892.81007526152257</v>
      </c>
      <c r="BE63" s="416">
        <f>BE49-SUM(BE51:BE61)</f>
        <v>750.29764610999678</v>
      </c>
      <c r="BF63" s="444"/>
      <c r="BG63" s="41">
        <f>BG49-SUM(BG51:BG61)</f>
        <v>1023.1662345236435</v>
      </c>
      <c r="BH63" s="415">
        <f>BH49-SUM(BH51:BH61)</f>
        <v>933.4153369099954</v>
      </c>
      <c r="BI63" s="415">
        <f>BI49-SUM(BI51:BI61)</f>
        <v>1991.6748972000012</v>
      </c>
      <c r="BJ63" s="416">
        <f>BJ49-SUM(BJ51:BJ61)</f>
        <v>1666.3568406953741</v>
      </c>
      <c r="BK63" s="444"/>
      <c r="BL63" s="41">
        <f>BL49-SUM(BL51:BL61)</f>
        <v>1305.6455398400012</v>
      </c>
      <c r="BM63" s="415">
        <f>BM49-SUM(BM51:BM61)</f>
        <v>1281.8569975469272</v>
      </c>
      <c r="BN63" s="415">
        <f>BN49-SUM(BN51:BN61)</f>
        <v>1505.9253377601894</v>
      </c>
      <c r="BO63" s="416" t="e">
        <f>BO49-SUM(BO51:BO61)</f>
        <v>#REF!</v>
      </c>
      <c r="BP63" s="444"/>
      <c r="BQ63" s="41">
        <f>BQ49-SUM(BQ51:BQ60)</f>
        <v>1183.0288459932433</v>
      </c>
      <c r="BR63" s="415">
        <f>BR49-SUM(BR51:BR61)</f>
        <v>1468.2706750555535</v>
      </c>
      <c r="BS63" s="415">
        <f>BS49-SUM(BS51:BS61)</f>
        <v>1782.8303982298721</v>
      </c>
      <c r="BT63" s="416">
        <f>BT49-SUM(BT51:BT61)</f>
        <v>1744.5402778698135</v>
      </c>
      <c r="BU63" s="444"/>
      <c r="BV63" s="86" t="s">
        <v>14</v>
      </c>
      <c r="BW63" s="87" t="s">
        <v>14</v>
      </c>
      <c r="BX63" s="87" t="s">
        <v>14</v>
      </c>
      <c r="BY63" s="87" t="s">
        <v>14</v>
      </c>
      <c r="BZ63" s="87" t="s">
        <v>14</v>
      </c>
      <c r="CA63" s="87" t="s">
        <v>14</v>
      </c>
      <c r="CB63" s="87" t="s">
        <v>14</v>
      </c>
      <c r="CC63" s="87" t="s">
        <v>14</v>
      </c>
      <c r="CD63" s="87" t="s">
        <v>14</v>
      </c>
      <c r="CE63" s="46">
        <f>SUM(AW63:AZ63)</f>
        <v>3770.8958899012205</v>
      </c>
      <c r="CF63" s="46">
        <f>SUM(BB63:BE63)</f>
        <v>3987.2194274856838</v>
      </c>
      <c r="CG63" s="46">
        <f>SUM(BG63:BJ63)</f>
        <v>5614.6133093290136</v>
      </c>
      <c r="CH63" s="46" t="e">
        <f>SUM(BL63:BO63)</f>
        <v>#REF!</v>
      </c>
      <c r="CI63" s="47">
        <f>SUM(BQ63:BT63)</f>
        <v>6178.6701971484827</v>
      </c>
      <c r="CJ63" s="733"/>
      <c r="CK63" s="733"/>
      <c r="CL63" s="733"/>
      <c r="CM63" s="733"/>
    </row>
    <row r="64" spans="1:91" s="113" customFormat="1" x14ac:dyDescent="0.25">
      <c r="A64" s="73"/>
      <c r="B64" s="305"/>
      <c r="C64" s="469"/>
      <c r="D64" s="41"/>
      <c r="E64" s="415"/>
      <c r="F64" s="415"/>
      <c r="G64" s="416"/>
      <c r="H64" s="470"/>
      <c r="I64" s="41"/>
      <c r="J64" s="415"/>
      <c r="K64" s="415"/>
      <c r="L64" s="416"/>
      <c r="M64" s="470"/>
      <c r="N64" s="41"/>
      <c r="O64" s="415"/>
      <c r="P64" s="415"/>
      <c r="Q64" s="416"/>
      <c r="R64" s="471"/>
      <c r="S64" s="41"/>
      <c r="T64" s="415"/>
      <c r="U64" s="415"/>
      <c r="V64" s="416"/>
      <c r="W64" s="471"/>
      <c r="X64" s="41"/>
      <c r="Y64" s="415"/>
      <c r="Z64" s="415"/>
      <c r="AA64" s="416"/>
      <c r="AB64" s="443"/>
      <c r="AC64" s="41"/>
      <c r="AD64" s="415"/>
      <c r="AE64" s="415"/>
      <c r="AF64" s="416"/>
      <c r="AG64" s="443"/>
      <c r="AH64" s="41"/>
      <c r="AI64" s="415"/>
      <c r="AJ64" s="415"/>
      <c r="AK64" s="416"/>
      <c r="AL64" s="471"/>
      <c r="AM64" s="41"/>
      <c r="AN64" s="415"/>
      <c r="AO64" s="415"/>
      <c r="AP64" s="416"/>
      <c r="AQ64" s="444"/>
      <c r="AR64" s="41"/>
      <c r="AS64" s="415"/>
      <c r="AT64" s="415"/>
      <c r="AU64" s="416"/>
      <c r="AV64" s="444"/>
      <c r="AW64" s="41"/>
      <c r="AX64" s="415"/>
      <c r="AY64" s="415"/>
      <c r="AZ64" s="416"/>
      <c r="BA64" s="444"/>
      <c r="BB64" s="41"/>
      <c r="BC64" s="415"/>
      <c r="BD64" s="415"/>
      <c r="BE64" s="416"/>
      <c r="BF64" s="444"/>
      <c r="BG64" s="41"/>
      <c r="BH64" s="415"/>
      <c r="BI64" s="415"/>
      <c r="BJ64" s="416"/>
      <c r="BK64" s="444"/>
      <c r="BL64" s="41"/>
      <c r="BM64" s="415"/>
      <c r="BN64" s="415"/>
      <c r="BO64" s="416"/>
      <c r="BP64" s="444"/>
      <c r="BQ64" s="41"/>
      <c r="BR64" s="415"/>
      <c r="BS64" s="415"/>
      <c r="BT64" s="416"/>
      <c r="BU64" s="444"/>
      <c r="BV64" s="45"/>
      <c r="BW64" s="46"/>
      <c r="BX64" s="46"/>
      <c r="BY64" s="46"/>
      <c r="BZ64" s="46"/>
      <c r="CA64" s="46"/>
      <c r="CB64" s="46"/>
      <c r="CC64" s="46"/>
      <c r="CD64" s="46"/>
      <c r="CE64" s="46"/>
      <c r="CF64" s="46"/>
      <c r="CG64" s="46"/>
      <c r="CH64" s="46"/>
      <c r="CI64" s="47"/>
      <c r="CJ64" s="733"/>
      <c r="CK64" s="733"/>
      <c r="CL64" s="733"/>
      <c r="CM64" s="733"/>
    </row>
    <row r="65" spans="1:91" ht="15" x14ac:dyDescent="0.25">
      <c r="A65" s="472" t="s">
        <v>70</v>
      </c>
      <c r="B65" s="303"/>
      <c r="C65" s="3"/>
      <c r="D65" s="353">
        <f>SUM(D66:D70)</f>
        <v>161.11525284999999</v>
      </c>
      <c r="E65" s="354">
        <f t="shared" ref="E65:G65" si="41">SUM(E66:E70)</f>
        <v>167.04131950000001</v>
      </c>
      <c r="F65" s="354">
        <f t="shared" si="41"/>
        <v>180.14731712999998</v>
      </c>
      <c r="G65" s="355">
        <f t="shared" si="41"/>
        <v>184.77546402499999</v>
      </c>
      <c r="H65" s="466"/>
      <c r="I65" s="353">
        <f t="shared" ref="I65:L65" si="42">SUM(I66:I70)</f>
        <v>189.44182564999997</v>
      </c>
      <c r="J65" s="354">
        <f t="shared" si="42"/>
        <v>192.79558833000002</v>
      </c>
      <c r="K65" s="354">
        <f t="shared" si="42"/>
        <v>195.77500778999996</v>
      </c>
      <c r="L65" s="355">
        <f t="shared" si="42"/>
        <v>200.92422862999999</v>
      </c>
      <c r="M65" s="466"/>
      <c r="N65" s="353">
        <f t="shared" ref="N65:Q65" si="43">SUM(N66:N70)</f>
        <v>214.28342101999999</v>
      </c>
      <c r="O65" s="354">
        <f t="shared" si="43"/>
        <v>216.40904774000003</v>
      </c>
      <c r="P65" s="354">
        <f t="shared" si="43"/>
        <v>220.77320869999997</v>
      </c>
      <c r="Q65" s="355">
        <f t="shared" si="43"/>
        <v>236.36088635999999</v>
      </c>
      <c r="R65" s="457"/>
      <c r="S65" s="353">
        <f t="shared" ref="S65:V65" si="44">SUM(S66:S70)</f>
        <v>235.87450648000001</v>
      </c>
      <c r="T65" s="354">
        <f t="shared" si="44"/>
        <v>241.69844557999997</v>
      </c>
      <c r="U65" s="354">
        <f t="shared" si="44"/>
        <v>253.87445246999994</v>
      </c>
      <c r="V65" s="355">
        <f t="shared" si="44"/>
        <v>271.19980168000001</v>
      </c>
      <c r="W65" s="457"/>
      <c r="X65" s="353">
        <f t="shared" ref="X65:AA65" si="45">SUM(X66:X70)</f>
        <v>270.1195348</v>
      </c>
      <c r="Y65" s="354">
        <f t="shared" si="45"/>
        <v>275.24368958000002</v>
      </c>
      <c r="Z65" s="354">
        <f t="shared" si="45"/>
        <v>274.45728966000001</v>
      </c>
      <c r="AA65" s="355">
        <f t="shared" si="45"/>
        <v>283.71745661999995</v>
      </c>
      <c r="AB65" s="445"/>
      <c r="AC65" s="353">
        <f t="shared" ref="AC65:AF65" si="46">SUM(AC66:AC70)</f>
        <v>293.26290160999997</v>
      </c>
      <c r="AD65" s="354">
        <f t="shared" si="46"/>
        <v>291.64721861999999</v>
      </c>
      <c r="AE65" s="354">
        <f t="shared" si="46"/>
        <v>278.30964080000001</v>
      </c>
      <c r="AF65" s="355">
        <f t="shared" si="46"/>
        <v>304.3732043</v>
      </c>
      <c r="AG65" s="445"/>
      <c r="AH65" s="353">
        <f t="shared" ref="AH65:AK65" si="47">SUM(AH66:AH70)</f>
        <v>298.75580702000002</v>
      </c>
      <c r="AI65" s="354">
        <f t="shared" si="47"/>
        <v>289.95462240000001</v>
      </c>
      <c r="AJ65" s="354">
        <f t="shared" si="47"/>
        <v>296.00586395999994</v>
      </c>
      <c r="AK65" s="355">
        <f t="shared" si="47"/>
        <v>299.59642604999999</v>
      </c>
      <c r="AL65" s="457"/>
      <c r="AM65" s="353">
        <f t="shared" ref="AM65:AP65" si="48">SUM(AM66:AM70)</f>
        <v>372.40140868999998</v>
      </c>
      <c r="AN65" s="354">
        <f t="shared" si="48"/>
        <v>375.54059962999997</v>
      </c>
      <c r="AO65" s="354">
        <f t="shared" si="48"/>
        <v>368.28523510000002</v>
      </c>
      <c r="AP65" s="355">
        <f t="shared" si="48"/>
        <v>383.72739628999994</v>
      </c>
      <c r="AQ65" s="444"/>
      <c r="AR65" s="353">
        <f t="shared" ref="AR65:AU65" si="49">SUM(AR66:AR70)</f>
        <v>386.58725519000001</v>
      </c>
      <c r="AS65" s="354">
        <f t="shared" si="49"/>
        <v>381.40653412</v>
      </c>
      <c r="AT65" s="354">
        <f t="shared" si="49"/>
        <v>396.95795550000003</v>
      </c>
      <c r="AU65" s="355">
        <f t="shared" si="49"/>
        <v>391.64713351000012</v>
      </c>
      <c r="AV65" s="444"/>
      <c r="AW65" s="353">
        <f t="shared" ref="AW65:AZ65" si="50">SUM(AW66:AW70)</f>
        <v>380.91480343000001</v>
      </c>
      <c r="AX65" s="354">
        <f t="shared" si="50"/>
        <v>416.36050408999995</v>
      </c>
      <c r="AY65" s="354">
        <f t="shared" si="50"/>
        <v>417.02018334000002</v>
      </c>
      <c r="AZ65" s="355">
        <f t="shared" si="50"/>
        <v>445.47305651000005</v>
      </c>
      <c r="BA65" s="444"/>
      <c r="BB65" s="353">
        <f t="shared" ref="BB65:BE65" si="51">SUM(BB66:BB70)</f>
        <v>451.80267698</v>
      </c>
      <c r="BC65" s="354">
        <f t="shared" si="51"/>
        <v>405.15679852</v>
      </c>
      <c r="BD65" s="354">
        <f t="shared" si="51"/>
        <v>400.59856440999988</v>
      </c>
      <c r="BE65" s="355">
        <f t="shared" si="51"/>
        <v>435.48776468000017</v>
      </c>
      <c r="BF65" s="444"/>
      <c r="BG65" s="353">
        <f t="shared" ref="BG65:BJ65" si="52">SUM(BG66:BG70)</f>
        <v>401.21360358999999</v>
      </c>
      <c r="BH65" s="354">
        <f t="shared" si="52"/>
        <v>449.62756708000006</v>
      </c>
      <c r="BI65" s="354">
        <f t="shared" si="52"/>
        <v>422.8707387799999</v>
      </c>
      <c r="BJ65" s="355">
        <f t="shared" si="52"/>
        <v>480.01157915999994</v>
      </c>
      <c r="BK65" s="444"/>
      <c r="BL65" s="353">
        <f>SUM(BL66:BL70)</f>
        <v>410.34924632000002</v>
      </c>
      <c r="BM65" s="354">
        <f>SUM(BM66:BM70)</f>
        <v>446.03700597011459</v>
      </c>
      <c r="BN65" s="354">
        <f>SUM(BN66:BN70)</f>
        <v>422.81824163563596</v>
      </c>
      <c r="BO65" s="355">
        <f>SUM(BO66:BO70)</f>
        <v>451.5351681194602</v>
      </c>
      <c r="BP65" s="444"/>
      <c r="BQ65" s="353">
        <f>SUM(BQ66:BQ70)</f>
        <v>405.97663034284602</v>
      </c>
      <c r="BR65" s="354">
        <f>SUM(BR66:BR70)</f>
        <v>501.08054114922555</v>
      </c>
      <c r="BS65" s="354">
        <f>SUM(BS66:BS70)</f>
        <v>570.34086500167598</v>
      </c>
      <c r="BT65" s="355">
        <f>SUM(BT66:BT70)</f>
        <v>563.23363862776887</v>
      </c>
      <c r="BU65" s="444"/>
      <c r="BV65" s="63">
        <f t="shared" ref="BV65:BV70" si="53">SUM(D65:G65)</f>
        <v>693.07935350499997</v>
      </c>
      <c r="BW65" s="64">
        <f t="shared" ref="BW65:BW70" si="54">SUM(I65:L65)</f>
        <v>778.93665039999996</v>
      </c>
      <c r="BX65" s="64">
        <f t="shared" ref="BX65:BX70" si="55">SUM(N65:Q65)</f>
        <v>887.82656381999993</v>
      </c>
      <c r="BY65" s="64">
        <f t="shared" ref="BY65:BY70" si="56">SUM(S65:V65)</f>
        <v>1002.6472062099999</v>
      </c>
      <c r="BZ65" s="64">
        <f t="shared" ref="BZ65:BZ70" si="57">SUM(X65:AA65)</f>
        <v>1103.5379706599999</v>
      </c>
      <c r="CA65" s="64">
        <f t="shared" ref="CA65:CA70" si="58">SUM(AC65:AF65)</f>
        <v>1167.59296533</v>
      </c>
      <c r="CB65" s="64">
        <f t="shared" ref="CB65:CB70" si="59">SUM(AH65:AK65)</f>
        <v>1184.31271943</v>
      </c>
      <c r="CC65" s="64">
        <f t="shared" ref="CC65:CC70" si="60">SUM(AM65:AP65)</f>
        <v>1499.9546397099998</v>
      </c>
      <c r="CD65" s="64">
        <f t="shared" ref="CD65:CD70" si="61">SUM(AR65:AU65)</f>
        <v>1556.59887832</v>
      </c>
      <c r="CE65" s="64">
        <f t="shared" ref="CE65:CE70" si="62">SUM(AW65:AZ65)</f>
        <v>1659.7685473700001</v>
      </c>
      <c r="CF65" s="64">
        <f t="shared" ref="CF65:CF70" si="63">SUM(BB65:BE65)</f>
        <v>1693.04580459</v>
      </c>
      <c r="CG65" s="64">
        <f t="shared" ref="CG65:CG70" si="64">SUM(BG65:BJ65)</f>
        <v>1753.7234886099998</v>
      </c>
      <c r="CH65" s="64">
        <f t="shared" ref="CH65:CH70" si="65">SUM(BL65:BO65)</f>
        <v>1730.7396620452107</v>
      </c>
      <c r="CI65" s="65">
        <f t="shared" ref="CI65:CI70" si="66">SUM(BQ65:BT65)</f>
        <v>2040.6316751215163</v>
      </c>
      <c r="CJ65" s="733"/>
      <c r="CK65" s="733"/>
      <c r="CL65" s="733"/>
      <c r="CM65" s="733"/>
    </row>
    <row r="66" spans="1:91" x14ac:dyDescent="0.25">
      <c r="A66" s="307" t="s">
        <v>71</v>
      </c>
      <c r="B66" s="303"/>
      <c r="C66" s="3"/>
      <c r="D66" s="199">
        <v>62.91789168999999</v>
      </c>
      <c r="E66" s="200">
        <v>64.247115669999999</v>
      </c>
      <c r="F66" s="200">
        <v>66.059407160000006</v>
      </c>
      <c r="G66" s="197">
        <v>66.358204404999995</v>
      </c>
      <c r="H66" s="473"/>
      <c r="I66" s="199">
        <v>66.976201069999988</v>
      </c>
      <c r="J66" s="200">
        <v>69.640522750000017</v>
      </c>
      <c r="K66" s="200">
        <v>68.816662149999985</v>
      </c>
      <c r="L66" s="197">
        <v>68.915186039999995</v>
      </c>
      <c r="M66" s="473"/>
      <c r="N66" s="199">
        <v>68.961868119999991</v>
      </c>
      <c r="O66" s="200">
        <v>71.201461100000003</v>
      </c>
      <c r="P66" s="200">
        <v>73.907437279999982</v>
      </c>
      <c r="Q66" s="197">
        <v>72.475387120000008</v>
      </c>
      <c r="R66" s="174"/>
      <c r="S66" s="199">
        <v>72.185998770000012</v>
      </c>
      <c r="T66" s="200">
        <v>74.29830386999997</v>
      </c>
      <c r="U66" s="200">
        <v>78.696615819999977</v>
      </c>
      <c r="V66" s="197">
        <v>88.753515120000003</v>
      </c>
      <c r="W66" s="174"/>
      <c r="X66" s="199">
        <v>80.0023312</v>
      </c>
      <c r="Y66" s="200">
        <v>81.455950370000011</v>
      </c>
      <c r="Z66" s="200">
        <v>79.975730090000013</v>
      </c>
      <c r="AA66" s="197">
        <v>80.741713560000008</v>
      </c>
      <c r="AB66" s="474"/>
      <c r="AC66" s="199">
        <v>81.76559082</v>
      </c>
      <c r="AD66" s="200">
        <v>83.465531500000012</v>
      </c>
      <c r="AE66" s="200">
        <v>90.110678050000018</v>
      </c>
      <c r="AF66" s="197">
        <v>95.128675720000004</v>
      </c>
      <c r="AG66" s="474"/>
      <c r="AH66" s="199">
        <v>100.84465684999999</v>
      </c>
      <c r="AI66" s="200">
        <v>100.18372798999999</v>
      </c>
      <c r="AJ66" s="200">
        <v>104.69068887999998</v>
      </c>
      <c r="AK66" s="197">
        <v>106.10068069</v>
      </c>
      <c r="AL66" s="174"/>
      <c r="AM66" s="199">
        <v>118.6717816</v>
      </c>
      <c r="AN66" s="200">
        <v>113.92068986000001</v>
      </c>
      <c r="AO66" s="200">
        <v>112.01689137999996</v>
      </c>
      <c r="AP66" s="197">
        <v>113.23978285000003</v>
      </c>
      <c r="AQ66" s="475"/>
      <c r="AR66" s="199">
        <v>108.17105952</v>
      </c>
      <c r="AS66" s="200">
        <v>119.83376401000001</v>
      </c>
      <c r="AT66" s="200">
        <v>124.98307220000002</v>
      </c>
      <c r="AU66" s="197">
        <v>124.91714885000002</v>
      </c>
      <c r="AV66" s="475"/>
      <c r="AW66" s="199">
        <v>126.89978979999999</v>
      </c>
      <c r="AX66" s="200">
        <v>132.98481531999997</v>
      </c>
      <c r="AY66" s="200">
        <v>136.80682474000005</v>
      </c>
      <c r="AZ66" s="197">
        <v>150.99211554999997</v>
      </c>
      <c r="BA66" s="475"/>
      <c r="BB66" s="199">
        <v>153.84174478</v>
      </c>
      <c r="BC66" s="200">
        <v>101.83767613999996</v>
      </c>
      <c r="BD66" s="200">
        <v>106.89399032999998</v>
      </c>
      <c r="BE66" s="197">
        <v>100.51795705000008</v>
      </c>
      <c r="BF66" s="475"/>
      <c r="BG66" s="199">
        <v>105.61450111000002</v>
      </c>
      <c r="BH66" s="200">
        <v>109.17162064999999</v>
      </c>
      <c r="BI66" s="200">
        <v>111.86172515999999</v>
      </c>
      <c r="BJ66" s="355">
        <v>122.28554651</v>
      </c>
      <c r="BK66" s="444"/>
      <c r="BL66" s="199">
        <v>118.02332386999998</v>
      </c>
      <c r="BM66" s="200">
        <v>121.1165624447134</v>
      </c>
      <c r="BN66" s="200">
        <v>91.828197144485216</v>
      </c>
      <c r="BO66" s="197">
        <v>119.06280732156719</v>
      </c>
      <c r="BP66" s="444"/>
      <c r="BQ66" s="199">
        <v>129.48269141236571</v>
      </c>
      <c r="BR66" s="200">
        <v>207.33552638019481</v>
      </c>
      <c r="BS66" s="200">
        <v>231.75455043404321</v>
      </c>
      <c r="BT66" s="197">
        <v>228.2489011888797</v>
      </c>
      <c r="BU66" s="444"/>
      <c r="BV66" s="63">
        <f t="shared" si="53"/>
        <v>259.58261892499996</v>
      </c>
      <c r="BW66" s="64">
        <f t="shared" si="54"/>
        <v>274.34857201</v>
      </c>
      <c r="BX66" s="64">
        <f t="shared" si="55"/>
        <v>286.54615361999998</v>
      </c>
      <c r="BY66" s="64">
        <f t="shared" si="56"/>
        <v>313.93443357999996</v>
      </c>
      <c r="BZ66" s="64">
        <f t="shared" si="57"/>
        <v>322.17572522</v>
      </c>
      <c r="CA66" s="64">
        <f t="shared" si="58"/>
        <v>350.47047609000003</v>
      </c>
      <c r="CB66" s="64">
        <f t="shared" si="59"/>
        <v>411.81975440999997</v>
      </c>
      <c r="CC66" s="64">
        <f t="shared" si="60"/>
        <v>457.84914569</v>
      </c>
      <c r="CD66" s="64">
        <f t="shared" si="61"/>
        <v>477.90504458000009</v>
      </c>
      <c r="CE66" s="64">
        <f t="shared" si="62"/>
        <v>547.68354540999997</v>
      </c>
      <c r="CF66" s="64">
        <f t="shared" si="63"/>
        <v>463.0913683</v>
      </c>
      <c r="CG66" s="64">
        <f t="shared" si="64"/>
        <v>448.93339343000002</v>
      </c>
      <c r="CH66" s="64">
        <f t="shared" si="65"/>
        <v>450.03089078076584</v>
      </c>
      <c r="CI66" s="65">
        <f t="shared" si="66"/>
        <v>796.82166941548348</v>
      </c>
      <c r="CJ66" s="733"/>
      <c r="CK66" s="733"/>
      <c r="CL66" s="733"/>
      <c r="CM66" s="733"/>
    </row>
    <row r="67" spans="1:91" x14ac:dyDescent="0.25">
      <c r="A67" s="307" t="s">
        <v>72</v>
      </c>
      <c r="B67" s="303"/>
      <c r="C67" s="3"/>
      <c r="D67" s="199">
        <v>86.61736959000001</v>
      </c>
      <c r="E67" s="200">
        <v>90.773661619999999</v>
      </c>
      <c r="F67" s="200">
        <v>102.00660581999999</v>
      </c>
      <c r="G67" s="197">
        <v>106.16224000999999</v>
      </c>
      <c r="H67" s="473"/>
      <c r="I67" s="199">
        <v>109.68097779999998</v>
      </c>
      <c r="J67" s="200">
        <v>110.23965356000001</v>
      </c>
      <c r="K67" s="200">
        <v>113.74857782999999</v>
      </c>
      <c r="L67" s="197">
        <v>119.03571166999998</v>
      </c>
      <c r="M67" s="473"/>
      <c r="N67" s="199">
        <v>131.36002393000001</v>
      </c>
      <c r="O67" s="200">
        <v>130.74957947000001</v>
      </c>
      <c r="P67" s="200">
        <v>132.36533342999999</v>
      </c>
      <c r="Q67" s="197">
        <v>148.55016028999998</v>
      </c>
      <c r="R67" s="174"/>
      <c r="S67" s="199">
        <v>144.65693543999998</v>
      </c>
      <c r="T67" s="200">
        <v>148.29246483999998</v>
      </c>
      <c r="U67" s="200">
        <v>155.50874939999997</v>
      </c>
      <c r="V67" s="197">
        <v>162.36930122999999</v>
      </c>
      <c r="W67" s="174"/>
      <c r="X67" s="199">
        <v>171.29720059000002</v>
      </c>
      <c r="Y67" s="200">
        <v>174.90486425999998</v>
      </c>
      <c r="Z67" s="200">
        <v>175.34661371000001</v>
      </c>
      <c r="AA67" s="197">
        <v>183.55120398999998</v>
      </c>
      <c r="AB67" s="474"/>
      <c r="AC67" s="199">
        <v>62.358283389999997</v>
      </c>
      <c r="AD67" s="200">
        <v>65.401816659999994</v>
      </c>
      <c r="AE67" s="200">
        <v>67.059859760000009</v>
      </c>
      <c r="AF67" s="197">
        <v>67.266218880000025</v>
      </c>
      <c r="AG67" s="474"/>
      <c r="AH67" s="199">
        <v>68.284095559999997</v>
      </c>
      <c r="AI67" s="200">
        <v>65.489047010000007</v>
      </c>
      <c r="AJ67" s="200">
        <v>74.214085319999995</v>
      </c>
      <c r="AK67" s="197">
        <v>71.292544939999999</v>
      </c>
      <c r="AL67" s="174"/>
      <c r="AM67" s="199">
        <v>134.31985112000001</v>
      </c>
      <c r="AN67" s="200">
        <v>131.59787165</v>
      </c>
      <c r="AO67" s="200">
        <v>124.57782945000002</v>
      </c>
      <c r="AP67" s="197">
        <v>138.22285580000002</v>
      </c>
      <c r="AQ67" s="475"/>
      <c r="AR67" s="199">
        <v>140.08201935</v>
      </c>
      <c r="AS67" s="200">
        <v>144.39680909999998</v>
      </c>
      <c r="AT67" s="200">
        <v>139.61277278000003</v>
      </c>
      <c r="AU67" s="197">
        <v>145.1179325300001</v>
      </c>
      <c r="AV67" s="475"/>
      <c r="AW67" s="199">
        <v>146.15724796000001</v>
      </c>
      <c r="AX67" s="200">
        <v>142.30078183999996</v>
      </c>
      <c r="AY67" s="200">
        <v>145.45682020999999</v>
      </c>
      <c r="AZ67" s="197">
        <v>148.97164089000003</v>
      </c>
      <c r="BA67" s="475"/>
      <c r="BB67" s="199">
        <v>149.63765349000002</v>
      </c>
      <c r="BC67" s="200">
        <v>148.45834928000002</v>
      </c>
      <c r="BD67" s="200">
        <v>123.90354961999995</v>
      </c>
      <c r="BE67" s="197">
        <v>120.88809499000001</v>
      </c>
      <c r="BF67" s="475"/>
      <c r="BG67" s="199">
        <v>121.87999024</v>
      </c>
      <c r="BH67" s="200">
        <v>128.75503314000002</v>
      </c>
      <c r="BI67" s="200">
        <v>126.50902009999996</v>
      </c>
      <c r="BJ67" s="355">
        <v>145.13119298000001</v>
      </c>
      <c r="BK67" s="444"/>
      <c r="BL67" s="199">
        <v>113.83584992</v>
      </c>
      <c r="BM67" s="200">
        <v>150.53327765</v>
      </c>
      <c r="BN67" s="200">
        <v>134.28950567000001</v>
      </c>
      <c r="BO67" s="197">
        <v>135.08661563999999</v>
      </c>
      <c r="BP67" s="444"/>
      <c r="BQ67" s="199">
        <v>121.35106526999999</v>
      </c>
      <c r="BR67" s="200">
        <v>121.92164068</v>
      </c>
      <c r="BS67" s="200">
        <v>121.80087066999999</v>
      </c>
      <c r="BT67" s="197">
        <v>126.21679533</v>
      </c>
      <c r="BU67" s="444"/>
      <c r="BV67" s="63">
        <f t="shared" si="53"/>
        <v>385.55987704</v>
      </c>
      <c r="BW67" s="64">
        <f t="shared" si="54"/>
        <v>452.7049208599999</v>
      </c>
      <c r="BX67" s="64">
        <f t="shared" si="55"/>
        <v>543.02509712000005</v>
      </c>
      <c r="BY67" s="64">
        <f t="shared" si="56"/>
        <v>610.82745090999992</v>
      </c>
      <c r="BZ67" s="64">
        <f t="shared" si="57"/>
        <v>705.09988254999996</v>
      </c>
      <c r="CA67" s="64">
        <f t="shared" si="58"/>
        <v>262.08617869</v>
      </c>
      <c r="CB67" s="64">
        <f t="shared" si="59"/>
        <v>279.27977282999996</v>
      </c>
      <c r="CC67" s="64">
        <f t="shared" si="60"/>
        <v>528.71840802000008</v>
      </c>
      <c r="CD67" s="64">
        <f t="shared" si="61"/>
        <v>569.20953376000011</v>
      </c>
      <c r="CE67" s="64">
        <f t="shared" si="62"/>
        <v>582.88649090000001</v>
      </c>
      <c r="CF67" s="64">
        <f t="shared" si="63"/>
        <v>542.88764737999998</v>
      </c>
      <c r="CG67" s="64">
        <f t="shared" si="64"/>
        <v>522.27523645999997</v>
      </c>
      <c r="CH67" s="64">
        <f t="shared" si="65"/>
        <v>533.74524887999996</v>
      </c>
      <c r="CI67" s="65">
        <f t="shared" si="66"/>
        <v>491.29037195000001</v>
      </c>
      <c r="CJ67" s="733"/>
      <c r="CK67" s="733"/>
      <c r="CL67" s="733"/>
      <c r="CM67" s="733"/>
    </row>
    <row r="68" spans="1:91" x14ac:dyDescent="0.25">
      <c r="A68" s="307" t="s">
        <v>73</v>
      </c>
      <c r="B68" s="303"/>
      <c r="C68" s="3"/>
      <c r="D68" s="199">
        <v>11.579991570000002</v>
      </c>
      <c r="E68" s="200">
        <v>12.020542209999999</v>
      </c>
      <c r="F68" s="200">
        <v>12.081304149999996</v>
      </c>
      <c r="G68" s="197">
        <v>12.255019609999998</v>
      </c>
      <c r="H68" s="473"/>
      <c r="I68" s="199">
        <v>12.784646779999997</v>
      </c>
      <c r="J68" s="200">
        <v>12.915412019999998</v>
      </c>
      <c r="K68" s="200">
        <v>13.209767809999999</v>
      </c>
      <c r="L68" s="197">
        <v>12.97333092</v>
      </c>
      <c r="M68" s="473"/>
      <c r="N68" s="199">
        <v>13.961528970000003</v>
      </c>
      <c r="O68" s="200">
        <v>14.458007170000002</v>
      </c>
      <c r="P68" s="200">
        <v>14.50043799</v>
      </c>
      <c r="Q68" s="197">
        <v>15.335338949999999</v>
      </c>
      <c r="R68" s="174"/>
      <c r="S68" s="199">
        <v>19.031572269999998</v>
      </c>
      <c r="T68" s="200">
        <v>19.107676869999999</v>
      </c>
      <c r="U68" s="200">
        <v>19.66908725</v>
      </c>
      <c r="V68" s="197">
        <v>20.076985330000003</v>
      </c>
      <c r="W68" s="174"/>
      <c r="X68" s="199">
        <v>18.820003009999997</v>
      </c>
      <c r="Y68" s="200">
        <v>18.882874950000001</v>
      </c>
      <c r="Z68" s="200">
        <v>19.134945860000002</v>
      </c>
      <c r="AA68" s="197">
        <v>19.424539069999998</v>
      </c>
      <c r="AB68" s="474"/>
      <c r="AC68" s="199">
        <v>20.920984129999997</v>
      </c>
      <c r="AD68" s="200">
        <v>23.420555839999999</v>
      </c>
      <c r="AE68" s="200">
        <v>22.528753829999999</v>
      </c>
      <c r="AF68" s="197">
        <v>25.116947189999998</v>
      </c>
      <c r="AG68" s="474"/>
      <c r="AH68" s="199">
        <v>25.11443388</v>
      </c>
      <c r="AI68" s="200">
        <v>32.114575529999996</v>
      </c>
      <c r="AJ68" s="200">
        <v>31.35074706</v>
      </c>
      <c r="AK68" s="197">
        <v>32.80955299</v>
      </c>
      <c r="AL68" s="174"/>
      <c r="AM68" s="199">
        <v>35.80139278</v>
      </c>
      <c r="AN68" s="200">
        <v>35.812898340000004</v>
      </c>
      <c r="AO68" s="200">
        <v>36.125001550000015</v>
      </c>
      <c r="AP68" s="197">
        <v>50.398024919999955</v>
      </c>
      <c r="AQ68" s="475"/>
      <c r="AR68" s="199">
        <v>55.473773350000002</v>
      </c>
      <c r="AS68" s="200">
        <v>49.181963499999995</v>
      </c>
      <c r="AT68" s="200">
        <v>58.775301169999985</v>
      </c>
      <c r="AU68" s="197">
        <v>56.617324850000053</v>
      </c>
      <c r="AV68" s="475"/>
      <c r="AW68" s="199">
        <v>59.64334272</v>
      </c>
      <c r="AX68" s="200">
        <v>60.410785080000011</v>
      </c>
      <c r="AY68" s="200">
        <v>63.878409659999967</v>
      </c>
      <c r="AZ68" s="197">
        <v>62.744918690000056</v>
      </c>
      <c r="BA68" s="475"/>
      <c r="BB68" s="199">
        <v>59.572537819999994</v>
      </c>
      <c r="BC68" s="200">
        <v>38.583553500000015</v>
      </c>
      <c r="BD68" s="200">
        <v>41.548460489999997</v>
      </c>
      <c r="BE68" s="197">
        <v>42.455911030000003</v>
      </c>
      <c r="BF68" s="475"/>
      <c r="BG68" s="199">
        <v>41.580447909999968</v>
      </c>
      <c r="BH68" s="200">
        <v>41.366815569999993</v>
      </c>
      <c r="BI68" s="200">
        <v>41.12147692000007</v>
      </c>
      <c r="BJ68" s="355">
        <v>51.000923719999967</v>
      </c>
      <c r="BK68" s="444"/>
      <c r="BL68" s="199">
        <v>45.832577759999992</v>
      </c>
      <c r="BM68" s="200">
        <v>50.383615005401204</v>
      </c>
      <c r="BN68" s="200">
        <v>48.468486441150702</v>
      </c>
      <c r="BO68" s="197">
        <v>44.831454137892997</v>
      </c>
      <c r="BP68" s="444"/>
      <c r="BQ68" s="199">
        <v>49.630620450480301</v>
      </c>
      <c r="BR68" s="200">
        <v>58.342113129030807</v>
      </c>
      <c r="BS68" s="200">
        <v>95.613983037632806</v>
      </c>
      <c r="BT68" s="197">
        <v>77.934976878889302</v>
      </c>
      <c r="BU68" s="444"/>
      <c r="BV68" s="63">
        <f t="shared" si="53"/>
        <v>47.936857539999991</v>
      </c>
      <c r="BW68" s="64">
        <f t="shared" si="54"/>
        <v>51.883157529999998</v>
      </c>
      <c r="BX68" s="64">
        <f t="shared" si="55"/>
        <v>58.255313080000008</v>
      </c>
      <c r="BY68" s="64">
        <f t="shared" si="56"/>
        <v>77.885321719999993</v>
      </c>
      <c r="BZ68" s="64">
        <f t="shared" si="57"/>
        <v>76.262362889999991</v>
      </c>
      <c r="CA68" s="64">
        <f t="shared" si="58"/>
        <v>91.987240990000004</v>
      </c>
      <c r="CB68" s="64">
        <f t="shared" si="59"/>
        <v>121.38930945999999</v>
      </c>
      <c r="CC68" s="64">
        <f t="shared" si="60"/>
        <v>158.13731758999998</v>
      </c>
      <c r="CD68" s="64">
        <f t="shared" si="61"/>
        <v>220.04836287000003</v>
      </c>
      <c r="CE68" s="64">
        <f t="shared" si="62"/>
        <v>246.67745615000001</v>
      </c>
      <c r="CF68" s="64">
        <f t="shared" si="63"/>
        <v>182.16046284000001</v>
      </c>
      <c r="CG68" s="64">
        <f t="shared" si="64"/>
        <v>175.06966412</v>
      </c>
      <c r="CH68" s="64">
        <f t="shared" si="65"/>
        <v>189.51613334444488</v>
      </c>
      <c r="CI68" s="65">
        <f t="shared" si="66"/>
        <v>281.52169349603321</v>
      </c>
      <c r="CJ68" s="733"/>
      <c r="CK68" s="733"/>
      <c r="CL68" s="733"/>
      <c r="CM68" s="733"/>
    </row>
    <row r="69" spans="1:91" x14ac:dyDescent="0.25">
      <c r="A69" s="316" t="s">
        <v>74</v>
      </c>
      <c r="B69" s="317"/>
      <c r="C69" s="3"/>
      <c r="D69" s="199">
        <v>0</v>
      </c>
      <c r="E69" s="200">
        <v>0</v>
      </c>
      <c r="F69" s="200">
        <v>0</v>
      </c>
      <c r="G69" s="197">
        <v>0</v>
      </c>
      <c r="H69" s="473"/>
      <c r="I69" s="199">
        <v>0</v>
      </c>
      <c r="J69" s="200">
        <v>0</v>
      </c>
      <c r="K69" s="200">
        <v>0</v>
      </c>
      <c r="L69" s="197">
        <v>0</v>
      </c>
      <c r="M69" s="473"/>
      <c r="N69" s="199">
        <v>0</v>
      </c>
      <c r="O69" s="200">
        <v>0</v>
      </c>
      <c r="P69" s="200">
        <v>0</v>
      </c>
      <c r="Q69" s="197">
        <v>0</v>
      </c>
      <c r="R69" s="174"/>
      <c r="S69" s="199">
        <v>0</v>
      </c>
      <c r="T69" s="200">
        <v>0</v>
      </c>
      <c r="U69" s="200">
        <v>0</v>
      </c>
      <c r="V69" s="197">
        <v>0</v>
      </c>
      <c r="W69" s="174"/>
      <c r="X69" s="199">
        <v>0</v>
      </c>
      <c r="Y69" s="200">
        <v>0</v>
      </c>
      <c r="Z69" s="200">
        <v>0</v>
      </c>
      <c r="AA69" s="197">
        <v>0</v>
      </c>
      <c r="AB69" s="474"/>
      <c r="AC69" s="199">
        <v>128.21804327000001</v>
      </c>
      <c r="AD69" s="200">
        <v>119.35931462000001</v>
      </c>
      <c r="AE69" s="200">
        <v>98.610349159999998</v>
      </c>
      <c r="AF69" s="197">
        <v>116.86136250999999</v>
      </c>
      <c r="AG69" s="474"/>
      <c r="AH69" s="199">
        <v>104.51262073000001</v>
      </c>
      <c r="AI69" s="200">
        <v>92.167271870000008</v>
      </c>
      <c r="AJ69" s="200">
        <v>85.750342700000004</v>
      </c>
      <c r="AK69" s="197">
        <v>89.393647430000016</v>
      </c>
      <c r="AL69" s="174"/>
      <c r="AM69" s="199">
        <v>83.608383189999998</v>
      </c>
      <c r="AN69" s="200">
        <v>94.209139780000001</v>
      </c>
      <c r="AO69" s="200">
        <v>95.565512720000001</v>
      </c>
      <c r="AP69" s="197">
        <v>81.866732719999973</v>
      </c>
      <c r="AQ69" s="475"/>
      <c r="AR69" s="199">
        <v>82.860402969999996</v>
      </c>
      <c r="AS69" s="200">
        <v>67.993997509999986</v>
      </c>
      <c r="AT69" s="200">
        <v>73.586809349999996</v>
      </c>
      <c r="AU69" s="197">
        <v>64.994727279999978</v>
      </c>
      <c r="AV69" s="475"/>
      <c r="AW69" s="199">
        <v>48.214422949999999</v>
      </c>
      <c r="AX69" s="200">
        <v>80.664121850000001</v>
      </c>
      <c r="AY69" s="200">
        <v>70.878128729999972</v>
      </c>
      <c r="AZ69" s="197">
        <v>82.764381379999989</v>
      </c>
      <c r="BA69" s="475"/>
      <c r="BB69" s="199">
        <v>88.750740890000003</v>
      </c>
      <c r="BC69" s="200">
        <v>116.27721960000001</v>
      </c>
      <c r="BD69" s="200">
        <v>128.25256396999998</v>
      </c>
      <c r="BE69" s="197">
        <v>171.62580161000008</v>
      </c>
      <c r="BF69" s="475"/>
      <c r="BG69" s="199">
        <v>132.13866432999998</v>
      </c>
      <c r="BH69" s="200">
        <v>170.33409772000002</v>
      </c>
      <c r="BI69" s="200">
        <v>143.3785165999999</v>
      </c>
      <c r="BJ69" s="355">
        <v>161.59391595</v>
      </c>
      <c r="BK69" s="444"/>
      <c r="BL69" s="199">
        <v>132.65749477</v>
      </c>
      <c r="BM69" s="200">
        <v>122.32076524999999</v>
      </c>
      <c r="BN69" s="200">
        <v>147.82488612</v>
      </c>
      <c r="BO69" s="197">
        <v>152.15160050999998</v>
      </c>
      <c r="BP69" s="444"/>
      <c r="BQ69" s="199">
        <v>105.1095627</v>
      </c>
      <c r="BR69" s="200">
        <v>113.07857044999999</v>
      </c>
      <c r="BS69" s="200">
        <v>120.76877035</v>
      </c>
      <c r="BT69" s="197">
        <v>130.43027472</v>
      </c>
      <c r="BU69" s="444"/>
      <c r="BV69" s="63">
        <f t="shared" si="53"/>
        <v>0</v>
      </c>
      <c r="BW69" s="64">
        <f t="shared" si="54"/>
        <v>0</v>
      </c>
      <c r="BX69" s="64">
        <f t="shared" si="55"/>
        <v>0</v>
      </c>
      <c r="BY69" s="64">
        <f t="shared" si="56"/>
        <v>0</v>
      </c>
      <c r="BZ69" s="64">
        <f t="shared" si="57"/>
        <v>0</v>
      </c>
      <c r="CA69" s="64">
        <f t="shared" si="58"/>
        <v>463.04906956000002</v>
      </c>
      <c r="CB69" s="64">
        <f t="shared" si="59"/>
        <v>371.82388273000004</v>
      </c>
      <c r="CC69" s="64">
        <f t="shared" si="60"/>
        <v>355.24976840999994</v>
      </c>
      <c r="CD69" s="64">
        <f t="shared" si="61"/>
        <v>289.43593710999994</v>
      </c>
      <c r="CE69" s="64">
        <f t="shared" si="62"/>
        <v>282.52105490999992</v>
      </c>
      <c r="CF69" s="64">
        <f t="shared" si="63"/>
        <v>504.90632607000009</v>
      </c>
      <c r="CG69" s="64">
        <f t="shared" si="64"/>
        <v>607.44519459999992</v>
      </c>
      <c r="CH69" s="64">
        <f t="shared" si="65"/>
        <v>554.95474664999995</v>
      </c>
      <c r="CI69" s="65">
        <f t="shared" si="66"/>
        <v>469.38717822000001</v>
      </c>
      <c r="CJ69" s="733"/>
      <c r="CK69" s="733"/>
      <c r="CL69" s="733"/>
      <c r="CM69" s="733"/>
    </row>
    <row r="70" spans="1:91" x14ac:dyDescent="0.25">
      <c r="A70" s="728" t="s">
        <v>75</v>
      </c>
      <c r="B70" s="106"/>
      <c r="C70" s="3"/>
      <c r="D70" s="199">
        <f>-D35</f>
        <v>0</v>
      </c>
      <c r="E70" s="200">
        <f>-E35</f>
        <v>0</v>
      </c>
      <c r="F70" s="200">
        <f>-F35</f>
        <v>0</v>
      </c>
      <c r="G70" s="197">
        <f>-G35</f>
        <v>0</v>
      </c>
      <c r="H70" s="473"/>
      <c r="I70" s="199">
        <f>-I35</f>
        <v>0</v>
      </c>
      <c r="J70" s="200">
        <f>-J35</f>
        <v>0</v>
      </c>
      <c r="K70" s="200">
        <f>-K35</f>
        <v>0</v>
      </c>
      <c r="L70" s="197">
        <f>-L35</f>
        <v>0</v>
      </c>
      <c r="M70" s="473"/>
      <c r="N70" s="199">
        <f>-N35</f>
        <v>0</v>
      </c>
      <c r="O70" s="200">
        <f>-O35</f>
        <v>0</v>
      </c>
      <c r="P70" s="200">
        <f>-P35</f>
        <v>0</v>
      </c>
      <c r="Q70" s="197">
        <f>-Q35</f>
        <v>0</v>
      </c>
      <c r="R70" s="174"/>
      <c r="S70" s="199">
        <f>-S35</f>
        <v>0</v>
      </c>
      <c r="T70" s="200">
        <f>-T35</f>
        <v>0</v>
      </c>
      <c r="U70" s="200">
        <f>-U35</f>
        <v>0</v>
      </c>
      <c r="V70" s="197">
        <f>-V35</f>
        <v>0</v>
      </c>
      <c r="W70" s="174"/>
      <c r="X70" s="199">
        <f>-X35</f>
        <v>0</v>
      </c>
      <c r="Y70" s="200">
        <f>-Y35</f>
        <v>0</v>
      </c>
      <c r="Z70" s="200">
        <f>-Z35</f>
        <v>0</v>
      </c>
      <c r="AA70" s="197">
        <f>-AA35</f>
        <v>0</v>
      </c>
      <c r="AB70" s="474"/>
      <c r="AC70" s="199">
        <f>-AC35</f>
        <v>0</v>
      </c>
      <c r="AD70" s="200">
        <f>-AD35</f>
        <v>0</v>
      </c>
      <c r="AE70" s="200">
        <f>-AE35</f>
        <v>0</v>
      </c>
      <c r="AF70" s="197">
        <f>-AF35</f>
        <v>0</v>
      </c>
      <c r="AG70" s="474"/>
      <c r="AH70" s="199">
        <f>-AH35</f>
        <v>0</v>
      </c>
      <c r="AI70" s="200">
        <f>-AI35</f>
        <v>0</v>
      </c>
      <c r="AJ70" s="200">
        <f>-AJ35</f>
        <v>0</v>
      </c>
      <c r="AK70" s="197">
        <f>-AK35</f>
        <v>0</v>
      </c>
      <c r="AL70" s="174"/>
      <c r="AM70" s="199">
        <f>-AM35</f>
        <v>0</v>
      </c>
      <c r="AN70" s="200">
        <f>-AN35</f>
        <v>0</v>
      </c>
      <c r="AO70" s="200">
        <f>-AO35</f>
        <v>0</v>
      </c>
      <c r="AP70" s="197">
        <f>-AP35</f>
        <v>0</v>
      </c>
      <c r="AQ70" s="475"/>
      <c r="AR70" s="199">
        <f>-AR35</f>
        <v>0</v>
      </c>
      <c r="AS70" s="200">
        <f>-AS35</f>
        <v>0</v>
      </c>
      <c r="AT70" s="200">
        <f>-AT35</f>
        <v>0</v>
      </c>
      <c r="AU70" s="197">
        <f>-AU35</f>
        <v>0</v>
      </c>
      <c r="AV70" s="475"/>
      <c r="AW70" s="199">
        <f>-AW35</f>
        <v>0</v>
      </c>
      <c r="AX70" s="200">
        <f>-AX35</f>
        <v>0</v>
      </c>
      <c r="AY70" s="200">
        <f>-AY35</f>
        <v>0</v>
      </c>
      <c r="AZ70" s="197">
        <f>-AZ35</f>
        <v>0</v>
      </c>
      <c r="BA70" s="475"/>
      <c r="BB70" s="199">
        <f>-BB35</f>
        <v>0</v>
      </c>
      <c r="BC70" s="200">
        <f>-BC35</f>
        <v>0</v>
      </c>
      <c r="BD70" s="200">
        <f>-BD35</f>
        <v>0</v>
      </c>
      <c r="BE70" s="197">
        <f>-BE35</f>
        <v>0</v>
      </c>
      <c r="BF70" s="475"/>
      <c r="BG70" s="199">
        <f>-BG35</f>
        <v>0</v>
      </c>
      <c r="BH70" s="200">
        <f>-BH35</f>
        <v>0</v>
      </c>
      <c r="BI70" s="200">
        <f>-BI35</f>
        <v>0</v>
      </c>
      <c r="BJ70" s="355">
        <f>-BJ35</f>
        <v>0</v>
      </c>
      <c r="BK70" s="444"/>
      <c r="BL70" s="199">
        <f>-BL35</f>
        <v>0</v>
      </c>
      <c r="BM70" s="200">
        <f>-BM35</f>
        <v>1.6827856200000002</v>
      </c>
      <c r="BN70" s="200">
        <f>-BN35</f>
        <v>0.40716626</v>
      </c>
      <c r="BO70" s="197">
        <f>-BO35</f>
        <v>0.40269051</v>
      </c>
      <c r="BP70" s="444"/>
      <c r="BQ70" s="199">
        <f>-BQ35</f>
        <v>0.40269051</v>
      </c>
      <c r="BR70" s="200">
        <f>-BR35</f>
        <v>0.40269051</v>
      </c>
      <c r="BS70" s="200">
        <v>0.40269051</v>
      </c>
      <c r="BT70" s="197">
        <v>0.40269051</v>
      </c>
      <c r="BU70" s="444"/>
      <c r="BV70" s="63">
        <f t="shared" si="53"/>
        <v>0</v>
      </c>
      <c r="BW70" s="64">
        <f t="shared" si="54"/>
        <v>0</v>
      </c>
      <c r="BX70" s="64">
        <f t="shared" si="55"/>
        <v>0</v>
      </c>
      <c r="BY70" s="64">
        <f t="shared" si="56"/>
        <v>0</v>
      </c>
      <c r="BZ70" s="64">
        <f t="shared" si="57"/>
        <v>0</v>
      </c>
      <c r="CA70" s="64">
        <f t="shared" si="58"/>
        <v>0</v>
      </c>
      <c r="CB70" s="64">
        <f t="shared" si="59"/>
        <v>0</v>
      </c>
      <c r="CC70" s="64">
        <f t="shared" si="60"/>
        <v>0</v>
      </c>
      <c r="CD70" s="64">
        <f t="shared" si="61"/>
        <v>0</v>
      </c>
      <c r="CE70" s="64">
        <f t="shared" si="62"/>
        <v>0</v>
      </c>
      <c r="CF70" s="64">
        <f t="shared" si="63"/>
        <v>0</v>
      </c>
      <c r="CG70" s="64">
        <f t="shared" si="64"/>
        <v>0</v>
      </c>
      <c r="CH70" s="64">
        <f t="shared" si="65"/>
        <v>2.4926423900000003</v>
      </c>
      <c r="CI70" s="65">
        <f t="shared" si="66"/>
        <v>1.61076204</v>
      </c>
      <c r="CJ70" s="733"/>
      <c r="CK70" s="733"/>
      <c r="CL70" s="733"/>
      <c r="CM70" s="733"/>
    </row>
    <row r="71" spans="1:91" x14ac:dyDescent="0.25">
      <c r="A71" s="479"/>
      <c r="B71" s="303"/>
      <c r="C71" s="3"/>
      <c r="D71" s="353"/>
      <c r="E71" s="354"/>
      <c r="F71" s="354"/>
      <c r="G71" s="355"/>
      <c r="H71" s="457"/>
      <c r="I71" s="353"/>
      <c r="J71" s="354"/>
      <c r="K71" s="354"/>
      <c r="L71" s="355"/>
      <c r="M71" s="457"/>
      <c r="N71" s="353"/>
      <c r="O71" s="354"/>
      <c r="P71" s="354"/>
      <c r="Q71" s="355"/>
      <c r="R71" s="457"/>
      <c r="S71" s="353"/>
      <c r="T71" s="354"/>
      <c r="U71" s="354"/>
      <c r="V71" s="355"/>
      <c r="W71" s="457"/>
      <c r="X71" s="353"/>
      <c r="Y71" s="354"/>
      <c r="Z71" s="354"/>
      <c r="AA71" s="355"/>
      <c r="AB71" s="445"/>
      <c r="AC71" s="353"/>
      <c r="AD71" s="354"/>
      <c r="AE71" s="354"/>
      <c r="AF71" s="355"/>
      <c r="AG71" s="445"/>
      <c r="AH71" s="353"/>
      <c r="AI71" s="354"/>
      <c r="AJ71" s="354"/>
      <c r="AK71" s="355"/>
      <c r="AL71" s="457"/>
      <c r="AM71" s="353"/>
      <c r="AN71" s="354"/>
      <c r="AO71" s="354"/>
      <c r="AP71" s="355"/>
      <c r="AQ71" s="444"/>
      <c r="AR71" s="353"/>
      <c r="AS71" s="354"/>
      <c r="AT71" s="354"/>
      <c r="AU71" s="355"/>
      <c r="AV71" s="444"/>
      <c r="AW71" s="353"/>
      <c r="AX71" s="354"/>
      <c r="AY71" s="354"/>
      <c r="AZ71" s="355"/>
      <c r="BA71" s="444"/>
      <c r="BB71" s="353"/>
      <c r="BC71" s="354"/>
      <c r="BD71" s="354"/>
      <c r="BE71" s="355"/>
      <c r="BF71" s="444"/>
      <c r="BG71" s="353"/>
      <c r="BH71" s="354"/>
      <c r="BI71" s="354"/>
      <c r="BJ71" s="355"/>
      <c r="BK71" s="444"/>
      <c r="BL71" s="353"/>
      <c r="BM71" s="354"/>
      <c r="BN71" s="354"/>
      <c r="BO71" s="355"/>
      <c r="BP71" s="444"/>
      <c r="BQ71" s="353"/>
      <c r="BR71" s="354"/>
      <c r="BS71" s="354"/>
      <c r="BT71" s="355"/>
      <c r="BU71" s="444"/>
      <c r="BV71" s="353"/>
      <c r="BW71" s="67"/>
      <c r="BX71" s="67"/>
      <c r="BY71" s="67"/>
      <c r="BZ71" s="67"/>
      <c r="CA71" s="67"/>
      <c r="CB71" s="67"/>
      <c r="CC71" s="354"/>
      <c r="CD71" s="354"/>
      <c r="CE71" s="354"/>
      <c r="CF71" s="354"/>
      <c r="CG71" s="354"/>
      <c r="CH71" s="354"/>
      <c r="CI71" s="355"/>
      <c r="CJ71" s="733"/>
      <c r="CK71" s="733"/>
      <c r="CL71" s="733"/>
      <c r="CM71" s="733"/>
    </row>
    <row r="72" spans="1:91" x14ac:dyDescent="0.25">
      <c r="A72" s="304" t="s">
        <v>76</v>
      </c>
      <c r="B72" s="303"/>
      <c r="C72" s="3"/>
      <c r="D72" s="199">
        <v>0</v>
      </c>
      <c r="E72" s="200">
        <v>0</v>
      </c>
      <c r="F72" s="200">
        <v>0</v>
      </c>
      <c r="G72" s="197">
        <v>0</v>
      </c>
      <c r="H72" s="473"/>
      <c r="I72" s="199">
        <v>0</v>
      </c>
      <c r="J72" s="200">
        <v>0</v>
      </c>
      <c r="K72" s="200">
        <v>0</v>
      </c>
      <c r="L72" s="197">
        <v>0</v>
      </c>
      <c r="M72" s="473"/>
      <c r="N72" s="199">
        <v>0</v>
      </c>
      <c r="O72" s="200">
        <v>0</v>
      </c>
      <c r="P72" s="200">
        <v>0</v>
      </c>
      <c r="Q72" s="197">
        <v>0</v>
      </c>
      <c r="R72" s="174"/>
      <c r="S72" s="199">
        <v>0</v>
      </c>
      <c r="T72" s="200">
        <v>0</v>
      </c>
      <c r="U72" s="200">
        <v>0</v>
      </c>
      <c r="V72" s="197">
        <v>0</v>
      </c>
      <c r="W72" s="174"/>
      <c r="X72" s="199">
        <v>0</v>
      </c>
      <c r="Y72" s="200">
        <v>0</v>
      </c>
      <c r="Z72" s="200">
        <v>0</v>
      </c>
      <c r="AA72" s="197">
        <v>0</v>
      </c>
      <c r="AB72" s="474"/>
      <c r="AC72" s="199">
        <v>0</v>
      </c>
      <c r="AD72" s="200">
        <v>0</v>
      </c>
      <c r="AE72" s="200">
        <v>0</v>
      </c>
      <c r="AF72" s="197">
        <v>0</v>
      </c>
      <c r="AG72" s="474"/>
      <c r="AH72" s="199">
        <v>0</v>
      </c>
      <c r="AI72" s="200">
        <v>0</v>
      </c>
      <c r="AJ72" s="200">
        <v>0</v>
      </c>
      <c r="AK72" s="197">
        <v>0</v>
      </c>
      <c r="AL72" s="174"/>
      <c r="AM72" s="199">
        <v>0</v>
      </c>
      <c r="AN72" s="200">
        <v>0</v>
      </c>
      <c r="AO72" s="200">
        <v>0</v>
      </c>
      <c r="AP72" s="197">
        <v>11.949999999999884</v>
      </c>
      <c r="AQ72" s="475"/>
      <c r="AR72" s="199">
        <v>19.622646142696798</v>
      </c>
      <c r="AS72" s="200">
        <v>43.081997651382416</v>
      </c>
      <c r="AT72" s="200">
        <v>42.856569969999995</v>
      </c>
      <c r="AU72" s="197">
        <v>47.940518580000003</v>
      </c>
      <c r="AV72" s="475"/>
      <c r="AW72" s="199">
        <v>43.254187539999997</v>
      </c>
      <c r="AX72" s="200">
        <v>47.737594209999997</v>
      </c>
      <c r="AY72" s="200">
        <v>38.029389209999998</v>
      </c>
      <c r="AZ72" s="197">
        <v>47.197792540000002</v>
      </c>
      <c r="BA72" s="475"/>
      <c r="BB72" s="199">
        <v>48.054602240000001</v>
      </c>
      <c r="BC72" s="200">
        <v>0</v>
      </c>
      <c r="BD72" s="200">
        <v>0</v>
      </c>
      <c r="BE72" s="197">
        <v>0</v>
      </c>
      <c r="BF72" s="475"/>
      <c r="BG72" s="199">
        <v>0</v>
      </c>
      <c r="BH72" s="200">
        <v>0</v>
      </c>
      <c r="BI72" s="200">
        <v>0</v>
      </c>
      <c r="BJ72" s="355">
        <v>0</v>
      </c>
      <c r="BK72" s="444"/>
      <c r="BL72" s="199">
        <v>0</v>
      </c>
      <c r="BM72" s="200">
        <v>0</v>
      </c>
      <c r="BN72" s="200">
        <v>0</v>
      </c>
      <c r="BO72" s="197">
        <v>0</v>
      </c>
      <c r="BP72" s="444"/>
      <c r="BQ72" s="199">
        <v>0</v>
      </c>
      <c r="BR72" s="200">
        <v>4.0498235999999999</v>
      </c>
      <c r="BS72" s="200">
        <v>5.71688961</v>
      </c>
      <c r="BT72" s="197">
        <v>1.8479492099999999</v>
      </c>
      <c r="BU72" s="444"/>
      <c r="BV72" s="63">
        <f>SUM(D72:G72)</f>
        <v>0</v>
      </c>
      <c r="BW72" s="64">
        <f>SUM(I72:L72)</f>
        <v>0</v>
      </c>
      <c r="BX72" s="64">
        <f>SUM(N72:Q72)</f>
        <v>0</v>
      </c>
      <c r="BY72" s="64">
        <f>SUM(S72:V72)</f>
        <v>0</v>
      </c>
      <c r="BZ72" s="64">
        <f>SUM(X72:AA72)</f>
        <v>0</v>
      </c>
      <c r="CA72" s="64">
        <f>SUM(AC72:AF72)</f>
        <v>0</v>
      </c>
      <c r="CB72" s="64">
        <f>SUM(AH72:AK72)</f>
        <v>0</v>
      </c>
      <c r="CC72" s="64">
        <f>SUM(AM72:AP72)</f>
        <v>11.949999999999884</v>
      </c>
      <c r="CD72" s="64">
        <f>SUM(AR72:AU72)</f>
        <v>153.50173234407922</v>
      </c>
      <c r="CE72" s="64">
        <f>SUM(AW72:AZ72)</f>
        <v>176.2189635</v>
      </c>
      <c r="CF72" s="64">
        <f>SUM(BB72:BE72)</f>
        <v>48.054602240000001</v>
      </c>
      <c r="CG72" s="64">
        <f>SUM(BG72:BJ72)</f>
        <v>0</v>
      </c>
      <c r="CH72" s="64">
        <f>SUM(BL72:BO72)</f>
        <v>0</v>
      </c>
      <c r="CI72" s="65">
        <f>SUM(BQ72:BT72)</f>
        <v>11.614662419999998</v>
      </c>
      <c r="CJ72" s="733"/>
      <c r="CK72" s="733"/>
      <c r="CL72" s="733"/>
      <c r="CM72" s="733"/>
    </row>
    <row r="73" spans="1:91" x14ac:dyDescent="0.25">
      <c r="A73" s="304" t="s">
        <v>77</v>
      </c>
      <c r="B73" s="303"/>
      <c r="C73" s="3"/>
      <c r="D73" s="199">
        <v>0</v>
      </c>
      <c r="E73" s="200">
        <v>0</v>
      </c>
      <c r="F73" s="200">
        <v>0</v>
      </c>
      <c r="G73" s="197">
        <v>0</v>
      </c>
      <c r="H73" s="473"/>
      <c r="I73" s="199">
        <v>0</v>
      </c>
      <c r="J73" s="200">
        <v>0</v>
      </c>
      <c r="K73" s="200">
        <v>0</v>
      </c>
      <c r="L73" s="197">
        <v>0</v>
      </c>
      <c r="M73" s="473"/>
      <c r="N73" s="199">
        <v>0</v>
      </c>
      <c r="O73" s="200">
        <v>0</v>
      </c>
      <c r="P73" s="200">
        <v>0</v>
      </c>
      <c r="Q73" s="197">
        <v>0</v>
      </c>
      <c r="R73" s="174"/>
      <c r="S73" s="199">
        <v>0</v>
      </c>
      <c r="T73" s="200">
        <v>0</v>
      </c>
      <c r="U73" s="200">
        <v>0</v>
      </c>
      <c r="V73" s="197">
        <v>0</v>
      </c>
      <c r="W73" s="174"/>
      <c r="X73" s="199">
        <v>0</v>
      </c>
      <c r="Y73" s="200">
        <v>0</v>
      </c>
      <c r="Z73" s="200">
        <v>0</v>
      </c>
      <c r="AA73" s="197">
        <v>0</v>
      </c>
      <c r="AB73" s="474"/>
      <c r="AC73" s="199">
        <v>0</v>
      </c>
      <c r="AD73" s="200">
        <v>0</v>
      </c>
      <c r="AE73" s="200">
        <v>0</v>
      </c>
      <c r="AF73" s="197">
        <v>0</v>
      </c>
      <c r="AG73" s="474"/>
      <c r="AH73" s="199">
        <v>0</v>
      </c>
      <c r="AI73" s="200">
        <v>0</v>
      </c>
      <c r="AJ73" s="200">
        <v>0</v>
      </c>
      <c r="AK73" s="197">
        <v>0</v>
      </c>
      <c r="AL73" s="174"/>
      <c r="AM73" s="199">
        <v>0</v>
      </c>
      <c r="AN73" s="200">
        <v>0</v>
      </c>
      <c r="AO73" s="200">
        <v>0</v>
      </c>
      <c r="AP73" s="197">
        <v>0</v>
      </c>
      <c r="AQ73" s="475"/>
      <c r="AR73" s="199">
        <v>0</v>
      </c>
      <c r="AS73" s="200">
        <v>0</v>
      </c>
      <c r="AT73" s="200">
        <v>0</v>
      </c>
      <c r="AU73" s="197">
        <v>0</v>
      </c>
      <c r="AV73" s="475"/>
      <c r="AW73" s="199">
        <v>0</v>
      </c>
      <c r="AX73" s="200">
        <v>0</v>
      </c>
      <c r="AY73" s="200">
        <v>0</v>
      </c>
      <c r="AZ73" s="197">
        <v>0</v>
      </c>
      <c r="BA73" s="475"/>
      <c r="BB73" s="199">
        <v>0</v>
      </c>
      <c r="BC73" s="200">
        <v>0</v>
      </c>
      <c r="BD73" s="200">
        <v>0</v>
      </c>
      <c r="BE73" s="197">
        <v>0</v>
      </c>
      <c r="BF73" s="475"/>
      <c r="BG73" s="199">
        <v>0</v>
      </c>
      <c r="BH73" s="200">
        <v>0</v>
      </c>
      <c r="BI73" s="200">
        <v>0</v>
      </c>
      <c r="BJ73" s="355">
        <v>0</v>
      </c>
      <c r="BK73" s="444"/>
      <c r="BL73" s="199">
        <v>0</v>
      </c>
      <c r="BM73" s="200">
        <v>0</v>
      </c>
      <c r="BN73" s="200">
        <v>0</v>
      </c>
      <c r="BO73" s="197">
        <v>-64.287252429999995</v>
      </c>
      <c r="BP73" s="444"/>
      <c r="BQ73" s="199">
        <v>-8.5183538800000029</v>
      </c>
      <c r="BR73" s="200">
        <v>41.760902800000004</v>
      </c>
      <c r="BS73" s="200">
        <v>-57.936818840000001</v>
      </c>
      <c r="BT73" s="197">
        <v>-46.426778620000007</v>
      </c>
      <c r="BU73" s="444"/>
      <c r="BV73" s="63">
        <f>SUM(D73:G73)</f>
        <v>0</v>
      </c>
      <c r="BW73" s="64">
        <f>SUM(I73:L73)</f>
        <v>0</v>
      </c>
      <c r="BX73" s="64">
        <f>SUM(N73:Q73)</f>
        <v>0</v>
      </c>
      <c r="BY73" s="64">
        <f>SUM(S73:V73)</f>
        <v>0</v>
      </c>
      <c r="BZ73" s="64">
        <f>SUM(X73:AA73)</f>
        <v>0</v>
      </c>
      <c r="CA73" s="64">
        <f>SUM(AC73:AF73)</f>
        <v>0</v>
      </c>
      <c r="CB73" s="64">
        <f>SUM(AH73:AK73)</f>
        <v>0</v>
      </c>
      <c r="CC73" s="64">
        <f>SUM(AM73:AP73)</f>
        <v>0</v>
      </c>
      <c r="CD73" s="64">
        <f>SUM(AR73:AU73)</f>
        <v>0</v>
      </c>
      <c r="CE73" s="64">
        <f>SUM(AW73:AZ73)</f>
        <v>0</v>
      </c>
      <c r="CF73" s="64">
        <f>SUM(BB73:BE73)</f>
        <v>0</v>
      </c>
      <c r="CG73" s="64">
        <f>SUM(BG73:BJ73)</f>
        <v>0</v>
      </c>
      <c r="CH73" s="64">
        <f>SUM(BL73:BO73)</f>
        <v>-64.287252429999995</v>
      </c>
      <c r="CI73" s="65">
        <f>SUM(BQ73:BT73)</f>
        <v>-71.121048540000004</v>
      </c>
      <c r="CJ73" s="733"/>
      <c r="CK73" s="733"/>
      <c r="CL73" s="733"/>
      <c r="CM73" s="733"/>
    </row>
    <row r="74" spans="1:91" x14ac:dyDescent="0.25">
      <c r="A74" s="731"/>
      <c r="B74" s="319"/>
      <c r="C74" s="3"/>
      <c r="D74" s="480"/>
      <c r="E74" s="481"/>
      <c r="F74" s="481"/>
      <c r="G74" s="482"/>
      <c r="H74" s="457"/>
      <c r="I74" s="480"/>
      <c r="J74" s="481"/>
      <c r="K74" s="481"/>
      <c r="L74" s="482"/>
      <c r="M74" s="457"/>
      <c r="N74" s="480"/>
      <c r="O74" s="481"/>
      <c r="P74" s="481"/>
      <c r="Q74" s="482"/>
      <c r="R74" s="457"/>
      <c r="S74" s="480"/>
      <c r="T74" s="481"/>
      <c r="U74" s="481"/>
      <c r="V74" s="482"/>
      <c r="W74" s="457"/>
      <c r="X74" s="480"/>
      <c r="Y74" s="481"/>
      <c r="Z74" s="481"/>
      <c r="AA74" s="482"/>
      <c r="AB74" s="445"/>
      <c r="AC74" s="480"/>
      <c r="AD74" s="481"/>
      <c r="AE74" s="481"/>
      <c r="AF74" s="482"/>
      <c r="AG74" s="445"/>
      <c r="AH74" s="480"/>
      <c r="AI74" s="481"/>
      <c r="AJ74" s="481"/>
      <c r="AK74" s="482"/>
      <c r="AL74" s="457"/>
      <c r="AM74" s="480"/>
      <c r="AN74" s="481"/>
      <c r="AO74" s="481"/>
      <c r="AP74" s="482"/>
      <c r="AQ74" s="457"/>
      <c r="AR74" s="480"/>
      <c r="AS74" s="481"/>
      <c r="AT74" s="481"/>
      <c r="AU74" s="482"/>
      <c r="AV74" s="457"/>
      <c r="AW74" s="480"/>
      <c r="AX74" s="481"/>
      <c r="AY74" s="481"/>
      <c r="AZ74" s="482"/>
      <c r="BA74" s="457"/>
      <c r="BB74" s="480"/>
      <c r="BC74" s="481"/>
      <c r="BD74" s="481"/>
      <c r="BE74" s="482"/>
      <c r="BF74" s="457"/>
      <c r="BG74" s="480"/>
      <c r="BH74" s="481"/>
      <c r="BI74" s="481"/>
      <c r="BJ74" s="482"/>
      <c r="BK74" s="457"/>
      <c r="BL74" s="480"/>
      <c r="BM74" s="481"/>
      <c r="BN74" s="481"/>
      <c r="BO74" s="482"/>
      <c r="BP74" s="457"/>
      <c r="BQ74" s="480"/>
      <c r="BR74" s="481"/>
      <c r="BS74" s="481"/>
      <c r="BT74" s="482"/>
      <c r="BU74" s="457"/>
      <c r="BV74" s="480"/>
      <c r="BW74" s="483"/>
      <c r="BX74" s="483"/>
      <c r="BY74" s="483"/>
      <c r="BZ74" s="483"/>
      <c r="CA74" s="484"/>
      <c r="CB74" s="484"/>
      <c r="CC74" s="483"/>
      <c r="CD74" s="483"/>
      <c r="CE74" s="483"/>
      <c r="CF74" s="483"/>
      <c r="CG74" s="483"/>
      <c r="CH74" s="483"/>
      <c r="CI74" s="485"/>
      <c r="CJ74" s="733"/>
      <c r="CK74" s="733"/>
      <c r="CL74" s="733"/>
      <c r="CM74" s="733"/>
    </row>
    <row r="75" spans="1:91" x14ac:dyDescent="0.25">
      <c r="A75" s="469"/>
      <c r="B75" s="3"/>
      <c r="C75" s="3"/>
      <c r="D75" s="445"/>
      <c r="E75" s="445"/>
      <c r="F75" s="445"/>
      <c r="G75" s="445"/>
      <c r="H75" s="457"/>
      <c r="I75" s="445"/>
      <c r="J75" s="445"/>
      <c r="K75" s="445"/>
      <c r="L75" s="445"/>
      <c r="M75" s="457"/>
      <c r="N75" s="445"/>
      <c r="O75" s="445"/>
      <c r="P75" s="445"/>
      <c r="Q75" s="445"/>
      <c r="R75" s="457"/>
      <c r="S75" s="445"/>
      <c r="T75" s="445"/>
      <c r="U75" s="445"/>
      <c r="V75" s="445"/>
      <c r="W75" s="457"/>
      <c r="X75" s="445"/>
      <c r="Y75" s="445"/>
      <c r="Z75" s="445"/>
      <c r="AA75" s="445"/>
      <c r="AB75" s="445"/>
      <c r="AC75" s="445"/>
      <c r="AD75" s="445"/>
      <c r="AE75" s="445"/>
      <c r="AF75" s="445"/>
      <c r="AG75" s="445"/>
      <c r="AH75" s="445"/>
      <c r="AI75" s="445"/>
      <c r="AJ75" s="445"/>
      <c r="AK75" s="445"/>
      <c r="AL75" s="457"/>
      <c r="AM75" s="445"/>
      <c r="AN75" s="445"/>
      <c r="AO75" s="445"/>
      <c r="AP75" s="445"/>
      <c r="AQ75" s="457"/>
      <c r="AR75" s="445"/>
      <c r="AS75" s="445"/>
      <c r="AT75" s="445"/>
      <c r="AU75" s="445"/>
      <c r="AV75" s="457"/>
      <c r="AW75" s="445"/>
      <c r="AX75" s="445"/>
      <c r="AY75" s="445"/>
      <c r="AZ75" s="445"/>
      <c r="BA75" s="457"/>
      <c r="BB75" s="445"/>
      <c r="BC75" s="445"/>
      <c r="BD75" s="445"/>
      <c r="BE75" s="445"/>
      <c r="BF75" s="457"/>
      <c r="BG75" s="445"/>
      <c r="BH75" s="445"/>
      <c r="BI75" s="445"/>
      <c r="BJ75" s="445"/>
      <c r="BK75" s="457"/>
      <c r="BL75" s="445"/>
      <c r="BM75" s="445"/>
      <c r="BN75" s="445"/>
      <c r="BO75" s="445"/>
      <c r="BP75" s="457"/>
      <c r="BQ75" s="445"/>
      <c r="BR75" s="445"/>
      <c r="BS75" s="445"/>
      <c r="BT75" s="445"/>
      <c r="BU75" s="457"/>
      <c r="BV75" s="7"/>
      <c r="CA75" s="4"/>
      <c r="CB75" s="4"/>
      <c r="CC75" s="9"/>
      <c r="CD75" s="9"/>
      <c r="CE75" s="9"/>
      <c r="CF75" s="9"/>
      <c r="CG75" s="9"/>
      <c r="CH75" s="9"/>
      <c r="CI75" s="9"/>
      <c r="CJ75" s="733"/>
      <c r="CK75" s="733"/>
      <c r="CL75" s="733"/>
      <c r="CM75" s="733"/>
    </row>
    <row r="76" spans="1:91" x14ac:dyDescent="0.25">
      <c r="A76" s="368"/>
      <c r="B76" s="369"/>
      <c r="C76" s="3"/>
      <c r="D76" s="486"/>
      <c r="E76" s="487"/>
      <c r="F76" s="487"/>
      <c r="G76" s="488"/>
      <c r="H76" s="457"/>
      <c r="I76" s="486"/>
      <c r="J76" s="487"/>
      <c r="K76" s="487"/>
      <c r="L76" s="488"/>
      <c r="M76" s="457"/>
      <c r="N76" s="486"/>
      <c r="O76" s="487"/>
      <c r="P76" s="487"/>
      <c r="Q76" s="488"/>
      <c r="R76" s="457"/>
      <c r="S76" s="486"/>
      <c r="T76" s="487"/>
      <c r="U76" s="487"/>
      <c r="V76" s="488"/>
      <c r="W76" s="457"/>
      <c r="X76" s="486"/>
      <c r="Y76" s="487"/>
      <c r="Z76" s="487"/>
      <c r="AA76" s="488"/>
      <c r="AB76" s="445"/>
      <c r="AC76" s="486"/>
      <c r="AD76" s="487"/>
      <c r="AE76" s="487"/>
      <c r="AF76" s="488"/>
      <c r="AG76" s="445"/>
      <c r="AH76" s="486"/>
      <c r="AI76" s="487"/>
      <c r="AJ76" s="487"/>
      <c r="AK76" s="488"/>
      <c r="AL76" s="457"/>
      <c r="AM76" s="486"/>
      <c r="AN76" s="487"/>
      <c r="AO76" s="487"/>
      <c r="AP76" s="488"/>
      <c r="AQ76" s="457"/>
      <c r="AR76" s="486"/>
      <c r="AS76" s="487"/>
      <c r="AT76" s="487"/>
      <c r="AU76" s="488"/>
      <c r="AV76" s="457"/>
      <c r="AW76" s="486"/>
      <c r="AX76" s="487"/>
      <c r="AY76" s="487"/>
      <c r="AZ76" s="488"/>
      <c r="BA76" s="457"/>
      <c r="BB76" s="486"/>
      <c r="BC76" s="487"/>
      <c r="BD76" s="487"/>
      <c r="BE76" s="488"/>
      <c r="BF76" s="457"/>
      <c r="BG76" s="486"/>
      <c r="BH76" s="487"/>
      <c r="BI76" s="487"/>
      <c r="BJ76" s="488"/>
      <c r="BK76" s="457"/>
      <c r="BL76" s="486"/>
      <c r="BM76" s="487"/>
      <c r="BN76" s="487"/>
      <c r="BO76" s="488"/>
      <c r="BP76" s="457"/>
      <c r="BQ76" s="486"/>
      <c r="BR76" s="487"/>
      <c r="BS76" s="487"/>
      <c r="BT76" s="488"/>
      <c r="BU76" s="457"/>
      <c r="BV76" s="120"/>
      <c r="BW76" s="121"/>
      <c r="BX76" s="121"/>
      <c r="BY76" s="121"/>
      <c r="BZ76" s="121"/>
      <c r="CA76" s="159"/>
      <c r="CB76" s="159"/>
      <c r="CC76" s="121"/>
      <c r="CD76" s="121"/>
      <c r="CE76" s="121"/>
      <c r="CF76" s="121"/>
      <c r="CG76" s="121"/>
      <c r="CH76" s="121"/>
      <c r="CI76" s="105"/>
      <c r="CJ76" s="733"/>
      <c r="CK76" s="733"/>
      <c r="CL76" s="733"/>
      <c r="CM76" s="733"/>
    </row>
    <row r="77" spans="1:91" s="496" customFormat="1" x14ac:dyDescent="0.25">
      <c r="A77" s="489" t="s">
        <v>78</v>
      </c>
      <c r="B77" s="490"/>
      <c r="C77" s="491"/>
      <c r="D77" s="492">
        <f>D15/D$11</f>
        <v>7.2604118507400547E-2</v>
      </c>
      <c r="E77" s="390">
        <f>E15/E$11</f>
        <v>7.7203954961843138E-2</v>
      </c>
      <c r="F77" s="390">
        <f>F15/F$11</f>
        <v>7.661602398345789E-2</v>
      </c>
      <c r="G77" s="129">
        <f>G15/G$11</f>
        <v>7.7705627756975648E-2</v>
      </c>
      <c r="H77" s="491"/>
      <c r="I77" s="492">
        <f>I15/I$11</f>
        <v>7.8205054314965064E-2</v>
      </c>
      <c r="J77" s="390">
        <f>J15/J$11</f>
        <v>7.6319157348905847E-2</v>
      </c>
      <c r="K77" s="390">
        <f>K15/K$11</f>
        <v>7.946025031409347E-2</v>
      </c>
      <c r="L77" s="129">
        <f>L15/L$11</f>
        <v>7.9297837790364339E-2</v>
      </c>
      <c r="M77" s="491"/>
      <c r="N77" s="492">
        <f>N15/N$11</f>
        <v>7.9764450614884852E-2</v>
      </c>
      <c r="O77" s="390">
        <f>O15/O$11</f>
        <v>7.7988194301261082E-2</v>
      </c>
      <c r="P77" s="390">
        <f>P15/P$11</f>
        <v>7.9193817403604178E-2</v>
      </c>
      <c r="Q77" s="129">
        <f>Q15/Q$11</f>
        <v>8.359089330070546E-2</v>
      </c>
      <c r="R77" s="491"/>
      <c r="S77" s="492">
        <f>S15/S$11</f>
        <v>9.0905888958842065E-2</v>
      </c>
      <c r="T77" s="390">
        <f>T15/T$11</f>
        <v>8.3339655854033662E-2</v>
      </c>
      <c r="U77" s="390">
        <f>U15/U$11</f>
        <v>8.6139186075492466E-2</v>
      </c>
      <c r="V77" s="129">
        <f>V15/V$11</f>
        <v>9.4572179226908443E-2</v>
      </c>
      <c r="W77" s="493"/>
      <c r="X77" s="492">
        <f>X15/X$11</f>
        <v>8.800525429797551E-2</v>
      </c>
      <c r="Y77" s="390">
        <f>Y15/Y$11</f>
        <v>8.7744504135366622E-2</v>
      </c>
      <c r="Z77" s="390">
        <f>Z15/Z$11</f>
        <v>9.1688365841266675E-2</v>
      </c>
      <c r="AA77" s="129">
        <f>AA15/AA$11</f>
        <v>9.5140561597069948E-2</v>
      </c>
      <c r="AB77" s="494"/>
      <c r="AC77" s="492">
        <f>AC15/AC$11</f>
        <v>8.3964993198488005E-2</v>
      </c>
      <c r="AD77" s="390">
        <f>AD15/AD$11</f>
        <v>7.6851752879517413E-2</v>
      </c>
      <c r="AE77" s="390">
        <f>AE15/AE$11</f>
        <v>9.7211802555252691E-2</v>
      </c>
      <c r="AF77" s="129">
        <f>AF15/AF$11</f>
        <v>8.4510989324835792E-2</v>
      </c>
      <c r="AG77" s="494"/>
      <c r="AH77" s="492">
        <f>AH15/AH$11</f>
        <v>7.3311533898438308E-2</v>
      </c>
      <c r="AI77" s="390">
        <f>AI15/AI$11</f>
        <v>6.442975433550191E-2</v>
      </c>
      <c r="AJ77" s="390">
        <f>AJ15/AJ$11</f>
        <v>6.8183587544680929E-2</v>
      </c>
      <c r="AK77" s="129">
        <f>AK15/AK$11</f>
        <v>6.6270186008932697E-2</v>
      </c>
      <c r="AL77" s="493"/>
      <c r="AM77" s="492">
        <f>AM15/AM$11</f>
        <v>6.9654360379681701E-2</v>
      </c>
      <c r="AN77" s="390">
        <f>AN15/AN$11</f>
        <v>6.4803147687478052E-2</v>
      </c>
      <c r="AO77" s="390">
        <f>AO15/AO$11</f>
        <v>6.9951283212478024E-2</v>
      </c>
      <c r="AP77" s="129">
        <f>AP15/AP$11</f>
        <v>6.9198720167785333E-2</v>
      </c>
      <c r="AQ77" s="444"/>
      <c r="AR77" s="492">
        <f>AR15/AR$11</f>
        <v>6.5924993411903207E-2</v>
      </c>
      <c r="AS77" s="390">
        <f>AS15/AS$11</f>
        <v>6.6214144641904671E-2</v>
      </c>
      <c r="AT77" s="390">
        <f>AT15/AT$11</f>
        <v>7.8930257282382843E-2</v>
      </c>
      <c r="AU77" s="129">
        <f>AU15/AU$11</f>
        <v>6.516955540234956E-2</v>
      </c>
      <c r="AV77" s="444"/>
      <c r="AW77" s="492">
        <f>AW15/AW$11</f>
        <v>7.1644493520851546E-2</v>
      </c>
      <c r="AX77" s="390">
        <f>AX15/AX$11</f>
        <v>5.2435146751145426E-2</v>
      </c>
      <c r="AY77" s="390">
        <f>AY15/AY$11</f>
        <v>5.6373469475783852E-2</v>
      </c>
      <c r="AZ77" s="129">
        <f>AZ15/AZ$11</f>
        <v>5.9831574664581742E-2</v>
      </c>
      <c r="BA77" s="444"/>
      <c r="BB77" s="492">
        <f>BB15/BB$11</f>
        <v>6.120994522301041E-2</v>
      </c>
      <c r="BC77" s="390">
        <f>BC15/BC$11</f>
        <v>5.4067268030386896E-2</v>
      </c>
      <c r="BD77" s="390">
        <f>BD15/BD$11</f>
        <v>4.0099152312000827E-2</v>
      </c>
      <c r="BE77" s="129">
        <f>BE15/BE$11</f>
        <v>6.8159471271706559E-2</v>
      </c>
      <c r="BF77" s="444"/>
      <c r="BG77" s="492">
        <f>BG15/BG$11</f>
        <v>5.6059589989989306E-2</v>
      </c>
      <c r="BH77" s="390">
        <f>BH15/BH$11</f>
        <v>5.6509879808999797E-2</v>
      </c>
      <c r="BI77" s="390">
        <f>BI15/BI$11</f>
        <v>8.8176299697500529E-2</v>
      </c>
      <c r="BJ77" s="129">
        <f>BJ15/BJ$11</f>
        <v>9.1827768637774573E-2</v>
      </c>
      <c r="BK77" s="444"/>
      <c r="BL77" s="492">
        <f>BL15/BL$11</f>
        <v>6.7812143396058219E-2</v>
      </c>
      <c r="BM77" s="390">
        <f>BM15/BM$11</f>
        <v>6.517733521433626E-2</v>
      </c>
      <c r="BN77" s="390">
        <f>BN15/BN$11</f>
        <v>6.4545295080633586E-2</v>
      </c>
      <c r="BO77" s="129">
        <f>BO15/BO$11</f>
        <v>9.1395977608183909E-2</v>
      </c>
      <c r="BP77" s="444"/>
      <c r="BQ77" s="492">
        <f>BQ15/BQ$11</f>
        <v>6.4256782111541524E-2</v>
      </c>
      <c r="BR77" s="390">
        <f>BR15/BR$11</f>
        <v>6.3220975048557906E-2</v>
      </c>
      <c r="BS77" s="390">
        <f>BS15/BS$11</f>
        <v>6.7422655123268435E-2</v>
      </c>
      <c r="BT77" s="129">
        <f>BT15/BT$11</f>
        <v>6.8480398066707707E-2</v>
      </c>
      <c r="BU77" s="444"/>
      <c r="BV77" s="495">
        <f t="shared" ref="BV77:CI77" si="67">BV15/BV11</f>
        <v>7.6125314488615509E-2</v>
      </c>
      <c r="BW77" s="390">
        <f t="shared" si="67"/>
        <v>7.8353206602223807E-2</v>
      </c>
      <c r="BX77" s="390">
        <f t="shared" si="67"/>
        <v>8.0188428746552617E-2</v>
      </c>
      <c r="BY77" s="390">
        <f t="shared" si="67"/>
        <v>8.8844730217247536E-2</v>
      </c>
      <c r="BZ77" s="390">
        <f t="shared" si="67"/>
        <v>9.0626562170273178E-2</v>
      </c>
      <c r="CA77" s="390">
        <f t="shared" si="67"/>
        <v>8.580764239489895E-2</v>
      </c>
      <c r="CB77" s="390">
        <f t="shared" si="67"/>
        <v>6.7924496996717237E-2</v>
      </c>
      <c r="CC77" s="390">
        <f t="shared" si="67"/>
        <v>6.8432297245167847E-2</v>
      </c>
      <c r="CD77" s="390">
        <f t="shared" si="67"/>
        <v>6.9089265476902667E-2</v>
      </c>
      <c r="CE77" s="390">
        <f t="shared" si="67"/>
        <v>5.9508168889029246E-2</v>
      </c>
      <c r="CF77" s="390">
        <f t="shared" si="67"/>
        <v>5.5417228306666032E-2</v>
      </c>
      <c r="CG77" s="390">
        <f t="shared" si="67"/>
        <v>7.3925646702280245E-2</v>
      </c>
      <c r="CH77" s="390">
        <f t="shared" si="67"/>
        <v>7.2562536378418946E-2</v>
      </c>
      <c r="CI77" s="129">
        <f t="shared" si="67"/>
        <v>6.5958725488601017E-2</v>
      </c>
      <c r="CJ77" s="733"/>
      <c r="CK77" s="733"/>
      <c r="CL77" s="733"/>
      <c r="CM77" s="733"/>
    </row>
    <row r="78" spans="1:91" s="496" customFormat="1" x14ac:dyDescent="0.25">
      <c r="A78" s="489" t="s">
        <v>79</v>
      </c>
      <c r="B78" s="490"/>
      <c r="C78" s="491"/>
      <c r="D78" s="492">
        <f>D27/D$11</f>
        <v>2.7122485795914426E-2</v>
      </c>
      <c r="E78" s="390">
        <f>E27/E$11</f>
        <v>3.1249525358371593E-2</v>
      </c>
      <c r="F78" s="390">
        <f>F27/F$11</f>
        <v>3.317118714892258E-2</v>
      </c>
      <c r="G78" s="129">
        <f>G27/G$11</f>
        <v>3.4636562493194321E-2</v>
      </c>
      <c r="H78" s="491"/>
      <c r="I78" s="492">
        <f>I27/I$11</f>
        <v>3.1358448403558781E-2</v>
      </c>
      <c r="J78" s="390">
        <f>J27/J$11</f>
        <v>3.3758265355719998E-2</v>
      </c>
      <c r="K78" s="390">
        <f>K27/K$11</f>
        <v>3.5861242275340093E-2</v>
      </c>
      <c r="L78" s="129">
        <f>L27/L$11</f>
        <v>3.9056725682046781E-2</v>
      </c>
      <c r="M78" s="491"/>
      <c r="N78" s="492">
        <f>N27/N$11</f>
        <v>3.0745805211458643E-2</v>
      </c>
      <c r="O78" s="390">
        <f>O27/O$11</f>
        <v>3.2249948917114322E-2</v>
      </c>
      <c r="P78" s="390">
        <f>P27/P$11</f>
        <v>3.3171381378000853E-2</v>
      </c>
      <c r="Q78" s="129">
        <f>Q27/Q$11</f>
        <v>3.8430503816779281E-2</v>
      </c>
      <c r="R78" s="491"/>
      <c r="S78" s="492">
        <f>S27/S$11</f>
        <v>4.3302143566123275E-2</v>
      </c>
      <c r="T78" s="390">
        <f>T27/T$11</f>
        <v>3.2447597322622972E-2</v>
      </c>
      <c r="U78" s="390">
        <f>U27/U$11</f>
        <v>3.6322625064897515E-2</v>
      </c>
      <c r="V78" s="129">
        <f>V27/V$11</f>
        <v>4.4281392678697892E-2</v>
      </c>
      <c r="W78" s="493"/>
      <c r="X78" s="492">
        <f>X27/X$11</f>
        <v>4.0499303760644485E-2</v>
      </c>
      <c r="Y78" s="390">
        <f>Y27/Y$11</f>
        <v>3.7631859484602778E-2</v>
      </c>
      <c r="Z78" s="390">
        <f>Z27/Z$11</f>
        <v>3.8700903774843767E-2</v>
      </c>
      <c r="AA78" s="129">
        <f>AA27/AA$11</f>
        <v>4.3814608304023152E-2</v>
      </c>
      <c r="AB78" s="494"/>
      <c r="AC78" s="492">
        <f>AC27/AC$11</f>
        <v>3.4907701896666143E-2</v>
      </c>
      <c r="AD78" s="390">
        <f>AD27/AD$11</f>
        <v>2.4650322120702943E-2</v>
      </c>
      <c r="AE78" s="390">
        <f>AE27/AE$11</f>
        <v>4.6167933007263656E-2</v>
      </c>
      <c r="AF78" s="129">
        <f>AF27/AF$11</f>
        <v>3.4570538401888798E-2</v>
      </c>
      <c r="AG78" s="494"/>
      <c r="AH78" s="492">
        <f>AH27/AH$11</f>
        <v>1.0232181041285487E-2</v>
      </c>
      <c r="AI78" s="390">
        <f>AI27/AI$11</f>
        <v>1.9055905586050637E-2</v>
      </c>
      <c r="AJ78" s="390">
        <f>AJ27/AJ$11</f>
        <v>2.3348225525214161E-2</v>
      </c>
      <c r="AK78" s="129">
        <f>AK27/AK$11</f>
        <v>2.9786688238213628E-2</v>
      </c>
      <c r="AL78" s="493"/>
      <c r="AM78" s="492">
        <f>AM27/AM$11</f>
        <v>2.0100185408953187E-2</v>
      </c>
      <c r="AN78" s="390">
        <f>AN27/AN$11</f>
        <v>1.4046222115016029E-2</v>
      </c>
      <c r="AO78" s="390">
        <f>AO27/AO$11</f>
        <v>2.6689375924513772E-2</v>
      </c>
      <c r="AP78" s="129">
        <f>AP27/AP$11</f>
        <v>-1.7027755653008859E-3</v>
      </c>
      <c r="AQ78" s="444"/>
      <c r="AR78" s="492">
        <f>AR27/AR$11</f>
        <v>2.272575734593844E-2</v>
      </c>
      <c r="AS78" s="390">
        <f>AS27/AS$11</f>
        <v>1.2586730569718901E-2</v>
      </c>
      <c r="AT78" s="390">
        <f>AT27/AT$11</f>
        <v>2.9059978572514557E-2</v>
      </c>
      <c r="AU78" s="129">
        <f>AU27/AU$11</f>
        <v>2.2521023745566828E-2</v>
      </c>
      <c r="AV78" s="444"/>
      <c r="AW78" s="492">
        <f>AW27/AW$11</f>
        <v>2.4398527746150565E-2</v>
      </c>
      <c r="AX78" s="390">
        <f>AX27/AX$11</f>
        <v>1.335158349161688E-3</v>
      </c>
      <c r="AY78" s="390">
        <f>AY27/AY$11</f>
        <v>1.796743124632811E-2</v>
      </c>
      <c r="AZ78" s="129">
        <f>AZ27/AZ$11</f>
        <v>2.0054520740637381E-2</v>
      </c>
      <c r="BA78" s="444"/>
      <c r="BB78" s="492">
        <f>BB27/BB$11</f>
        <v>2.3499071313332304E-2</v>
      </c>
      <c r="BC78" s="390">
        <f>BC27/BC$11</f>
        <v>2.8898408835592866E-2</v>
      </c>
      <c r="BD78" s="390">
        <f>BD27/BD$11</f>
        <v>1.1370784426641271E-2</v>
      </c>
      <c r="BE78" s="129">
        <f>BE27/BE$11</f>
        <v>3.8797586109888163E-2</v>
      </c>
      <c r="BF78" s="444"/>
      <c r="BG78" s="492">
        <f>BG27/BG$11</f>
        <v>2.1844550728003731E-2</v>
      </c>
      <c r="BH78" s="390">
        <f>BH27/BH$11</f>
        <v>1.7336629381490699E-2</v>
      </c>
      <c r="BI78" s="390">
        <f>BI27/BI$11</f>
        <v>4.8591983118938122E-2</v>
      </c>
      <c r="BJ78" s="129">
        <f>BJ27/BJ$11</f>
        <v>5.4069609584699481E-2</v>
      </c>
      <c r="BK78" s="444"/>
      <c r="BL78" s="492">
        <f>BL27/BL$11</f>
        <v>3.1268427607383652E-2</v>
      </c>
      <c r="BM78" s="390">
        <f>BM27/BM$11</f>
        <v>2.7804045399654056E-2</v>
      </c>
      <c r="BN78" s="390">
        <f>BN27/BN$11</f>
        <v>3.1414394516520935E-2</v>
      </c>
      <c r="BO78" s="129">
        <f>BO27/BO$11</f>
        <v>5.9677366187952878E-2</v>
      </c>
      <c r="BP78" s="444"/>
      <c r="BQ78" s="492">
        <f>BQ27/BQ$11</f>
        <v>2.8218731322153433E-2</v>
      </c>
      <c r="BR78" s="390">
        <f>BR27/BR$11</f>
        <v>4.0796055973214326E-2</v>
      </c>
      <c r="BS78" s="390">
        <f>BS27/BS$11</f>
        <v>3.8740692885881847E-2</v>
      </c>
      <c r="BT78" s="129">
        <f>BT27/BT$11</f>
        <v>2.8558214000529523E-2</v>
      </c>
      <c r="BU78" s="444"/>
      <c r="BV78" s="495">
        <f t="shared" ref="BV78:CI78" si="68">BV27/BV11</f>
        <v>3.1704528941345775E-2</v>
      </c>
      <c r="BW78" s="390">
        <f t="shared" si="68"/>
        <v>3.5182541212421023E-2</v>
      </c>
      <c r="BX78" s="390">
        <f t="shared" si="68"/>
        <v>3.3757351478208186E-2</v>
      </c>
      <c r="BY78" s="390">
        <f t="shared" si="68"/>
        <v>3.9145057880343122E-2</v>
      </c>
      <c r="BZ78" s="390">
        <f t="shared" si="68"/>
        <v>4.014982400704626E-2</v>
      </c>
      <c r="CA78" s="390">
        <f t="shared" si="68"/>
        <v>3.524851729202249E-2</v>
      </c>
      <c r="CB78" s="390">
        <f t="shared" si="68"/>
        <v>2.0941523152911579E-2</v>
      </c>
      <c r="CC78" s="390">
        <f t="shared" si="68"/>
        <v>1.456417620281881E-2</v>
      </c>
      <c r="CD78" s="390">
        <f t="shared" si="68"/>
        <v>2.2304652760779677E-2</v>
      </c>
      <c r="CE78" s="390">
        <f t="shared" si="68"/>
        <v>1.5874752996339187E-2</v>
      </c>
      <c r="CF78" s="390">
        <f t="shared" si="68"/>
        <v>2.535945028735901E-2</v>
      </c>
      <c r="CG78" s="390">
        <f t="shared" si="68"/>
        <v>3.6223436815629666E-2</v>
      </c>
      <c r="CH78" s="390">
        <f t="shared" si="68"/>
        <v>3.8001255554145727E-2</v>
      </c>
      <c r="CI78" s="129">
        <f t="shared" si="68"/>
        <v>3.4057297189324896E-2</v>
      </c>
      <c r="CJ78" s="733"/>
      <c r="CK78" s="733"/>
      <c r="CL78" s="733"/>
      <c r="CM78" s="733"/>
    </row>
    <row r="79" spans="1:91" s="496" customFormat="1" x14ac:dyDescent="0.25">
      <c r="A79" s="128" t="s">
        <v>80</v>
      </c>
      <c r="B79" s="490"/>
      <c r="C79" s="491"/>
      <c r="D79" s="492">
        <f>D49/D$11</f>
        <v>4.0370486392091565E-2</v>
      </c>
      <c r="E79" s="390">
        <f>E49/E$11</f>
        <v>4.4286034945985972E-2</v>
      </c>
      <c r="F79" s="390">
        <f>F49/F$11</f>
        <v>4.6118665644710621E-2</v>
      </c>
      <c r="G79" s="129">
        <f>G49/G$11</f>
        <v>4.7668361892000487E-2</v>
      </c>
      <c r="H79" s="491"/>
      <c r="I79" s="492">
        <f>I49/I$11</f>
        <v>4.5143992134163605E-2</v>
      </c>
      <c r="J79" s="390">
        <f>J49/J$11</f>
        <v>4.6433276918343952E-2</v>
      </c>
      <c r="K79" s="390">
        <f>K49/K$11</f>
        <v>4.8054850455372243E-2</v>
      </c>
      <c r="L79" s="129">
        <f>L49/L$11</f>
        <v>5.1366960184928041E-2</v>
      </c>
      <c r="M79" s="491"/>
      <c r="N79" s="492">
        <f>N49/N$11</f>
        <v>4.4022153547132584E-2</v>
      </c>
      <c r="O79" s="390">
        <f>O49/O$11</f>
        <v>4.5049982359467396E-2</v>
      </c>
      <c r="P79" s="390">
        <f>P49/P$11</f>
        <v>4.563320662261898E-2</v>
      </c>
      <c r="Q79" s="129">
        <f>Q49/Q$11</f>
        <v>5.1374485150791162E-2</v>
      </c>
      <c r="R79" s="491"/>
      <c r="S79" s="492">
        <f>S49/S$11</f>
        <v>5.6687749399992007E-2</v>
      </c>
      <c r="T79" s="390">
        <f>T49/T$11</f>
        <v>4.5690929503390057E-2</v>
      </c>
      <c r="U79" s="390">
        <f>U49/U$11</f>
        <v>4.9271642180919235E-2</v>
      </c>
      <c r="V79" s="129">
        <f>V49/V$11</f>
        <v>5.7184526595267314E-2</v>
      </c>
      <c r="W79" s="493"/>
      <c r="X79" s="492">
        <f>X49/X$11</f>
        <v>5.4166993572387384E-2</v>
      </c>
      <c r="Y79" s="390">
        <f>Y49/Y$11</f>
        <v>5.2221392721165216E-2</v>
      </c>
      <c r="Z79" s="390">
        <f>Z49/Z$11</f>
        <v>5.293580403798049E-2</v>
      </c>
      <c r="AA79" s="129">
        <f>AA49/AA$11</f>
        <v>5.8790107687897934E-2</v>
      </c>
      <c r="AB79" s="494"/>
      <c r="AC79" s="492">
        <f>AC49/AC$11</f>
        <v>5.106825391366402E-2</v>
      </c>
      <c r="AD79" s="390">
        <f>AD49/AD$11</f>
        <v>4.0301144975934108E-2</v>
      </c>
      <c r="AE79" s="390">
        <f>AE49/AE$11</f>
        <v>6.00475486461306E-2</v>
      </c>
      <c r="AF79" s="129">
        <f>AF49/AF$11</f>
        <v>4.9042210647028774E-2</v>
      </c>
      <c r="AG79" s="494"/>
      <c r="AH79" s="492">
        <f>AH49/AH$11</f>
        <v>2.4485643347925887E-2</v>
      </c>
      <c r="AI79" s="390">
        <f>AI49/AI$11</f>
        <v>3.1709921384299622E-2</v>
      </c>
      <c r="AJ79" s="390">
        <f>AJ49/AJ$11</f>
        <v>3.5649872798741711E-2</v>
      </c>
      <c r="AK79" s="129">
        <f>AK49/AK$11</f>
        <v>4.231490526512835E-2</v>
      </c>
      <c r="AL79" s="493"/>
      <c r="AM79" s="492">
        <f>AM49/AM$11</f>
        <v>3.7720442473087028E-2</v>
      </c>
      <c r="AN79" s="390">
        <f>AN49/AN$11</f>
        <v>3.1216220773017025E-2</v>
      </c>
      <c r="AO79" s="390">
        <f>AO49/AO$11</f>
        <v>4.2206077511507782E-2</v>
      </c>
      <c r="AP79" s="129">
        <f>AP49/AP$11</f>
        <v>1.5278665725456162E-2</v>
      </c>
      <c r="AQ79" s="444"/>
      <c r="AR79" s="492">
        <f>AR49/AR$11</f>
        <v>4.1137841374746541E-2</v>
      </c>
      <c r="AS79" s="390">
        <f>AS49/AS$11</f>
        <v>3.8488254169206496E-2</v>
      </c>
      <c r="AT79" s="390">
        <f>AT49/AT$11</f>
        <v>5.0011529644547387E-2</v>
      </c>
      <c r="AU79" s="129">
        <f>AU49/AU$11</f>
        <v>4.0891637786457463E-2</v>
      </c>
      <c r="AV79" s="444"/>
      <c r="AW79" s="492">
        <f>AW49/AW$11</f>
        <v>4.1598614617403357E-2</v>
      </c>
      <c r="AX79" s="390">
        <f>AX49/AX$11</f>
        <v>1.7649324479806834E-2</v>
      </c>
      <c r="AY79" s="390">
        <f>AY49/AY$11</f>
        <v>3.188006967157312E-2</v>
      </c>
      <c r="AZ79" s="129">
        <f>AZ49/AZ$11</f>
        <v>3.4500649680070779E-2</v>
      </c>
      <c r="BA79" s="444"/>
      <c r="BB79" s="492">
        <f>BB49/BB$11</f>
        <v>3.8575040880558908E-2</v>
      </c>
      <c r="BC79" s="390">
        <f>BC49/BC$11</f>
        <v>3.9930582401017371E-2</v>
      </c>
      <c r="BD79" s="390">
        <f>BD49/BD$11</f>
        <v>2.1234544007149206E-2</v>
      </c>
      <c r="BE79" s="129">
        <f>BE49/BE$11</f>
        <v>5.0967169587953449E-2</v>
      </c>
      <c r="BF79" s="444"/>
      <c r="BG79" s="492">
        <f>BG49/BG$11</f>
        <v>3.5318804036789782E-2</v>
      </c>
      <c r="BH79" s="390">
        <f>BH49/BH$11</f>
        <v>3.258357755337947E-2</v>
      </c>
      <c r="BI79" s="390">
        <f>BI49/BI$11</f>
        <v>6.1600676287632314E-2</v>
      </c>
      <c r="BJ79" s="129">
        <f>BJ49/BJ$11</f>
        <v>6.8438027114819014E-2</v>
      </c>
      <c r="BK79" s="444"/>
      <c r="BL79" s="492">
        <f>BL49/BL$11</f>
        <v>4.4667114119418427E-2</v>
      </c>
      <c r="BM79" s="390">
        <f>BM49/BM$11</f>
        <v>4.1294738596009337E-2</v>
      </c>
      <c r="BN79" s="390">
        <f>BN49/BN$11</f>
        <v>4.3477933354422384E-2</v>
      </c>
      <c r="BO79" s="129">
        <f>BO49/BO$11</f>
        <v>6.7209026290031712E-2</v>
      </c>
      <c r="BP79" s="444"/>
      <c r="BQ79" s="492">
        <f>BQ49/BQ$11</f>
        <v>3.5658793357015751E-2</v>
      </c>
      <c r="BR79" s="390">
        <f>BR49/BR$11</f>
        <v>6.0715498594266393E-2</v>
      </c>
      <c r="BS79" s="390">
        <f>BS49/BS$11</f>
        <v>5.248243770552205E-2</v>
      </c>
      <c r="BT79" s="129">
        <f>BT49/BT$11</f>
        <v>4.1145695565973972E-2</v>
      </c>
      <c r="BU79" s="444"/>
      <c r="BV79" s="495">
        <f t="shared" ref="BV79:CI79" si="69">BV49/BV11</f>
        <v>4.4765112567274057E-2</v>
      </c>
      <c r="BW79" s="390">
        <f t="shared" si="69"/>
        <v>4.7882580192271651E-2</v>
      </c>
      <c r="BX79" s="390">
        <f t="shared" si="69"/>
        <v>4.6621017413802798E-2</v>
      </c>
      <c r="BY79" s="390">
        <f t="shared" si="69"/>
        <v>5.2254036394844001E-2</v>
      </c>
      <c r="BZ79" s="390">
        <f t="shared" si="69"/>
        <v>5.4512759448093903E-2</v>
      </c>
      <c r="CA79" s="390">
        <f t="shared" si="69"/>
        <v>5.0246196287107761E-2</v>
      </c>
      <c r="CB79" s="390">
        <f t="shared" si="69"/>
        <v>3.3836335384754702E-2</v>
      </c>
      <c r="CC79" s="390">
        <f t="shared" si="69"/>
        <v>3.1359186495100541E-2</v>
      </c>
      <c r="CD79" s="390">
        <f t="shared" si="69"/>
        <v>4.2817471000717922E-2</v>
      </c>
      <c r="CE79" s="390">
        <f t="shared" si="69"/>
        <v>3.1181342328656377E-2</v>
      </c>
      <c r="CF79" s="390">
        <f t="shared" si="69"/>
        <v>3.7292900563977556E-2</v>
      </c>
      <c r="CG79" s="390">
        <f t="shared" si="69"/>
        <v>5.0230970116576519E-2</v>
      </c>
      <c r="CH79" s="390">
        <f t="shared" si="69"/>
        <v>4.9512789968209521E-2</v>
      </c>
      <c r="CI79" s="129">
        <f t="shared" si="69"/>
        <v>4.7495305900235665E-2</v>
      </c>
      <c r="CJ79" s="733"/>
      <c r="CK79" s="733"/>
      <c r="CL79" s="733"/>
      <c r="CM79" s="733"/>
    </row>
    <row r="80" spans="1:91" s="496" customFormat="1" ht="15" x14ac:dyDescent="0.25">
      <c r="A80" s="128" t="s">
        <v>81</v>
      </c>
      <c r="B80" s="490"/>
      <c r="C80" s="491"/>
      <c r="D80" s="497">
        <f>D63/D$11</f>
        <v>4.0370486392091565E-2</v>
      </c>
      <c r="E80" s="393">
        <f>E63/E$11</f>
        <v>4.4286034945985972E-2</v>
      </c>
      <c r="F80" s="393">
        <f>F63/F$11</f>
        <v>4.6118665644710621E-2</v>
      </c>
      <c r="G80" s="394">
        <f>G63/G$11</f>
        <v>4.7668361892000487E-2</v>
      </c>
      <c r="H80" s="498"/>
      <c r="I80" s="497">
        <f>I63/I$11</f>
        <v>4.5143992134163605E-2</v>
      </c>
      <c r="J80" s="393">
        <f>J63/J$11</f>
        <v>4.6433276918343952E-2</v>
      </c>
      <c r="K80" s="393">
        <f>K63/K$11</f>
        <v>4.8054850455372243E-2</v>
      </c>
      <c r="L80" s="394">
        <f>L63/L$11</f>
        <v>5.1366960184928041E-2</v>
      </c>
      <c r="M80" s="498"/>
      <c r="N80" s="497">
        <f>N63/N$11</f>
        <v>4.4022153547132584E-2</v>
      </c>
      <c r="O80" s="393">
        <f>O63/O$11</f>
        <v>4.5049982359467396E-2</v>
      </c>
      <c r="P80" s="393">
        <f>P63/P$11</f>
        <v>4.563320662261898E-2</v>
      </c>
      <c r="Q80" s="394">
        <f>Q63/Q$11</f>
        <v>5.1374485150791162E-2</v>
      </c>
      <c r="R80" s="498"/>
      <c r="S80" s="497">
        <f>S63/S$11</f>
        <v>5.6687749399992007E-2</v>
      </c>
      <c r="T80" s="393">
        <f>T63/T$11</f>
        <v>4.5690929503390057E-2</v>
      </c>
      <c r="U80" s="393">
        <f>U63/U$11</f>
        <v>4.9271642180919235E-2</v>
      </c>
      <c r="V80" s="394">
        <f>V63/V$11</f>
        <v>5.7184526595267314E-2</v>
      </c>
      <c r="W80" s="499"/>
      <c r="X80" s="497">
        <f>X63/X$11</f>
        <v>5.4166993572387384E-2</v>
      </c>
      <c r="Y80" s="393">
        <f>Y63/Y$11</f>
        <v>5.2221392721165216E-2</v>
      </c>
      <c r="Z80" s="393">
        <f>Z63/Z$11</f>
        <v>5.293580403798049E-2</v>
      </c>
      <c r="AA80" s="394">
        <f>AA63/AA$11</f>
        <v>5.8790107687897934E-2</v>
      </c>
      <c r="AB80" s="500"/>
      <c r="AC80" s="497">
        <f>AC63/AC$11</f>
        <v>5.106825391366402E-2</v>
      </c>
      <c r="AD80" s="393">
        <f>AD63/AD$11</f>
        <v>4.0301144975934108E-2</v>
      </c>
      <c r="AE80" s="393">
        <f>AE63/AE$11</f>
        <v>6.00475486461306E-2</v>
      </c>
      <c r="AF80" s="394">
        <f>AF63/AF$11</f>
        <v>4.9042210647028774E-2</v>
      </c>
      <c r="AG80" s="500"/>
      <c r="AH80" s="497">
        <f>AH63/AH$11</f>
        <v>2.4485643347925887E-2</v>
      </c>
      <c r="AI80" s="393">
        <f>AI63/AI$11</f>
        <v>3.1709921384299622E-2</v>
      </c>
      <c r="AJ80" s="393">
        <f>AJ63/AJ$11</f>
        <v>3.5649872798741711E-2</v>
      </c>
      <c r="AK80" s="394">
        <f>AK63/AK$11</f>
        <v>4.231490526512835E-2</v>
      </c>
      <c r="AL80" s="499"/>
      <c r="AM80" s="497">
        <f>AM63/AM$11</f>
        <v>3.7720442473087028E-2</v>
      </c>
      <c r="AN80" s="393">
        <f>AN63/AN$11</f>
        <v>3.1216220773017025E-2</v>
      </c>
      <c r="AO80" s="393">
        <f>AO63/AO$11</f>
        <v>4.2206077511507782E-2</v>
      </c>
      <c r="AP80" s="394">
        <f>AP63/AP$11</f>
        <v>1.5278665725456162E-2</v>
      </c>
      <c r="AQ80" s="475"/>
      <c r="AR80" s="497">
        <f>AR63/AR$11</f>
        <v>4.1137841374746541E-2</v>
      </c>
      <c r="AS80" s="393">
        <f>AS63/AS$11</f>
        <v>3.8488254169206496E-2</v>
      </c>
      <c r="AT80" s="393">
        <f>AT63/AT$11</f>
        <v>5.0011529644547387E-2</v>
      </c>
      <c r="AU80" s="394">
        <f>AU63/AU$11</f>
        <v>4.0891637786457463E-2</v>
      </c>
      <c r="AV80" s="444"/>
      <c r="AW80" s="492">
        <f>AW63/AW$11</f>
        <v>4.1357734720040513E-2</v>
      </c>
      <c r="AX80" s="390">
        <f>AX63/AX$11</f>
        <v>2.6974795595542427E-2</v>
      </c>
      <c r="AY80" s="390">
        <f>AY63/AY$11</f>
        <v>3.0130814986297549E-2</v>
      </c>
      <c r="AZ80" s="129">
        <f>AZ63/AZ$11</f>
        <v>3.0495144450757211E-2</v>
      </c>
      <c r="BA80" s="444"/>
      <c r="BB80" s="492">
        <f>BB63/BB$11</f>
        <v>3.5980988488177199E-2</v>
      </c>
      <c r="BC80" s="390">
        <f>BC63/BC$11</f>
        <v>2.9912030460750458E-2</v>
      </c>
      <c r="BD80" s="390">
        <f>BD63/BD$11</f>
        <v>2.2612077493300138E-2</v>
      </c>
      <c r="BE80" s="129">
        <f>BE63/BE$11</f>
        <v>2.0866346442205759E-2</v>
      </c>
      <c r="BF80" s="444"/>
      <c r="BG80" s="492">
        <f>BG63/BG$11</f>
        <v>3.3489607904203175E-2</v>
      </c>
      <c r="BH80" s="390">
        <f>BH63/BH$11</f>
        <v>3.1542252244923803E-2</v>
      </c>
      <c r="BI80" s="390">
        <f>BI63/BI$11</f>
        <v>6.1313364025160029E-2</v>
      </c>
      <c r="BJ80" s="129">
        <f>BJ63/BJ$11</f>
        <v>4.9859766531863581E-2</v>
      </c>
      <c r="BK80" s="444"/>
      <c r="BL80" s="492">
        <f>BL63/BL$11</f>
        <v>4.2954657298365964E-2</v>
      </c>
      <c r="BM80" s="390">
        <f>BM63/BM$11</f>
        <v>3.9632051965020981E-2</v>
      </c>
      <c r="BN80" s="390">
        <f>BN63/BN$11</f>
        <v>4.2591190046999981E-2</v>
      </c>
      <c r="BO80" s="129" t="e">
        <f>BO63/BO$11</f>
        <v>#REF!</v>
      </c>
      <c r="BP80" s="444"/>
      <c r="BQ80" s="492">
        <f>BQ63/BQ$11</f>
        <v>3.5495200558934646E-2</v>
      </c>
      <c r="BR80" s="390">
        <f>BR63/BR$11</f>
        <v>4.3073015220368639E-2</v>
      </c>
      <c r="BS80" s="390">
        <f>BS63/BS$11</f>
        <v>4.8070010447320649E-2</v>
      </c>
      <c r="BT80" s="129">
        <f>BT63/BT$11</f>
        <v>4.5942166030807363E-2</v>
      </c>
      <c r="BU80" s="444"/>
      <c r="BV80" s="501" t="s">
        <v>14</v>
      </c>
      <c r="BW80" s="393" t="s">
        <v>14</v>
      </c>
      <c r="BX80" s="393" t="s">
        <v>14</v>
      </c>
      <c r="BY80" s="393" t="s">
        <v>14</v>
      </c>
      <c r="BZ80" s="393" t="s">
        <v>14</v>
      </c>
      <c r="CA80" s="393" t="s">
        <v>14</v>
      </c>
      <c r="CB80" s="393" t="s">
        <v>14</v>
      </c>
      <c r="CC80" s="393" t="s">
        <v>14</v>
      </c>
      <c r="CD80" s="393" t="s">
        <v>14</v>
      </c>
      <c r="CE80" s="390">
        <f>CE63/CE$11</f>
        <v>3.1741912137029933E-2</v>
      </c>
      <c r="CF80" s="390">
        <f>CF63/CF$11</f>
        <v>2.7141991851005621E-2</v>
      </c>
      <c r="CG80" s="390">
        <f>CG63/CG$11</f>
        <v>4.4543206719388023E-2</v>
      </c>
      <c r="CH80" s="390" t="e">
        <f>CH63/CH$11</f>
        <v>#REF!</v>
      </c>
      <c r="CI80" s="129">
        <f>CI63/CI$11</f>
        <v>4.336580107345412E-2</v>
      </c>
      <c r="CJ80" s="733"/>
      <c r="CK80" s="733"/>
      <c r="CL80" s="733"/>
      <c r="CM80" s="733"/>
    </row>
    <row r="81" spans="1:91" x14ac:dyDescent="0.25">
      <c r="A81" s="318"/>
      <c r="B81" s="319"/>
      <c r="C81" s="3"/>
      <c r="D81" s="502"/>
      <c r="E81" s="503"/>
      <c r="F81" s="503"/>
      <c r="G81" s="482"/>
      <c r="H81" s="457"/>
      <c r="I81" s="502"/>
      <c r="J81" s="503"/>
      <c r="K81" s="503"/>
      <c r="L81" s="482"/>
      <c r="M81" s="457"/>
      <c r="N81" s="502"/>
      <c r="O81" s="503"/>
      <c r="P81" s="503"/>
      <c r="Q81" s="504"/>
      <c r="R81" s="457"/>
      <c r="S81" s="502"/>
      <c r="T81" s="503"/>
      <c r="U81" s="503"/>
      <c r="V81" s="504"/>
      <c r="W81" s="457"/>
      <c r="X81" s="502"/>
      <c r="Y81" s="503"/>
      <c r="Z81" s="503"/>
      <c r="AA81" s="504"/>
      <c r="AB81" s="457"/>
      <c r="AC81" s="502"/>
      <c r="AD81" s="503"/>
      <c r="AE81" s="503"/>
      <c r="AF81" s="504"/>
      <c r="AG81" s="457"/>
      <c r="AH81" s="502"/>
      <c r="AI81" s="503"/>
      <c r="AJ81" s="503"/>
      <c r="AK81" s="504"/>
      <c r="AL81" s="457"/>
      <c r="AM81" s="502"/>
      <c r="AN81" s="503"/>
      <c r="AO81" s="503"/>
      <c r="AP81" s="504"/>
      <c r="AQ81" s="457"/>
      <c r="AR81" s="502"/>
      <c r="AS81" s="481"/>
      <c r="AT81" s="503"/>
      <c r="AU81" s="482"/>
      <c r="AV81" s="457"/>
      <c r="AW81" s="502"/>
      <c r="AX81" s="503"/>
      <c r="AY81" s="503"/>
      <c r="AZ81" s="504"/>
      <c r="BA81" s="457"/>
      <c r="BB81" s="502"/>
      <c r="BC81" s="503"/>
      <c r="BD81" s="503"/>
      <c r="BE81" s="504"/>
      <c r="BF81" s="457"/>
      <c r="BG81" s="502"/>
      <c r="BH81" s="503"/>
      <c r="BI81" s="503"/>
      <c r="BJ81" s="504"/>
      <c r="BK81" s="2"/>
      <c r="BL81" s="502"/>
      <c r="BM81" s="503"/>
      <c r="BN81" s="503"/>
      <c r="BO81" s="504"/>
      <c r="BP81" s="2"/>
      <c r="BQ81" s="502"/>
      <c r="BR81" s="503"/>
      <c r="BS81" s="503"/>
      <c r="BT81" s="504"/>
      <c r="BU81" s="2"/>
      <c r="BV81" s="143"/>
      <c r="BW81" s="144"/>
      <c r="BX81" s="144"/>
      <c r="BY81" s="144"/>
      <c r="BZ81" s="144"/>
      <c r="CA81" s="144"/>
      <c r="CB81" s="144"/>
      <c r="CC81" s="144"/>
      <c r="CD81" s="144"/>
      <c r="CE81" s="144"/>
      <c r="CF81" s="144"/>
      <c r="CG81" s="144"/>
      <c r="CH81" s="144"/>
      <c r="CI81" s="145"/>
      <c r="CJ81" s="733"/>
      <c r="CK81" s="733"/>
      <c r="CL81" s="733"/>
      <c r="CM81" s="733"/>
    </row>
    <row r="82" spans="1:91" ht="6" customHeight="1" x14ac:dyDescent="0.25">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2"/>
      <c r="BL82" s="3"/>
      <c r="BM82" s="3"/>
      <c r="BN82" s="3"/>
      <c r="BO82" s="3"/>
      <c r="BP82" s="2"/>
      <c r="BQ82" s="3"/>
      <c r="BR82" s="3"/>
      <c r="BS82" s="3"/>
      <c r="BT82" s="3"/>
      <c r="BU82" s="2"/>
      <c r="BV82" s="2"/>
      <c r="BW82" s="4"/>
      <c r="BX82" s="4"/>
      <c r="BY82" s="4"/>
      <c r="BZ82" s="4"/>
      <c r="CA82" s="4"/>
      <c r="CB82" s="4"/>
      <c r="CC82" s="4"/>
      <c r="CD82" s="4"/>
      <c r="CE82" s="4"/>
      <c r="CF82" s="4"/>
      <c r="CG82" s="4"/>
      <c r="CH82" s="4"/>
      <c r="CI82" s="4"/>
      <c r="CJ82" s="733"/>
      <c r="CK82" s="733"/>
      <c r="CL82" s="733"/>
      <c r="CM82" s="733"/>
    </row>
    <row r="83" spans="1:91" x14ac:dyDescent="0.25">
      <c r="A83" s="826" t="s">
        <v>87</v>
      </c>
      <c r="B83" s="826"/>
      <c r="C83" s="826"/>
      <c r="D83" s="826"/>
      <c r="E83" s="826"/>
      <c r="F83" s="826"/>
      <c r="G83" s="826"/>
      <c r="H83" s="826"/>
      <c r="I83" s="826"/>
      <c r="J83" s="826"/>
      <c r="K83" s="826"/>
      <c r="L83" s="826"/>
      <c r="M83" s="505"/>
      <c r="N83" s="505"/>
      <c r="O83" s="505"/>
      <c r="P83" s="505"/>
      <c r="Q83" s="505"/>
      <c r="R83" s="505"/>
      <c r="S83" s="505"/>
      <c r="T83" s="505"/>
      <c r="U83" s="505"/>
      <c r="V83" s="505"/>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2"/>
      <c r="BL83" s="3"/>
      <c r="BM83" s="3"/>
      <c r="BN83" s="3"/>
      <c r="BO83" s="3"/>
      <c r="BP83" s="2"/>
      <c r="BQ83" s="3"/>
      <c r="BR83" s="3"/>
      <c r="BS83" s="3"/>
      <c r="BT83" s="3"/>
      <c r="BU83" s="2"/>
      <c r="BV83" s="2"/>
      <c r="BW83" s="4"/>
      <c r="BX83" s="4"/>
      <c r="BY83" s="4"/>
      <c r="BZ83" s="4"/>
      <c r="CA83" s="4"/>
      <c r="CB83" s="4"/>
      <c r="CC83" s="4"/>
      <c r="CD83" s="4"/>
      <c r="CE83" s="4"/>
      <c r="CF83" s="4"/>
      <c r="CG83" s="4"/>
      <c r="CH83" s="4"/>
      <c r="CI83" s="4"/>
      <c r="CJ83" s="733"/>
      <c r="CK83" s="733"/>
      <c r="CL83" s="733"/>
      <c r="CM83" s="733"/>
    </row>
    <row r="84" spans="1:91" ht="13.5" customHeight="1" x14ac:dyDescent="0.25">
      <c r="A84" s="826" t="s">
        <v>88</v>
      </c>
      <c r="B84" s="826"/>
      <c r="C84" s="826"/>
      <c r="D84" s="826"/>
      <c r="E84" s="826"/>
      <c r="F84" s="826"/>
      <c r="G84" s="826"/>
      <c r="H84" s="826"/>
      <c r="I84" s="826"/>
      <c r="J84" s="826"/>
      <c r="K84" s="826"/>
      <c r="L84" s="826"/>
      <c r="M84" s="505"/>
      <c r="N84" s="505"/>
      <c r="O84" s="505"/>
      <c r="P84" s="505"/>
      <c r="Q84" s="505"/>
      <c r="R84" s="505"/>
      <c r="S84" s="505"/>
      <c r="T84" s="505"/>
      <c r="U84" s="505"/>
      <c r="V84" s="505"/>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2"/>
      <c r="BL84" s="3"/>
      <c r="BM84" s="3"/>
      <c r="BN84" s="3"/>
      <c r="BO84" s="3"/>
      <c r="BP84" s="2"/>
      <c r="BQ84" s="3"/>
      <c r="BR84" s="3"/>
      <c r="BS84" s="3"/>
      <c r="BT84" s="3"/>
      <c r="BU84" s="2"/>
      <c r="BV84" s="2"/>
      <c r="BW84" s="4"/>
      <c r="BX84" s="4"/>
      <c r="BY84" s="4"/>
      <c r="BZ84" s="4"/>
      <c r="CA84" s="4"/>
      <c r="CB84" s="4"/>
      <c r="CC84" s="4"/>
      <c r="CD84" s="4"/>
      <c r="CE84" s="4"/>
      <c r="CF84" s="4"/>
      <c r="CG84" s="4"/>
      <c r="CH84" s="4"/>
      <c r="CI84" s="4"/>
      <c r="CJ84" s="733"/>
      <c r="CK84" s="733"/>
      <c r="CL84" s="733"/>
      <c r="CM84" s="733"/>
    </row>
    <row r="85" spans="1:91" ht="13.5" customHeight="1" x14ac:dyDescent="0.25">
      <c r="A85" s="826" t="s">
        <v>89</v>
      </c>
      <c r="B85" s="826"/>
      <c r="C85" s="826"/>
      <c r="D85" s="826"/>
      <c r="E85" s="826"/>
      <c r="F85" s="826"/>
      <c r="G85" s="826"/>
      <c r="H85" s="826"/>
      <c r="I85" s="826"/>
      <c r="J85" s="826"/>
      <c r="K85" s="826"/>
      <c r="L85" s="826"/>
      <c r="M85" s="505"/>
      <c r="N85" s="505"/>
      <c r="O85" s="505"/>
      <c r="P85" s="505"/>
      <c r="Q85" s="505"/>
      <c r="R85" s="505"/>
      <c r="S85" s="505"/>
      <c r="T85" s="505"/>
      <c r="U85" s="505"/>
      <c r="V85" s="505"/>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2"/>
      <c r="BL85" s="3"/>
      <c r="BM85" s="3"/>
      <c r="BN85" s="3"/>
      <c r="BO85" s="3"/>
      <c r="BP85" s="2"/>
      <c r="BQ85" s="3"/>
      <c r="BR85" s="3"/>
      <c r="BS85" s="3"/>
      <c r="BT85" s="3"/>
      <c r="BU85" s="2"/>
      <c r="BV85" s="2"/>
      <c r="BW85" s="4"/>
      <c r="BX85" s="4"/>
      <c r="BY85" s="4"/>
      <c r="BZ85" s="4"/>
      <c r="CA85" s="4"/>
      <c r="CB85" s="4"/>
      <c r="CC85" s="4"/>
      <c r="CD85" s="4"/>
      <c r="CE85" s="4"/>
      <c r="CF85" s="4"/>
      <c r="CG85" s="4"/>
      <c r="CH85" s="4"/>
      <c r="CI85" s="4"/>
      <c r="CJ85" s="733"/>
      <c r="CK85" s="733"/>
      <c r="CL85" s="733"/>
      <c r="CM85" s="733"/>
    </row>
    <row r="86" spans="1:91" ht="13.5" customHeight="1" x14ac:dyDescent="0.25">
      <c r="A86" s="826" t="s">
        <v>317</v>
      </c>
      <c r="B86" s="826"/>
      <c r="C86" s="826"/>
      <c r="D86" s="826"/>
      <c r="E86" s="826"/>
      <c r="F86" s="826"/>
      <c r="G86" s="826"/>
      <c r="H86" s="826"/>
      <c r="I86" s="826"/>
      <c r="J86" s="826"/>
      <c r="K86" s="826"/>
      <c r="L86" s="826"/>
      <c r="M86" s="505"/>
      <c r="N86" s="505"/>
      <c r="O86" s="505"/>
      <c r="P86" s="505"/>
      <c r="Q86" s="505"/>
      <c r="R86" s="505"/>
      <c r="S86" s="505"/>
      <c r="T86" s="505"/>
      <c r="U86" s="505"/>
      <c r="V86" s="505"/>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2"/>
      <c r="BL86" s="3"/>
      <c r="BM86" s="3"/>
      <c r="BN86" s="3"/>
      <c r="BO86" s="3"/>
      <c r="BP86" s="2"/>
      <c r="BQ86" s="3"/>
      <c r="BR86" s="3"/>
      <c r="BS86" s="3"/>
      <c r="BT86" s="3"/>
      <c r="BU86" s="2"/>
      <c r="BV86" s="2"/>
      <c r="BW86" s="4"/>
      <c r="BX86" s="4"/>
      <c r="BY86" s="4"/>
      <c r="BZ86" s="4"/>
      <c r="CA86" s="4"/>
      <c r="CB86" s="4"/>
      <c r="CC86" s="4"/>
      <c r="CD86" s="4"/>
      <c r="CE86" s="4"/>
      <c r="CF86" s="4"/>
      <c r="CG86" s="4"/>
      <c r="CH86" s="4"/>
      <c r="CI86" s="4"/>
      <c r="CJ86" s="733"/>
      <c r="CK86" s="733"/>
      <c r="CL86" s="733"/>
      <c r="CM86" s="733"/>
    </row>
    <row r="87" spans="1:91" ht="13.5" customHeight="1" x14ac:dyDescent="0.25">
      <c r="A87" s="826" t="s">
        <v>318</v>
      </c>
      <c r="B87" s="826"/>
      <c r="C87" s="826"/>
      <c r="D87" s="826"/>
      <c r="E87" s="826"/>
      <c r="F87" s="826"/>
      <c r="G87" s="826"/>
      <c r="H87" s="826"/>
      <c r="I87" s="826"/>
      <c r="J87" s="826"/>
      <c r="K87" s="826"/>
      <c r="L87" s="826"/>
      <c r="M87" s="505"/>
      <c r="N87" s="505"/>
      <c r="O87" s="505"/>
      <c r="P87" s="505"/>
      <c r="Q87" s="505"/>
      <c r="R87" s="505"/>
      <c r="S87" s="505"/>
      <c r="T87" s="505"/>
      <c r="U87" s="505"/>
      <c r="V87" s="505"/>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2"/>
      <c r="BL87" s="3"/>
      <c r="BM87" s="3"/>
      <c r="BN87" s="3"/>
      <c r="BO87" s="3"/>
      <c r="BP87" s="2"/>
      <c r="BQ87" s="3"/>
      <c r="BR87" s="3"/>
      <c r="BS87" s="3"/>
      <c r="BT87" s="3"/>
      <c r="BU87" s="2"/>
      <c r="BV87" s="2"/>
      <c r="BW87" s="4"/>
      <c r="BX87" s="4"/>
      <c r="BY87" s="4"/>
      <c r="BZ87" s="4"/>
      <c r="CA87" s="4"/>
      <c r="CB87" s="4"/>
      <c r="CC87" s="4"/>
      <c r="CD87" s="4"/>
      <c r="CE87" s="4"/>
      <c r="CF87" s="4"/>
      <c r="CG87" s="4"/>
      <c r="CH87" s="4"/>
      <c r="CI87" s="4"/>
      <c r="CJ87" s="733"/>
      <c r="CK87" s="733"/>
      <c r="CL87" s="733"/>
      <c r="CM87" s="733"/>
    </row>
    <row r="88" spans="1:91" ht="15" customHeight="1" x14ac:dyDescent="0.25">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2"/>
      <c r="BL88" s="3"/>
      <c r="BM88" s="3"/>
      <c r="BN88" s="3"/>
      <c r="BO88" s="3"/>
      <c r="BP88" s="2"/>
      <c r="BQ88" s="3"/>
      <c r="BR88" s="3"/>
      <c r="BS88" s="3"/>
      <c r="BT88" s="3"/>
      <c r="BU88" s="2"/>
      <c r="BV88" s="2"/>
      <c r="BW88" s="4"/>
      <c r="BX88" s="4"/>
      <c r="BY88" s="4"/>
      <c r="BZ88" s="4"/>
      <c r="CA88" s="4"/>
      <c r="CB88" s="4"/>
      <c r="CC88" s="4"/>
      <c r="CD88" s="4"/>
      <c r="CE88" s="4"/>
      <c r="CF88" s="4"/>
      <c r="CG88" s="4"/>
      <c r="CH88" s="4"/>
      <c r="CI88" s="4"/>
      <c r="CJ88" s="733"/>
      <c r="CK88" s="733"/>
      <c r="CL88" s="733"/>
      <c r="CM88" s="733"/>
    </row>
    <row r="89" spans="1:91" x14ac:dyDescent="0.25">
      <c r="A89" s="822" t="s">
        <v>156</v>
      </c>
      <c r="B89" s="823"/>
      <c r="C89" s="10"/>
      <c r="D89" s="819">
        <v>2012</v>
      </c>
      <c r="E89" s="820"/>
      <c r="F89" s="820"/>
      <c r="G89" s="821"/>
      <c r="H89" s="2"/>
      <c r="I89" s="819">
        <v>2013</v>
      </c>
      <c r="J89" s="820"/>
      <c r="K89" s="820"/>
      <c r="L89" s="821"/>
      <c r="M89" s="2"/>
      <c r="N89" s="819">
        <v>2014</v>
      </c>
      <c r="O89" s="820"/>
      <c r="P89" s="820"/>
      <c r="Q89" s="821"/>
      <c r="R89" s="2"/>
      <c r="S89" s="819">
        <v>2015</v>
      </c>
      <c r="T89" s="820"/>
      <c r="U89" s="820"/>
      <c r="V89" s="821"/>
      <c r="W89" s="2"/>
      <c r="X89" s="819">
        <v>2016</v>
      </c>
      <c r="Y89" s="820"/>
      <c r="Z89" s="820"/>
      <c r="AA89" s="821"/>
      <c r="AB89" s="2"/>
      <c r="AC89" s="819">
        <v>2017</v>
      </c>
      <c r="AD89" s="820"/>
      <c r="AE89" s="820"/>
      <c r="AF89" s="821"/>
      <c r="AG89" s="10"/>
      <c r="AH89" s="819">
        <v>2018</v>
      </c>
      <c r="AI89" s="820"/>
      <c r="AJ89" s="820"/>
      <c r="AK89" s="821"/>
      <c r="AL89" s="10"/>
      <c r="AM89" s="819">
        <v>2019</v>
      </c>
      <c r="AN89" s="820"/>
      <c r="AO89" s="820"/>
      <c r="AP89" s="821"/>
      <c r="AQ89" s="2"/>
      <c r="AR89" s="819">
        <v>2020</v>
      </c>
      <c r="AS89" s="820"/>
      <c r="AT89" s="820"/>
      <c r="AU89" s="821"/>
      <c r="AV89" s="2"/>
      <c r="AW89" s="819">
        <v>2021</v>
      </c>
      <c r="AX89" s="820"/>
      <c r="AY89" s="820"/>
      <c r="AZ89" s="821"/>
      <c r="BA89" s="2"/>
      <c r="BB89" s="819">
        <v>2022</v>
      </c>
      <c r="BC89" s="820"/>
      <c r="BD89" s="820"/>
      <c r="BE89" s="821"/>
      <c r="BF89" s="2"/>
      <c r="BG89" s="819">
        <v>2023</v>
      </c>
      <c r="BH89" s="820"/>
      <c r="BI89" s="820"/>
      <c r="BJ89" s="821"/>
      <c r="BK89" s="3"/>
      <c r="BL89" s="819">
        <v>2024</v>
      </c>
      <c r="BM89" s="820"/>
      <c r="BN89" s="820"/>
      <c r="BO89" s="821"/>
      <c r="BP89" s="3"/>
      <c r="BQ89" s="819">
        <v>2025</v>
      </c>
      <c r="BR89" s="820"/>
      <c r="BS89" s="820"/>
      <c r="BT89" s="821"/>
      <c r="BU89" s="3"/>
      <c r="BV89" s="11"/>
      <c r="BW89" s="12"/>
      <c r="BX89" s="12"/>
      <c r="BY89" s="12"/>
      <c r="BZ89" s="12"/>
      <c r="CA89" s="12"/>
      <c r="CB89" s="13"/>
      <c r="CC89" s="14"/>
      <c r="CD89" s="14"/>
      <c r="CE89" s="14"/>
      <c r="CF89" s="14"/>
      <c r="CG89" s="15"/>
      <c r="CH89" s="15"/>
      <c r="CI89" s="16"/>
      <c r="CJ89" s="733"/>
      <c r="CK89" s="733"/>
      <c r="CL89" s="733"/>
      <c r="CM89" s="733"/>
    </row>
    <row r="90" spans="1:91" s="28" customFormat="1" x14ac:dyDescent="0.25">
      <c r="A90" s="824"/>
      <c r="B90" s="825"/>
      <c r="C90" s="17"/>
      <c r="D90" s="18" t="s">
        <v>149</v>
      </c>
      <c r="E90" s="19" t="s">
        <v>150</v>
      </c>
      <c r="F90" s="19" t="s">
        <v>151</v>
      </c>
      <c r="G90" s="20" t="s">
        <v>152</v>
      </c>
      <c r="H90" s="21"/>
      <c r="I90" s="18" t="s">
        <v>149</v>
      </c>
      <c r="J90" s="19" t="s">
        <v>150</v>
      </c>
      <c r="K90" s="19" t="s">
        <v>151</v>
      </c>
      <c r="L90" s="20" t="s">
        <v>152</v>
      </c>
      <c r="M90" s="22"/>
      <c r="N90" s="18" t="s">
        <v>153</v>
      </c>
      <c r="O90" s="19" t="s">
        <v>150</v>
      </c>
      <c r="P90" s="19" t="s">
        <v>151</v>
      </c>
      <c r="Q90" s="20" t="s">
        <v>152</v>
      </c>
      <c r="R90" s="22"/>
      <c r="S90" s="18" t="s">
        <v>149</v>
      </c>
      <c r="T90" s="19" t="s">
        <v>150</v>
      </c>
      <c r="U90" s="19" t="s">
        <v>151</v>
      </c>
      <c r="V90" s="20" t="s">
        <v>152</v>
      </c>
      <c r="W90" s="22"/>
      <c r="X90" s="18" t="s">
        <v>149</v>
      </c>
      <c r="Y90" s="19" t="s">
        <v>150</v>
      </c>
      <c r="Z90" s="19" t="s">
        <v>151</v>
      </c>
      <c r="AA90" s="20" t="s">
        <v>152</v>
      </c>
      <c r="AB90" s="22"/>
      <c r="AC90" s="18" t="s">
        <v>149</v>
      </c>
      <c r="AD90" s="19" t="s">
        <v>150</v>
      </c>
      <c r="AE90" s="19" t="s">
        <v>151</v>
      </c>
      <c r="AF90" s="20" t="s">
        <v>152</v>
      </c>
      <c r="AG90" s="17"/>
      <c r="AH90" s="18" t="s">
        <v>149</v>
      </c>
      <c r="AI90" s="19" t="s">
        <v>150</v>
      </c>
      <c r="AJ90" s="19" t="s">
        <v>151</v>
      </c>
      <c r="AK90" s="20" t="s">
        <v>152</v>
      </c>
      <c r="AL90" s="17"/>
      <c r="AM90" s="18" t="s">
        <v>149</v>
      </c>
      <c r="AN90" s="19" t="s">
        <v>150</v>
      </c>
      <c r="AO90" s="19" t="s">
        <v>151</v>
      </c>
      <c r="AP90" s="20" t="s">
        <v>152</v>
      </c>
      <c r="AQ90" s="22"/>
      <c r="AR90" s="18" t="s">
        <v>149</v>
      </c>
      <c r="AS90" s="19" t="s">
        <v>150</v>
      </c>
      <c r="AT90" s="19" t="s">
        <v>151</v>
      </c>
      <c r="AU90" s="20" t="s">
        <v>152</v>
      </c>
      <c r="AV90" s="22"/>
      <c r="AW90" s="18" t="s">
        <v>149</v>
      </c>
      <c r="AX90" s="19" t="s">
        <v>150</v>
      </c>
      <c r="AY90" s="19" t="s">
        <v>151</v>
      </c>
      <c r="AZ90" s="20" t="s">
        <v>152</v>
      </c>
      <c r="BA90" s="22"/>
      <c r="BB90" s="18" t="s">
        <v>149</v>
      </c>
      <c r="BC90" s="19" t="s">
        <v>154</v>
      </c>
      <c r="BD90" s="19" t="s">
        <v>155</v>
      </c>
      <c r="BE90" s="20" t="s">
        <v>152</v>
      </c>
      <c r="BF90" s="22"/>
      <c r="BG90" s="18" t="s">
        <v>149</v>
      </c>
      <c r="BH90" s="19" t="s">
        <v>150</v>
      </c>
      <c r="BI90" s="19" t="s">
        <v>151</v>
      </c>
      <c r="BJ90" s="20" t="s">
        <v>152</v>
      </c>
      <c r="BK90" s="23"/>
      <c r="BL90" s="18" t="s">
        <v>149</v>
      </c>
      <c r="BM90" s="19" t="s">
        <v>150</v>
      </c>
      <c r="BN90" s="19" t="s">
        <v>151</v>
      </c>
      <c r="BO90" s="20" t="s">
        <v>152</v>
      </c>
      <c r="BP90" s="23"/>
      <c r="BQ90" s="18" t="s">
        <v>149</v>
      </c>
      <c r="BR90" s="19" t="s">
        <v>150</v>
      </c>
      <c r="BS90" s="19" t="s">
        <v>151</v>
      </c>
      <c r="BT90" s="20" t="s">
        <v>152</v>
      </c>
      <c r="BU90" s="23"/>
      <c r="BV90" s="24">
        <v>2012</v>
      </c>
      <c r="BW90" s="25">
        <v>2013</v>
      </c>
      <c r="BX90" s="25" t="s">
        <v>19</v>
      </c>
      <c r="BY90" s="25">
        <v>2015</v>
      </c>
      <c r="BZ90" s="25">
        <v>2016</v>
      </c>
      <c r="CA90" s="25">
        <v>2017</v>
      </c>
      <c r="CB90" s="25">
        <v>2018</v>
      </c>
      <c r="CC90" s="26">
        <v>2019</v>
      </c>
      <c r="CD90" s="26">
        <v>2020</v>
      </c>
      <c r="CE90" s="26">
        <v>2021</v>
      </c>
      <c r="CF90" s="26" t="s">
        <v>23</v>
      </c>
      <c r="CG90" s="26">
        <v>2023</v>
      </c>
      <c r="CH90" s="26">
        <v>2024</v>
      </c>
      <c r="CI90" s="27">
        <v>2025</v>
      </c>
      <c r="CJ90" s="733"/>
      <c r="CK90" s="733"/>
      <c r="CL90" s="733"/>
      <c r="CM90" s="733"/>
    </row>
    <row r="91" spans="1:91" ht="6" customHeight="1" x14ac:dyDescent="0.25">
      <c r="C91" s="1"/>
      <c r="D91" s="2"/>
      <c r="E91" s="2"/>
      <c r="F91" s="2"/>
      <c r="G91" s="2"/>
      <c r="H91" s="1"/>
      <c r="I91" s="2"/>
      <c r="J91" s="2"/>
      <c r="K91" s="2"/>
      <c r="L91" s="2"/>
      <c r="M91" s="1"/>
      <c r="N91" s="2"/>
      <c r="O91" s="2"/>
      <c r="P91" s="2"/>
      <c r="Q91" s="2"/>
      <c r="R91" s="1"/>
      <c r="S91" s="2"/>
      <c r="T91" s="2"/>
      <c r="U91" s="2"/>
      <c r="V91" s="2"/>
      <c r="W91" s="1"/>
      <c r="X91" s="2"/>
      <c r="Y91" s="2"/>
      <c r="Z91" s="2"/>
      <c r="AA91" s="2"/>
      <c r="AB91" s="1"/>
      <c r="AC91" s="2"/>
      <c r="AD91" s="2"/>
      <c r="AE91" s="2"/>
      <c r="AF91" s="2"/>
      <c r="AG91" s="1"/>
      <c r="AH91" s="2"/>
      <c r="AI91" s="2"/>
      <c r="AJ91" s="2"/>
      <c r="AK91" s="2"/>
      <c r="AL91" s="1"/>
      <c r="AM91" s="2"/>
      <c r="AN91" s="2"/>
      <c r="AO91" s="2"/>
      <c r="AP91" s="2"/>
      <c r="AQ91" s="1"/>
      <c r="AR91" s="2"/>
      <c r="AS91" s="2"/>
      <c r="AT91" s="2"/>
      <c r="AU91" s="2"/>
      <c r="AV91" s="1"/>
      <c r="AW91" s="2"/>
      <c r="AX91" s="2"/>
      <c r="AY91" s="2"/>
      <c r="AZ91" s="2"/>
      <c r="BA91" s="1"/>
      <c r="BB91" s="2"/>
      <c r="BC91" s="2"/>
      <c r="BD91" s="2"/>
      <c r="BE91" s="2"/>
      <c r="BF91" s="1"/>
      <c r="BG91" s="2"/>
      <c r="BH91" s="2"/>
      <c r="BI91" s="2"/>
      <c r="BJ91" s="2"/>
      <c r="BK91" s="3"/>
      <c r="BL91" s="2"/>
      <c r="BM91" s="2"/>
      <c r="BN91" s="2"/>
      <c r="BO91" s="2"/>
      <c r="BP91" s="3"/>
      <c r="BQ91" s="2"/>
      <c r="BR91" s="2"/>
      <c r="BS91" s="2"/>
      <c r="BT91" s="2"/>
      <c r="BU91" s="3"/>
      <c r="BV91" s="4"/>
      <c r="BW91" s="4"/>
      <c r="BX91" s="4"/>
      <c r="BY91" s="4"/>
      <c r="BZ91" s="4"/>
      <c r="CA91" s="4"/>
      <c r="CB91" s="4"/>
      <c r="CC91" s="5"/>
      <c r="CD91" s="5"/>
      <c r="CE91" s="5"/>
      <c r="CF91" s="5"/>
      <c r="CG91" s="5"/>
      <c r="CH91" s="5"/>
      <c r="CI91" s="5"/>
      <c r="CJ91" s="733"/>
      <c r="CK91" s="733"/>
      <c r="CL91" s="733"/>
      <c r="CM91" s="733"/>
    </row>
    <row r="92" spans="1:91" x14ac:dyDescent="0.25">
      <c r="A92" s="506"/>
      <c r="B92" s="507"/>
      <c r="C92" s="1"/>
      <c r="D92" s="158"/>
      <c r="E92" s="159"/>
      <c r="F92" s="159"/>
      <c r="G92" s="160"/>
      <c r="H92" s="1"/>
      <c r="I92" s="158"/>
      <c r="J92" s="159"/>
      <c r="K92" s="159"/>
      <c r="L92" s="160"/>
      <c r="M92" s="1"/>
      <c r="N92" s="158"/>
      <c r="O92" s="159"/>
      <c r="P92" s="159"/>
      <c r="Q92" s="160"/>
      <c r="R92" s="1"/>
      <c r="S92" s="158"/>
      <c r="T92" s="159"/>
      <c r="U92" s="159"/>
      <c r="V92" s="160"/>
      <c r="W92" s="1"/>
      <c r="X92" s="158"/>
      <c r="Y92" s="159"/>
      <c r="Z92" s="159"/>
      <c r="AA92" s="160"/>
      <c r="AB92" s="1"/>
      <c r="AC92" s="158"/>
      <c r="AD92" s="159"/>
      <c r="AE92" s="159"/>
      <c r="AF92" s="160"/>
      <c r="AG92" s="1"/>
      <c r="AH92" s="158"/>
      <c r="AI92" s="159"/>
      <c r="AJ92" s="159"/>
      <c r="AK92" s="160"/>
      <c r="AL92" s="1"/>
      <c r="AM92" s="158"/>
      <c r="AN92" s="159"/>
      <c r="AO92" s="159"/>
      <c r="AP92" s="160"/>
      <c r="AQ92" s="1"/>
      <c r="AR92" s="158"/>
      <c r="AS92" s="159"/>
      <c r="AT92" s="159"/>
      <c r="AU92" s="160"/>
      <c r="AV92" s="1"/>
      <c r="AW92" s="158"/>
      <c r="AX92" s="159"/>
      <c r="AY92" s="159"/>
      <c r="AZ92" s="160"/>
      <c r="BA92" s="1"/>
      <c r="BB92" s="158"/>
      <c r="BC92" s="159"/>
      <c r="BD92" s="159"/>
      <c r="BE92" s="160"/>
      <c r="BF92" s="1"/>
      <c r="BG92" s="158"/>
      <c r="BH92" s="159"/>
      <c r="BI92" s="159"/>
      <c r="BJ92" s="160"/>
      <c r="BK92" s="3"/>
      <c r="BL92" s="158"/>
      <c r="BM92" s="159"/>
      <c r="BN92" s="159"/>
      <c r="BO92" s="160"/>
      <c r="BP92" s="3"/>
      <c r="BQ92" s="158"/>
      <c r="BR92" s="159"/>
      <c r="BS92" s="159"/>
      <c r="BT92" s="160"/>
      <c r="BU92" s="3"/>
      <c r="BV92" s="158"/>
      <c r="BW92" s="159"/>
      <c r="BX92" s="159"/>
      <c r="BY92" s="159"/>
      <c r="BZ92" s="159"/>
      <c r="CA92" s="159"/>
      <c r="CB92" s="159"/>
      <c r="CC92" s="161"/>
      <c r="CD92" s="161"/>
      <c r="CE92" s="161"/>
      <c r="CF92" s="161"/>
      <c r="CG92" s="161"/>
      <c r="CH92" s="161"/>
      <c r="CI92" s="162"/>
      <c r="CJ92" s="733"/>
      <c r="CK92" s="733"/>
      <c r="CL92" s="733"/>
      <c r="CM92" s="733"/>
    </row>
    <row r="93" spans="1:91" s="113" customFormat="1" x14ac:dyDescent="0.25">
      <c r="A93" s="508" t="s">
        <v>82</v>
      </c>
      <c r="B93" s="509"/>
      <c r="D93" s="215">
        <v>202.7832912472625</v>
      </c>
      <c r="E93" s="216">
        <v>353.02657451913484</v>
      </c>
      <c r="F93" s="216">
        <v>282.0504024604956</v>
      </c>
      <c r="G93" s="214">
        <v>472.42935321200105</v>
      </c>
      <c r="H93" s="477"/>
      <c r="I93" s="215">
        <v>108.7562244972778</v>
      </c>
      <c r="J93" s="216">
        <v>240.87607464801431</v>
      </c>
      <c r="K93" s="216">
        <v>308.69156317276827</v>
      </c>
      <c r="L93" s="214">
        <v>431.03086833765764</v>
      </c>
      <c r="M93" s="477"/>
      <c r="N93" s="215">
        <v>113.87957210090042</v>
      </c>
      <c r="O93" s="216">
        <v>259.40922739891329</v>
      </c>
      <c r="P93" s="216">
        <v>366.66916212383603</v>
      </c>
      <c r="Q93" s="214">
        <v>480.33089126124281</v>
      </c>
      <c r="R93" s="169"/>
      <c r="S93" s="215">
        <v>158.36499086472685</v>
      </c>
      <c r="T93" s="216">
        <v>308.37773829992926</v>
      </c>
      <c r="U93" s="216">
        <v>363.09755068018035</v>
      </c>
      <c r="V93" s="214">
        <v>522.38215347589573</v>
      </c>
      <c r="W93" s="169"/>
      <c r="X93" s="215">
        <v>292.33391246971888</v>
      </c>
      <c r="Y93" s="216">
        <v>366.19329492786352</v>
      </c>
      <c r="Z93" s="216">
        <v>433.55067748960977</v>
      </c>
      <c r="AA93" s="214">
        <v>718.79804658861678</v>
      </c>
      <c r="AB93" s="478"/>
      <c r="AC93" s="215">
        <v>485.26193131966124</v>
      </c>
      <c r="AD93" s="216">
        <v>483.82962562516803</v>
      </c>
      <c r="AE93" s="216">
        <v>526.54467252752704</v>
      </c>
      <c r="AF93" s="214">
        <v>798.23435187690325</v>
      </c>
      <c r="AG93" s="478"/>
      <c r="AH93" s="215">
        <v>495.52217557363343</v>
      </c>
      <c r="AI93" s="216">
        <v>426.91802085677961</v>
      </c>
      <c r="AJ93" s="216">
        <v>484.19154857329858</v>
      </c>
      <c r="AK93" s="214">
        <v>540.21412039689392</v>
      </c>
      <c r="AL93" s="169"/>
      <c r="AM93" s="215">
        <v>267.83625970972344</v>
      </c>
      <c r="AN93" s="216">
        <v>327.02267592933003</v>
      </c>
      <c r="AO93" s="216">
        <v>463.16381453852904</v>
      </c>
      <c r="AP93" s="214">
        <v>519.6190573124278</v>
      </c>
      <c r="AQ93" s="475"/>
      <c r="AR93" s="215">
        <v>350.08601383125472</v>
      </c>
      <c r="AS93" s="216">
        <v>350.77317792428551</v>
      </c>
      <c r="AT93" s="216">
        <v>302.7972241975757</v>
      </c>
      <c r="AU93" s="214">
        <v>484.51932625764442</v>
      </c>
      <c r="AV93" s="475"/>
      <c r="AW93" s="215">
        <v>278.81934040433595</v>
      </c>
      <c r="AX93" s="216">
        <v>397.56522123159709</v>
      </c>
      <c r="AY93" s="216">
        <v>491.39192247005303</v>
      </c>
      <c r="AZ93" s="214">
        <v>716.06211136487786</v>
      </c>
      <c r="BA93" s="475"/>
      <c r="BB93" s="215">
        <v>382.4783727698549</v>
      </c>
      <c r="BC93" s="216">
        <v>411.56696680081603</v>
      </c>
      <c r="BD93" s="216">
        <v>525.23566506238114</v>
      </c>
      <c r="BE93" s="214">
        <v>520.53430320002462</v>
      </c>
      <c r="BF93" s="475"/>
      <c r="BG93" s="215">
        <v>364.72069353892113</v>
      </c>
      <c r="BH93" s="216">
        <v>385.27952441498684</v>
      </c>
      <c r="BI93" s="216">
        <v>379.72071915491438</v>
      </c>
      <c r="BJ93" s="168">
        <v>819.72457923291074</v>
      </c>
      <c r="BK93" s="216"/>
      <c r="BL93" s="215">
        <v>438.44362336350798</v>
      </c>
      <c r="BM93" s="216">
        <v>479.36136293999999</v>
      </c>
      <c r="BN93" s="216">
        <v>519.04127309170019</v>
      </c>
      <c r="BO93" s="214">
        <v>775.97825060306502</v>
      </c>
      <c r="BP93" s="170"/>
      <c r="BQ93" s="215">
        <v>416.11324277000011</v>
      </c>
      <c r="BR93" s="216">
        <v>543.73934030999862</v>
      </c>
      <c r="BS93" s="216">
        <v>755.74415639496794</v>
      </c>
      <c r="BT93" s="214">
        <v>826.37474011699953</v>
      </c>
      <c r="BU93" s="170"/>
      <c r="BV93" s="165">
        <f>SUM(D93:G93)</f>
        <v>1310.2896214388938</v>
      </c>
      <c r="BW93" s="166">
        <f>SUM(I93:L93)</f>
        <v>1089.354730655718</v>
      </c>
      <c r="BX93" s="166">
        <f>SUM(N93:Q93)</f>
        <v>1220.2888528848925</v>
      </c>
      <c r="BY93" s="166">
        <f>SUM(S93:V93)</f>
        <v>1352.2224333207323</v>
      </c>
      <c r="BZ93" s="166">
        <f>SUM(X93:AA93)</f>
        <v>1810.875931475809</v>
      </c>
      <c r="CA93" s="166">
        <f>SUM(AC93:AF93)</f>
        <v>2293.8705813492597</v>
      </c>
      <c r="CB93" s="166">
        <f>SUM(AH93:AK93)</f>
        <v>1946.8458654006054</v>
      </c>
      <c r="CC93" s="170">
        <f>SUM(AM93:AP93)</f>
        <v>1577.6418074900103</v>
      </c>
      <c r="CD93" s="170">
        <f>SUM(AR93:AU93)</f>
        <v>1488.1757422107603</v>
      </c>
      <c r="CE93" s="170">
        <f>SUM(AW93:AZ93)</f>
        <v>1883.838595470864</v>
      </c>
      <c r="CF93" s="170">
        <f>SUM(BB93:BE93)</f>
        <v>1839.8153078330765</v>
      </c>
      <c r="CG93" s="170">
        <f>SUM(BG93:BJ93)</f>
        <v>1949.4455163417333</v>
      </c>
      <c r="CH93" s="170">
        <f>SUM(BL93:BO93)</f>
        <v>2212.8245099982732</v>
      </c>
      <c r="CI93" s="171">
        <f>SUM(BQ93:BT93)</f>
        <v>2541.9714795919663</v>
      </c>
      <c r="CJ93" s="733"/>
      <c r="CK93" s="733"/>
      <c r="CL93" s="733"/>
      <c r="CM93" s="733"/>
    </row>
    <row r="94" spans="1:91" x14ac:dyDescent="0.25">
      <c r="A94" s="508"/>
      <c r="B94" s="510"/>
      <c r="C94" s="1"/>
      <c r="D94" s="175"/>
      <c r="E94" s="176"/>
      <c r="F94" s="176"/>
      <c r="G94" s="511"/>
      <c r="H94" s="125"/>
      <c r="I94" s="175"/>
      <c r="J94" s="176"/>
      <c r="K94" s="176"/>
      <c r="L94" s="511"/>
      <c r="M94" s="125"/>
      <c r="N94" s="175"/>
      <c r="O94" s="176"/>
      <c r="P94" s="176"/>
      <c r="Q94" s="511"/>
      <c r="R94" s="125"/>
      <c r="S94" s="175"/>
      <c r="T94" s="176"/>
      <c r="U94" s="176"/>
      <c r="V94" s="511"/>
      <c r="W94" s="125"/>
      <c r="X94" s="175"/>
      <c r="Y94" s="176"/>
      <c r="Z94" s="176"/>
      <c r="AA94" s="511"/>
      <c r="AB94" s="125"/>
      <c r="AC94" s="175"/>
      <c r="AD94" s="176"/>
      <c r="AE94" s="176"/>
      <c r="AF94" s="511"/>
      <c r="AG94" s="125"/>
      <c r="AH94" s="175"/>
      <c r="AI94" s="176"/>
      <c r="AJ94" s="176"/>
      <c r="AK94" s="511"/>
      <c r="AL94" s="125"/>
      <c r="AM94" s="175"/>
      <c r="AN94" s="176"/>
      <c r="AO94" s="176"/>
      <c r="AP94" s="511"/>
      <c r="AQ94" s="125"/>
      <c r="AR94" s="175"/>
      <c r="AS94" s="176"/>
      <c r="AT94" s="176"/>
      <c r="AU94" s="511"/>
      <c r="AV94" s="125"/>
      <c r="AW94" s="175"/>
      <c r="AX94" s="176"/>
      <c r="AY94" s="176"/>
      <c r="AZ94" s="511"/>
      <c r="BA94" s="125"/>
      <c r="BB94" s="175"/>
      <c r="BC94" s="176"/>
      <c r="BD94" s="176"/>
      <c r="BE94" s="511"/>
      <c r="BF94" s="125"/>
      <c r="BG94" s="175"/>
      <c r="BH94" s="176"/>
      <c r="BI94" s="176"/>
      <c r="BJ94" s="79"/>
      <c r="BK94" s="474"/>
      <c r="BL94" s="175"/>
      <c r="BM94" s="176"/>
      <c r="BN94" s="176"/>
      <c r="BO94" s="511"/>
      <c r="BP94" s="174"/>
      <c r="BQ94" s="175"/>
      <c r="BR94" s="176"/>
      <c r="BS94" s="176"/>
      <c r="BT94" s="511"/>
      <c r="BU94" s="174"/>
      <c r="BV94" s="175"/>
      <c r="BW94" s="176"/>
      <c r="BX94" s="176"/>
      <c r="BY94" s="176"/>
      <c r="BZ94" s="176"/>
      <c r="CA94" s="176"/>
      <c r="CB94" s="176"/>
      <c r="CC94" s="177"/>
      <c r="CD94" s="177"/>
      <c r="CE94" s="177"/>
      <c r="CF94" s="177"/>
      <c r="CG94" s="177"/>
      <c r="CH94" s="177"/>
      <c r="CI94" s="178"/>
      <c r="CJ94" s="733"/>
      <c r="CK94" s="733"/>
      <c r="CL94" s="733"/>
      <c r="CM94" s="733"/>
    </row>
    <row r="95" spans="1:91" s="113" customFormat="1" x14ac:dyDescent="0.25">
      <c r="A95" s="508" t="s">
        <v>9</v>
      </c>
      <c r="B95" s="510"/>
      <c r="D95" s="165">
        <f>Ipiranga!D87</f>
        <v>111.81866642726247</v>
      </c>
      <c r="E95" s="166">
        <f>Ipiranga!E87</f>
        <v>211.11003168000008</v>
      </c>
      <c r="F95" s="166">
        <f>Ipiranga!F87</f>
        <v>213.43291645999997</v>
      </c>
      <c r="G95" s="167">
        <f>Ipiranga!G87</f>
        <v>405.25047054200104</v>
      </c>
      <c r="H95" s="124"/>
      <c r="I95" s="165">
        <f>Ipiranga!I87</f>
        <v>47.076573979999971</v>
      </c>
      <c r="J95" s="166">
        <f>Ipiranga!J87</f>
        <v>153.40957283000003</v>
      </c>
      <c r="K95" s="166">
        <f>Ipiranga!K87</f>
        <v>209.39543166000001</v>
      </c>
      <c r="L95" s="167">
        <f>Ipiranga!L87</f>
        <v>336.25173129443067</v>
      </c>
      <c r="M95" s="124"/>
      <c r="N95" s="165">
        <f>Ipiranga!N87</f>
        <v>59.741403000000005</v>
      </c>
      <c r="O95" s="166">
        <f>Ipiranga!O87</f>
        <v>145.86890617999998</v>
      </c>
      <c r="P95" s="166">
        <f>Ipiranga!P87</f>
        <v>240.88611395999999</v>
      </c>
      <c r="Q95" s="167">
        <f>Ipiranga!Q87</f>
        <v>368.05780656999951</v>
      </c>
      <c r="R95" s="124"/>
      <c r="S95" s="165">
        <f>Ipiranga!S87</f>
        <v>52.918310009999999</v>
      </c>
      <c r="T95" s="166">
        <f>Ipiranga!T87</f>
        <v>196.35676396999997</v>
      </c>
      <c r="U95" s="166">
        <f>Ipiranga!U87</f>
        <v>239.03219238000003</v>
      </c>
      <c r="V95" s="167">
        <f>Ipiranga!V87</f>
        <v>383.68136980000088</v>
      </c>
      <c r="W95" s="124"/>
      <c r="X95" s="165">
        <f>Ipiranga!X87</f>
        <v>146.1474444600002</v>
      </c>
      <c r="Y95" s="166">
        <f>Ipiranga!Y87</f>
        <v>201.09152283999998</v>
      </c>
      <c r="Z95" s="166">
        <f>Ipiranga!Z87</f>
        <v>253.71601549999997</v>
      </c>
      <c r="AA95" s="167">
        <f>Ipiranga!AA87</f>
        <v>464.38600673000002</v>
      </c>
      <c r="AB95" s="124"/>
      <c r="AC95" s="165">
        <f>Ipiranga!AC87</f>
        <v>294.66316651</v>
      </c>
      <c r="AD95" s="166">
        <f>Ipiranga!AD87</f>
        <v>276.53545732999999</v>
      </c>
      <c r="AE95" s="166">
        <f>Ipiranga!AE87</f>
        <v>291.41484130999993</v>
      </c>
      <c r="AF95" s="167">
        <f>Ipiranga!AF87</f>
        <v>473.82693451000006</v>
      </c>
      <c r="AG95" s="124"/>
      <c r="AH95" s="165">
        <f>Ipiranga!AH87</f>
        <v>256.50690006000002</v>
      </c>
      <c r="AI95" s="166">
        <f>Ipiranga!AI87</f>
        <v>164.40550260000001</v>
      </c>
      <c r="AJ95" s="166">
        <f>Ipiranga!AJ87</f>
        <v>253.38657316999993</v>
      </c>
      <c r="AK95" s="167">
        <f>Ipiranga!AK87</f>
        <v>282.81121708999996</v>
      </c>
      <c r="AL95" s="124"/>
      <c r="AM95" s="165">
        <f>Ipiranga!AM87</f>
        <v>123.49622555999997</v>
      </c>
      <c r="AN95" s="166">
        <f>Ipiranga!AN87</f>
        <v>150.09224942</v>
      </c>
      <c r="AO95" s="166">
        <f>Ipiranga!AO87</f>
        <v>225.93521505999996</v>
      </c>
      <c r="AP95" s="167">
        <f>Ipiranga!AP87</f>
        <v>238.14772300999996</v>
      </c>
      <c r="AQ95" s="124"/>
      <c r="AR95" s="165">
        <f>Ipiranga!AR87</f>
        <v>203.03935024000006</v>
      </c>
      <c r="AS95" s="166">
        <f>Ipiranga!AS87</f>
        <v>205.93446939</v>
      </c>
      <c r="AT95" s="166">
        <f>Ipiranga!AT87</f>
        <v>111.49491050377499</v>
      </c>
      <c r="AU95" s="167">
        <f>Ipiranga!AU87</f>
        <v>197.68120550000012</v>
      </c>
      <c r="AV95" s="124"/>
      <c r="AW95" s="165">
        <f>Ipiranga!AW87</f>
        <v>45.983462849525068</v>
      </c>
      <c r="AX95" s="166">
        <f>Ipiranga!AX87</f>
        <v>118.20476422243213</v>
      </c>
      <c r="AY95" s="166">
        <f>Ipiranga!AY87</f>
        <v>253.39658562000011</v>
      </c>
      <c r="AZ95" s="167">
        <f>Ipiranga!AZ87</f>
        <v>424.59363194999975</v>
      </c>
      <c r="BA95" s="124"/>
      <c r="BB95" s="165">
        <f>Ipiranga!BB87</f>
        <v>176.76323749799988</v>
      </c>
      <c r="BC95" s="166">
        <f>Ipiranga!BC87</f>
        <v>291.60130972000002</v>
      </c>
      <c r="BD95" s="166">
        <f>Ipiranga!BD87</f>
        <v>359.91554479999996</v>
      </c>
      <c r="BE95" s="167">
        <f>Ipiranga!BE87</f>
        <v>333.85928077100175</v>
      </c>
      <c r="BF95" s="124"/>
      <c r="BG95" s="165">
        <f>Ipiranga!BG87</f>
        <v>205.88607387999991</v>
      </c>
      <c r="BH95" s="166">
        <f>Ipiranga!BH87</f>
        <v>270.06945219000033</v>
      </c>
      <c r="BI95" s="166">
        <f>Ipiranga!BI87</f>
        <v>102.3651083799999</v>
      </c>
      <c r="BJ95" s="168">
        <f>Ipiranga!BJ87</f>
        <v>598.30266472333335</v>
      </c>
      <c r="BK95" s="478"/>
      <c r="BL95" s="165">
        <f>Ipiranga!BL87</f>
        <v>184.62856267350799</v>
      </c>
      <c r="BM95" s="166">
        <f>Ipiranga!BM87</f>
        <v>228.26779981000007</v>
      </c>
      <c r="BN95" s="166">
        <f>Ipiranga!BN87</f>
        <v>238.63866931000007</v>
      </c>
      <c r="BO95" s="167">
        <f>Ipiranga!BO87</f>
        <v>349.14908218000005</v>
      </c>
      <c r="BP95" s="169"/>
      <c r="BQ95" s="165">
        <v>212.61899849999992</v>
      </c>
      <c r="BR95" s="166">
        <f>BR96+BR97+BR98</f>
        <v>218.33247822000004</v>
      </c>
      <c r="BS95" s="166">
        <f>BS96+BS97+BS98</f>
        <v>401.76552710496787</v>
      </c>
      <c r="BT95" s="167">
        <f>BT96+BT97+BT98</f>
        <v>439.56584631999993</v>
      </c>
      <c r="BU95" s="169"/>
      <c r="BV95" s="165">
        <f>SUM(D95:G95)</f>
        <v>941.6120851092636</v>
      </c>
      <c r="BW95" s="166">
        <f>SUM(I95:L95)</f>
        <v>746.13330976443069</v>
      </c>
      <c r="BX95" s="166">
        <f>SUM(N95:Q95)</f>
        <v>814.5542297099995</v>
      </c>
      <c r="BY95" s="166">
        <f>SUM(S95:V95)</f>
        <v>871.98863616000085</v>
      </c>
      <c r="BZ95" s="166">
        <f>SUM(X95:AA95)</f>
        <v>1065.3409895300001</v>
      </c>
      <c r="CA95" s="166">
        <f>SUM(AC95:AF95)</f>
        <v>1336.4403996599999</v>
      </c>
      <c r="CB95" s="166">
        <f>SUM(AH95:AK95)</f>
        <v>957.11019291999992</v>
      </c>
      <c r="CC95" s="170">
        <f>SUM(AM95:AP95)</f>
        <v>737.67141304999996</v>
      </c>
      <c r="CD95" s="170">
        <f>SUM(AR95:AU95)</f>
        <v>718.14993563377527</v>
      </c>
      <c r="CE95" s="170">
        <f>SUM(AW95:AZ95)</f>
        <v>842.17844464195707</v>
      </c>
      <c r="CF95" s="170">
        <f>SUM(BB95:BE95)</f>
        <v>1162.1393727890015</v>
      </c>
      <c r="CG95" s="170">
        <f>SUM(BG95:BJ95)</f>
        <v>1176.6232991733336</v>
      </c>
      <c r="CH95" s="170">
        <f>SUM(BL95:BO95)</f>
        <v>1000.6841139735081</v>
      </c>
      <c r="CI95" s="171">
        <f>SUM(BQ95:BT95)</f>
        <v>1272.2828501449678</v>
      </c>
      <c r="CJ95" s="733"/>
      <c r="CK95" s="733"/>
      <c r="CL95" s="733"/>
      <c r="CM95" s="733"/>
    </row>
    <row r="96" spans="1:91" x14ac:dyDescent="0.25">
      <c r="A96" s="514" t="s">
        <v>83</v>
      </c>
      <c r="B96" s="406"/>
      <c r="C96" s="1"/>
      <c r="D96" s="199">
        <f>Ipiranga!D88</f>
        <v>0</v>
      </c>
      <c r="E96" s="200">
        <f>Ipiranga!E88</f>
        <v>0</v>
      </c>
      <c r="F96" s="200">
        <f>Ipiranga!F88</f>
        <v>0</v>
      </c>
      <c r="G96" s="197">
        <f>Ipiranga!G88</f>
        <v>0</v>
      </c>
      <c r="H96" s="473"/>
      <c r="I96" s="199">
        <f>Ipiranga!I88</f>
        <v>0</v>
      </c>
      <c r="J96" s="200">
        <f>Ipiranga!J88</f>
        <v>0</v>
      </c>
      <c r="K96" s="200">
        <f>Ipiranga!K88</f>
        <v>0</v>
      </c>
      <c r="L96" s="197">
        <f>Ipiranga!L88</f>
        <v>0</v>
      </c>
      <c r="M96" s="473"/>
      <c r="N96" s="199">
        <f>Ipiranga!N88</f>
        <v>0</v>
      </c>
      <c r="O96" s="200">
        <f>Ipiranga!O88</f>
        <v>0</v>
      </c>
      <c r="P96" s="200">
        <f>Ipiranga!P88</f>
        <v>0</v>
      </c>
      <c r="Q96" s="197">
        <f>Ipiranga!Q88</f>
        <v>0</v>
      </c>
      <c r="R96" s="174"/>
      <c r="S96" s="199">
        <f>Ipiranga!S88</f>
        <v>0</v>
      </c>
      <c r="T96" s="200">
        <f>Ipiranga!T88</f>
        <v>0</v>
      </c>
      <c r="U96" s="200">
        <f>Ipiranga!U88</f>
        <v>0</v>
      </c>
      <c r="V96" s="197">
        <f>Ipiranga!V88</f>
        <v>0</v>
      </c>
      <c r="W96" s="174"/>
      <c r="X96" s="199">
        <f>Ipiranga!X88</f>
        <v>0</v>
      </c>
      <c r="Y96" s="200">
        <f>Ipiranga!Y88</f>
        <v>0</v>
      </c>
      <c r="Z96" s="200">
        <f>Ipiranga!Z88</f>
        <v>0</v>
      </c>
      <c r="AA96" s="197">
        <f>Ipiranga!AA88</f>
        <v>0</v>
      </c>
      <c r="AB96" s="474"/>
      <c r="AC96" s="199">
        <f>Ipiranga!AC88</f>
        <v>0</v>
      </c>
      <c r="AD96" s="200">
        <f>Ipiranga!AD88</f>
        <v>0</v>
      </c>
      <c r="AE96" s="200">
        <f>Ipiranga!AE88</f>
        <v>0</v>
      </c>
      <c r="AF96" s="197">
        <f>Ipiranga!AF88</f>
        <v>0</v>
      </c>
      <c r="AG96" s="474"/>
      <c r="AH96" s="199">
        <f>Ipiranga!AH88</f>
        <v>111.44579466</v>
      </c>
      <c r="AI96" s="200">
        <f>Ipiranga!AI88</f>
        <v>76.936150529999992</v>
      </c>
      <c r="AJ96" s="200">
        <f>Ipiranga!AJ88</f>
        <v>90.42719916999998</v>
      </c>
      <c r="AK96" s="197">
        <f>Ipiranga!AK88</f>
        <v>108.82326309000003</v>
      </c>
      <c r="AL96" s="174"/>
      <c r="AM96" s="199">
        <f>Ipiranga!AM88</f>
        <v>60.782609540000003</v>
      </c>
      <c r="AN96" s="200">
        <f>Ipiranga!AN88</f>
        <v>74.521506529999996</v>
      </c>
      <c r="AO96" s="200">
        <f>Ipiranga!AO88</f>
        <v>118.61921758999999</v>
      </c>
      <c r="AP96" s="197">
        <f>Ipiranga!AP88</f>
        <v>135.83726648000001</v>
      </c>
      <c r="AQ96" s="515"/>
      <c r="AR96" s="199">
        <f>Ipiranga!AR88</f>
        <v>57.678567829999999</v>
      </c>
      <c r="AS96" s="200">
        <f>Ipiranga!AS88</f>
        <v>38.89518411000001</v>
      </c>
      <c r="AT96" s="200">
        <f>Ipiranga!AT88</f>
        <v>38.461074053775008</v>
      </c>
      <c r="AU96" s="197">
        <f>Ipiranga!AU88</f>
        <v>99.38393944000002</v>
      </c>
      <c r="AV96" s="515"/>
      <c r="AW96" s="199">
        <f>Ipiranga!AW88</f>
        <v>53.56865895452502</v>
      </c>
      <c r="AX96" s="200">
        <f>Ipiranga!AX88</f>
        <v>67.105182292432303</v>
      </c>
      <c r="AY96" s="200">
        <f>Ipiranga!AY88</f>
        <v>133.97840613000002</v>
      </c>
      <c r="AZ96" s="197">
        <f>Ipiranga!AZ88</f>
        <v>199.21568466999989</v>
      </c>
      <c r="BA96" s="515"/>
      <c r="BB96" s="199">
        <f>Ipiranga!BB88</f>
        <v>85.121933387999988</v>
      </c>
      <c r="BC96" s="200">
        <f>Ipiranga!BC88</f>
        <v>114.90100312000001</v>
      </c>
      <c r="BD96" s="200">
        <f>Ipiranga!BD88</f>
        <v>151.75794568000001</v>
      </c>
      <c r="BE96" s="197">
        <f>Ipiranga!BE88</f>
        <v>121.73772427099998</v>
      </c>
      <c r="BF96" s="515"/>
      <c r="BG96" s="199">
        <f>Ipiranga!BG88</f>
        <v>27.812874749999992</v>
      </c>
      <c r="BH96" s="200">
        <f>Ipiranga!BH88</f>
        <v>89.048873780000008</v>
      </c>
      <c r="BI96" s="200">
        <f>Ipiranga!BI88</f>
        <v>1.8774320999999761</v>
      </c>
      <c r="BJ96" s="197">
        <f>Ipiranga!BJ88</f>
        <v>325.86096096333335</v>
      </c>
      <c r="BK96" s="474"/>
      <c r="BL96" s="199">
        <f>Ipiranga!BL88</f>
        <v>18.577259153507999</v>
      </c>
      <c r="BM96" s="200">
        <f>Ipiranga!BM88</f>
        <v>49.32586640000001</v>
      </c>
      <c r="BN96" s="200">
        <f>Ipiranga!BN88</f>
        <v>67.125359880000005</v>
      </c>
      <c r="BO96" s="197">
        <f>Ipiranga!BO88</f>
        <v>123.78314876999998</v>
      </c>
      <c r="BP96" s="174"/>
      <c r="BQ96" s="199">
        <v>163.44925963000003</v>
      </c>
      <c r="BR96" s="200">
        <f>Ipiranga!BR88</f>
        <v>111.82014964999999</v>
      </c>
      <c r="BS96" s="200">
        <v>149.78256959496787</v>
      </c>
      <c r="BT96" s="197">
        <f>Ipiranga!BT88</f>
        <v>158.83970276999997</v>
      </c>
      <c r="BU96" s="174"/>
      <c r="BV96" s="175">
        <f>SUM(D96:G96)</f>
        <v>0</v>
      </c>
      <c r="BW96" s="176">
        <f>SUM(I96:L96)</f>
        <v>0</v>
      </c>
      <c r="BX96" s="176">
        <f>SUM(N96:Q96)</f>
        <v>0</v>
      </c>
      <c r="BY96" s="176">
        <f>SUM(S96:V96)</f>
        <v>0</v>
      </c>
      <c r="BZ96" s="176">
        <f>SUM(X96:AA96)</f>
        <v>0</v>
      </c>
      <c r="CA96" s="176">
        <f>SUM(AC96:AF96)</f>
        <v>0</v>
      </c>
      <c r="CB96" s="176">
        <f>SUM(AH96:AK96)</f>
        <v>387.63240745000002</v>
      </c>
      <c r="CC96" s="177">
        <f>SUM(AM96:AP96)</f>
        <v>389.76060013999995</v>
      </c>
      <c r="CD96" s="177">
        <f>SUM(AR96:AU96)</f>
        <v>234.41876543377504</v>
      </c>
      <c r="CE96" s="177">
        <f>SUM(AW96:AZ96)</f>
        <v>453.86793204695721</v>
      </c>
      <c r="CF96" s="177">
        <f>SUM(BB96:BE96)</f>
        <v>473.51860645899995</v>
      </c>
      <c r="CG96" s="177">
        <f>SUM(BG96:BJ96)</f>
        <v>444.60014159333332</v>
      </c>
      <c r="CH96" s="177">
        <f>SUM(BL96:BO96)</f>
        <v>258.81163420350799</v>
      </c>
      <c r="CI96" s="178">
        <f>SUM(BQ96:BT96)</f>
        <v>583.89168164496778</v>
      </c>
      <c r="CJ96" s="733"/>
      <c r="CK96" s="733"/>
      <c r="CL96" s="733"/>
      <c r="CM96" s="733"/>
    </row>
    <row r="97" spans="1:91" x14ac:dyDescent="0.25">
      <c r="A97" s="514" t="s">
        <v>84</v>
      </c>
      <c r="B97" s="406"/>
      <c r="C97" s="1"/>
      <c r="D97" s="199">
        <f>Ipiranga!D89</f>
        <v>0</v>
      </c>
      <c r="E97" s="200">
        <f>Ipiranga!E89</f>
        <v>0</v>
      </c>
      <c r="F97" s="200">
        <f>Ipiranga!F89</f>
        <v>0</v>
      </c>
      <c r="G97" s="197">
        <f>Ipiranga!G89</f>
        <v>0</v>
      </c>
      <c r="H97" s="473"/>
      <c r="I97" s="199">
        <f>Ipiranga!I89</f>
        <v>0</v>
      </c>
      <c r="J97" s="200">
        <f>Ipiranga!J89</f>
        <v>0</v>
      </c>
      <c r="K97" s="200">
        <f>Ipiranga!K89</f>
        <v>0</v>
      </c>
      <c r="L97" s="197">
        <f>Ipiranga!L89</f>
        <v>0</v>
      </c>
      <c r="M97" s="473"/>
      <c r="N97" s="199">
        <f>Ipiranga!N89</f>
        <v>0</v>
      </c>
      <c r="O97" s="200">
        <f>Ipiranga!O89</f>
        <v>0</v>
      </c>
      <c r="P97" s="200">
        <f>Ipiranga!P89</f>
        <v>0</v>
      </c>
      <c r="Q97" s="197">
        <f>Ipiranga!Q89</f>
        <v>0</v>
      </c>
      <c r="R97" s="174"/>
      <c r="S97" s="199">
        <f>Ipiranga!S89</f>
        <v>0</v>
      </c>
      <c r="T97" s="200">
        <f>Ipiranga!T89</f>
        <v>0</v>
      </c>
      <c r="U97" s="200">
        <f>Ipiranga!U89</f>
        <v>0</v>
      </c>
      <c r="V97" s="197">
        <f>Ipiranga!V89</f>
        <v>0</v>
      </c>
      <c r="W97" s="174"/>
      <c r="X97" s="199">
        <f>Ipiranga!X89</f>
        <v>0</v>
      </c>
      <c r="Y97" s="200">
        <f>Ipiranga!Y89</f>
        <v>0</v>
      </c>
      <c r="Z97" s="200">
        <f>Ipiranga!Z89</f>
        <v>0</v>
      </c>
      <c r="AA97" s="197">
        <f>Ipiranga!AA89</f>
        <v>0</v>
      </c>
      <c r="AB97" s="474"/>
      <c r="AC97" s="199">
        <f>Ipiranga!AC89</f>
        <v>0</v>
      </c>
      <c r="AD97" s="200">
        <f>Ipiranga!AD89</f>
        <v>0</v>
      </c>
      <c r="AE97" s="200">
        <f>Ipiranga!AE89</f>
        <v>0</v>
      </c>
      <c r="AF97" s="197">
        <f>Ipiranga!AF89</f>
        <v>0</v>
      </c>
      <c r="AG97" s="474"/>
      <c r="AH97" s="199">
        <f>Ipiranga!AH89</f>
        <v>95.865903529999997</v>
      </c>
      <c r="AI97" s="200">
        <f>Ipiranga!AI89</f>
        <v>81.142495440000005</v>
      </c>
      <c r="AJ97" s="200">
        <f>Ipiranga!AJ89</f>
        <v>102.37257725999999</v>
      </c>
      <c r="AK97" s="197">
        <f>Ipiranga!AK89</f>
        <v>110.62999925999998</v>
      </c>
      <c r="AL97" s="174"/>
      <c r="AM97" s="199">
        <f>Ipiranga!AM89</f>
        <v>64.055815129999999</v>
      </c>
      <c r="AN97" s="200">
        <f>Ipiranga!AN89</f>
        <v>62.278502899999992</v>
      </c>
      <c r="AO97" s="200">
        <f>Ipiranga!AO89</f>
        <v>104.83036158</v>
      </c>
      <c r="AP97" s="197">
        <f>Ipiranga!AP89</f>
        <v>96.180900219999998</v>
      </c>
      <c r="AQ97" s="515"/>
      <c r="AR97" s="199">
        <f>Ipiranga!AR89</f>
        <v>141.61746930000004</v>
      </c>
      <c r="AS97" s="200">
        <f>Ipiranga!AS89</f>
        <v>90.149705760000003</v>
      </c>
      <c r="AT97" s="200">
        <f>Ipiranga!AT89</f>
        <v>60.185330289999996</v>
      </c>
      <c r="AU97" s="197">
        <f>Ipiranga!AU89</f>
        <v>59.280667429999994</v>
      </c>
      <c r="AV97" s="515"/>
      <c r="AW97" s="199">
        <f>Ipiranga!AW89</f>
        <v>35.880747130000003</v>
      </c>
      <c r="AX97" s="200">
        <f>Ipiranga!AX89</f>
        <v>47.751082089999862</v>
      </c>
      <c r="AY97" s="200">
        <f>Ipiranga!AY89</f>
        <v>138.99157902000002</v>
      </c>
      <c r="AZ97" s="197">
        <f>Ipiranga!AZ89</f>
        <v>197.63737899999987</v>
      </c>
      <c r="BA97" s="515"/>
      <c r="BB97" s="199">
        <f>Ipiranga!BB89</f>
        <v>124.74666025999991</v>
      </c>
      <c r="BC97" s="200">
        <f>Ipiranga!BC89</f>
        <v>186.22485706999996</v>
      </c>
      <c r="BD97" s="200">
        <f>Ipiranga!BD89</f>
        <v>201.29031890999997</v>
      </c>
      <c r="BE97" s="197">
        <f>Ipiranga!BE89</f>
        <v>198.64495989000176</v>
      </c>
      <c r="BF97" s="515"/>
      <c r="BG97" s="199">
        <f>Ipiranga!BG89</f>
        <v>150.08542052999996</v>
      </c>
      <c r="BH97" s="200">
        <f>Ipiranga!BH89</f>
        <v>201.12908055000003</v>
      </c>
      <c r="BI97" s="200">
        <f>Ipiranga!BI89</f>
        <v>131.56656823</v>
      </c>
      <c r="BJ97" s="197">
        <f>Ipiranga!BJ89</f>
        <v>285.29867115000002</v>
      </c>
      <c r="BK97" s="474"/>
      <c r="BL97" s="199">
        <f>Ipiranga!BL89</f>
        <v>148.16654897999996</v>
      </c>
      <c r="BM97" s="200">
        <f>Ipiranga!BM89</f>
        <v>153.73612572000005</v>
      </c>
      <c r="BN97" s="200">
        <f>Ipiranga!BN89</f>
        <v>149.17877488000008</v>
      </c>
      <c r="BO97" s="197">
        <f>Ipiranga!BO89</f>
        <v>180.57368542000003</v>
      </c>
      <c r="BP97" s="174"/>
      <c r="BQ97" s="199">
        <v>111.24725850999998</v>
      </c>
      <c r="BR97" s="200">
        <f>Ipiranga!BR89</f>
        <v>133.42146597000004</v>
      </c>
      <c r="BS97" s="200">
        <v>197.99722295000004</v>
      </c>
      <c r="BT97" s="197">
        <f>Ipiranga!BT89</f>
        <v>204.42662328</v>
      </c>
      <c r="BU97" s="174"/>
      <c r="BV97" s="175">
        <f>SUM(D97:G97)</f>
        <v>0</v>
      </c>
      <c r="BW97" s="176">
        <f>SUM(I97:L97)</f>
        <v>0</v>
      </c>
      <c r="BX97" s="176">
        <f>SUM(N97:Q97)</f>
        <v>0</v>
      </c>
      <c r="BY97" s="176">
        <f>SUM(S97:V97)</f>
        <v>0</v>
      </c>
      <c r="BZ97" s="176">
        <f>SUM(X97:AA97)</f>
        <v>0</v>
      </c>
      <c r="CA97" s="176">
        <f>SUM(AC97:AF97)</f>
        <v>0</v>
      </c>
      <c r="CB97" s="176">
        <f>SUM(AH97:AK97)</f>
        <v>390.01097548999996</v>
      </c>
      <c r="CC97" s="177">
        <f>SUM(AM97:AP97)</f>
        <v>327.34557983000002</v>
      </c>
      <c r="CD97" s="177">
        <f>SUM(AR97:AU97)</f>
        <v>351.23317278000002</v>
      </c>
      <c r="CE97" s="177">
        <f>SUM(AW97:AZ97)</f>
        <v>420.26078723999979</v>
      </c>
      <c r="CF97" s="177">
        <f>SUM(BB97:BE97)</f>
        <v>710.90679613000157</v>
      </c>
      <c r="CG97" s="177">
        <f>SUM(BG97:BJ97)</f>
        <v>768.07974046000004</v>
      </c>
      <c r="CH97" s="177">
        <f>SUM(BL97:BO97)</f>
        <v>631.6551350000002</v>
      </c>
      <c r="CI97" s="178">
        <f>SUM(BQ97:BT97)</f>
        <v>647.09257071000002</v>
      </c>
      <c r="CJ97" s="733"/>
      <c r="CK97" s="733"/>
      <c r="CL97" s="733"/>
      <c r="CM97" s="733"/>
    </row>
    <row r="98" spans="1:91" x14ac:dyDescent="0.25">
      <c r="A98" s="514" t="s">
        <v>85</v>
      </c>
      <c r="B98" s="406"/>
      <c r="C98" s="1"/>
      <c r="D98" s="199">
        <f>Ipiranga!D90</f>
        <v>0</v>
      </c>
      <c r="E98" s="200">
        <f>Ipiranga!E90</f>
        <v>0</v>
      </c>
      <c r="F98" s="200">
        <f>Ipiranga!F90</f>
        <v>0</v>
      </c>
      <c r="G98" s="197">
        <f>Ipiranga!G90</f>
        <v>0</v>
      </c>
      <c r="H98" s="473"/>
      <c r="I98" s="199">
        <f>Ipiranga!I90</f>
        <v>0</v>
      </c>
      <c r="J98" s="200">
        <f>Ipiranga!J90</f>
        <v>0</v>
      </c>
      <c r="K98" s="200">
        <f>Ipiranga!K90</f>
        <v>0</v>
      </c>
      <c r="L98" s="197">
        <f>Ipiranga!L90</f>
        <v>0</v>
      </c>
      <c r="M98" s="473"/>
      <c r="N98" s="199">
        <f>Ipiranga!N90</f>
        <v>0</v>
      </c>
      <c r="O98" s="200">
        <f>Ipiranga!O90</f>
        <v>0</v>
      </c>
      <c r="P98" s="200">
        <f>Ipiranga!P90</f>
        <v>0</v>
      </c>
      <c r="Q98" s="197">
        <f>Ipiranga!Q90</f>
        <v>0</v>
      </c>
      <c r="R98" s="174"/>
      <c r="S98" s="199">
        <f>Ipiranga!S90</f>
        <v>0</v>
      </c>
      <c r="T98" s="200">
        <f>Ipiranga!T90</f>
        <v>0</v>
      </c>
      <c r="U98" s="200">
        <f>Ipiranga!U90</f>
        <v>0</v>
      </c>
      <c r="V98" s="197">
        <f>Ipiranga!V90</f>
        <v>0</v>
      </c>
      <c r="W98" s="174"/>
      <c r="X98" s="199">
        <f>Ipiranga!X90</f>
        <v>0</v>
      </c>
      <c r="Y98" s="200">
        <f>Ipiranga!Y90</f>
        <v>0</v>
      </c>
      <c r="Z98" s="200">
        <f>Ipiranga!Z90</f>
        <v>0</v>
      </c>
      <c r="AA98" s="197">
        <f>Ipiranga!AA90</f>
        <v>0</v>
      </c>
      <c r="AB98" s="474"/>
      <c r="AC98" s="199">
        <f>Ipiranga!AC90</f>
        <v>0</v>
      </c>
      <c r="AD98" s="200">
        <f>Ipiranga!AD90</f>
        <v>0</v>
      </c>
      <c r="AE98" s="200">
        <f>Ipiranga!AE90</f>
        <v>0</v>
      </c>
      <c r="AF98" s="197">
        <f>Ipiranga!AF90</f>
        <v>0</v>
      </c>
      <c r="AG98" s="474"/>
      <c r="AH98" s="199">
        <f>Ipiranga!AH90</f>
        <v>49.195201869999984</v>
      </c>
      <c r="AI98" s="200">
        <f>Ipiranga!AI90</f>
        <v>6.3268566300000213</v>
      </c>
      <c r="AJ98" s="200">
        <f>Ipiranga!AJ90</f>
        <v>60.586796739999983</v>
      </c>
      <c r="AK98" s="197">
        <f>Ipiranga!AK90</f>
        <v>63.35795473999999</v>
      </c>
      <c r="AL98" s="174"/>
      <c r="AM98" s="199">
        <f>Ipiranga!AM90</f>
        <v>-1.3421991100000297</v>
      </c>
      <c r="AN98" s="200">
        <f>Ipiranga!AN90</f>
        <v>13.292239990000024</v>
      </c>
      <c r="AO98" s="200">
        <f>Ipiranga!AO90</f>
        <v>2.4856358899999775</v>
      </c>
      <c r="AP98" s="197">
        <f>Ipiranga!AP90</f>
        <v>6.1295563099999786</v>
      </c>
      <c r="AQ98" s="515"/>
      <c r="AR98" s="199">
        <f>Ipiranga!AR90</f>
        <v>3.7433131100000354</v>
      </c>
      <c r="AS98" s="200">
        <f>Ipiranga!AS90</f>
        <v>76.889579519999984</v>
      </c>
      <c r="AT98" s="200">
        <f>Ipiranga!AT90</f>
        <v>12.848506159999991</v>
      </c>
      <c r="AU98" s="197">
        <f>Ipiranga!AU90</f>
        <v>39.016598630000111</v>
      </c>
      <c r="AV98" s="515"/>
      <c r="AW98" s="199">
        <f>Ipiranga!AW90</f>
        <v>-43.465943234999955</v>
      </c>
      <c r="AX98" s="200">
        <f>Ipiranga!AX90</f>
        <v>3.3484998399999748</v>
      </c>
      <c r="AY98" s="200">
        <f>Ipiranga!AY90</f>
        <v>-19.573399529999968</v>
      </c>
      <c r="AZ98" s="197">
        <f>Ipiranga!AZ90</f>
        <v>27.740568279999977</v>
      </c>
      <c r="BA98" s="515"/>
      <c r="BB98" s="199">
        <f>Ipiranga!BB90</f>
        <v>-33.105356150000006</v>
      </c>
      <c r="BC98" s="200">
        <f>Ipiranga!BC90</f>
        <v>-9.5245504699999586</v>
      </c>
      <c r="BD98" s="200">
        <f>Ipiranga!BD90</f>
        <v>6.8672802099999677</v>
      </c>
      <c r="BE98" s="197">
        <f>Ipiranga!BE90</f>
        <v>13.476596609999978</v>
      </c>
      <c r="BF98" s="515"/>
      <c r="BG98" s="199">
        <f>Ipiranga!BG90</f>
        <v>27.987778599999963</v>
      </c>
      <c r="BH98" s="200">
        <f>Ipiranga!BH90</f>
        <v>-20.10850213999969</v>
      </c>
      <c r="BI98" s="200">
        <f>Ipiranga!BI90</f>
        <v>-31.078891950000077</v>
      </c>
      <c r="BJ98" s="197">
        <f>Ipiranga!BJ90</f>
        <v>-12.856967390000063</v>
      </c>
      <c r="BK98" s="474"/>
      <c r="BL98" s="199">
        <f>Ipiranga!BL90</f>
        <v>17.884754540000003</v>
      </c>
      <c r="BM98" s="200">
        <f>Ipiranga!BM90</f>
        <v>25.205807690000004</v>
      </c>
      <c r="BN98" s="200">
        <f>Ipiranga!BN90</f>
        <v>22.334534550000008</v>
      </c>
      <c r="BO98" s="197">
        <f>Ipiranga!BO90</f>
        <v>44.792247990000014</v>
      </c>
      <c r="BP98" s="174"/>
      <c r="BQ98" s="199">
        <v>-62.077519640000013</v>
      </c>
      <c r="BR98" s="200">
        <f>Ipiranga!BR90</f>
        <v>-26.909137399999995</v>
      </c>
      <c r="BS98" s="200">
        <v>53.985734559999997</v>
      </c>
      <c r="BT98" s="197">
        <f>Ipiranga!BT90</f>
        <v>76.299520269999974</v>
      </c>
      <c r="BU98" s="174"/>
      <c r="BV98" s="175">
        <f>SUM(D98:G98)</f>
        <v>0</v>
      </c>
      <c r="BW98" s="176">
        <f>SUM(I98:L98)</f>
        <v>0</v>
      </c>
      <c r="BX98" s="176">
        <f>SUM(N98:Q98)</f>
        <v>0</v>
      </c>
      <c r="BY98" s="176">
        <f>SUM(S98:V98)</f>
        <v>0</v>
      </c>
      <c r="BZ98" s="176">
        <f>SUM(X98:AA98)</f>
        <v>0</v>
      </c>
      <c r="CA98" s="176">
        <f>SUM(AC98:AF98)</f>
        <v>0</v>
      </c>
      <c r="CB98" s="176">
        <f>SUM(AH98:AK98)</f>
        <v>179.46680997999999</v>
      </c>
      <c r="CC98" s="177">
        <f>SUM(AM98:AP98)</f>
        <v>20.565233079999949</v>
      </c>
      <c r="CD98" s="177">
        <f>SUM(AR98:AU98)</f>
        <v>132.4979974200001</v>
      </c>
      <c r="CE98" s="177">
        <f>SUM(AW98:AZ98)</f>
        <v>-31.950274644999972</v>
      </c>
      <c r="CF98" s="177">
        <f>SUM(BB98:BE98)</f>
        <v>-22.286029800000016</v>
      </c>
      <c r="CG98" s="177">
        <f>SUM(BG98:BJ98)</f>
        <v>-36.056582879999866</v>
      </c>
      <c r="CH98" s="177">
        <f>SUM(BL98:BO98)</f>
        <v>110.21734477000004</v>
      </c>
      <c r="CI98" s="178">
        <f>SUM(BQ98:BT98)</f>
        <v>41.29859778999996</v>
      </c>
      <c r="CJ98" s="733"/>
      <c r="CK98" s="733"/>
      <c r="CL98" s="733"/>
      <c r="CM98" s="733"/>
    </row>
    <row r="99" spans="1:91" x14ac:dyDescent="0.25">
      <c r="A99" s="508"/>
      <c r="B99" s="510"/>
      <c r="C99" s="1"/>
      <c r="D99" s="165"/>
      <c r="E99" s="166"/>
      <c r="F99" s="166"/>
      <c r="G99" s="167"/>
      <c r="H99" s="125"/>
      <c r="I99" s="175"/>
      <c r="J99" s="176"/>
      <c r="K99" s="176"/>
      <c r="L99" s="511"/>
      <c r="M99" s="125"/>
      <c r="N99" s="175"/>
      <c r="O99" s="176"/>
      <c r="P99" s="176"/>
      <c r="Q99" s="511"/>
      <c r="R99" s="125"/>
      <c r="S99" s="175"/>
      <c r="T99" s="176"/>
      <c r="U99" s="176"/>
      <c r="V99" s="511"/>
      <c r="W99" s="125"/>
      <c r="X99" s="175"/>
      <c r="Y99" s="176"/>
      <c r="Z99" s="176"/>
      <c r="AA99" s="511"/>
      <c r="AB99" s="125"/>
      <c r="AC99" s="175"/>
      <c r="AD99" s="176"/>
      <c r="AE99" s="176"/>
      <c r="AF99" s="511"/>
      <c r="AG99" s="125"/>
      <c r="AH99" s="175"/>
      <c r="AI99" s="176"/>
      <c r="AJ99" s="176"/>
      <c r="AK99" s="511"/>
      <c r="AL99" s="125"/>
      <c r="AM99" s="175"/>
      <c r="AN99" s="176"/>
      <c r="AO99" s="176"/>
      <c r="AP99" s="511"/>
      <c r="AQ99" s="125"/>
      <c r="AR99" s="175"/>
      <c r="AS99" s="176"/>
      <c r="AT99" s="176"/>
      <c r="AU99" s="511"/>
      <c r="AV99" s="125"/>
      <c r="AW99" s="175"/>
      <c r="AX99" s="176"/>
      <c r="AY99" s="176"/>
      <c r="AZ99" s="511"/>
      <c r="BA99" s="125"/>
      <c r="BB99" s="175"/>
      <c r="BC99" s="176"/>
      <c r="BD99" s="176"/>
      <c r="BE99" s="511"/>
      <c r="BF99" s="125"/>
      <c r="BG99" s="175"/>
      <c r="BH99" s="176"/>
      <c r="BI99" s="176"/>
      <c r="BJ99" s="79"/>
      <c r="BK99" s="474"/>
      <c r="BL99" s="175"/>
      <c r="BM99" s="176"/>
      <c r="BN99" s="176"/>
      <c r="BO99" s="511"/>
      <c r="BP99" s="174"/>
      <c r="BQ99" s="175"/>
      <c r="BR99" s="176"/>
      <c r="BS99" s="176"/>
      <c r="BT99" s="511"/>
      <c r="BU99" s="174"/>
      <c r="BV99" s="175"/>
      <c r="BW99" s="176"/>
      <c r="BX99" s="176"/>
      <c r="BY99" s="176"/>
      <c r="BZ99" s="176"/>
      <c r="CA99" s="176"/>
      <c r="CB99" s="176"/>
      <c r="CC99" s="177"/>
      <c r="CD99" s="177"/>
      <c r="CE99" s="177"/>
      <c r="CF99" s="177"/>
      <c r="CG99" s="177"/>
      <c r="CH99" s="177"/>
      <c r="CI99" s="178"/>
      <c r="CJ99" s="733"/>
      <c r="CK99" s="733"/>
      <c r="CL99" s="733"/>
      <c r="CM99" s="733"/>
    </row>
    <row r="100" spans="1:91" s="113" customFormat="1" x14ac:dyDescent="0.25">
      <c r="A100" s="508" t="s">
        <v>10</v>
      </c>
      <c r="B100" s="510"/>
      <c r="D100" s="165">
        <v>17.448416219999999</v>
      </c>
      <c r="E100" s="166">
        <v>52.689130999134804</v>
      </c>
      <c r="F100" s="166">
        <v>15.572273650495656</v>
      </c>
      <c r="G100" s="167">
        <v>29.051134039999997</v>
      </c>
      <c r="H100" s="124"/>
      <c r="I100" s="165">
        <v>16.823967277277827</v>
      </c>
      <c r="J100" s="166">
        <v>36.20667144801434</v>
      </c>
      <c r="K100" s="166">
        <v>40.347037672768288</v>
      </c>
      <c r="L100" s="167">
        <v>45.971287403226981</v>
      </c>
      <c r="M100" s="124"/>
      <c r="N100" s="165">
        <v>19.720283830900406</v>
      </c>
      <c r="O100" s="166">
        <v>29.797743768913286</v>
      </c>
      <c r="P100" s="166">
        <v>34.999555173836036</v>
      </c>
      <c r="Q100" s="167">
        <v>29.367529261243465</v>
      </c>
      <c r="R100" s="124"/>
      <c r="S100" s="165">
        <v>16.419381714726853</v>
      </c>
      <c r="T100" s="166">
        <v>30.744764779929305</v>
      </c>
      <c r="U100" s="166">
        <v>39.444220080180315</v>
      </c>
      <c r="V100" s="167">
        <v>44.78012907589477</v>
      </c>
      <c r="W100" s="124"/>
      <c r="X100" s="165">
        <v>46.996173579718672</v>
      </c>
      <c r="Y100" s="166">
        <v>54.988755287863533</v>
      </c>
      <c r="Z100" s="166">
        <v>58.785891739609895</v>
      </c>
      <c r="AA100" s="167">
        <v>127.66792473861662</v>
      </c>
      <c r="AB100" s="124"/>
      <c r="AC100" s="165">
        <v>73.981154439661253</v>
      </c>
      <c r="AD100" s="166">
        <v>113.96219513516795</v>
      </c>
      <c r="AE100" s="166">
        <v>107.03692048752714</v>
      </c>
      <c r="AF100" s="167">
        <v>168.08276966690295</v>
      </c>
      <c r="AG100" s="124"/>
      <c r="AH100" s="165">
        <v>136.92786245363337</v>
      </c>
      <c r="AI100" s="166">
        <v>153.07917045677959</v>
      </c>
      <c r="AJ100" s="166">
        <v>107.00481047329859</v>
      </c>
      <c r="AK100" s="167">
        <v>69.583501066893916</v>
      </c>
      <c r="AL100" s="124">
        <v>0</v>
      </c>
      <c r="AM100" s="165">
        <v>60.474044510582573</v>
      </c>
      <c r="AN100" s="166">
        <v>59.175456901850829</v>
      </c>
      <c r="AO100" s="166">
        <v>61.283291990070452</v>
      </c>
      <c r="AP100" s="167">
        <v>67.642594840731419</v>
      </c>
      <c r="AQ100" s="124">
        <v>0</v>
      </c>
      <c r="AR100" s="165">
        <v>44.014997001254656</v>
      </c>
      <c r="AS100" s="166">
        <v>41.690887224285547</v>
      </c>
      <c r="AT100" s="166">
        <v>38.954648303800745</v>
      </c>
      <c r="AU100" s="167">
        <v>76.927657398644328</v>
      </c>
      <c r="AV100" s="124">
        <v>0</v>
      </c>
      <c r="AW100" s="165">
        <v>32.186716473132755</v>
      </c>
      <c r="AX100" s="166">
        <v>70.171968206356155</v>
      </c>
      <c r="AY100" s="166">
        <v>58.083732155341103</v>
      </c>
      <c r="AZ100" s="167">
        <v>126.38691288152566</v>
      </c>
      <c r="BA100" s="124">
        <v>0</v>
      </c>
      <c r="BB100" s="165">
        <v>74.228434413388115</v>
      </c>
      <c r="BC100" s="166">
        <v>0</v>
      </c>
      <c r="BD100" s="166">
        <v>0</v>
      </c>
      <c r="BE100" s="167">
        <v>0</v>
      </c>
      <c r="BF100" s="124"/>
      <c r="BG100" s="165">
        <v>0</v>
      </c>
      <c r="BH100" s="166">
        <v>0</v>
      </c>
      <c r="BI100" s="166">
        <v>0</v>
      </c>
      <c r="BJ100" s="168">
        <v>0</v>
      </c>
      <c r="BK100" s="478"/>
      <c r="BL100" s="165">
        <v>0</v>
      </c>
      <c r="BM100" s="166">
        <v>0</v>
      </c>
      <c r="BN100" s="166">
        <v>0</v>
      </c>
      <c r="BO100" s="167">
        <f>Ipiranga!BO92</f>
        <v>0</v>
      </c>
      <c r="BP100" s="169"/>
      <c r="BQ100" s="165">
        <v>0</v>
      </c>
      <c r="BR100" s="166">
        <v>0</v>
      </c>
      <c r="BS100" s="166">
        <v>0</v>
      </c>
      <c r="BT100" s="167">
        <v>0</v>
      </c>
      <c r="BU100" s="169"/>
      <c r="BV100" s="165">
        <f>SUM(D100:G100)</f>
        <v>114.76095490963046</v>
      </c>
      <c r="BW100" s="166">
        <f>SUM(I100:L100)</f>
        <v>139.34896380128743</v>
      </c>
      <c r="BX100" s="166">
        <f>SUM(N100:Q100)</f>
        <v>113.8851120348932</v>
      </c>
      <c r="BY100" s="166">
        <f>SUM(S100:V100)</f>
        <v>131.38849565073124</v>
      </c>
      <c r="BZ100" s="166">
        <f>SUM(X100:AA100)</f>
        <v>288.43874534580868</v>
      </c>
      <c r="CA100" s="166">
        <f>SUM(AC100:AF100)</f>
        <v>463.06303972925929</v>
      </c>
      <c r="CB100" s="166">
        <f>SUM(AH100:AK100)</f>
        <v>466.59534445060541</v>
      </c>
      <c r="CC100" s="170">
        <f>SUM(AM100:AP100)</f>
        <v>248.5753882432353</v>
      </c>
      <c r="CD100" s="170">
        <f>SUM(AR100:AU100)</f>
        <v>201.58818992798527</v>
      </c>
      <c r="CE100" s="170">
        <f>SUM(AW100:AZ100)</f>
        <v>286.82932971635569</v>
      </c>
      <c r="CF100" s="170">
        <f>SUM(BB100:BE100)</f>
        <v>74.228434413388115</v>
      </c>
      <c r="CG100" s="170">
        <f>SUM(BG100:BJ100)</f>
        <v>0</v>
      </c>
      <c r="CH100" s="170">
        <f>SUM(BL100:BO100)</f>
        <v>0</v>
      </c>
      <c r="CI100" s="171">
        <f>SUM(BQ100:BT100)</f>
        <v>0</v>
      </c>
      <c r="CJ100" s="733"/>
      <c r="CK100" s="733"/>
      <c r="CL100" s="733"/>
      <c r="CM100" s="733"/>
    </row>
    <row r="101" spans="1:91" x14ac:dyDescent="0.25">
      <c r="A101" s="508"/>
      <c r="B101" s="510"/>
      <c r="C101" s="1"/>
      <c r="D101" s="175"/>
      <c r="E101" s="176"/>
      <c r="F101" s="176"/>
      <c r="G101" s="511"/>
      <c r="H101" s="125"/>
      <c r="I101" s="175"/>
      <c r="J101" s="176"/>
      <c r="K101" s="176"/>
      <c r="L101" s="511"/>
      <c r="M101" s="125"/>
      <c r="N101" s="175"/>
      <c r="O101" s="176"/>
      <c r="P101" s="176"/>
      <c r="Q101" s="511"/>
      <c r="R101" s="125"/>
      <c r="S101" s="175"/>
      <c r="T101" s="176"/>
      <c r="U101" s="176"/>
      <c r="V101" s="511"/>
      <c r="W101" s="125"/>
      <c r="X101" s="175"/>
      <c r="Y101" s="176"/>
      <c r="Z101" s="176"/>
      <c r="AA101" s="511"/>
      <c r="AB101" s="125"/>
      <c r="AC101" s="175"/>
      <c r="AD101" s="176"/>
      <c r="AE101" s="176"/>
      <c r="AF101" s="511"/>
      <c r="AG101" s="125"/>
      <c r="AH101" s="175"/>
      <c r="AI101" s="176"/>
      <c r="AJ101" s="176"/>
      <c r="AK101" s="511"/>
      <c r="AL101" s="125"/>
      <c r="AM101" s="175"/>
      <c r="AN101" s="176"/>
      <c r="AO101" s="176"/>
      <c r="AP101" s="511"/>
      <c r="AQ101" s="125"/>
      <c r="AR101" s="175"/>
      <c r="AS101" s="176"/>
      <c r="AT101" s="176"/>
      <c r="AU101" s="511"/>
      <c r="AV101" s="125"/>
      <c r="AW101" s="175"/>
      <c r="AX101" s="176"/>
      <c r="AY101" s="176"/>
      <c r="AZ101" s="511"/>
      <c r="BA101" s="125"/>
      <c r="BB101" s="175"/>
      <c r="BC101" s="176"/>
      <c r="BD101" s="176"/>
      <c r="BE101" s="511"/>
      <c r="BF101" s="125"/>
      <c r="BG101" s="175"/>
      <c r="BH101" s="176"/>
      <c r="BI101" s="176"/>
      <c r="BJ101" s="79"/>
      <c r="BK101" s="474"/>
      <c r="BL101" s="175"/>
      <c r="BM101" s="176"/>
      <c r="BN101" s="176"/>
      <c r="BO101" s="511"/>
      <c r="BP101" s="174"/>
      <c r="BQ101" s="175"/>
      <c r="BR101" s="176"/>
      <c r="BS101" s="176"/>
      <c r="BT101" s="511"/>
      <c r="BU101" s="174"/>
      <c r="BV101" s="175"/>
      <c r="BW101" s="176"/>
      <c r="BX101" s="176"/>
      <c r="BY101" s="176"/>
      <c r="BZ101" s="176"/>
      <c r="CA101" s="176"/>
      <c r="CB101" s="176"/>
      <c r="CC101" s="177"/>
      <c r="CD101" s="177"/>
      <c r="CE101" s="177"/>
      <c r="CF101" s="177"/>
      <c r="CG101" s="177"/>
      <c r="CH101" s="177"/>
      <c r="CI101" s="178"/>
      <c r="CJ101" s="733"/>
      <c r="CK101" s="733"/>
      <c r="CL101" s="733"/>
      <c r="CM101" s="733"/>
    </row>
    <row r="102" spans="1:91" s="113" customFormat="1" x14ac:dyDescent="0.25">
      <c r="A102" s="508" t="s">
        <v>11</v>
      </c>
      <c r="B102" s="510"/>
      <c r="D102" s="165">
        <f t="shared" ref="D102:BL102" si="70">SUM(D103:D104)</f>
        <v>40.807680430000005</v>
      </c>
      <c r="E102" s="166">
        <f t="shared" si="70"/>
        <v>50.61003719</v>
      </c>
      <c r="F102" s="166">
        <f t="shared" si="70"/>
        <v>38.481642429999972</v>
      </c>
      <c r="G102" s="167">
        <f t="shared" si="70"/>
        <v>27.221163199999996</v>
      </c>
      <c r="H102" s="124"/>
      <c r="I102" s="165">
        <f t="shared" si="70"/>
        <v>35.221239449999999</v>
      </c>
      <c r="J102" s="166">
        <f t="shared" si="70"/>
        <v>39.641618589999986</v>
      </c>
      <c r="K102" s="166">
        <f t="shared" si="70"/>
        <v>47.318081280000008</v>
      </c>
      <c r="L102" s="167">
        <f t="shared" si="70"/>
        <v>28.699225330000001</v>
      </c>
      <c r="M102" s="124"/>
      <c r="N102" s="165">
        <f t="shared" si="70"/>
        <v>24.755071579999999</v>
      </c>
      <c r="O102" s="166">
        <f t="shared" si="70"/>
        <v>56.76415781</v>
      </c>
      <c r="P102" s="166">
        <f t="shared" si="70"/>
        <v>66.873641370000001</v>
      </c>
      <c r="Q102" s="167">
        <f t="shared" si="70"/>
        <v>32.133798759999998</v>
      </c>
      <c r="R102" s="124"/>
      <c r="S102" s="165">
        <f t="shared" si="70"/>
        <v>66.126763880000013</v>
      </c>
      <c r="T102" s="166">
        <f t="shared" si="70"/>
        <v>54.837759249999991</v>
      </c>
      <c r="U102" s="166">
        <f t="shared" si="70"/>
        <v>54.193214119999986</v>
      </c>
      <c r="V102" s="167">
        <f t="shared" si="70"/>
        <v>44.776014870000012</v>
      </c>
      <c r="W102" s="124"/>
      <c r="X102" s="165">
        <f t="shared" si="70"/>
        <v>80.529494429999986</v>
      </c>
      <c r="Y102" s="166">
        <f t="shared" si="70"/>
        <v>63.707206389999989</v>
      </c>
      <c r="Z102" s="166">
        <f t="shared" si="70"/>
        <v>57.765242520000001</v>
      </c>
      <c r="AA102" s="167">
        <f t="shared" si="70"/>
        <v>23.490217310000006</v>
      </c>
      <c r="AB102" s="124"/>
      <c r="AC102" s="165">
        <f t="shared" si="70"/>
        <v>80.47206835999998</v>
      </c>
      <c r="AD102" s="166">
        <f t="shared" si="70"/>
        <v>47.680715589999991</v>
      </c>
      <c r="AE102" s="166">
        <f t="shared" si="70"/>
        <v>49.244762850000001</v>
      </c>
      <c r="AF102" s="167">
        <f t="shared" si="70"/>
        <v>37.498439580000003</v>
      </c>
      <c r="AG102" s="124"/>
      <c r="AH102" s="165">
        <f t="shared" si="70"/>
        <v>62.101803369999978</v>
      </c>
      <c r="AI102" s="166">
        <f t="shared" si="70"/>
        <v>54.093462459999998</v>
      </c>
      <c r="AJ102" s="166">
        <f t="shared" si="70"/>
        <v>54.31898145000001</v>
      </c>
      <c r="AK102" s="167">
        <f t="shared" si="70"/>
        <v>54.53571977</v>
      </c>
      <c r="AL102" s="124"/>
      <c r="AM102" s="165">
        <f t="shared" si="70"/>
        <v>29.138159009140864</v>
      </c>
      <c r="AN102" s="166">
        <f t="shared" si="70"/>
        <v>52.659191977479232</v>
      </c>
      <c r="AO102" s="166">
        <f t="shared" si="70"/>
        <v>61.193771318458587</v>
      </c>
      <c r="AP102" s="167">
        <f t="shared" si="70"/>
        <v>87.224266341696378</v>
      </c>
      <c r="AQ102" s="124"/>
      <c r="AR102" s="165">
        <f t="shared" si="70"/>
        <v>57.165522919999994</v>
      </c>
      <c r="AS102" s="166">
        <f t="shared" si="70"/>
        <v>66.483910729999977</v>
      </c>
      <c r="AT102" s="166">
        <f t="shared" si="70"/>
        <v>67.792763380000068</v>
      </c>
      <c r="AU102" s="167">
        <f t="shared" si="70"/>
        <v>90.97363067000002</v>
      </c>
      <c r="AV102" s="124"/>
      <c r="AW102" s="165">
        <f t="shared" si="70"/>
        <v>71.166357890000029</v>
      </c>
      <c r="AX102" s="166">
        <f t="shared" si="70"/>
        <v>104.40361520999997</v>
      </c>
      <c r="AY102" s="166">
        <f t="shared" si="70"/>
        <v>99.202437069999959</v>
      </c>
      <c r="AZ102" s="167">
        <f t="shared" si="70"/>
        <v>79.528147310000008</v>
      </c>
      <c r="BA102" s="124"/>
      <c r="BB102" s="165">
        <f t="shared" si="70"/>
        <v>80.262716760000004</v>
      </c>
      <c r="BC102" s="166">
        <f t="shared" si="70"/>
        <v>77.592040160000025</v>
      </c>
      <c r="BD102" s="166">
        <f t="shared" si="70"/>
        <v>89.836039239999977</v>
      </c>
      <c r="BE102" s="167">
        <f t="shared" si="70"/>
        <v>106.84050502999995</v>
      </c>
      <c r="BF102" s="124"/>
      <c r="BG102" s="165">
        <f t="shared" si="70"/>
        <v>108.68370718999996</v>
      </c>
      <c r="BH102" s="166">
        <f t="shared" si="70"/>
        <v>89.06718752999997</v>
      </c>
      <c r="BI102" s="166">
        <f t="shared" si="70"/>
        <v>90.29648979031667</v>
      </c>
      <c r="BJ102" s="168">
        <f t="shared" si="70"/>
        <v>123.69898608</v>
      </c>
      <c r="BK102" s="478"/>
      <c r="BL102" s="165">
        <f t="shared" si="70"/>
        <v>91.962782489999995</v>
      </c>
      <c r="BM102" s="166">
        <f>SUM(BM103:BM104)</f>
        <v>93.621257049999997</v>
      </c>
      <c r="BN102" s="166">
        <f>SUM(BN103:BN104)</f>
        <v>108.61002854169999</v>
      </c>
      <c r="BO102" s="167">
        <f>SUM(BO103:BO104)</f>
        <v>142.97648443306502</v>
      </c>
      <c r="BP102" s="169"/>
      <c r="BQ102" s="165">
        <f>SUM(BQ103:BQ104)</f>
        <v>85.792098030000204</v>
      </c>
      <c r="BR102" s="166">
        <f>SUM(BR103:BR104)</f>
        <v>95.43460885999994</v>
      </c>
      <c r="BS102" s="166">
        <f>SUM(BS103:BS104)</f>
        <v>109.41772094000008</v>
      </c>
      <c r="BT102" s="167">
        <f>SUM(BT103:BT104)</f>
        <v>149.05759940700005</v>
      </c>
      <c r="BU102" s="169"/>
      <c r="BV102" s="165">
        <f>SUM(D102:G102)</f>
        <v>157.12052324999999</v>
      </c>
      <c r="BW102" s="166">
        <f>SUM(I102:L102)</f>
        <v>150.88016464999998</v>
      </c>
      <c r="BX102" s="166">
        <f>SUM(N102:Q102)</f>
        <v>180.52666951999998</v>
      </c>
      <c r="BY102" s="166">
        <f>SUM(S102:V102)</f>
        <v>219.93375212000001</v>
      </c>
      <c r="BZ102" s="166">
        <f>SUM(X102:AA102)</f>
        <v>225.49216064999996</v>
      </c>
      <c r="CA102" s="166">
        <f>SUM(AC102:AF102)</f>
        <v>214.89598637999995</v>
      </c>
      <c r="CB102" s="166">
        <f>SUM(AH102:AK102)</f>
        <v>225.04996705000002</v>
      </c>
      <c r="CC102" s="170">
        <f>SUM(AM102:AP102)</f>
        <v>230.21538864677507</v>
      </c>
      <c r="CD102" s="170">
        <f>SUM(AR102:AU102)</f>
        <v>282.41582770000008</v>
      </c>
      <c r="CE102" s="170">
        <f>SUM(AW102:AZ102)</f>
        <v>354.30055747999995</v>
      </c>
      <c r="CF102" s="170">
        <f>SUM(BB102:BE102)</f>
        <v>354.53130118999991</v>
      </c>
      <c r="CG102" s="170">
        <f>SUM(BG102:BJ102)</f>
        <v>411.74637059031659</v>
      </c>
      <c r="CH102" s="170">
        <f>SUM(BL102:BO102)</f>
        <v>437.17055251476501</v>
      </c>
      <c r="CI102" s="171">
        <f>SUM(BQ102:BT102)</f>
        <v>439.70202723700027</v>
      </c>
      <c r="CJ102" s="733"/>
      <c r="CK102" s="733"/>
      <c r="CL102" s="733"/>
      <c r="CM102" s="733"/>
    </row>
    <row r="103" spans="1:91" x14ac:dyDescent="0.25">
      <c r="A103" s="516" t="s">
        <v>83</v>
      </c>
      <c r="B103" s="406"/>
      <c r="C103" s="1"/>
      <c r="D103" s="175">
        <f>Ultragaz!D70</f>
        <v>40.807680430000005</v>
      </c>
      <c r="E103" s="176">
        <f>Ultragaz!E70</f>
        <v>50.61003719</v>
      </c>
      <c r="F103" s="176">
        <f>Ultragaz!F70</f>
        <v>38.481642429999972</v>
      </c>
      <c r="G103" s="511">
        <f>Ultragaz!G70</f>
        <v>27.221163199999996</v>
      </c>
      <c r="H103" s="125"/>
      <c r="I103" s="175">
        <f>Ultragaz!I70</f>
        <v>35.221239449999999</v>
      </c>
      <c r="J103" s="176">
        <f>Ultragaz!J70</f>
        <v>39.641618589999986</v>
      </c>
      <c r="K103" s="176">
        <f>Ultragaz!K70</f>
        <v>47.318081280000008</v>
      </c>
      <c r="L103" s="511">
        <f>Ultragaz!L70</f>
        <v>28.699225330000001</v>
      </c>
      <c r="M103" s="125"/>
      <c r="N103" s="175">
        <f>Ultragaz!N70</f>
        <v>24.755071579999999</v>
      </c>
      <c r="O103" s="176">
        <f>Ultragaz!O70</f>
        <v>56.76415781</v>
      </c>
      <c r="P103" s="176">
        <f>Ultragaz!P70</f>
        <v>66.873641370000001</v>
      </c>
      <c r="Q103" s="511">
        <f>Ultragaz!Q70</f>
        <v>32.133798759999998</v>
      </c>
      <c r="R103" s="125"/>
      <c r="S103" s="175">
        <f>Ultragaz!S70</f>
        <v>66.126763880000013</v>
      </c>
      <c r="T103" s="176">
        <f>Ultragaz!T70</f>
        <v>54.837759249999991</v>
      </c>
      <c r="U103" s="176">
        <f>Ultragaz!U70</f>
        <v>54.193214119999986</v>
      </c>
      <c r="V103" s="511">
        <f>Ultragaz!V70</f>
        <v>44.776014870000012</v>
      </c>
      <c r="W103" s="125"/>
      <c r="X103" s="175">
        <f>Ultragaz!X70</f>
        <v>80.529494429999986</v>
      </c>
      <c r="Y103" s="176">
        <f>Ultragaz!Y70</f>
        <v>63.707206389999989</v>
      </c>
      <c r="Z103" s="176">
        <f>Ultragaz!Z70</f>
        <v>57.765242520000001</v>
      </c>
      <c r="AA103" s="511">
        <f>Ultragaz!AA70</f>
        <v>23.490217310000006</v>
      </c>
      <c r="AB103" s="125"/>
      <c r="AC103" s="175">
        <f>Ultragaz!AC70</f>
        <v>80.47206835999998</v>
      </c>
      <c r="AD103" s="176">
        <f>Ultragaz!AD70</f>
        <v>47.680715589999991</v>
      </c>
      <c r="AE103" s="176">
        <f>Ultragaz!AE70</f>
        <v>49.244762850000001</v>
      </c>
      <c r="AF103" s="511">
        <f>Ultragaz!AF70</f>
        <v>37.498439580000003</v>
      </c>
      <c r="AG103" s="125"/>
      <c r="AH103" s="175">
        <f>Ultragaz!AH70</f>
        <v>62.101803369999978</v>
      </c>
      <c r="AI103" s="176">
        <f>Ultragaz!AI70</f>
        <v>54.093462459999998</v>
      </c>
      <c r="AJ103" s="176">
        <f>Ultragaz!AJ70</f>
        <v>54.31898145000001</v>
      </c>
      <c r="AK103" s="511">
        <f>Ultragaz!AK70</f>
        <v>54.53571977</v>
      </c>
      <c r="AL103" s="125"/>
      <c r="AM103" s="175">
        <f>Ultragaz!AM70</f>
        <v>29.138159009140864</v>
      </c>
      <c r="AN103" s="176">
        <f>Ultragaz!AN70</f>
        <v>52.659191977479232</v>
      </c>
      <c r="AO103" s="176">
        <f>Ultragaz!AO70</f>
        <v>60.621771318458585</v>
      </c>
      <c r="AP103" s="511">
        <f>Ultragaz!AP70</f>
        <v>85.074266341696372</v>
      </c>
      <c r="AQ103" s="125"/>
      <c r="AR103" s="175">
        <f>Ultragaz!AR70</f>
        <v>53.353522919999996</v>
      </c>
      <c r="AS103" s="176">
        <f>Ultragaz!AS70</f>
        <v>65.483910729999977</v>
      </c>
      <c r="AT103" s="176">
        <f>Ultragaz!AT70</f>
        <v>67.792763380000068</v>
      </c>
      <c r="AU103" s="511">
        <f>Ultragaz!AU70</f>
        <v>90.97363067000002</v>
      </c>
      <c r="AV103" s="125"/>
      <c r="AW103" s="175">
        <f>Ultragaz!AW70</f>
        <v>71.166357890000029</v>
      </c>
      <c r="AX103" s="176">
        <f>Ultragaz!AX70</f>
        <v>104.40361520999997</v>
      </c>
      <c r="AY103" s="176">
        <f>Ultragaz!AY70</f>
        <v>99.202437069999959</v>
      </c>
      <c r="AZ103" s="511">
        <f>Ultragaz!AZ70</f>
        <v>79.528147310000008</v>
      </c>
      <c r="BA103" s="125"/>
      <c r="BB103" s="175">
        <f>Ultragaz!BB70</f>
        <v>80.262716760000004</v>
      </c>
      <c r="BC103" s="176">
        <f>Ultragaz!BC70</f>
        <v>77.592040160000025</v>
      </c>
      <c r="BD103" s="176">
        <f>Ultragaz!BD70</f>
        <v>89.836039239999977</v>
      </c>
      <c r="BE103" s="511">
        <f>Ultragaz!BE70</f>
        <v>106.84050502999995</v>
      </c>
      <c r="BF103" s="125"/>
      <c r="BG103" s="175">
        <f>Ultragaz!BG70</f>
        <v>108.68370718999996</v>
      </c>
      <c r="BH103" s="176">
        <f>Ultragaz!BH70</f>
        <v>89.06718752999997</v>
      </c>
      <c r="BI103" s="176">
        <f>Ultragaz!BI70</f>
        <v>90.29648979031667</v>
      </c>
      <c r="BJ103" s="79">
        <f>Ultragaz!BJ70</f>
        <v>123.69898608</v>
      </c>
      <c r="BK103" s="474"/>
      <c r="BL103" s="175">
        <f>Ultragaz!BL70</f>
        <v>91.962782489999995</v>
      </c>
      <c r="BM103" s="176">
        <f>Ultragaz!BM70</f>
        <v>93.621257049999997</v>
      </c>
      <c r="BN103" s="176">
        <f>Ultragaz!BN70</f>
        <v>108.61002854169999</v>
      </c>
      <c r="BO103" s="511">
        <f>Ultragaz!BO70</f>
        <v>142.97648443306502</v>
      </c>
      <c r="BP103" s="174"/>
      <c r="BQ103" s="175">
        <v>85.792098030000204</v>
      </c>
      <c r="BR103" s="176">
        <f>Ultragaz!BR70</f>
        <v>95.43460885999994</v>
      </c>
      <c r="BS103" s="176">
        <v>109.41772094000008</v>
      </c>
      <c r="BT103" s="511">
        <f>Ultragaz!BT70</f>
        <v>149.05759940700005</v>
      </c>
      <c r="BU103" s="174"/>
      <c r="BV103" s="175">
        <f>SUM(D103:G103)</f>
        <v>157.12052324999999</v>
      </c>
      <c r="BW103" s="176">
        <f>SUM(I103:L103)</f>
        <v>150.88016464999998</v>
      </c>
      <c r="BX103" s="176">
        <f>SUM(N103:Q103)</f>
        <v>180.52666951999998</v>
      </c>
      <c r="BY103" s="176">
        <f>SUM(S103:V103)</f>
        <v>219.93375212000001</v>
      </c>
      <c r="BZ103" s="176">
        <f>SUM(X103:AA103)</f>
        <v>225.49216064999996</v>
      </c>
      <c r="CA103" s="176">
        <f>SUM(AC103:AF103)</f>
        <v>214.89598637999995</v>
      </c>
      <c r="CB103" s="176">
        <f>SUM(AH103:AK103)</f>
        <v>225.04996705000002</v>
      </c>
      <c r="CC103" s="177">
        <f>SUM(AM103:AP103)</f>
        <v>227.49338864677509</v>
      </c>
      <c r="CD103" s="177">
        <f>SUM(AR103:AU103)</f>
        <v>277.60382770000007</v>
      </c>
      <c r="CE103" s="177">
        <f>SUM(AW103:AZ103)</f>
        <v>354.30055747999995</v>
      </c>
      <c r="CF103" s="177">
        <f>SUM(BB103:BE103)</f>
        <v>354.53130118999991</v>
      </c>
      <c r="CG103" s="177">
        <f>SUM(BG103:BJ103)</f>
        <v>411.74637059031659</v>
      </c>
      <c r="CH103" s="177">
        <f>SUM(BL103:BO103)</f>
        <v>437.17055251476501</v>
      </c>
      <c r="CI103" s="178">
        <f>SUM(BQ103:BT103)</f>
        <v>439.70202723700027</v>
      </c>
      <c r="CJ103" s="733"/>
      <c r="CK103" s="733"/>
      <c r="CL103" s="733"/>
      <c r="CM103" s="733"/>
    </row>
    <row r="104" spans="1:91" x14ac:dyDescent="0.25">
      <c r="A104" s="516" t="s">
        <v>84</v>
      </c>
      <c r="B104" s="406"/>
      <c r="C104" s="1"/>
      <c r="D104" s="175">
        <f>Ultragaz!D71</f>
        <v>0</v>
      </c>
      <c r="E104" s="176">
        <f>Ultragaz!E71</f>
        <v>0</v>
      </c>
      <c r="F104" s="176">
        <f>Ultragaz!F71</f>
        <v>0</v>
      </c>
      <c r="G104" s="511">
        <f>Ultragaz!G71</f>
        <v>0</v>
      </c>
      <c r="H104" s="125"/>
      <c r="I104" s="175">
        <f>Ultragaz!I71</f>
        <v>0</v>
      </c>
      <c r="J104" s="176">
        <f>Ultragaz!J71</f>
        <v>0</v>
      </c>
      <c r="K104" s="176">
        <f>Ultragaz!K71</f>
        <v>0</v>
      </c>
      <c r="L104" s="511">
        <f>Ultragaz!L71</f>
        <v>0</v>
      </c>
      <c r="M104" s="125"/>
      <c r="N104" s="175">
        <f>Ultragaz!N71</f>
        <v>0</v>
      </c>
      <c r="O104" s="176">
        <f>Ultragaz!O71</f>
        <v>0</v>
      </c>
      <c r="P104" s="176">
        <f>Ultragaz!P71</f>
        <v>0</v>
      </c>
      <c r="Q104" s="511">
        <f>Ultragaz!Q71</f>
        <v>0</v>
      </c>
      <c r="R104" s="125"/>
      <c r="S104" s="175">
        <f>Ultragaz!S71</f>
        <v>0</v>
      </c>
      <c r="T104" s="176">
        <f>Ultragaz!T71</f>
        <v>0</v>
      </c>
      <c r="U104" s="176">
        <f>Ultragaz!U71</f>
        <v>0</v>
      </c>
      <c r="V104" s="511">
        <f>Ultragaz!V71</f>
        <v>0</v>
      </c>
      <c r="W104" s="125"/>
      <c r="X104" s="175">
        <f>Ultragaz!X71</f>
        <v>0</v>
      </c>
      <c r="Y104" s="176">
        <f>Ultragaz!Y71</f>
        <v>0</v>
      </c>
      <c r="Z104" s="176">
        <f>Ultragaz!Z71</f>
        <v>0</v>
      </c>
      <c r="AA104" s="511">
        <f>Ultragaz!AA71</f>
        <v>0</v>
      </c>
      <c r="AB104" s="125"/>
      <c r="AC104" s="175">
        <f>Ultragaz!AC71</f>
        <v>0</v>
      </c>
      <c r="AD104" s="176">
        <f>Ultragaz!AD71</f>
        <v>0</v>
      </c>
      <c r="AE104" s="176">
        <f>Ultragaz!AE71</f>
        <v>0</v>
      </c>
      <c r="AF104" s="511">
        <f>Ultragaz!AF71</f>
        <v>0</v>
      </c>
      <c r="AG104" s="125"/>
      <c r="AH104" s="175">
        <f>Ultragaz!AH71</f>
        <v>0</v>
      </c>
      <c r="AI104" s="176">
        <f>Ultragaz!AI71</f>
        <v>0</v>
      </c>
      <c r="AJ104" s="176">
        <f>Ultragaz!AJ71</f>
        <v>0</v>
      </c>
      <c r="AK104" s="511">
        <f>Ultragaz!AK71</f>
        <v>0</v>
      </c>
      <c r="AL104" s="125"/>
      <c r="AM104" s="175">
        <f>Ultragaz!AM71</f>
        <v>0</v>
      </c>
      <c r="AN104" s="176">
        <f>Ultragaz!AN71</f>
        <v>0</v>
      </c>
      <c r="AO104" s="176">
        <f>Ultragaz!AO71</f>
        <v>0.57199999999999995</v>
      </c>
      <c r="AP104" s="511">
        <f>Ultragaz!AP71</f>
        <v>2.15</v>
      </c>
      <c r="AQ104" s="125"/>
      <c r="AR104" s="175">
        <f>Ultragaz!AR71</f>
        <v>3.8119999999999998</v>
      </c>
      <c r="AS104" s="176">
        <f>Ultragaz!AS71</f>
        <v>1</v>
      </c>
      <c r="AT104" s="176">
        <f>Ultragaz!AT71</f>
        <v>0</v>
      </c>
      <c r="AU104" s="511">
        <f>Ultragaz!AU71</f>
        <v>0</v>
      </c>
      <c r="AV104" s="125"/>
      <c r="AW104" s="175">
        <f>Ultragaz!AW71</f>
        <v>0</v>
      </c>
      <c r="AX104" s="176">
        <f>Ultragaz!AX71</f>
        <v>0</v>
      </c>
      <c r="AY104" s="176">
        <f>Ultragaz!AY71</f>
        <v>0</v>
      </c>
      <c r="AZ104" s="511">
        <f>Ultragaz!AZ71</f>
        <v>0</v>
      </c>
      <c r="BA104" s="125"/>
      <c r="BB104" s="175">
        <f>Ultragaz!BB71</f>
        <v>0</v>
      </c>
      <c r="BC104" s="176">
        <f>Ultragaz!BC71</f>
        <v>0</v>
      </c>
      <c r="BD104" s="176">
        <f>Ultragaz!BD71</f>
        <v>0</v>
      </c>
      <c r="BE104" s="511">
        <f>Ultragaz!BE71</f>
        <v>0</v>
      </c>
      <c r="BF104" s="125"/>
      <c r="BG104" s="175">
        <f>Ultragaz!BG71</f>
        <v>0</v>
      </c>
      <c r="BH104" s="176">
        <f>Ultragaz!BH71</f>
        <v>0</v>
      </c>
      <c r="BI104" s="176">
        <f>Ultragaz!BI71</f>
        <v>0</v>
      </c>
      <c r="BJ104" s="79">
        <f>Ultragaz!BJ71</f>
        <v>0</v>
      </c>
      <c r="BK104" s="474"/>
      <c r="BL104" s="175">
        <f>Ultragaz!BL71</f>
        <v>0</v>
      </c>
      <c r="BM104" s="176">
        <f>Ultragaz!BM71</f>
        <v>0</v>
      </c>
      <c r="BN104" s="176">
        <f>Ultragaz!BN71</f>
        <v>0</v>
      </c>
      <c r="BO104" s="511">
        <f>Ultragaz!BO71</f>
        <v>0</v>
      </c>
      <c r="BP104" s="174"/>
      <c r="BQ104" s="175">
        <f>0</f>
        <v>0</v>
      </c>
      <c r="BR104" s="176">
        <v>0</v>
      </c>
      <c r="BS104" s="176">
        <v>0</v>
      </c>
      <c r="BT104" s="511">
        <f>Ultragaz!BT71</f>
        <v>0</v>
      </c>
      <c r="BU104" s="174"/>
      <c r="BV104" s="175">
        <f>SUM(D104:G104)</f>
        <v>0</v>
      </c>
      <c r="BW104" s="176">
        <f>SUM(I104:L104)</f>
        <v>0</v>
      </c>
      <c r="BX104" s="176">
        <f>SUM(N104:Q104)</f>
        <v>0</v>
      </c>
      <c r="BY104" s="176">
        <f>SUM(S104:V104)</f>
        <v>0</v>
      </c>
      <c r="BZ104" s="176">
        <f>SUM(X104:AA104)</f>
        <v>0</v>
      </c>
      <c r="CA104" s="176">
        <f>SUM(AC104:AF104)</f>
        <v>0</v>
      </c>
      <c r="CB104" s="176">
        <f>SUM(AH104:AK104)</f>
        <v>0</v>
      </c>
      <c r="CC104" s="177">
        <f>SUM(AM104:AP104)</f>
        <v>2.722</v>
      </c>
      <c r="CD104" s="177">
        <f>SUM(AR104:AU104)</f>
        <v>4.8119999999999994</v>
      </c>
      <c r="CE104" s="177">
        <f>SUM(AW104:AZ104)</f>
        <v>0</v>
      </c>
      <c r="CF104" s="177">
        <f>SUM(BB104:BE104)</f>
        <v>0</v>
      </c>
      <c r="CG104" s="177">
        <f>SUM(BG104:BJ104)</f>
        <v>0</v>
      </c>
      <c r="CH104" s="177">
        <f>SUM(BL104:BO104)</f>
        <v>0</v>
      </c>
      <c r="CI104" s="178">
        <f>SUM(BQ104:BT104)</f>
        <v>0</v>
      </c>
      <c r="CJ104" s="733"/>
      <c r="CK104" s="733"/>
      <c r="CL104" s="733"/>
      <c r="CM104" s="733"/>
    </row>
    <row r="105" spans="1:91" x14ac:dyDescent="0.25">
      <c r="A105" s="508"/>
      <c r="B105" s="510"/>
      <c r="C105" s="1"/>
      <c r="D105" s="175"/>
      <c r="E105" s="176"/>
      <c r="F105" s="176"/>
      <c r="G105" s="511"/>
      <c r="H105" s="125"/>
      <c r="I105" s="175"/>
      <c r="J105" s="176"/>
      <c r="K105" s="176"/>
      <c r="L105" s="511"/>
      <c r="M105" s="125"/>
      <c r="N105" s="175"/>
      <c r="O105" s="176"/>
      <c r="P105" s="176"/>
      <c r="Q105" s="511"/>
      <c r="R105" s="125"/>
      <c r="S105" s="175"/>
      <c r="T105" s="176"/>
      <c r="U105" s="176"/>
      <c r="V105" s="511"/>
      <c r="W105" s="125"/>
      <c r="X105" s="175"/>
      <c r="Y105" s="176"/>
      <c r="Z105" s="176"/>
      <c r="AA105" s="511"/>
      <c r="AB105" s="125"/>
      <c r="AC105" s="175"/>
      <c r="AD105" s="176"/>
      <c r="AE105" s="176"/>
      <c r="AF105" s="511"/>
      <c r="AG105" s="125"/>
      <c r="AH105" s="175"/>
      <c r="AI105" s="176"/>
      <c r="AJ105" s="176"/>
      <c r="AK105" s="511"/>
      <c r="AL105" s="125"/>
      <c r="AM105" s="175"/>
      <c r="AN105" s="176"/>
      <c r="AO105" s="176"/>
      <c r="AP105" s="511"/>
      <c r="AQ105" s="125"/>
      <c r="AR105" s="175"/>
      <c r="AS105" s="176"/>
      <c r="AT105" s="176"/>
      <c r="AU105" s="511"/>
      <c r="AV105" s="125"/>
      <c r="AW105" s="175"/>
      <c r="AX105" s="176"/>
      <c r="AY105" s="176"/>
      <c r="AZ105" s="511"/>
      <c r="BA105" s="125"/>
      <c r="BB105" s="175"/>
      <c r="BC105" s="176"/>
      <c r="BD105" s="176"/>
      <c r="BE105" s="511"/>
      <c r="BF105" s="125"/>
      <c r="BG105" s="175"/>
      <c r="BH105" s="176"/>
      <c r="BI105" s="176"/>
      <c r="BJ105" s="79"/>
      <c r="BK105" s="474"/>
      <c r="BL105" s="175"/>
      <c r="BM105" s="176"/>
      <c r="BN105" s="176"/>
      <c r="BO105" s="511"/>
      <c r="BP105" s="174"/>
      <c r="BQ105" s="175"/>
      <c r="BR105" s="176"/>
      <c r="BS105" s="176"/>
      <c r="BT105" s="511"/>
      <c r="BU105" s="174"/>
      <c r="BV105" s="175"/>
      <c r="BW105" s="176"/>
      <c r="BX105" s="176"/>
      <c r="BY105" s="176"/>
      <c r="BZ105" s="176"/>
      <c r="CA105" s="176"/>
      <c r="CB105" s="176"/>
      <c r="CC105" s="177"/>
      <c r="CD105" s="177"/>
      <c r="CE105" s="177"/>
      <c r="CF105" s="177"/>
      <c r="CG105" s="177"/>
      <c r="CH105" s="177"/>
      <c r="CI105" s="178"/>
      <c r="CJ105" s="733"/>
      <c r="CK105" s="733"/>
      <c r="CL105" s="733"/>
      <c r="CM105" s="733"/>
    </row>
    <row r="106" spans="1:91" s="113" customFormat="1" x14ac:dyDescent="0.25">
      <c r="A106" s="508" t="s">
        <v>12</v>
      </c>
      <c r="B106" s="510"/>
      <c r="D106" s="165">
        <f>Ultracargo!D56</f>
        <v>30.316077619999998</v>
      </c>
      <c r="E106" s="166">
        <f>Ultracargo!E56</f>
        <v>36.007069819999998</v>
      </c>
      <c r="F106" s="166">
        <f>Ultracargo!F56</f>
        <v>10.673322239999997</v>
      </c>
      <c r="G106" s="167">
        <f>Ultracargo!G56</f>
        <v>5.0195296099999993</v>
      </c>
      <c r="H106" s="124"/>
      <c r="I106" s="165">
        <f>Ultracargo!I56</f>
        <v>7.8525963999999995</v>
      </c>
      <c r="J106" s="166">
        <f>Ultracargo!J56</f>
        <v>9.3605899999999984</v>
      </c>
      <c r="K106" s="166">
        <f>Ultracargo!K56</f>
        <v>7.8354884199999999</v>
      </c>
      <c r="L106" s="167">
        <f>Ultracargo!L56</f>
        <v>12.3081148</v>
      </c>
      <c r="M106" s="124"/>
      <c r="N106" s="165">
        <f>Ultracargo!N56</f>
        <v>2.6117985300000006</v>
      </c>
      <c r="O106" s="166">
        <f>Ultracargo!O56</f>
        <v>9.559209730000001</v>
      </c>
      <c r="P106" s="166">
        <f>Ultracargo!P56</f>
        <v>5.6780804200000006</v>
      </c>
      <c r="Q106" s="167">
        <f>Ultracargo!Q56</f>
        <v>8.5162519299999992</v>
      </c>
      <c r="R106" s="124"/>
      <c r="S106" s="165">
        <f>Ultracargo!S56</f>
        <v>3.0792951199999998</v>
      </c>
      <c r="T106" s="166">
        <f>Ultracargo!T56</f>
        <v>2.71979075</v>
      </c>
      <c r="U106" s="166">
        <f>Ultracargo!U56</f>
        <v>4.1543324300000002</v>
      </c>
      <c r="V106" s="167">
        <f>Ultracargo!V56</f>
        <v>13.950501240000001</v>
      </c>
      <c r="W106" s="124"/>
      <c r="X106" s="165">
        <f>Ultracargo!X56</f>
        <v>5.8945616700000008</v>
      </c>
      <c r="Y106" s="166">
        <f>Ultracargo!Y56</f>
        <v>15.293390570000001</v>
      </c>
      <c r="Z106" s="166">
        <f>Ultracargo!Z56</f>
        <v>19.264080890000002</v>
      </c>
      <c r="AA106" s="167">
        <f>Ultracargo!AA56</f>
        <v>38.495640159999994</v>
      </c>
      <c r="AB106" s="124"/>
      <c r="AC106" s="165">
        <f>Ultracargo!AC56</f>
        <v>9.734858560000001</v>
      </c>
      <c r="AD106" s="166">
        <f>Ultracargo!AD56</f>
        <v>3.4932289099999987</v>
      </c>
      <c r="AE106" s="166">
        <f>Ultracargo!AE56</f>
        <v>31.328959650000005</v>
      </c>
      <c r="AF106" s="167">
        <f>Ultracargo!AF56</f>
        <v>41.818802079999998</v>
      </c>
      <c r="AG106" s="124"/>
      <c r="AH106" s="165">
        <f>Ultracargo!AH56</f>
        <v>21.941976440000001</v>
      </c>
      <c r="AI106" s="166">
        <f>Ultracargo!AI56</f>
        <v>27.78860233</v>
      </c>
      <c r="AJ106" s="166">
        <f>Ultracargo!AJ56</f>
        <v>35.871706080000003</v>
      </c>
      <c r="AK106" s="167">
        <f>Ultracargo!AK56</f>
        <v>76.176808690000001</v>
      </c>
      <c r="AL106" s="124"/>
      <c r="AM106" s="165">
        <f>Ultracargo!AM56</f>
        <v>36.582430340000002</v>
      </c>
      <c r="AN106" s="166">
        <f>Ultracargo!AN56</f>
        <v>39.041912280000005</v>
      </c>
      <c r="AO106" s="166">
        <f>Ultracargo!AO56</f>
        <v>89.656627359999987</v>
      </c>
      <c r="AP106" s="167">
        <f>Ultracargo!AP56</f>
        <v>86.653671259999996</v>
      </c>
      <c r="AQ106" s="124"/>
      <c r="AR106" s="165">
        <f>Ultracargo!AR56</f>
        <v>18.420782129999999</v>
      </c>
      <c r="AS106" s="166">
        <f>Ultracargo!AS56</f>
        <v>25.514946569999999</v>
      </c>
      <c r="AT106" s="166">
        <f>Ultracargo!AT56</f>
        <v>70.308112430000008</v>
      </c>
      <c r="AU106" s="167">
        <f>Ultracargo!AU56</f>
        <v>100.56934969899996</v>
      </c>
      <c r="AV106" s="124"/>
      <c r="AW106" s="165">
        <f>Ultracargo!AW56</f>
        <v>120.28741972167806</v>
      </c>
      <c r="AX106" s="166">
        <f>Ultracargo!AX56</f>
        <v>92.588980607226432</v>
      </c>
      <c r="AY106" s="166">
        <f>Ultracargo!AY56</f>
        <v>73.780618200819987</v>
      </c>
      <c r="AZ106" s="167">
        <f>Ultracargo!AZ56</f>
        <v>71.346508443000019</v>
      </c>
      <c r="BA106" s="124"/>
      <c r="BB106" s="165">
        <f>Ultracargo!BB56</f>
        <v>46.537516149999995</v>
      </c>
      <c r="BC106" s="166">
        <f>Ultracargo!BC56</f>
        <v>35.660989979999997</v>
      </c>
      <c r="BD106" s="166">
        <f>Ultracargo!BD56</f>
        <v>72.284884250000005</v>
      </c>
      <c r="BE106" s="167">
        <f>Ultracargo!BE56</f>
        <v>75.01967243</v>
      </c>
      <c r="BF106" s="124"/>
      <c r="BG106" s="165">
        <f>Ultracargo!BG56</f>
        <v>49.038671250000007</v>
      </c>
      <c r="BH106" s="166">
        <f>Ultracargo!BH56</f>
        <v>21.809966020000008</v>
      </c>
      <c r="BI106" s="166">
        <f>Ultracargo!BI56</f>
        <v>177.28841794000002</v>
      </c>
      <c r="BJ106" s="168">
        <f>Ultracargo!BJ56</f>
        <v>83.669910240000021</v>
      </c>
      <c r="BK106" s="478"/>
      <c r="BL106" s="165">
        <f>Ultracargo!BL56</f>
        <v>91.025230380000025</v>
      </c>
      <c r="BM106" s="166">
        <f>Ultracargo!BM56</f>
        <v>153.54460197999998</v>
      </c>
      <c r="BN106" s="166">
        <f>Ultracargo!BN56</f>
        <v>163.52187468000014</v>
      </c>
      <c r="BO106" s="167">
        <f>Ultracargo!BO56</f>
        <v>269.19209774000001</v>
      </c>
      <c r="BP106" s="169"/>
      <c r="BQ106" s="165">
        <v>113.25376156</v>
      </c>
      <c r="BR106" s="166">
        <f>Ultracargo!BR56</f>
        <v>115.83578164999871</v>
      </c>
      <c r="BS106" s="166">
        <f>Ultracargo!BS56</f>
        <v>169.29584093</v>
      </c>
      <c r="BT106" s="167">
        <f>Ultracargo!BT56</f>
        <v>124.27753406999953</v>
      </c>
      <c r="BU106" s="169"/>
      <c r="BV106" s="165">
        <f>SUM(D106:G106)</f>
        <v>82.015999289999996</v>
      </c>
      <c r="BW106" s="166">
        <f>SUM(I106:L106)</f>
        <v>37.356789620000001</v>
      </c>
      <c r="BX106" s="166">
        <f>SUM(N106:Q106)</f>
        <v>26.365340610000001</v>
      </c>
      <c r="BY106" s="166">
        <f>SUM(S106:V106)</f>
        <v>23.90391954</v>
      </c>
      <c r="BZ106" s="166">
        <f>SUM(X106:AA106)</f>
        <v>78.947673289999997</v>
      </c>
      <c r="CA106" s="166">
        <f>SUM(AC106:AF106)</f>
        <v>86.375849200000005</v>
      </c>
      <c r="CB106" s="166">
        <f>SUM(AH106:AK106)</f>
        <v>161.77909354000002</v>
      </c>
      <c r="CC106" s="170">
        <f>SUM(AM106:AP106)</f>
        <v>251.93464124000002</v>
      </c>
      <c r="CD106" s="170">
        <f>SUM(AR106:AU106)</f>
        <v>214.81319082899995</v>
      </c>
      <c r="CE106" s="170">
        <f>SUM(AW106:AZ106)</f>
        <v>358.0035269727245</v>
      </c>
      <c r="CF106" s="170">
        <f>SUM(BB106:BE106)</f>
        <v>229.50306281000002</v>
      </c>
      <c r="CG106" s="170">
        <f>SUM(BG106:BJ106)</f>
        <v>331.80696545000006</v>
      </c>
      <c r="CH106" s="170">
        <f>SUM(BL106:BO106)</f>
        <v>677.2838047800002</v>
      </c>
      <c r="CI106" s="171">
        <f>SUM(BQ106:BT106)</f>
        <v>522.66291820999822</v>
      </c>
      <c r="CJ106" s="733"/>
      <c r="CK106" s="733"/>
      <c r="CL106" s="733"/>
      <c r="CM106" s="733"/>
    </row>
    <row r="107" spans="1:91" x14ac:dyDescent="0.25">
      <c r="A107" s="508"/>
      <c r="B107" s="510"/>
      <c r="C107" s="1"/>
      <c r="D107" s="175"/>
      <c r="E107" s="176"/>
      <c r="F107" s="176"/>
      <c r="G107" s="511"/>
      <c r="H107" s="125"/>
      <c r="I107" s="175"/>
      <c r="J107" s="176"/>
      <c r="K107" s="176"/>
      <c r="L107" s="511"/>
      <c r="M107" s="125"/>
      <c r="N107" s="175"/>
      <c r="O107" s="176"/>
      <c r="P107" s="176"/>
      <c r="Q107" s="511"/>
      <c r="R107" s="125"/>
      <c r="S107" s="175"/>
      <c r="T107" s="176"/>
      <c r="U107" s="176"/>
      <c r="V107" s="511"/>
      <c r="W107" s="125"/>
      <c r="X107" s="175"/>
      <c r="Y107" s="176"/>
      <c r="Z107" s="176"/>
      <c r="AA107" s="511"/>
      <c r="AB107" s="125"/>
      <c r="AC107" s="175"/>
      <c r="AD107" s="176"/>
      <c r="AE107" s="176"/>
      <c r="AF107" s="511"/>
      <c r="AG107" s="125"/>
      <c r="AH107" s="175"/>
      <c r="AI107" s="176"/>
      <c r="AJ107" s="176"/>
      <c r="AK107" s="511"/>
      <c r="AL107" s="125"/>
      <c r="AM107" s="175"/>
      <c r="AN107" s="176"/>
      <c r="AO107" s="176"/>
      <c r="AP107" s="511"/>
      <c r="AQ107" s="125"/>
      <c r="AR107" s="175"/>
      <c r="AS107" s="176"/>
      <c r="AT107" s="176"/>
      <c r="AU107" s="511"/>
      <c r="AV107" s="125"/>
      <c r="AW107" s="175"/>
      <c r="AX107" s="176"/>
      <c r="AY107" s="176"/>
      <c r="AZ107" s="511"/>
      <c r="BA107" s="125"/>
      <c r="BB107" s="175"/>
      <c r="BC107" s="176"/>
      <c r="BD107" s="176"/>
      <c r="BE107" s="511"/>
      <c r="BF107" s="125"/>
      <c r="BG107" s="175"/>
      <c r="BH107" s="176"/>
      <c r="BI107" s="176"/>
      <c r="BJ107" s="79"/>
      <c r="BK107" s="474"/>
      <c r="BL107" s="175"/>
      <c r="BM107" s="176"/>
      <c r="BN107" s="176"/>
      <c r="BO107" s="511"/>
      <c r="BP107" s="174"/>
      <c r="BQ107" s="175"/>
      <c r="BR107" s="176"/>
      <c r="BS107" s="176"/>
      <c r="BT107" s="511"/>
      <c r="BU107" s="174"/>
      <c r="BV107" s="175"/>
      <c r="BW107" s="176"/>
      <c r="BX107" s="176"/>
      <c r="BY107" s="176"/>
      <c r="BZ107" s="176"/>
      <c r="CA107" s="176"/>
      <c r="CB107" s="176"/>
      <c r="CC107" s="177"/>
      <c r="CD107" s="177"/>
      <c r="CE107" s="177"/>
      <c r="CF107" s="177"/>
      <c r="CG107" s="177"/>
      <c r="CH107" s="177"/>
      <c r="CI107" s="178"/>
      <c r="CJ107" s="733"/>
      <c r="CK107" s="733"/>
      <c r="CL107" s="733"/>
      <c r="CM107" s="733"/>
    </row>
    <row r="108" spans="1:91" s="113" customFormat="1" x14ac:dyDescent="0.25">
      <c r="A108" s="508" t="s">
        <v>13</v>
      </c>
      <c r="B108" s="510"/>
      <c r="D108" s="165" t="e">
        <f>#REF!</f>
        <v>#REF!</v>
      </c>
      <c r="E108" s="166" t="e">
        <f>#REF!</f>
        <v>#REF!</v>
      </c>
      <c r="F108" s="166" t="e">
        <f>#REF!</f>
        <v>#REF!</v>
      </c>
      <c r="G108" s="167" t="e">
        <f>#REF!</f>
        <v>#REF!</v>
      </c>
      <c r="H108" s="124"/>
      <c r="I108" s="165" t="e">
        <f>#REF!</f>
        <v>#REF!</v>
      </c>
      <c r="J108" s="166" t="e">
        <f>#REF!</f>
        <v>#REF!</v>
      </c>
      <c r="K108" s="166" t="e">
        <f>#REF!</f>
        <v>#REF!</v>
      </c>
      <c r="L108" s="167" t="e">
        <f>#REF!</f>
        <v>#REF!</v>
      </c>
      <c r="M108" s="124"/>
      <c r="N108" s="165" t="e">
        <f>#REF!</f>
        <v>#REF!</v>
      </c>
      <c r="O108" s="166" t="e">
        <f>#REF!</f>
        <v>#REF!</v>
      </c>
      <c r="P108" s="166" t="e">
        <f>#REF!</f>
        <v>#REF!</v>
      </c>
      <c r="Q108" s="167" t="e">
        <f>#REF!</f>
        <v>#REF!</v>
      </c>
      <c r="R108" s="124"/>
      <c r="S108" s="165" t="e">
        <f>#REF!</f>
        <v>#REF!</v>
      </c>
      <c r="T108" s="166" t="e">
        <f>#REF!</f>
        <v>#REF!</v>
      </c>
      <c r="U108" s="166" t="e">
        <f>#REF!</f>
        <v>#REF!</v>
      </c>
      <c r="V108" s="167" t="e">
        <f>#REF!</f>
        <v>#REF!</v>
      </c>
      <c r="W108" s="124"/>
      <c r="X108" s="165" t="e">
        <f>#REF!</f>
        <v>#REF!</v>
      </c>
      <c r="Y108" s="166" t="e">
        <f>#REF!</f>
        <v>#REF!</v>
      </c>
      <c r="Z108" s="166" t="e">
        <f>#REF!</f>
        <v>#REF!</v>
      </c>
      <c r="AA108" s="167" t="e">
        <f>#REF!</f>
        <v>#REF!</v>
      </c>
      <c r="AB108" s="124"/>
      <c r="AC108" s="165" t="e">
        <f>#REF!</f>
        <v>#REF!</v>
      </c>
      <c r="AD108" s="166" t="e">
        <f>#REF!</f>
        <v>#REF!</v>
      </c>
      <c r="AE108" s="166" t="e">
        <f>#REF!</f>
        <v>#REF!</v>
      </c>
      <c r="AF108" s="167" t="e">
        <f>#REF!</f>
        <v>#REF!</v>
      </c>
      <c r="AG108" s="124"/>
      <c r="AH108" s="165" t="e">
        <f>#REF!</f>
        <v>#REF!</v>
      </c>
      <c r="AI108" s="166" t="e">
        <f>#REF!</f>
        <v>#REF!</v>
      </c>
      <c r="AJ108" s="166" t="e">
        <f>#REF!</f>
        <v>#REF!</v>
      </c>
      <c r="AK108" s="167" t="e">
        <f>#REF!</f>
        <v>#REF!</v>
      </c>
      <c r="AL108" s="124"/>
      <c r="AM108" s="165" t="e">
        <f>#REF!</f>
        <v>#REF!</v>
      </c>
      <c r="AN108" s="166" t="e">
        <f>#REF!</f>
        <v>#REF!</v>
      </c>
      <c r="AO108" s="166" t="e">
        <f>#REF!</f>
        <v>#REF!</v>
      </c>
      <c r="AP108" s="167" t="e">
        <f>#REF!</f>
        <v>#REF!</v>
      </c>
      <c r="AQ108" s="124"/>
      <c r="AR108" s="165" t="e">
        <f>#REF!</f>
        <v>#REF!</v>
      </c>
      <c r="AS108" s="166" t="e">
        <f>#REF!</f>
        <v>#REF!</v>
      </c>
      <c r="AT108" s="166" t="e">
        <f>#REF!</f>
        <v>#REF!</v>
      </c>
      <c r="AU108" s="167" t="e">
        <f>#REF!</f>
        <v>#REF!</v>
      </c>
      <c r="AV108" s="124"/>
      <c r="AW108" s="165" t="e">
        <f>#REF!</f>
        <v>#REF!</v>
      </c>
      <c r="AX108" s="166" t="e">
        <f>#REF!</f>
        <v>#REF!</v>
      </c>
      <c r="AY108" s="166" t="e">
        <f>#REF!</f>
        <v>#REF!</v>
      </c>
      <c r="AZ108" s="167" t="e">
        <f>#REF!</f>
        <v>#REF!</v>
      </c>
      <c r="BA108" s="124"/>
      <c r="BB108" s="165" t="e">
        <f>#REF!</f>
        <v>#REF!</v>
      </c>
      <c r="BC108" s="166" t="e">
        <f>#REF!</f>
        <v>#REF!</v>
      </c>
      <c r="BD108" s="166" t="e">
        <f>#REF!</f>
        <v>#REF!</v>
      </c>
      <c r="BE108" s="167" t="e">
        <f>#REF!</f>
        <v>#REF!</v>
      </c>
      <c r="BF108" s="124"/>
      <c r="BG108" s="165" t="e">
        <f>#REF!</f>
        <v>#REF!</v>
      </c>
      <c r="BH108" s="166" t="e">
        <f>#REF!</f>
        <v>#REF!</v>
      </c>
      <c r="BI108" s="166" t="e">
        <f>#REF!</f>
        <v>#REF!</v>
      </c>
      <c r="BJ108" s="168" t="e">
        <f>#REF!</f>
        <v>#REF!</v>
      </c>
      <c r="BK108" s="478"/>
      <c r="BL108" s="165">
        <v>0</v>
      </c>
      <c r="BM108" s="166">
        <v>0</v>
      </c>
      <c r="BN108" s="166">
        <v>0</v>
      </c>
      <c r="BO108" s="167">
        <v>0</v>
      </c>
      <c r="BP108" s="169"/>
      <c r="BQ108" s="165">
        <v>0</v>
      </c>
      <c r="BR108" s="166">
        <v>0</v>
      </c>
      <c r="BS108" s="166">
        <v>0</v>
      </c>
      <c r="BT108" s="167">
        <v>0</v>
      </c>
      <c r="BU108" s="169"/>
      <c r="BV108" s="165" t="e">
        <f>SUM(D108:G108)</f>
        <v>#REF!</v>
      </c>
      <c r="BW108" s="166" t="e">
        <f>SUM(I108:L108)</f>
        <v>#REF!</v>
      </c>
      <c r="BX108" s="166" t="e">
        <f>SUM(N108:Q108)</f>
        <v>#REF!</v>
      </c>
      <c r="BY108" s="166" t="e">
        <f>SUM(S108:V108)</f>
        <v>#REF!</v>
      </c>
      <c r="BZ108" s="166" t="e">
        <f>SUM(X108:AA108)</f>
        <v>#REF!</v>
      </c>
      <c r="CA108" s="166" t="e">
        <f>SUM(AC108:AF108)</f>
        <v>#REF!</v>
      </c>
      <c r="CB108" s="166" t="e">
        <f>SUM(AH108:AK108)</f>
        <v>#REF!</v>
      </c>
      <c r="CC108" s="170" t="e">
        <f>SUM(AM108:AP108)</f>
        <v>#REF!</v>
      </c>
      <c r="CD108" s="170" t="e">
        <f>SUM(AR108:AU108)</f>
        <v>#REF!</v>
      </c>
      <c r="CE108" s="170" t="e">
        <f>SUM(AW108:AZ108)</f>
        <v>#REF!</v>
      </c>
      <c r="CF108" s="170" t="e">
        <f>SUM(BB108:BE108)</f>
        <v>#REF!</v>
      </c>
      <c r="CG108" s="170" t="e">
        <f>SUM(BG108:BJ108)</f>
        <v>#REF!</v>
      </c>
      <c r="CH108" s="170">
        <f>SUM(BL108:BO108)</f>
        <v>0</v>
      </c>
      <c r="CI108" s="171">
        <f>SUM(BQ108:BT108)</f>
        <v>0</v>
      </c>
      <c r="CJ108" s="733"/>
      <c r="CK108" s="733"/>
      <c r="CL108" s="733"/>
      <c r="CM108" s="733"/>
    </row>
    <row r="109" spans="1:91" s="113" customFormat="1" x14ac:dyDescent="0.25">
      <c r="A109" s="508"/>
      <c r="B109" s="510"/>
      <c r="D109" s="165"/>
      <c r="E109" s="166"/>
      <c r="F109" s="166"/>
      <c r="G109" s="167"/>
      <c r="H109" s="124"/>
      <c r="I109" s="165"/>
      <c r="J109" s="166"/>
      <c r="K109" s="166"/>
      <c r="L109" s="167"/>
      <c r="M109" s="124"/>
      <c r="N109" s="165"/>
      <c r="O109" s="166"/>
      <c r="P109" s="166"/>
      <c r="Q109" s="167"/>
      <c r="R109" s="124"/>
      <c r="S109" s="165"/>
      <c r="T109" s="166"/>
      <c r="U109" s="166"/>
      <c r="V109" s="167"/>
      <c r="W109" s="124"/>
      <c r="X109" s="165"/>
      <c r="Y109" s="166"/>
      <c r="Z109" s="166"/>
      <c r="AA109" s="167"/>
      <c r="AB109" s="124"/>
      <c r="AC109" s="165"/>
      <c r="AD109" s="166"/>
      <c r="AE109" s="166"/>
      <c r="AF109" s="167"/>
      <c r="AG109" s="124"/>
      <c r="AH109" s="165"/>
      <c r="AI109" s="166"/>
      <c r="AJ109" s="166"/>
      <c r="AK109" s="167"/>
      <c r="AL109" s="124"/>
      <c r="AM109" s="165"/>
      <c r="AN109" s="166"/>
      <c r="AO109" s="166"/>
      <c r="AP109" s="167"/>
      <c r="AQ109" s="124"/>
      <c r="AR109" s="165"/>
      <c r="AS109" s="166"/>
      <c r="AT109" s="166"/>
      <c r="AU109" s="167"/>
      <c r="AV109" s="124"/>
      <c r="AW109" s="165"/>
      <c r="AX109" s="166"/>
      <c r="AY109" s="166"/>
      <c r="AZ109" s="167"/>
      <c r="BA109" s="124"/>
      <c r="BB109" s="165"/>
      <c r="BC109" s="166"/>
      <c r="BD109" s="166"/>
      <c r="BE109" s="167"/>
      <c r="BF109" s="124"/>
      <c r="BG109" s="165"/>
      <c r="BH109" s="166"/>
      <c r="BI109" s="166"/>
      <c r="BJ109" s="168"/>
      <c r="BK109" s="478"/>
      <c r="BL109" s="165"/>
      <c r="BM109" s="166"/>
      <c r="BN109" s="166"/>
      <c r="BO109" s="167"/>
      <c r="BP109" s="169"/>
      <c r="BQ109" s="165"/>
      <c r="BR109" s="166"/>
      <c r="BS109" s="166"/>
      <c r="BT109" s="167"/>
      <c r="BU109" s="169"/>
      <c r="BV109" s="165"/>
      <c r="BW109" s="166"/>
      <c r="BX109" s="166"/>
      <c r="BY109" s="166"/>
      <c r="BZ109" s="166"/>
      <c r="CA109" s="166"/>
      <c r="CB109" s="166"/>
      <c r="CC109" s="170"/>
      <c r="CD109" s="170"/>
      <c r="CE109" s="170"/>
      <c r="CF109" s="170"/>
      <c r="CG109" s="170"/>
      <c r="CH109" s="170"/>
      <c r="CI109" s="171"/>
      <c r="CJ109" s="733"/>
      <c r="CK109" s="733"/>
      <c r="CL109" s="733"/>
      <c r="CM109" s="733"/>
    </row>
    <row r="110" spans="1:91" s="113" customFormat="1" x14ac:dyDescent="0.25">
      <c r="A110" s="508" t="s">
        <v>27</v>
      </c>
      <c r="B110" s="510"/>
      <c r="D110" s="165">
        <f t="shared" ref="D110" si="71">SUM(D111,D112)</f>
        <v>0</v>
      </c>
      <c r="E110" s="166">
        <f t="shared" ref="E110" si="72">SUM(E111,E112)</f>
        <v>0</v>
      </c>
      <c r="F110" s="166">
        <f t="shared" ref="F110" si="73">SUM(F111,F112)</f>
        <v>0</v>
      </c>
      <c r="G110" s="168">
        <f t="shared" ref="G110" si="74">SUM(G111,G112)</f>
        <v>0</v>
      </c>
      <c r="H110" s="124"/>
      <c r="I110" s="165">
        <f t="shared" ref="I110" si="75">SUM(I111,I112)</f>
        <v>0</v>
      </c>
      <c r="J110" s="166">
        <f t="shared" ref="J110" si="76">SUM(J111,J112)</f>
        <v>0</v>
      </c>
      <c r="K110" s="166">
        <f t="shared" ref="K110" si="77">SUM(K111,K112)</f>
        <v>0</v>
      </c>
      <c r="L110" s="168">
        <f t="shared" ref="L110" si="78">SUM(L111,L112)</f>
        <v>0</v>
      </c>
      <c r="M110" s="124"/>
      <c r="N110" s="165">
        <f t="shared" ref="N110" si="79">SUM(N111,N112)</f>
        <v>0</v>
      </c>
      <c r="O110" s="166">
        <f t="shared" ref="O110" si="80">SUM(O111,O112)</f>
        <v>0</v>
      </c>
      <c r="P110" s="166">
        <f t="shared" ref="P110" si="81">SUM(P111,P112)</f>
        <v>0</v>
      </c>
      <c r="Q110" s="168">
        <f t="shared" ref="Q110" si="82">SUM(Q111,Q112)</f>
        <v>0</v>
      </c>
      <c r="R110" s="124"/>
      <c r="S110" s="165">
        <f t="shared" ref="S110" si="83">SUM(S111,S112)</f>
        <v>0</v>
      </c>
      <c r="T110" s="166">
        <f t="shared" ref="T110" si="84">SUM(T111,T112)</f>
        <v>0</v>
      </c>
      <c r="U110" s="166">
        <f t="shared" ref="U110" si="85">SUM(U111,U112)</f>
        <v>0</v>
      </c>
      <c r="V110" s="168">
        <f t="shared" ref="V110" si="86">SUM(V111,V112)</f>
        <v>0</v>
      </c>
      <c r="W110" s="124"/>
      <c r="X110" s="165">
        <f t="shared" ref="X110" si="87">SUM(X111,X112)</f>
        <v>0</v>
      </c>
      <c r="Y110" s="166">
        <f t="shared" ref="Y110" si="88">SUM(Y111,Y112)</f>
        <v>0</v>
      </c>
      <c r="Z110" s="166">
        <f t="shared" ref="Z110" si="89">SUM(Z111,Z112)</f>
        <v>0</v>
      </c>
      <c r="AA110" s="168">
        <f t="shared" ref="AA110" si="90">SUM(AA111,AA112)</f>
        <v>0</v>
      </c>
      <c r="AB110" s="124"/>
      <c r="AC110" s="165">
        <f t="shared" ref="AC110" si="91">SUM(AC111,AC112)</f>
        <v>0</v>
      </c>
      <c r="AD110" s="166">
        <f t="shared" ref="AD110" si="92">SUM(AD111,AD112)</f>
        <v>0</v>
      </c>
      <c r="AE110" s="166">
        <f t="shared" ref="AE110" si="93">SUM(AE111,AE112)</f>
        <v>0</v>
      </c>
      <c r="AF110" s="168">
        <f t="shared" ref="AF110" si="94">SUM(AF111,AF112)</f>
        <v>0</v>
      </c>
      <c r="AG110" s="124"/>
      <c r="AH110" s="165">
        <f t="shared" ref="AH110" si="95">SUM(AH111,AH112)</f>
        <v>0</v>
      </c>
      <c r="AI110" s="166">
        <f t="shared" ref="AI110" si="96">SUM(AI111,AI112)</f>
        <v>0</v>
      </c>
      <c r="AJ110" s="166">
        <f t="shared" ref="AJ110" si="97">SUM(AJ111,AJ112)</f>
        <v>0</v>
      </c>
      <c r="AK110" s="168">
        <f t="shared" ref="AK110" si="98">SUM(AK111,AK112)</f>
        <v>0</v>
      </c>
      <c r="AL110" s="124"/>
      <c r="AM110" s="165">
        <f t="shared" ref="AM110" si="99">SUM(AM111,AM112)</f>
        <v>0</v>
      </c>
      <c r="AN110" s="166">
        <f t="shared" ref="AN110" si="100">SUM(AN111,AN112)</f>
        <v>0</v>
      </c>
      <c r="AO110" s="166">
        <f t="shared" ref="AO110" si="101">SUM(AO111,AO112)</f>
        <v>0</v>
      </c>
      <c r="AP110" s="168">
        <f t="shared" ref="AP110" si="102">SUM(AP111,AP112)</f>
        <v>0</v>
      </c>
      <c r="AQ110" s="124"/>
      <c r="AR110" s="165">
        <f t="shared" ref="AR110" si="103">SUM(AR111,AR112)</f>
        <v>0</v>
      </c>
      <c r="AS110" s="166">
        <f t="shared" ref="AS110" si="104">SUM(AS111,AS112)</f>
        <v>0</v>
      </c>
      <c r="AT110" s="166">
        <f t="shared" ref="AT110" si="105">SUM(AT111,AT112)</f>
        <v>0</v>
      </c>
      <c r="AU110" s="168">
        <f t="shared" ref="AU110" si="106">SUM(AU111,AU112)</f>
        <v>0</v>
      </c>
      <c r="AV110" s="124"/>
      <c r="AW110" s="165">
        <f t="shared" ref="AW110" si="107">SUM(AW111,AW112)</f>
        <v>0</v>
      </c>
      <c r="AX110" s="166">
        <f t="shared" ref="AX110" si="108">SUM(AX111,AX112)</f>
        <v>0</v>
      </c>
      <c r="AY110" s="166">
        <f t="shared" ref="AY110" si="109">SUM(AY111,AY112)</f>
        <v>0</v>
      </c>
      <c r="AZ110" s="168">
        <f t="shared" ref="AZ110" si="110">SUM(AZ111,AZ112)</f>
        <v>0</v>
      </c>
      <c r="BA110" s="124"/>
      <c r="BB110" s="165">
        <f t="shared" ref="BB110" si="111">SUM(BB111,BB112)</f>
        <v>0</v>
      </c>
      <c r="BC110" s="166">
        <f t="shared" ref="BC110" si="112">SUM(BC111,BC112)</f>
        <v>0</v>
      </c>
      <c r="BD110" s="166">
        <f t="shared" ref="BD110" si="113">SUM(BD111,BD112)</f>
        <v>0</v>
      </c>
      <c r="BE110" s="168">
        <f t="shared" ref="BE110" si="114">SUM(BE111,BE112)</f>
        <v>0</v>
      </c>
      <c r="BF110" s="124"/>
      <c r="BG110" s="165">
        <f t="shared" ref="BG110" si="115">SUM(BG111,BG112)</f>
        <v>0</v>
      </c>
      <c r="BH110" s="166">
        <f t="shared" ref="BH110" si="116">SUM(BH111,BH112)</f>
        <v>0</v>
      </c>
      <c r="BI110" s="166">
        <f t="shared" ref="BI110" si="117">SUM(BI111,BI112)</f>
        <v>0</v>
      </c>
      <c r="BJ110" s="168">
        <f t="shared" ref="BJ110" si="118">SUM(BJ111,BJ112)</f>
        <v>0</v>
      </c>
      <c r="BK110" s="478"/>
      <c r="BL110" s="165">
        <f t="shared" ref="BL110:BO110" si="119">SUM(BL111,BL112)</f>
        <v>0</v>
      </c>
      <c r="BM110" s="166">
        <f t="shared" si="119"/>
        <v>0</v>
      </c>
      <c r="BN110" s="166">
        <f t="shared" si="119"/>
        <v>0</v>
      </c>
      <c r="BO110" s="168">
        <f t="shared" si="119"/>
        <v>0</v>
      </c>
      <c r="BP110" s="169"/>
      <c r="BQ110" s="165">
        <f>SUM(BQ111,BQ112)</f>
        <v>0</v>
      </c>
      <c r="BR110" s="166">
        <v>64</v>
      </c>
      <c r="BS110" s="166">
        <f>SUM(BS111,BS112)</f>
        <v>68.98352921</v>
      </c>
      <c r="BT110" s="168">
        <f>SUM(BT111,BT112)</f>
        <v>102.084805</v>
      </c>
      <c r="BU110" s="169"/>
      <c r="BV110" s="165">
        <f>SUM(D110:G110)</f>
        <v>0</v>
      </c>
      <c r="BW110" s="166">
        <f>SUM(I110:L110)</f>
        <v>0</v>
      </c>
      <c r="BX110" s="166">
        <f>SUM(N110:Q110)</f>
        <v>0</v>
      </c>
      <c r="BY110" s="166">
        <f>SUM(S110:V110)</f>
        <v>0</v>
      </c>
      <c r="BZ110" s="166">
        <f>SUM(X110:AA110)</f>
        <v>0</v>
      </c>
      <c r="CA110" s="166">
        <f>SUM(AC110:AF110)</f>
        <v>0</v>
      </c>
      <c r="CB110" s="166">
        <f>SUM(AH110:AK110)</f>
        <v>0</v>
      </c>
      <c r="CC110" s="170">
        <f>SUM(AM110:AP110)</f>
        <v>0</v>
      </c>
      <c r="CD110" s="170">
        <f>SUM(AR110:AU110)</f>
        <v>0</v>
      </c>
      <c r="CE110" s="170">
        <f>SUM(AW110:AZ110)</f>
        <v>0</v>
      </c>
      <c r="CF110" s="170">
        <f>SUM(BB110:BE110)</f>
        <v>0</v>
      </c>
      <c r="CG110" s="170">
        <f>SUM(BG110:BJ110)</f>
        <v>0</v>
      </c>
      <c r="CH110" s="170">
        <f>SUM(BL110:BO110)</f>
        <v>0</v>
      </c>
      <c r="CI110" s="171">
        <f>SUM(BQ110:BT110)</f>
        <v>235.06833420999999</v>
      </c>
      <c r="CJ110" s="733"/>
      <c r="CK110" s="733"/>
      <c r="CL110" s="733"/>
      <c r="CM110" s="733"/>
    </row>
    <row r="111" spans="1:91" s="113" customFormat="1" x14ac:dyDescent="0.25">
      <c r="A111" s="516" t="s">
        <v>83</v>
      </c>
      <c r="B111" s="510"/>
      <c r="D111" s="175">
        <v>0</v>
      </c>
      <c r="E111" s="176">
        <v>0</v>
      </c>
      <c r="F111" s="176">
        <v>0</v>
      </c>
      <c r="G111" s="79">
        <v>0</v>
      </c>
      <c r="H111" s="125"/>
      <c r="I111" s="175">
        <v>0</v>
      </c>
      <c r="J111" s="176">
        <v>0</v>
      </c>
      <c r="K111" s="176">
        <v>0</v>
      </c>
      <c r="L111" s="79">
        <v>0</v>
      </c>
      <c r="M111" s="125"/>
      <c r="N111" s="175">
        <v>0</v>
      </c>
      <c r="O111" s="176">
        <v>0</v>
      </c>
      <c r="P111" s="176">
        <v>0</v>
      </c>
      <c r="Q111" s="79">
        <v>0</v>
      </c>
      <c r="R111" s="125"/>
      <c r="S111" s="175">
        <v>0</v>
      </c>
      <c r="T111" s="176">
        <v>0</v>
      </c>
      <c r="U111" s="176">
        <v>0</v>
      </c>
      <c r="V111" s="79">
        <v>0</v>
      </c>
      <c r="W111" s="125"/>
      <c r="X111" s="175">
        <v>0</v>
      </c>
      <c r="Y111" s="176">
        <v>0</v>
      </c>
      <c r="Z111" s="176">
        <v>0</v>
      </c>
      <c r="AA111" s="79">
        <v>0</v>
      </c>
      <c r="AB111" s="125"/>
      <c r="AC111" s="175">
        <v>0</v>
      </c>
      <c r="AD111" s="176">
        <v>0</v>
      </c>
      <c r="AE111" s="176">
        <v>0</v>
      </c>
      <c r="AF111" s="79">
        <v>0</v>
      </c>
      <c r="AG111" s="125"/>
      <c r="AH111" s="175">
        <v>0</v>
      </c>
      <c r="AI111" s="176">
        <v>0</v>
      </c>
      <c r="AJ111" s="176">
        <v>0</v>
      </c>
      <c r="AK111" s="79">
        <v>0</v>
      </c>
      <c r="AL111" s="125"/>
      <c r="AM111" s="175">
        <v>0</v>
      </c>
      <c r="AN111" s="176">
        <v>0</v>
      </c>
      <c r="AO111" s="176">
        <v>0</v>
      </c>
      <c r="AP111" s="79">
        <v>0</v>
      </c>
      <c r="AQ111" s="125"/>
      <c r="AR111" s="175">
        <v>0</v>
      </c>
      <c r="AS111" s="176">
        <v>0</v>
      </c>
      <c r="AT111" s="176">
        <v>0</v>
      </c>
      <c r="AU111" s="79">
        <v>0</v>
      </c>
      <c r="AV111" s="125"/>
      <c r="AW111" s="175">
        <v>0</v>
      </c>
      <c r="AX111" s="176">
        <v>0</v>
      </c>
      <c r="AY111" s="176">
        <v>0</v>
      </c>
      <c r="AZ111" s="79">
        <v>0</v>
      </c>
      <c r="BA111" s="125"/>
      <c r="BB111" s="175">
        <v>0</v>
      </c>
      <c r="BC111" s="176">
        <v>0</v>
      </c>
      <c r="BD111" s="176">
        <v>0</v>
      </c>
      <c r="BE111" s="79">
        <v>0</v>
      </c>
      <c r="BF111" s="125"/>
      <c r="BG111" s="175">
        <v>0</v>
      </c>
      <c r="BH111" s="176">
        <v>0</v>
      </c>
      <c r="BI111" s="176">
        <v>0</v>
      </c>
      <c r="BJ111" s="79">
        <v>0</v>
      </c>
      <c r="BK111" s="474"/>
      <c r="BL111" s="175">
        <v>0</v>
      </c>
      <c r="BM111" s="176">
        <v>0</v>
      </c>
      <c r="BN111" s="176">
        <v>0</v>
      </c>
      <c r="BO111" s="79">
        <v>0</v>
      </c>
      <c r="BP111" s="169"/>
      <c r="BQ111" s="175">
        <v>0</v>
      </c>
      <c r="BR111" s="176">
        <v>64</v>
      </c>
      <c r="BS111" s="176">
        <f>Hidrovias!K68</f>
        <v>68.98352921</v>
      </c>
      <c r="BT111" s="79">
        <f>Hidrovias!L68</f>
        <v>102.084805</v>
      </c>
      <c r="BU111" s="169"/>
      <c r="BV111" s="175">
        <f t="shared" ref="BV111:BV112" si="120">SUM(D111:G111)</f>
        <v>0</v>
      </c>
      <c r="BW111" s="176">
        <f t="shared" ref="BW111:BW112" si="121">SUM(I111:L111)</f>
        <v>0</v>
      </c>
      <c r="BX111" s="176">
        <f t="shared" ref="BX111:BX112" si="122">SUM(N111:Q111)</f>
        <v>0</v>
      </c>
      <c r="BY111" s="176">
        <f t="shared" ref="BY111:BY112" si="123">SUM(S111:V111)</f>
        <v>0</v>
      </c>
      <c r="BZ111" s="176">
        <f t="shared" ref="BZ111:BZ112" si="124">SUM(X111:AA111)</f>
        <v>0</v>
      </c>
      <c r="CA111" s="176">
        <f t="shared" ref="CA111:CA112" si="125">SUM(AC111:AF111)</f>
        <v>0</v>
      </c>
      <c r="CB111" s="176">
        <f t="shared" ref="CB111:CB112" si="126">SUM(AH111:AK111)</f>
        <v>0</v>
      </c>
      <c r="CC111" s="177">
        <f t="shared" ref="CC111:CC112" si="127">SUM(AM111:AP111)</f>
        <v>0</v>
      </c>
      <c r="CD111" s="177">
        <f t="shared" ref="CD111:CD112" si="128">SUM(AR111:AU111)</f>
        <v>0</v>
      </c>
      <c r="CE111" s="177">
        <f t="shared" ref="CE111:CE112" si="129">SUM(AW111:AZ111)</f>
        <v>0</v>
      </c>
      <c r="CF111" s="177">
        <f t="shared" ref="CF111:CF112" si="130">SUM(BB111:BE111)</f>
        <v>0</v>
      </c>
      <c r="CG111" s="177">
        <f t="shared" ref="CG111:CG112" si="131">SUM(BG111:BJ111)</f>
        <v>0</v>
      </c>
      <c r="CH111" s="177">
        <f t="shared" ref="CH111:CH112" si="132">SUM(BL111:BO111)</f>
        <v>0</v>
      </c>
      <c r="CI111" s="178">
        <f t="shared" ref="CI111:CI112" si="133">SUM(BQ111:BT111)</f>
        <v>235.06833420999999</v>
      </c>
      <c r="CJ111" s="733"/>
      <c r="CK111" s="733"/>
      <c r="CL111" s="733"/>
      <c r="CM111" s="733"/>
    </row>
    <row r="112" spans="1:91" s="113" customFormat="1" x14ac:dyDescent="0.25">
      <c r="A112" s="516" t="s">
        <v>84</v>
      </c>
      <c r="B112" s="510"/>
      <c r="D112" s="175">
        <v>0</v>
      </c>
      <c r="E112" s="176">
        <v>0</v>
      </c>
      <c r="F112" s="176">
        <v>0</v>
      </c>
      <c r="G112" s="79">
        <v>0</v>
      </c>
      <c r="H112" s="125"/>
      <c r="I112" s="175">
        <v>0</v>
      </c>
      <c r="J112" s="176">
        <v>0</v>
      </c>
      <c r="K112" s="176">
        <v>0</v>
      </c>
      <c r="L112" s="79">
        <v>0</v>
      </c>
      <c r="M112" s="125"/>
      <c r="N112" s="175">
        <v>0</v>
      </c>
      <c r="O112" s="176">
        <v>0</v>
      </c>
      <c r="P112" s="176">
        <v>0</v>
      </c>
      <c r="Q112" s="79">
        <v>0</v>
      </c>
      <c r="R112" s="125"/>
      <c r="S112" s="175">
        <v>0</v>
      </c>
      <c r="T112" s="176">
        <v>0</v>
      </c>
      <c r="U112" s="176">
        <v>0</v>
      </c>
      <c r="V112" s="79">
        <v>0</v>
      </c>
      <c r="W112" s="125"/>
      <c r="X112" s="175">
        <v>0</v>
      </c>
      <c r="Y112" s="176">
        <v>0</v>
      </c>
      <c r="Z112" s="176">
        <v>0</v>
      </c>
      <c r="AA112" s="79">
        <v>0</v>
      </c>
      <c r="AB112" s="125"/>
      <c r="AC112" s="175">
        <v>0</v>
      </c>
      <c r="AD112" s="176">
        <v>0</v>
      </c>
      <c r="AE112" s="176">
        <v>0</v>
      </c>
      <c r="AF112" s="79">
        <v>0</v>
      </c>
      <c r="AG112" s="125"/>
      <c r="AH112" s="175">
        <v>0</v>
      </c>
      <c r="AI112" s="176">
        <v>0</v>
      </c>
      <c r="AJ112" s="176">
        <v>0</v>
      </c>
      <c r="AK112" s="79">
        <v>0</v>
      </c>
      <c r="AL112" s="125"/>
      <c r="AM112" s="175">
        <v>0</v>
      </c>
      <c r="AN112" s="176">
        <v>0</v>
      </c>
      <c r="AO112" s="176">
        <v>0</v>
      </c>
      <c r="AP112" s="79">
        <v>0</v>
      </c>
      <c r="AQ112" s="125"/>
      <c r="AR112" s="175">
        <v>0</v>
      </c>
      <c r="AS112" s="176">
        <v>0</v>
      </c>
      <c r="AT112" s="176">
        <v>0</v>
      </c>
      <c r="AU112" s="79">
        <v>0</v>
      </c>
      <c r="AV112" s="125"/>
      <c r="AW112" s="175">
        <v>0</v>
      </c>
      <c r="AX112" s="176">
        <v>0</v>
      </c>
      <c r="AY112" s="176">
        <v>0</v>
      </c>
      <c r="AZ112" s="79">
        <v>0</v>
      </c>
      <c r="BA112" s="125"/>
      <c r="BB112" s="175">
        <v>0</v>
      </c>
      <c r="BC112" s="176">
        <v>0</v>
      </c>
      <c r="BD112" s="176">
        <v>0</v>
      </c>
      <c r="BE112" s="79">
        <v>0</v>
      </c>
      <c r="BF112" s="125"/>
      <c r="BG112" s="175">
        <v>0</v>
      </c>
      <c r="BH112" s="176">
        <v>0</v>
      </c>
      <c r="BI112" s="176">
        <v>0</v>
      </c>
      <c r="BJ112" s="79">
        <v>0</v>
      </c>
      <c r="BK112" s="474"/>
      <c r="BL112" s="175">
        <v>0</v>
      </c>
      <c r="BM112" s="176">
        <v>0</v>
      </c>
      <c r="BN112" s="176">
        <v>0</v>
      </c>
      <c r="BO112" s="79">
        <v>0</v>
      </c>
      <c r="BP112" s="169"/>
      <c r="BQ112" s="175">
        <v>0</v>
      </c>
      <c r="BR112" s="176">
        <f>Hidrovias!J69</f>
        <v>0</v>
      </c>
      <c r="BS112" s="176">
        <f>Hidrovias!K69</f>
        <v>0</v>
      </c>
      <c r="BT112" s="79">
        <f>Hidrovias!L69</f>
        <v>0</v>
      </c>
      <c r="BU112" s="169"/>
      <c r="BV112" s="175">
        <f t="shared" si="120"/>
        <v>0</v>
      </c>
      <c r="BW112" s="176">
        <f t="shared" si="121"/>
        <v>0</v>
      </c>
      <c r="BX112" s="176">
        <f t="shared" si="122"/>
        <v>0</v>
      </c>
      <c r="BY112" s="176">
        <f t="shared" si="123"/>
        <v>0</v>
      </c>
      <c r="BZ112" s="176">
        <f t="shared" si="124"/>
        <v>0</v>
      </c>
      <c r="CA112" s="176">
        <f t="shared" si="125"/>
        <v>0</v>
      </c>
      <c r="CB112" s="176">
        <f t="shared" si="126"/>
        <v>0</v>
      </c>
      <c r="CC112" s="177">
        <f t="shared" si="127"/>
        <v>0</v>
      </c>
      <c r="CD112" s="177">
        <f t="shared" si="128"/>
        <v>0</v>
      </c>
      <c r="CE112" s="177">
        <f t="shared" si="129"/>
        <v>0</v>
      </c>
      <c r="CF112" s="177">
        <f t="shared" si="130"/>
        <v>0</v>
      </c>
      <c r="CG112" s="177">
        <f t="shared" si="131"/>
        <v>0</v>
      </c>
      <c r="CH112" s="177">
        <f t="shared" si="132"/>
        <v>0</v>
      </c>
      <c r="CI112" s="178">
        <f t="shared" si="133"/>
        <v>0</v>
      </c>
      <c r="CJ112" s="733"/>
      <c r="CK112" s="733"/>
      <c r="CL112" s="733"/>
      <c r="CM112" s="733"/>
    </row>
    <row r="113" spans="1:91" x14ac:dyDescent="0.25">
      <c r="A113" s="517"/>
      <c r="B113" s="518"/>
      <c r="C113" s="1"/>
      <c r="D113" s="143"/>
      <c r="E113" s="144"/>
      <c r="F113" s="144"/>
      <c r="G113" s="145"/>
      <c r="H113" s="1"/>
      <c r="I113" s="143"/>
      <c r="J113" s="144"/>
      <c r="K113" s="144"/>
      <c r="L113" s="145"/>
      <c r="M113" s="1"/>
      <c r="N113" s="143"/>
      <c r="O113" s="144"/>
      <c r="P113" s="144"/>
      <c r="Q113" s="145"/>
      <c r="R113" s="1"/>
      <c r="S113" s="143"/>
      <c r="T113" s="144"/>
      <c r="U113" s="144"/>
      <c r="V113" s="145"/>
      <c r="W113" s="1"/>
      <c r="X113" s="143"/>
      <c r="Y113" s="144"/>
      <c r="Z113" s="144"/>
      <c r="AA113" s="145"/>
      <c r="AB113" s="1"/>
      <c r="AC113" s="143"/>
      <c r="AD113" s="144"/>
      <c r="AE113" s="144"/>
      <c r="AF113" s="145"/>
      <c r="AG113" s="1"/>
      <c r="AH113" s="143"/>
      <c r="AI113" s="144"/>
      <c r="AJ113" s="144"/>
      <c r="AK113" s="145"/>
      <c r="AL113" s="1"/>
      <c r="AM113" s="143"/>
      <c r="AN113" s="144"/>
      <c r="AO113" s="144"/>
      <c r="AP113" s="145"/>
      <c r="AQ113" s="1"/>
      <c r="AR113" s="143"/>
      <c r="AS113" s="144"/>
      <c r="AT113" s="144"/>
      <c r="AU113" s="145"/>
      <c r="AV113" s="1"/>
      <c r="AW113" s="143"/>
      <c r="AX113" s="144"/>
      <c r="AY113" s="144"/>
      <c r="AZ113" s="145"/>
      <c r="BA113" s="1"/>
      <c r="BB113" s="143"/>
      <c r="BC113" s="144"/>
      <c r="BD113" s="144"/>
      <c r="BE113" s="145"/>
      <c r="BF113" s="1"/>
      <c r="BG113" s="143"/>
      <c r="BH113" s="144"/>
      <c r="BI113" s="144"/>
      <c r="BJ113" s="145"/>
      <c r="BK113" s="3"/>
      <c r="BL113" s="143"/>
      <c r="BM113" s="144"/>
      <c r="BN113" s="144"/>
      <c r="BO113" s="145"/>
      <c r="BP113" s="3"/>
      <c r="BQ113" s="143"/>
      <c r="BR113" s="144"/>
      <c r="BS113" s="144"/>
      <c r="BT113" s="145"/>
      <c r="BU113" s="3"/>
      <c r="BV113" s="143"/>
      <c r="BW113" s="144"/>
      <c r="BX113" s="144"/>
      <c r="BY113" s="144"/>
      <c r="BZ113" s="144"/>
      <c r="CA113" s="144"/>
      <c r="CB113" s="144"/>
      <c r="CC113" s="181"/>
      <c r="CD113" s="181"/>
      <c r="CE113" s="181"/>
      <c r="CF113" s="181"/>
      <c r="CG113" s="181"/>
      <c r="CH113" s="181"/>
      <c r="CI113" s="182"/>
      <c r="CJ113" s="733"/>
      <c r="CK113" s="733"/>
      <c r="CL113" s="733"/>
      <c r="CM113" s="733"/>
    </row>
    <row r="114" spans="1:91" ht="6" customHeight="1" x14ac:dyDescent="0.25">
      <c r="A114" s="465"/>
      <c r="B114" s="465"/>
      <c r="C114" s="1"/>
      <c r="D114" s="2"/>
      <c r="E114" s="2"/>
      <c r="F114" s="2"/>
      <c r="G114" s="2"/>
      <c r="H114" s="1"/>
      <c r="I114" s="2"/>
      <c r="J114" s="2"/>
      <c r="K114" s="2"/>
      <c r="L114" s="2"/>
      <c r="M114" s="1"/>
      <c r="N114" s="2"/>
      <c r="O114" s="2"/>
      <c r="P114" s="2"/>
      <c r="Q114" s="2"/>
      <c r="R114" s="1"/>
      <c r="S114" s="2"/>
      <c r="T114" s="2"/>
      <c r="U114" s="2"/>
      <c r="V114" s="2"/>
      <c r="W114" s="1"/>
      <c r="X114" s="2"/>
      <c r="Y114" s="2"/>
      <c r="Z114" s="2"/>
      <c r="AA114" s="2"/>
      <c r="AB114" s="1"/>
      <c r="AC114" s="2"/>
      <c r="AD114" s="2"/>
      <c r="AE114" s="2"/>
      <c r="AF114" s="2"/>
      <c r="AG114" s="1"/>
      <c r="AH114" s="2"/>
      <c r="AI114" s="2"/>
      <c r="AJ114" s="2"/>
      <c r="AK114" s="2"/>
      <c r="AL114" s="1"/>
      <c r="AM114" s="2"/>
      <c r="AN114" s="2"/>
      <c r="AO114" s="2"/>
      <c r="AP114" s="2"/>
      <c r="AQ114" s="1"/>
      <c r="AR114" s="2"/>
      <c r="AS114" s="2"/>
      <c r="AT114" s="2"/>
      <c r="AU114" s="2"/>
      <c r="AV114" s="1"/>
      <c r="AW114" s="2"/>
      <c r="AX114" s="2"/>
      <c r="AY114" s="2"/>
      <c r="AZ114" s="2"/>
      <c r="BA114" s="1"/>
      <c r="BB114" s="2"/>
      <c r="BC114" s="2"/>
      <c r="BD114" s="2"/>
      <c r="BE114" s="2"/>
      <c r="BF114" s="1"/>
      <c r="BG114" s="2"/>
      <c r="BH114" s="2"/>
      <c r="BI114" s="2"/>
      <c r="BJ114" s="2"/>
      <c r="BK114" s="3"/>
      <c r="BL114" s="2"/>
      <c r="BM114" s="2"/>
      <c r="BN114" s="2"/>
      <c r="BO114" s="2"/>
      <c r="BP114" s="3"/>
      <c r="BQ114" s="2"/>
      <c r="BR114" s="2"/>
      <c r="BS114" s="2"/>
      <c r="BT114" s="2"/>
      <c r="BU114" s="3"/>
      <c r="BV114" s="4"/>
      <c r="BW114" s="4"/>
      <c r="BX114" s="4"/>
      <c r="BY114" s="4"/>
      <c r="BZ114" s="4"/>
      <c r="CA114" s="4"/>
      <c r="CB114" s="4"/>
      <c r="CC114" s="5"/>
      <c r="CD114" s="5"/>
      <c r="CE114" s="5"/>
      <c r="CF114" s="5"/>
      <c r="CG114" s="5"/>
      <c r="CH114" s="5"/>
      <c r="CI114" s="5"/>
      <c r="CJ114" s="733"/>
      <c r="CK114" s="733"/>
      <c r="CL114" s="733"/>
      <c r="CM114" s="733"/>
    </row>
    <row r="115" spans="1:91" x14ac:dyDescent="0.25">
      <c r="A115" s="519" t="s">
        <v>86</v>
      </c>
      <c r="B115" s="519"/>
      <c r="C115" s="1"/>
      <c r="D115" s="2"/>
      <c r="E115" s="2"/>
      <c r="F115" s="2"/>
      <c r="G115" s="2"/>
      <c r="H115" s="1"/>
      <c r="I115" s="2"/>
      <c r="J115" s="2"/>
      <c r="K115" s="2"/>
      <c r="L115" s="2"/>
      <c r="M115" s="1"/>
      <c r="N115" s="2"/>
      <c r="O115" s="2"/>
      <c r="P115" s="2"/>
      <c r="Q115" s="2"/>
      <c r="R115" s="1"/>
      <c r="S115" s="2"/>
      <c r="T115" s="2"/>
      <c r="U115" s="2"/>
      <c r="V115" s="2"/>
      <c r="W115" s="1"/>
      <c r="X115" s="2"/>
      <c r="Y115" s="2"/>
      <c r="Z115" s="2"/>
      <c r="AA115" s="2"/>
      <c r="AB115" s="1"/>
      <c r="AC115" s="2"/>
      <c r="AD115" s="2"/>
      <c r="AE115" s="2"/>
      <c r="AF115" s="2"/>
      <c r="AG115" s="1"/>
      <c r="AH115" s="2"/>
      <c r="AI115" s="2"/>
      <c r="AJ115" s="2"/>
      <c r="AK115" s="2"/>
      <c r="AL115" s="1"/>
      <c r="AM115" s="2"/>
      <c r="AN115" s="2"/>
      <c r="AO115" s="2"/>
      <c r="AP115" s="2"/>
      <c r="AQ115" s="1"/>
      <c r="AR115" s="2"/>
      <c r="AS115" s="2"/>
      <c r="AT115" s="2"/>
      <c r="AU115" s="2"/>
      <c r="AV115" s="1"/>
      <c r="AW115" s="2"/>
      <c r="AX115" s="2"/>
      <c r="AY115" s="2"/>
      <c r="AZ115" s="2"/>
      <c r="BA115" s="1"/>
      <c r="BB115" s="2"/>
      <c r="BC115" s="2"/>
      <c r="BD115" s="2"/>
      <c r="BE115" s="2"/>
      <c r="BF115" s="1"/>
      <c r="BG115" s="2"/>
      <c r="BH115" s="2"/>
      <c r="BI115" s="2"/>
      <c r="BJ115" s="2"/>
      <c r="BK115" s="3"/>
      <c r="BL115" s="2"/>
      <c r="BM115" s="2"/>
      <c r="BN115" s="2"/>
      <c r="BO115" s="2"/>
      <c r="BP115" s="3"/>
      <c r="BQ115" s="2"/>
      <c r="BR115" s="2"/>
      <c r="BS115" s="2"/>
      <c r="BT115" s="2"/>
      <c r="BU115" s="3"/>
      <c r="BV115" s="4"/>
      <c r="BW115" s="4"/>
      <c r="BX115" s="4"/>
      <c r="BY115" s="4"/>
      <c r="BZ115" s="4"/>
      <c r="CA115" s="4"/>
      <c r="CB115" s="4"/>
      <c r="CC115" s="5"/>
      <c r="CD115" s="5"/>
      <c r="CE115" s="5"/>
      <c r="CF115" s="5"/>
      <c r="CG115" s="5"/>
      <c r="CH115" s="5"/>
      <c r="CI115" s="5"/>
      <c r="CJ115" s="733"/>
      <c r="CK115" s="733"/>
      <c r="CL115" s="733"/>
      <c r="CM115" s="733"/>
    </row>
    <row r="116" spans="1:91" x14ac:dyDescent="0.25">
      <c r="A116" s="283" t="s">
        <v>87</v>
      </c>
      <c r="B116" s="520"/>
      <c r="C116" s="1"/>
      <c r="D116" s="2"/>
      <c r="E116" s="2"/>
      <c r="F116" s="2"/>
      <c r="G116" s="2"/>
      <c r="H116" s="1"/>
      <c r="I116" s="2"/>
      <c r="J116" s="2"/>
      <c r="K116" s="2"/>
      <c r="L116" s="2"/>
      <c r="M116" s="1"/>
      <c r="N116" s="2"/>
      <c r="O116" s="2"/>
      <c r="P116" s="2"/>
      <c r="Q116" s="2"/>
      <c r="R116" s="1"/>
      <c r="S116" s="2"/>
      <c r="T116" s="2"/>
      <c r="U116" s="2"/>
      <c r="V116" s="2"/>
      <c r="W116" s="1"/>
      <c r="X116" s="2"/>
      <c r="Y116" s="2"/>
      <c r="Z116" s="2"/>
      <c r="AA116" s="2"/>
      <c r="AB116" s="1"/>
      <c r="AC116" s="2"/>
      <c r="AD116" s="2"/>
      <c r="AE116" s="2"/>
      <c r="AF116" s="2"/>
      <c r="AG116" s="1"/>
      <c r="AH116" s="2"/>
      <c r="AI116" s="2"/>
      <c r="AJ116" s="2"/>
      <c r="AK116" s="2"/>
      <c r="AL116" s="1"/>
      <c r="AM116" s="2"/>
      <c r="AN116" s="2"/>
      <c r="AO116" s="2"/>
      <c r="AP116" s="2"/>
      <c r="AQ116" s="1"/>
      <c r="AR116" s="2"/>
      <c r="AS116" s="2"/>
      <c r="AT116" s="2"/>
      <c r="AU116" s="2"/>
      <c r="AV116" s="1"/>
      <c r="AW116" s="2"/>
      <c r="AX116" s="2"/>
      <c r="AY116" s="2"/>
      <c r="AZ116" s="2"/>
      <c r="BA116" s="1"/>
      <c r="BB116" s="2"/>
      <c r="BC116" s="2"/>
      <c r="BD116" s="2"/>
      <c r="BE116" s="2"/>
      <c r="BF116" s="1"/>
      <c r="BG116" s="2"/>
      <c r="BH116" s="2"/>
      <c r="BI116" s="2"/>
      <c r="BJ116" s="2"/>
      <c r="BK116" s="3"/>
      <c r="BL116" s="2"/>
      <c r="BM116" s="2"/>
      <c r="BN116" s="2"/>
      <c r="BO116" s="2"/>
      <c r="BP116" s="3"/>
      <c r="BQ116" s="2"/>
      <c r="BR116" s="2"/>
      <c r="BS116" s="2"/>
      <c r="BT116" s="2"/>
      <c r="BU116" s="3"/>
      <c r="BV116" s="4"/>
      <c r="BW116" s="4"/>
      <c r="BX116" s="4"/>
      <c r="BY116" s="4"/>
      <c r="BZ116" s="4"/>
      <c r="CA116" s="4"/>
      <c r="CB116" s="4"/>
      <c r="CC116" s="5"/>
      <c r="CD116" s="5"/>
      <c r="CE116" s="5"/>
      <c r="CF116" s="5"/>
      <c r="CG116" s="5"/>
      <c r="CH116" s="5"/>
      <c r="CI116" s="5"/>
      <c r="CJ116" s="733"/>
      <c r="CK116" s="733"/>
      <c r="CL116" s="733"/>
      <c r="CM116" s="733"/>
    </row>
    <row r="117" spans="1:91" x14ac:dyDescent="0.25">
      <c r="A117" s="521" t="s">
        <v>88</v>
      </c>
      <c r="B117" s="522"/>
      <c r="C117" s="1"/>
      <c r="D117" s="2"/>
      <c r="E117" s="2"/>
      <c r="F117" s="2"/>
      <c r="G117" s="2"/>
      <c r="H117" s="1"/>
      <c r="I117" s="2"/>
      <c r="J117" s="2"/>
      <c r="K117" s="2"/>
      <c r="L117" s="2"/>
      <c r="M117" s="1"/>
      <c r="N117" s="2"/>
      <c r="O117" s="2"/>
      <c r="P117" s="2"/>
      <c r="Q117" s="2"/>
      <c r="R117" s="1"/>
      <c r="S117" s="2"/>
      <c r="T117" s="2"/>
      <c r="U117" s="2"/>
      <c r="V117" s="2"/>
      <c r="W117" s="1"/>
      <c r="X117" s="2"/>
      <c r="Y117" s="2"/>
      <c r="Z117" s="2"/>
      <c r="AA117" s="2"/>
      <c r="AB117" s="1"/>
      <c r="AC117" s="2"/>
      <c r="AD117" s="2"/>
      <c r="AE117" s="2"/>
      <c r="AF117" s="2"/>
      <c r="AG117" s="1"/>
      <c r="AH117" s="2"/>
      <c r="AI117" s="2"/>
      <c r="AJ117" s="2"/>
      <c r="AK117" s="2"/>
      <c r="AL117" s="1"/>
      <c r="AM117" s="2"/>
      <c r="AN117" s="2"/>
      <c r="AO117" s="2"/>
      <c r="AP117" s="2"/>
      <c r="AQ117" s="1"/>
      <c r="AR117" s="2"/>
      <c r="AS117" s="2"/>
      <c r="AT117" s="2"/>
      <c r="AU117" s="2"/>
      <c r="AV117" s="1"/>
      <c r="AW117" s="2"/>
      <c r="AX117" s="2"/>
      <c r="AY117" s="2"/>
      <c r="AZ117" s="2"/>
      <c r="BA117" s="1"/>
      <c r="BB117" s="2"/>
      <c r="BC117" s="2"/>
      <c r="BD117" s="2"/>
      <c r="BE117" s="2"/>
      <c r="BF117" s="1"/>
      <c r="BG117" s="2"/>
      <c r="BH117" s="2"/>
      <c r="BI117" s="2"/>
      <c r="BJ117" s="2"/>
      <c r="BK117" s="3"/>
      <c r="BL117" s="2"/>
      <c r="BM117" s="2"/>
      <c r="BN117" s="2"/>
      <c r="BO117" s="2"/>
      <c r="BP117" s="3"/>
      <c r="BQ117" s="2"/>
      <c r="BR117" s="2"/>
      <c r="BS117" s="2"/>
      <c r="BT117" s="2"/>
      <c r="BU117" s="3"/>
      <c r="BV117" s="4"/>
      <c r="BW117" s="4"/>
      <c r="BX117" s="4"/>
      <c r="BY117" s="4"/>
      <c r="BZ117" s="4"/>
      <c r="CA117" s="4"/>
      <c r="CB117" s="4"/>
      <c r="CC117" s="5"/>
      <c r="CD117" s="5"/>
      <c r="CE117" s="5"/>
      <c r="CF117" s="5"/>
      <c r="CG117" s="5"/>
      <c r="CH117" s="5"/>
      <c r="CI117" s="5"/>
      <c r="CJ117" s="733"/>
      <c r="CK117" s="733"/>
      <c r="CL117" s="733"/>
      <c r="CM117" s="733"/>
    </row>
    <row r="118" spans="1:91" x14ac:dyDescent="0.25">
      <c r="A118" s="521" t="s">
        <v>89</v>
      </c>
      <c r="B118" s="522"/>
      <c r="C118" s="1"/>
      <c r="D118" s="2"/>
      <c r="E118" s="2"/>
      <c r="F118" s="2"/>
      <c r="G118" s="2"/>
      <c r="H118" s="1"/>
      <c r="I118" s="2"/>
      <c r="J118" s="2"/>
      <c r="K118" s="2"/>
      <c r="L118" s="2"/>
      <c r="M118" s="1"/>
      <c r="N118" s="2"/>
      <c r="O118" s="2"/>
      <c r="P118" s="2"/>
      <c r="Q118" s="2"/>
      <c r="R118" s="1"/>
      <c r="S118" s="2"/>
      <c r="T118" s="2"/>
      <c r="U118" s="2"/>
      <c r="V118" s="2"/>
      <c r="W118" s="1"/>
      <c r="X118" s="2"/>
      <c r="Y118" s="2"/>
      <c r="Z118" s="2"/>
      <c r="AA118" s="2"/>
      <c r="AB118" s="1"/>
      <c r="AC118" s="2"/>
      <c r="AD118" s="2"/>
      <c r="AE118" s="2"/>
      <c r="AF118" s="2"/>
      <c r="AG118" s="1"/>
      <c r="AH118" s="2"/>
      <c r="AI118" s="2"/>
      <c r="AJ118" s="2"/>
      <c r="AK118" s="2"/>
      <c r="AL118" s="1"/>
      <c r="AM118" s="2"/>
      <c r="AN118" s="2"/>
      <c r="AO118" s="2"/>
      <c r="AP118" s="2"/>
      <c r="AQ118" s="1"/>
      <c r="AR118" s="2"/>
      <c r="AS118" s="2"/>
      <c r="AT118" s="2"/>
      <c r="AU118" s="2"/>
      <c r="AV118" s="1"/>
      <c r="AW118" s="2"/>
      <c r="AX118" s="2"/>
      <c r="AY118" s="2"/>
      <c r="AZ118" s="2"/>
      <c r="BA118" s="1"/>
      <c r="BB118" s="2"/>
      <c r="BC118" s="2"/>
      <c r="BD118" s="2"/>
      <c r="BE118" s="2"/>
      <c r="BF118" s="1"/>
      <c r="BG118" s="2"/>
      <c r="BH118" s="2"/>
      <c r="BI118" s="2"/>
      <c r="BJ118" s="2"/>
      <c r="BK118" s="3"/>
      <c r="BL118" s="2"/>
      <c r="BM118" s="2"/>
      <c r="BN118" s="2"/>
      <c r="BO118" s="2"/>
      <c r="BP118" s="3"/>
      <c r="BQ118" s="2"/>
      <c r="BR118" s="2"/>
      <c r="BS118" s="2"/>
      <c r="BT118" s="2"/>
      <c r="BU118" s="3"/>
      <c r="BV118" s="4"/>
      <c r="BW118" s="4"/>
      <c r="BX118" s="4"/>
      <c r="BY118" s="4"/>
      <c r="BZ118" s="4"/>
      <c r="CA118" s="4"/>
      <c r="CB118" s="4"/>
      <c r="CC118" s="5"/>
      <c r="CD118" s="5"/>
      <c r="CE118" s="5"/>
      <c r="CF118" s="5"/>
      <c r="CG118" s="5"/>
      <c r="CH118" s="5"/>
      <c r="CI118" s="5"/>
      <c r="CJ118" s="733"/>
      <c r="CK118" s="733"/>
      <c r="CL118" s="733"/>
      <c r="CM118" s="733"/>
    </row>
    <row r="119" spans="1:91" ht="15" customHeight="1" x14ac:dyDescent="0.25">
      <c r="A119" s="521"/>
      <c r="B119" s="522"/>
      <c r="D119" s="7"/>
      <c r="E119" s="7"/>
      <c r="F119" s="7"/>
      <c r="G119" s="7"/>
      <c r="I119" s="7"/>
      <c r="J119" s="7"/>
      <c r="K119" s="7"/>
      <c r="L119" s="7"/>
      <c r="N119" s="7"/>
      <c r="O119" s="7"/>
      <c r="P119" s="7"/>
      <c r="Q119" s="7"/>
      <c r="S119" s="7"/>
      <c r="T119" s="7"/>
      <c r="U119" s="7"/>
      <c r="V119" s="7"/>
      <c r="X119" s="7"/>
      <c r="Y119" s="7"/>
      <c r="Z119" s="7"/>
      <c r="AA119" s="7"/>
      <c r="AC119" s="7"/>
      <c r="AD119" s="7"/>
      <c r="AE119" s="7"/>
      <c r="AF119" s="7"/>
      <c r="AH119" s="7"/>
      <c r="AI119" s="7"/>
      <c r="AJ119" s="7"/>
      <c r="AK119" s="7"/>
      <c r="AM119" s="7"/>
      <c r="AN119" s="7"/>
      <c r="AO119" s="7"/>
      <c r="AP119" s="7"/>
      <c r="AR119" s="7"/>
      <c r="AS119" s="7"/>
      <c r="AT119" s="7"/>
      <c r="AU119" s="7"/>
      <c r="AW119" s="7"/>
      <c r="AX119" s="7"/>
      <c r="AY119" s="7"/>
      <c r="AZ119" s="7"/>
      <c r="BB119" s="7"/>
      <c r="BC119" s="7"/>
      <c r="BD119" s="7"/>
      <c r="BE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9"/>
      <c r="CJ119" s="733"/>
      <c r="CK119" s="733"/>
      <c r="CL119" s="733"/>
      <c r="CM119" s="733"/>
    </row>
    <row r="120" spans="1:91" s="150" customFormat="1" x14ac:dyDescent="0.25">
      <c r="A120" s="822" t="s">
        <v>157</v>
      </c>
      <c r="B120" s="823"/>
      <c r="C120" s="147"/>
      <c r="D120" s="819">
        <v>2012</v>
      </c>
      <c r="E120" s="820"/>
      <c r="F120" s="820"/>
      <c r="G120" s="821"/>
      <c r="H120" s="148"/>
      <c r="I120" s="819">
        <v>2013</v>
      </c>
      <c r="J120" s="820"/>
      <c r="K120" s="820"/>
      <c r="L120" s="821"/>
      <c r="M120" s="148"/>
      <c r="N120" s="819">
        <v>2014</v>
      </c>
      <c r="O120" s="820"/>
      <c r="P120" s="820"/>
      <c r="Q120" s="821"/>
      <c r="R120" s="148"/>
      <c r="S120" s="819">
        <v>2015</v>
      </c>
      <c r="T120" s="820"/>
      <c r="U120" s="820"/>
      <c r="V120" s="821"/>
      <c r="W120" s="148"/>
      <c r="X120" s="819">
        <v>2016</v>
      </c>
      <c r="Y120" s="820"/>
      <c r="Z120" s="820"/>
      <c r="AA120" s="821"/>
      <c r="AB120" s="148"/>
      <c r="AC120" s="819">
        <v>2017</v>
      </c>
      <c r="AD120" s="820"/>
      <c r="AE120" s="820"/>
      <c r="AF120" s="821"/>
      <c r="AG120" s="147"/>
      <c r="AH120" s="819">
        <v>2018</v>
      </c>
      <c r="AI120" s="820"/>
      <c r="AJ120" s="820"/>
      <c r="AK120" s="821"/>
      <c r="AL120" s="147"/>
      <c r="AM120" s="819">
        <v>2019</v>
      </c>
      <c r="AN120" s="820"/>
      <c r="AO120" s="820"/>
      <c r="AP120" s="821"/>
      <c r="AQ120" s="148"/>
      <c r="AR120" s="819">
        <v>2020</v>
      </c>
      <c r="AS120" s="820"/>
      <c r="AT120" s="820"/>
      <c r="AU120" s="821"/>
      <c r="AV120" s="148"/>
      <c r="AW120" s="819">
        <v>2021</v>
      </c>
      <c r="AX120" s="820"/>
      <c r="AY120" s="820"/>
      <c r="AZ120" s="821"/>
      <c r="BA120" s="148"/>
      <c r="BB120" s="819">
        <v>2022</v>
      </c>
      <c r="BC120" s="820"/>
      <c r="BD120" s="820"/>
      <c r="BE120" s="821"/>
      <c r="BF120" s="148"/>
      <c r="BG120" s="819">
        <v>2023</v>
      </c>
      <c r="BH120" s="820"/>
      <c r="BI120" s="820"/>
      <c r="BJ120" s="821"/>
      <c r="BK120" s="149"/>
      <c r="BL120" s="819">
        <v>2024</v>
      </c>
      <c r="BM120" s="820"/>
      <c r="BN120" s="820"/>
      <c r="BO120" s="821"/>
      <c r="BP120" s="149"/>
      <c r="BQ120" s="819">
        <v>2025</v>
      </c>
      <c r="BR120" s="820"/>
      <c r="BS120" s="820"/>
      <c r="BT120" s="821"/>
      <c r="BU120" s="149"/>
      <c r="BV120" s="11"/>
      <c r="BW120" s="12"/>
      <c r="BX120" s="12"/>
      <c r="BY120" s="12"/>
      <c r="BZ120" s="12"/>
      <c r="CA120" s="12"/>
      <c r="CB120" s="13"/>
      <c r="CC120" s="14"/>
      <c r="CD120" s="14"/>
      <c r="CE120" s="14"/>
      <c r="CF120" s="14"/>
      <c r="CG120" s="15"/>
      <c r="CH120" s="15"/>
      <c r="CI120" s="16"/>
      <c r="CJ120" s="733"/>
      <c r="CK120" s="733"/>
      <c r="CL120" s="733"/>
      <c r="CM120" s="733"/>
    </row>
    <row r="121" spans="1:91" s="155" customFormat="1" x14ac:dyDescent="0.25">
      <c r="A121" s="824"/>
      <c r="B121" s="825"/>
      <c r="C121" s="151"/>
      <c r="D121" s="18" t="s">
        <v>149</v>
      </c>
      <c r="E121" s="19" t="s">
        <v>150</v>
      </c>
      <c r="F121" s="19" t="s">
        <v>151</v>
      </c>
      <c r="G121" s="20" t="s">
        <v>152</v>
      </c>
      <c r="H121" s="152"/>
      <c r="I121" s="18" t="s">
        <v>149</v>
      </c>
      <c r="J121" s="19" t="s">
        <v>150</v>
      </c>
      <c r="K121" s="19" t="s">
        <v>151</v>
      </c>
      <c r="L121" s="20" t="s">
        <v>152</v>
      </c>
      <c r="M121" s="153"/>
      <c r="N121" s="18" t="s">
        <v>153</v>
      </c>
      <c r="O121" s="19" t="s">
        <v>150</v>
      </c>
      <c r="P121" s="19" t="s">
        <v>151</v>
      </c>
      <c r="Q121" s="20" t="s">
        <v>152</v>
      </c>
      <c r="R121" s="153"/>
      <c r="S121" s="18" t="s">
        <v>149</v>
      </c>
      <c r="T121" s="19" t="s">
        <v>150</v>
      </c>
      <c r="U121" s="19" t="s">
        <v>151</v>
      </c>
      <c r="V121" s="20" t="s">
        <v>152</v>
      </c>
      <c r="W121" s="153"/>
      <c r="X121" s="18" t="s">
        <v>149</v>
      </c>
      <c r="Y121" s="19" t="s">
        <v>150</v>
      </c>
      <c r="Z121" s="19" t="s">
        <v>151</v>
      </c>
      <c r="AA121" s="20" t="s">
        <v>152</v>
      </c>
      <c r="AB121" s="153"/>
      <c r="AC121" s="18" t="s">
        <v>149</v>
      </c>
      <c r="AD121" s="19" t="s">
        <v>150</v>
      </c>
      <c r="AE121" s="19" t="s">
        <v>151</v>
      </c>
      <c r="AF121" s="20" t="s">
        <v>152</v>
      </c>
      <c r="AG121" s="151"/>
      <c r="AH121" s="18" t="s">
        <v>149</v>
      </c>
      <c r="AI121" s="19" t="s">
        <v>150</v>
      </c>
      <c r="AJ121" s="19" t="s">
        <v>151</v>
      </c>
      <c r="AK121" s="20" t="s">
        <v>152</v>
      </c>
      <c r="AL121" s="151"/>
      <c r="AM121" s="18" t="s">
        <v>149</v>
      </c>
      <c r="AN121" s="19" t="s">
        <v>150</v>
      </c>
      <c r="AO121" s="19" t="s">
        <v>151</v>
      </c>
      <c r="AP121" s="20" t="s">
        <v>152</v>
      </c>
      <c r="AQ121" s="153"/>
      <c r="AR121" s="18" t="s">
        <v>149</v>
      </c>
      <c r="AS121" s="19" t="s">
        <v>150</v>
      </c>
      <c r="AT121" s="19" t="s">
        <v>151</v>
      </c>
      <c r="AU121" s="20" t="s">
        <v>152</v>
      </c>
      <c r="AV121" s="153"/>
      <c r="AW121" s="18" t="s">
        <v>149</v>
      </c>
      <c r="AX121" s="19" t="s">
        <v>150</v>
      </c>
      <c r="AY121" s="19" t="s">
        <v>151</v>
      </c>
      <c r="AZ121" s="20" t="s">
        <v>152</v>
      </c>
      <c r="BA121" s="153"/>
      <c r="BB121" s="18" t="s">
        <v>149</v>
      </c>
      <c r="BC121" s="19" t="s">
        <v>154</v>
      </c>
      <c r="BD121" s="19" t="s">
        <v>155</v>
      </c>
      <c r="BE121" s="20" t="s">
        <v>152</v>
      </c>
      <c r="BF121" s="153"/>
      <c r="BG121" s="18" t="s">
        <v>149</v>
      </c>
      <c r="BH121" s="19" t="s">
        <v>150</v>
      </c>
      <c r="BI121" s="19" t="s">
        <v>151</v>
      </c>
      <c r="BJ121" s="20" t="s">
        <v>152</v>
      </c>
      <c r="BK121" s="154"/>
      <c r="BL121" s="18" t="s">
        <v>149</v>
      </c>
      <c r="BM121" s="19" t="s">
        <v>150</v>
      </c>
      <c r="BN121" s="19" t="s">
        <v>151</v>
      </c>
      <c r="BO121" s="20" t="s">
        <v>152</v>
      </c>
      <c r="BP121" s="154"/>
      <c r="BQ121" s="18" t="s">
        <v>149</v>
      </c>
      <c r="BR121" s="19" t="s">
        <v>150</v>
      </c>
      <c r="BS121" s="19" t="s">
        <v>151</v>
      </c>
      <c r="BT121" s="20" t="s">
        <v>152</v>
      </c>
      <c r="BU121" s="154"/>
      <c r="BV121" s="24">
        <v>2012</v>
      </c>
      <c r="BW121" s="25">
        <v>2013</v>
      </c>
      <c r="BX121" s="25" t="s">
        <v>19</v>
      </c>
      <c r="BY121" s="25">
        <v>2015</v>
      </c>
      <c r="BZ121" s="25">
        <v>2016</v>
      </c>
      <c r="CA121" s="25">
        <v>2017</v>
      </c>
      <c r="CB121" s="25">
        <v>2018</v>
      </c>
      <c r="CC121" s="26">
        <v>2019</v>
      </c>
      <c r="CD121" s="26">
        <v>2020</v>
      </c>
      <c r="CE121" s="26">
        <v>2021</v>
      </c>
      <c r="CF121" s="26" t="s">
        <v>23</v>
      </c>
      <c r="CG121" s="26">
        <v>2023</v>
      </c>
      <c r="CH121" s="26">
        <v>2024</v>
      </c>
      <c r="CI121" s="27">
        <v>2025</v>
      </c>
      <c r="CJ121" s="733"/>
      <c r="CK121" s="780"/>
      <c r="CL121" s="780"/>
      <c r="CM121" s="780"/>
    </row>
    <row r="122" spans="1:91" ht="6" customHeight="1" x14ac:dyDescent="0.25">
      <c r="C122" s="1"/>
      <c r="D122" s="2"/>
      <c r="E122" s="2"/>
      <c r="F122" s="2"/>
      <c r="G122" s="2"/>
      <c r="H122" s="1"/>
      <c r="I122" s="2"/>
      <c r="J122" s="2"/>
      <c r="K122" s="2"/>
      <c r="L122" s="2"/>
      <c r="M122" s="1"/>
      <c r="N122" s="2"/>
      <c r="O122" s="2"/>
      <c r="P122" s="2"/>
      <c r="Q122" s="2"/>
      <c r="R122" s="1"/>
      <c r="S122" s="2"/>
      <c r="T122" s="2"/>
      <c r="U122" s="2"/>
      <c r="V122" s="2"/>
      <c r="W122" s="1"/>
      <c r="X122" s="2"/>
      <c r="Y122" s="2"/>
      <c r="Z122" s="2"/>
      <c r="AA122" s="2"/>
      <c r="AB122" s="1"/>
      <c r="AC122" s="2"/>
      <c r="AD122" s="2"/>
      <c r="AE122" s="2"/>
      <c r="AF122" s="2"/>
      <c r="AG122" s="1"/>
      <c r="AH122" s="2"/>
      <c r="AI122" s="2"/>
      <c r="AJ122" s="2"/>
      <c r="AK122" s="2"/>
      <c r="AL122" s="1"/>
      <c r="AM122" s="2"/>
      <c r="AN122" s="2"/>
      <c r="AO122" s="2"/>
      <c r="AP122" s="2"/>
      <c r="AQ122" s="1"/>
      <c r="AR122" s="2"/>
      <c r="AS122" s="2"/>
      <c r="AT122" s="2"/>
      <c r="AU122" s="2"/>
      <c r="AV122" s="1"/>
      <c r="AW122" s="2"/>
      <c r="AX122" s="2"/>
      <c r="AY122" s="2"/>
      <c r="AZ122" s="2"/>
      <c r="BA122" s="1"/>
      <c r="BB122" s="2"/>
      <c r="BC122" s="2"/>
      <c r="BD122" s="2"/>
      <c r="BE122" s="2"/>
      <c r="BF122" s="1"/>
      <c r="BG122" s="2"/>
      <c r="BH122" s="2"/>
      <c r="BI122" s="2"/>
      <c r="BJ122" s="2"/>
      <c r="BK122" s="3"/>
      <c r="BL122" s="2"/>
      <c r="BM122" s="2"/>
      <c r="BN122" s="2"/>
      <c r="BO122" s="2"/>
      <c r="BP122" s="3"/>
      <c r="BQ122" s="2"/>
      <c r="BR122" s="2"/>
      <c r="BS122" s="2"/>
      <c r="BT122" s="2"/>
      <c r="BU122" s="3"/>
      <c r="BV122" s="4"/>
      <c r="BW122" s="4"/>
      <c r="BX122" s="4"/>
      <c r="BY122" s="4"/>
      <c r="BZ122" s="4"/>
      <c r="CA122" s="4"/>
      <c r="CB122" s="4"/>
      <c r="CC122" s="5"/>
      <c r="CD122" s="5"/>
      <c r="CE122" s="5"/>
      <c r="CF122" s="5"/>
      <c r="CG122" s="5"/>
      <c r="CH122" s="5"/>
      <c r="CI122" s="5"/>
      <c r="CJ122" s="733"/>
      <c r="CK122" s="780"/>
      <c r="CL122" s="780"/>
      <c r="CM122" s="780"/>
    </row>
    <row r="123" spans="1:91" x14ac:dyDescent="0.25">
      <c r="A123" s="183"/>
      <c r="B123" s="184"/>
      <c r="C123" s="1"/>
      <c r="D123" s="523"/>
      <c r="E123" s="524"/>
      <c r="F123" s="524"/>
      <c r="G123" s="525"/>
      <c r="H123" s="526"/>
      <c r="I123" s="523"/>
      <c r="J123" s="524"/>
      <c r="K123" s="524"/>
      <c r="L123" s="527"/>
      <c r="M123" s="1"/>
      <c r="N123" s="523"/>
      <c r="O123" s="524"/>
      <c r="P123" s="524"/>
      <c r="Q123" s="527"/>
      <c r="R123" s="1"/>
      <c r="S123" s="523"/>
      <c r="T123" s="524"/>
      <c r="U123" s="524"/>
      <c r="V123" s="527"/>
      <c r="W123" s="1"/>
      <c r="X123" s="523"/>
      <c r="Y123" s="524"/>
      <c r="Z123" s="524"/>
      <c r="AA123" s="527"/>
      <c r="AB123" s="1"/>
      <c r="AC123" s="528"/>
      <c r="AD123" s="529"/>
      <c r="AE123" s="529"/>
      <c r="AF123" s="530"/>
      <c r="AG123" s="1"/>
      <c r="AH123" s="528"/>
      <c r="AI123" s="529"/>
      <c r="AJ123" s="529"/>
      <c r="AK123" s="530"/>
      <c r="AL123" s="1"/>
      <c r="AM123" s="528"/>
      <c r="AN123" s="529"/>
      <c r="AO123" s="529"/>
      <c r="AP123" s="530"/>
      <c r="AQ123" s="531"/>
      <c r="AR123" s="528"/>
      <c r="AS123" s="529"/>
      <c r="AT123" s="529"/>
      <c r="AU123" s="530"/>
      <c r="AV123" s="1"/>
      <c r="AW123" s="528"/>
      <c r="AX123" s="529"/>
      <c r="AY123" s="529"/>
      <c r="AZ123" s="530"/>
      <c r="BA123" s="1"/>
      <c r="BB123" s="528"/>
      <c r="BC123" s="529"/>
      <c r="BD123" s="529"/>
      <c r="BE123" s="530"/>
      <c r="BF123" s="1"/>
      <c r="BG123" s="528"/>
      <c r="BH123" s="529"/>
      <c r="BI123" s="529"/>
      <c r="BJ123" s="530"/>
      <c r="BK123" s="1"/>
      <c r="BL123" s="528"/>
      <c r="BM123" s="529"/>
      <c r="BN123" s="529"/>
      <c r="BO123" s="530"/>
      <c r="BP123" s="1"/>
      <c r="BQ123" s="528"/>
      <c r="BR123" s="529"/>
      <c r="BS123" s="529"/>
      <c r="BT123" s="530"/>
      <c r="BU123" s="1"/>
      <c r="BV123" s="532"/>
      <c r="BW123" s="533"/>
      <c r="BX123" s="533"/>
      <c r="BY123" s="533"/>
      <c r="BZ123" s="533"/>
      <c r="CA123" s="533"/>
      <c r="CB123" s="533"/>
      <c r="CC123" s="533"/>
      <c r="CD123" s="529"/>
      <c r="CE123" s="533"/>
      <c r="CF123" s="533"/>
      <c r="CG123" s="533"/>
      <c r="CH123" s="533"/>
      <c r="CI123" s="534"/>
      <c r="CJ123" s="733"/>
      <c r="CK123" s="780"/>
      <c r="CL123" s="780"/>
      <c r="CM123" s="780"/>
    </row>
    <row r="124" spans="1:91" x14ac:dyDescent="0.25">
      <c r="A124" s="188" t="s">
        <v>90</v>
      </c>
      <c r="B124" s="406"/>
      <c r="C124" s="1"/>
      <c r="D124" s="535"/>
      <c r="E124" s="536"/>
      <c r="F124" s="536"/>
      <c r="G124" s="537"/>
      <c r="H124" s="538"/>
      <c r="I124" s="535"/>
      <c r="J124" s="536"/>
      <c r="K124" s="536"/>
      <c r="L124" s="537"/>
      <c r="M124" s="539"/>
      <c r="N124" s="535"/>
      <c r="O124" s="536"/>
      <c r="P124" s="536"/>
      <c r="Q124" s="537"/>
      <c r="R124" s="539"/>
      <c r="S124" s="535"/>
      <c r="T124" s="536"/>
      <c r="U124" s="536"/>
      <c r="V124" s="540"/>
      <c r="W124" s="539"/>
      <c r="X124" s="535"/>
      <c r="Y124" s="536"/>
      <c r="Z124" s="536"/>
      <c r="AA124" s="540"/>
      <c r="AB124" s="1"/>
      <c r="AC124" s="191"/>
      <c r="AD124" s="192"/>
      <c r="AE124" s="192"/>
      <c r="AF124" s="193"/>
      <c r="AG124" s="1"/>
      <c r="AH124" s="191"/>
      <c r="AI124" s="192"/>
      <c r="AJ124" s="192"/>
      <c r="AK124" s="193"/>
      <c r="AL124" s="1"/>
      <c r="AM124" s="191"/>
      <c r="AN124" s="192"/>
      <c r="AO124" s="192"/>
      <c r="AP124" s="193"/>
      <c r="AQ124" s="531"/>
      <c r="AR124" s="191"/>
      <c r="AS124" s="192"/>
      <c r="AT124" s="192"/>
      <c r="AU124" s="193"/>
      <c r="AV124" s="1"/>
      <c r="AW124" s="191"/>
      <c r="AX124" s="192"/>
      <c r="AY124" s="192"/>
      <c r="AZ124" s="193"/>
      <c r="BA124" s="1"/>
      <c r="BB124" s="191"/>
      <c r="BC124" s="192"/>
      <c r="BD124" s="192"/>
      <c r="BE124" s="193"/>
      <c r="BF124" s="1"/>
      <c r="BG124" s="191"/>
      <c r="BH124" s="192"/>
      <c r="BI124" s="192"/>
      <c r="BJ124" s="193"/>
      <c r="BK124" s="1"/>
      <c r="BL124" s="191"/>
      <c r="BM124" s="192"/>
      <c r="BN124" s="192"/>
      <c r="BO124" s="193"/>
      <c r="BP124" s="1"/>
      <c r="BQ124" s="191"/>
      <c r="BR124" s="192"/>
      <c r="BS124" s="192"/>
      <c r="BT124" s="193"/>
      <c r="BU124" s="1"/>
      <c r="BV124" s="541"/>
      <c r="BW124" s="542"/>
      <c r="BX124" s="542"/>
      <c r="BY124" s="542"/>
      <c r="BZ124" s="542"/>
      <c r="CA124" s="542"/>
      <c r="CB124" s="542"/>
      <c r="CC124" s="542"/>
      <c r="CD124" s="192"/>
      <c r="CE124" s="542"/>
      <c r="CF124" s="542"/>
      <c r="CG124" s="542"/>
      <c r="CH124" s="542"/>
      <c r="CI124" s="543"/>
      <c r="CJ124" s="733"/>
      <c r="CK124" s="780"/>
      <c r="CL124" s="780"/>
      <c r="CM124" s="780"/>
    </row>
    <row r="125" spans="1:91" x14ac:dyDescent="0.25">
      <c r="A125" s="206" t="s">
        <v>91</v>
      </c>
      <c r="B125" s="203"/>
      <c r="C125" s="544"/>
      <c r="D125" s="199">
        <v>1268.1286957399998</v>
      </c>
      <c r="E125" s="200">
        <v>1388.3930514800004</v>
      </c>
      <c r="F125" s="200">
        <v>1255.3002152200002</v>
      </c>
      <c r="G125" s="197">
        <v>2021.114</v>
      </c>
      <c r="H125" s="473"/>
      <c r="I125" s="199">
        <v>1357.683</v>
      </c>
      <c r="J125" s="200">
        <v>2060.1610000000001</v>
      </c>
      <c r="K125" s="200">
        <v>2180.8310000000001</v>
      </c>
      <c r="L125" s="197">
        <v>2276.069</v>
      </c>
      <c r="M125" s="473"/>
      <c r="N125" s="199">
        <v>2156.241</v>
      </c>
      <c r="O125" s="200">
        <v>2261.777</v>
      </c>
      <c r="P125" s="200">
        <v>2485.7890000000002</v>
      </c>
      <c r="Q125" s="197">
        <v>2827.3690000000001</v>
      </c>
      <c r="R125" s="174"/>
      <c r="S125" s="199">
        <v>2493.9949999999999</v>
      </c>
      <c r="T125" s="200">
        <v>2055.011</v>
      </c>
      <c r="U125" s="200">
        <v>2217.9209999999998</v>
      </c>
      <c r="V125" s="197">
        <v>2702.893</v>
      </c>
      <c r="W125" s="174"/>
      <c r="X125" s="199">
        <v>2212.098</v>
      </c>
      <c r="Y125" s="200">
        <v>2503.1559999999999</v>
      </c>
      <c r="Z125" s="200">
        <v>2297.962</v>
      </c>
      <c r="AA125" s="197">
        <v>4274.1580000000004</v>
      </c>
      <c r="AB125" s="474"/>
      <c r="AC125" s="199">
        <v>3572.6761875800003</v>
      </c>
      <c r="AD125" s="200">
        <v>4589.3576086100011</v>
      </c>
      <c r="AE125" s="200">
        <v>4953.2191815800006</v>
      </c>
      <c r="AF125" s="197">
        <v>5002.0041224000006</v>
      </c>
      <c r="AG125" s="474"/>
      <c r="AH125" s="199">
        <v>4667.6296052900007</v>
      </c>
      <c r="AI125" s="200">
        <v>3940.3629784199998</v>
      </c>
      <c r="AJ125" s="200">
        <v>3751.6561520099999</v>
      </c>
      <c r="AK125" s="197">
        <v>3938.9513530300005</v>
      </c>
      <c r="AL125" s="174"/>
      <c r="AM125" s="199">
        <v>3446.31786448</v>
      </c>
      <c r="AN125" s="200">
        <v>2909.3023669700005</v>
      </c>
      <c r="AO125" s="200">
        <v>2553.2943625100002</v>
      </c>
      <c r="AP125" s="197">
        <v>2115.3792092399999</v>
      </c>
      <c r="AQ125" s="475"/>
      <c r="AR125" s="199">
        <v>2494.0012081999998</v>
      </c>
      <c r="AS125" s="200">
        <v>3805.19107902</v>
      </c>
      <c r="AT125" s="200">
        <v>2996.3331041699998</v>
      </c>
      <c r="AU125" s="197">
        <v>2661.4941475300002</v>
      </c>
      <c r="AV125" s="475"/>
      <c r="AW125" s="199">
        <v>3933.2032001800003</v>
      </c>
      <c r="AX125" s="200">
        <v>2860.2858801000002</v>
      </c>
      <c r="AY125" s="200">
        <v>2826.2999790600002</v>
      </c>
      <c r="AZ125" s="197">
        <v>2668.0547520800001</v>
      </c>
      <c r="BA125" s="475"/>
      <c r="BB125" s="199">
        <v>2701.4993772899998</v>
      </c>
      <c r="BC125" s="200">
        <v>4745.0631836900002</v>
      </c>
      <c r="BD125" s="200">
        <v>4626.6521022300003</v>
      </c>
      <c r="BE125" s="197">
        <v>5621.7689737999999</v>
      </c>
      <c r="BF125" s="475"/>
      <c r="BG125" s="199">
        <v>4361.8133055299995</v>
      </c>
      <c r="BH125" s="200">
        <v>5378.0684412600003</v>
      </c>
      <c r="BI125" s="200">
        <v>6037.1191933500004</v>
      </c>
      <c r="BJ125" s="197">
        <v>5925.6887870300006</v>
      </c>
      <c r="BK125" s="207"/>
      <c r="BL125" s="199">
        <v>3747.5525480500005</v>
      </c>
      <c r="BM125" s="200">
        <v>3830.7311505633302</v>
      </c>
      <c r="BN125" s="200">
        <v>3855.3659319553399</v>
      </c>
      <c r="BO125" s="197">
        <v>2071.5925234205856</v>
      </c>
      <c r="BP125" s="207"/>
      <c r="BQ125" s="199">
        <v>1436.0880684173342</v>
      </c>
      <c r="BR125" s="200">
        <v>2908.9383067359886</v>
      </c>
      <c r="BS125" s="200">
        <v>2549.9095752847497</v>
      </c>
      <c r="BT125" s="197">
        <v>3175.12520357419</v>
      </c>
      <c r="BU125" s="207"/>
      <c r="BV125" s="199">
        <f t="shared" ref="BV125:BV131" si="134">INDEX(D125:G125,1,COUNT(D125:G125))</f>
        <v>2021.114</v>
      </c>
      <c r="BW125" s="200">
        <f t="shared" ref="BW125:BW131" si="135">INDEX(I125:L125,1,COUNT(I125:L125))</f>
        <v>2276.069</v>
      </c>
      <c r="BX125" s="200">
        <f t="shared" ref="BX125:BX131" si="136">INDEX(N125:Q125,1,COUNT(N125:Q125))</f>
        <v>2827.3690000000001</v>
      </c>
      <c r="BY125" s="200">
        <f t="shared" ref="BY125:BY131" si="137">INDEX(S125:V125,1,COUNT(S125:V125))</f>
        <v>2702.893</v>
      </c>
      <c r="BZ125" s="200">
        <f t="shared" ref="BZ125:BZ131" si="138">INDEX(X125:AA125,1,COUNT(X125:AA125))</f>
        <v>4274.1580000000004</v>
      </c>
      <c r="CA125" s="200">
        <f t="shared" ref="CA125:CA131" si="139">INDEX(AC125:AF125,1,COUNT(AC125:AF125))</f>
        <v>5002.0041224000006</v>
      </c>
      <c r="CB125" s="200">
        <f t="shared" ref="CB125:CB131" si="140">INDEX(AH125:AK125,1,COUNT(AH125:AK125))</f>
        <v>3938.9513530300005</v>
      </c>
      <c r="CC125" s="200">
        <f t="shared" ref="CC125:CC131" si="141">INDEX(AM125:AP125,1,COUNT(AM125:AP125))</f>
        <v>2115.3792092399999</v>
      </c>
      <c r="CD125" s="200">
        <f t="shared" ref="CD125:CD131" si="142">INDEX(AR125:AU125,1,COUNT(AR125:AU125))</f>
        <v>2661.4941475300002</v>
      </c>
      <c r="CE125" s="200">
        <f t="shared" ref="CE125:CE131" si="143">INDEX(AW125:AZ125,1,COUNT(AW125:AZ125))</f>
        <v>2668.0547520800001</v>
      </c>
      <c r="CF125" s="200">
        <f t="shared" ref="CF125:CF131" si="144">INDEX(BB125:BE125,1,COUNT(BB125:BE125))</f>
        <v>5621.7689737999999</v>
      </c>
      <c r="CG125" s="545">
        <f t="shared" ref="CG125:CG131" si="145">INDEX(BG125:BJ125,1,COUNT(BG125:BJ125))</f>
        <v>5925.6887870300006</v>
      </c>
      <c r="CH125" s="545">
        <f t="shared" ref="CH125:CH136" si="146">INDEX(BL125:BO125,1,COUNT(BL125:BO125))</f>
        <v>2071.5925234205856</v>
      </c>
      <c r="CI125" s="546">
        <f t="shared" ref="CI125:CI136" si="147">INDEX(BQ125:BT125,1,COUNT(BQ125:BT125))</f>
        <v>3175.12520357419</v>
      </c>
      <c r="CJ125" s="733"/>
      <c r="CK125" s="780"/>
      <c r="CL125" s="780"/>
      <c r="CM125" s="780"/>
    </row>
    <row r="126" spans="1:91" x14ac:dyDescent="0.25">
      <c r="A126" s="206" t="s">
        <v>92</v>
      </c>
      <c r="B126" s="203"/>
      <c r="C126" s="544"/>
      <c r="D126" s="199">
        <v>834.899</v>
      </c>
      <c r="E126" s="200">
        <v>836.46400000000006</v>
      </c>
      <c r="F126" s="200">
        <v>744.78399999999999</v>
      </c>
      <c r="G126" s="197">
        <v>961.18399999999997</v>
      </c>
      <c r="H126" s="473"/>
      <c r="I126" s="199">
        <v>715.84</v>
      </c>
      <c r="J126" s="200">
        <v>1024.5150000000001</v>
      </c>
      <c r="K126" s="200">
        <v>979.12400000000002</v>
      </c>
      <c r="L126" s="197">
        <v>1149.1320000000001</v>
      </c>
      <c r="M126" s="473"/>
      <c r="N126" s="199">
        <v>1028.0730000000001</v>
      </c>
      <c r="O126" s="200">
        <v>1088.191</v>
      </c>
      <c r="P126" s="200">
        <v>1211.068</v>
      </c>
      <c r="Q126" s="197">
        <v>1441.8130000000001</v>
      </c>
      <c r="R126" s="174"/>
      <c r="S126" s="199">
        <v>1304.5899999999999</v>
      </c>
      <c r="T126" s="200">
        <v>1203.6880000000001</v>
      </c>
      <c r="U126" s="200">
        <v>1464.3130000000001</v>
      </c>
      <c r="V126" s="197">
        <v>803.30399999999997</v>
      </c>
      <c r="W126" s="174"/>
      <c r="X126" s="199">
        <v>460.48399999999998</v>
      </c>
      <c r="Y126" s="200">
        <v>789.62</v>
      </c>
      <c r="Z126" s="200">
        <v>862.32500000000005</v>
      </c>
      <c r="AA126" s="197">
        <v>1412.587</v>
      </c>
      <c r="AB126" s="474"/>
      <c r="AC126" s="199">
        <v>1172.9659863299989</v>
      </c>
      <c r="AD126" s="200">
        <v>1535.0264109499985</v>
      </c>
      <c r="AE126" s="200">
        <v>1306.496365439999</v>
      </c>
      <c r="AF126" s="197">
        <v>1283.4977924199993</v>
      </c>
      <c r="AG126" s="474"/>
      <c r="AH126" s="199">
        <v>1482.0094887699997</v>
      </c>
      <c r="AI126" s="200">
        <v>2029.6890989799997</v>
      </c>
      <c r="AJ126" s="200">
        <v>2484.8723470499995</v>
      </c>
      <c r="AK126" s="197">
        <v>2853.1056651799995</v>
      </c>
      <c r="AL126" s="174"/>
      <c r="AM126" s="199">
        <v>2791.0502044499999</v>
      </c>
      <c r="AN126" s="200">
        <v>3177.4029366599993</v>
      </c>
      <c r="AO126" s="200">
        <v>3339.6676671800001</v>
      </c>
      <c r="AP126" s="197">
        <v>3090.2117865500004</v>
      </c>
      <c r="AQ126" s="475"/>
      <c r="AR126" s="199">
        <v>3460.7079916100001</v>
      </c>
      <c r="AS126" s="200">
        <v>3174.8565328600002</v>
      </c>
      <c r="AT126" s="200">
        <v>5582.70316559</v>
      </c>
      <c r="AU126" s="197">
        <v>5033.2580935300002</v>
      </c>
      <c r="AV126" s="475"/>
      <c r="AW126" s="199">
        <v>3553.4730869399996</v>
      </c>
      <c r="AX126" s="200">
        <v>3355.9942975700001</v>
      </c>
      <c r="AY126" s="200">
        <v>2914.8694777999995</v>
      </c>
      <c r="AZ126" s="197">
        <v>3150.6741452500005</v>
      </c>
      <c r="BA126" s="475"/>
      <c r="BB126" s="199">
        <v>964.48856175000003</v>
      </c>
      <c r="BC126" s="200">
        <v>1372.7766903399995</v>
      </c>
      <c r="BD126" s="200">
        <v>1264.0428445600005</v>
      </c>
      <c r="BE126" s="197">
        <v>520.35226563999822</v>
      </c>
      <c r="BF126" s="475"/>
      <c r="BG126" s="199">
        <v>258.25167329999942</v>
      </c>
      <c r="BH126" s="200">
        <v>337.42645045999978</v>
      </c>
      <c r="BI126" s="200">
        <v>209.2044688799985</v>
      </c>
      <c r="BJ126" s="197">
        <v>292.93383577999998</v>
      </c>
      <c r="BK126" s="207"/>
      <c r="BL126" s="199">
        <v>309.45971485000001</v>
      </c>
      <c r="BM126" s="200">
        <v>300.83008360000002</v>
      </c>
      <c r="BN126" s="200">
        <v>377.40539769999998</v>
      </c>
      <c r="BO126" s="197">
        <v>2553.0113004623468</v>
      </c>
      <c r="BP126" s="207"/>
      <c r="BQ126" s="199">
        <v>1301.329774211898</v>
      </c>
      <c r="BR126" s="200">
        <v>1088.9584230863152</v>
      </c>
      <c r="BS126" s="200">
        <v>1490.5034347253186</v>
      </c>
      <c r="BT126" s="197">
        <v>3851.7577741955001</v>
      </c>
      <c r="BU126" s="207"/>
      <c r="BV126" s="199">
        <f t="shared" si="134"/>
        <v>961.18399999999997</v>
      </c>
      <c r="BW126" s="200">
        <f t="shared" si="135"/>
        <v>1149.1320000000001</v>
      </c>
      <c r="BX126" s="200">
        <f t="shared" si="136"/>
        <v>1441.8130000000001</v>
      </c>
      <c r="BY126" s="200">
        <f t="shared" si="137"/>
        <v>803.30399999999997</v>
      </c>
      <c r="BZ126" s="200">
        <f t="shared" si="138"/>
        <v>1412.587</v>
      </c>
      <c r="CA126" s="200">
        <f t="shared" si="139"/>
        <v>1283.4977924199993</v>
      </c>
      <c r="CB126" s="200">
        <f t="shared" si="140"/>
        <v>2853.1056651799995</v>
      </c>
      <c r="CC126" s="200">
        <f t="shared" si="141"/>
        <v>3090.2117865500004</v>
      </c>
      <c r="CD126" s="200">
        <f t="shared" si="142"/>
        <v>5033.2580935300002</v>
      </c>
      <c r="CE126" s="200">
        <f t="shared" si="143"/>
        <v>3150.6741452500005</v>
      </c>
      <c r="CF126" s="200">
        <f t="shared" si="144"/>
        <v>520.35226563999822</v>
      </c>
      <c r="CG126" s="545">
        <f t="shared" si="145"/>
        <v>292.93383577999998</v>
      </c>
      <c r="CH126" s="545">
        <f t="shared" si="146"/>
        <v>2553.0113004623468</v>
      </c>
      <c r="CI126" s="546">
        <f t="shared" si="147"/>
        <v>3851.7577741955001</v>
      </c>
      <c r="CJ126" s="733"/>
      <c r="CK126" s="780"/>
      <c r="CL126" s="780"/>
      <c r="CM126" s="780"/>
    </row>
    <row r="127" spans="1:91" ht="15" x14ac:dyDescent="0.25">
      <c r="A127" s="206" t="s">
        <v>93</v>
      </c>
      <c r="B127" s="204"/>
      <c r="C127" s="544"/>
      <c r="D127" s="199">
        <v>0</v>
      </c>
      <c r="E127" s="200">
        <v>0</v>
      </c>
      <c r="F127" s="200">
        <v>0</v>
      </c>
      <c r="G127" s="197">
        <v>0</v>
      </c>
      <c r="H127" s="751"/>
      <c r="I127" s="199">
        <v>0</v>
      </c>
      <c r="J127" s="200">
        <v>0</v>
      </c>
      <c r="K127" s="200">
        <v>0</v>
      </c>
      <c r="L127" s="197">
        <v>0</v>
      </c>
      <c r="M127" s="751"/>
      <c r="N127" s="199">
        <v>0</v>
      </c>
      <c r="O127" s="200">
        <v>0</v>
      </c>
      <c r="P127" s="200">
        <v>0</v>
      </c>
      <c r="Q127" s="197">
        <v>0</v>
      </c>
      <c r="R127" s="474"/>
      <c r="S127" s="199">
        <v>0</v>
      </c>
      <c r="T127" s="200">
        <v>0</v>
      </c>
      <c r="U127" s="200">
        <v>0</v>
      </c>
      <c r="V127" s="197">
        <v>0</v>
      </c>
      <c r="W127" s="474"/>
      <c r="X127" s="199">
        <v>0</v>
      </c>
      <c r="Y127" s="200">
        <v>0</v>
      </c>
      <c r="Z127" s="200">
        <v>0</v>
      </c>
      <c r="AA127" s="197">
        <v>0</v>
      </c>
      <c r="AB127" s="474"/>
      <c r="AC127" s="199">
        <v>0</v>
      </c>
      <c r="AD127" s="200">
        <v>0</v>
      </c>
      <c r="AE127" s="200">
        <v>0</v>
      </c>
      <c r="AF127" s="197">
        <v>0</v>
      </c>
      <c r="AG127" s="474"/>
      <c r="AH127" s="199">
        <v>0</v>
      </c>
      <c r="AI127" s="200">
        <v>0</v>
      </c>
      <c r="AJ127" s="200">
        <v>0</v>
      </c>
      <c r="AK127" s="197">
        <v>0</v>
      </c>
      <c r="AL127" s="474"/>
      <c r="AM127" s="199">
        <v>0</v>
      </c>
      <c r="AN127" s="200">
        <v>0</v>
      </c>
      <c r="AO127" s="200">
        <v>0</v>
      </c>
      <c r="AP127" s="197">
        <v>0</v>
      </c>
      <c r="AQ127" s="475"/>
      <c r="AR127" s="199">
        <v>0</v>
      </c>
      <c r="AS127" s="200">
        <v>0</v>
      </c>
      <c r="AT127" s="200">
        <v>0</v>
      </c>
      <c r="AU127" s="197">
        <v>0</v>
      </c>
      <c r="AV127" s="475"/>
      <c r="AW127" s="199">
        <v>0</v>
      </c>
      <c r="AX127" s="200">
        <v>0</v>
      </c>
      <c r="AY127" s="200">
        <v>0</v>
      </c>
      <c r="AZ127" s="197">
        <v>0</v>
      </c>
      <c r="BA127" s="475"/>
      <c r="BB127" s="199">
        <v>0</v>
      </c>
      <c r="BC127" s="200">
        <v>0</v>
      </c>
      <c r="BD127" s="200">
        <v>0</v>
      </c>
      <c r="BE127" s="197">
        <v>0</v>
      </c>
      <c r="BF127" s="475"/>
      <c r="BG127" s="199">
        <v>0</v>
      </c>
      <c r="BH127" s="200">
        <v>0</v>
      </c>
      <c r="BI127" s="200">
        <v>0</v>
      </c>
      <c r="BJ127" s="197">
        <v>0</v>
      </c>
      <c r="BK127" s="207"/>
      <c r="BL127" s="199">
        <v>0</v>
      </c>
      <c r="BM127" s="200">
        <v>0</v>
      </c>
      <c r="BN127" s="200">
        <v>0</v>
      </c>
      <c r="BO127" s="197">
        <v>0</v>
      </c>
      <c r="BP127" s="207"/>
      <c r="BQ127" s="199">
        <v>0</v>
      </c>
      <c r="BR127" s="200">
        <v>156.81227465000001</v>
      </c>
      <c r="BS127" s="200">
        <v>180.9810094</v>
      </c>
      <c r="BT127" s="197">
        <v>127.25412231</v>
      </c>
      <c r="BU127" s="207"/>
      <c r="BV127" s="199">
        <f t="shared" ref="BV127" si="148">INDEX(D127:G127,1,COUNT(D127:G127))</f>
        <v>0</v>
      </c>
      <c r="BW127" s="200">
        <f t="shared" ref="BW127" si="149">INDEX(I127:L127,1,COUNT(I127:L127))</f>
        <v>0</v>
      </c>
      <c r="BX127" s="200">
        <f t="shared" ref="BX127" si="150">INDEX(N127:Q127,1,COUNT(N127:Q127))</f>
        <v>0</v>
      </c>
      <c r="BY127" s="200">
        <f t="shared" ref="BY127" si="151">INDEX(S127:V127,1,COUNT(S127:V127))</f>
        <v>0</v>
      </c>
      <c r="BZ127" s="200">
        <f t="shared" ref="BZ127" si="152">INDEX(X127:AA127,1,COUNT(X127:AA127))</f>
        <v>0</v>
      </c>
      <c r="CA127" s="200">
        <f t="shared" ref="CA127" si="153">INDEX(AC127:AF127,1,COUNT(AC127:AF127))</f>
        <v>0</v>
      </c>
      <c r="CB127" s="200">
        <f t="shared" ref="CB127" si="154">INDEX(AH127:AK127,1,COUNT(AH127:AK127))</f>
        <v>0</v>
      </c>
      <c r="CC127" s="200">
        <f t="shared" ref="CC127" si="155">INDEX(AM127:AP127,1,COUNT(AM127:AP127))</f>
        <v>0</v>
      </c>
      <c r="CD127" s="200">
        <f t="shared" ref="CD127" si="156">INDEX(AR127:AU127,1,COUNT(AR127:AU127))</f>
        <v>0</v>
      </c>
      <c r="CE127" s="200">
        <f t="shared" ref="CE127" si="157">INDEX(AW127:AZ127,1,COUNT(AW127:AZ127))</f>
        <v>0</v>
      </c>
      <c r="CF127" s="200">
        <f t="shared" ref="CF127" si="158">INDEX(BB127:BE127,1,COUNT(BB127:BE127))</f>
        <v>0</v>
      </c>
      <c r="CG127" s="545">
        <f t="shared" ref="CG127" si="159">INDEX(BG127:BJ127,1,COUNT(BG127:BJ127))</f>
        <v>0</v>
      </c>
      <c r="CH127" s="545">
        <f t="shared" ref="CH127" si="160">INDEX(BL127:BO127,1,COUNT(BL127:BO127))</f>
        <v>0</v>
      </c>
      <c r="CI127" s="546">
        <f t="shared" ref="CI127" si="161">INDEX(BQ127:BT127,1,COUNT(BQ127:BT127))</f>
        <v>127.25412231</v>
      </c>
      <c r="CJ127" s="733"/>
      <c r="CK127" s="781"/>
      <c r="CL127" s="781"/>
      <c r="CM127" s="781"/>
    </row>
    <row r="128" spans="1:91" x14ac:dyDescent="0.25">
      <c r="A128" s="206" t="s">
        <v>94</v>
      </c>
      <c r="B128" s="544"/>
      <c r="C128" s="544"/>
      <c r="D128" s="199">
        <v>2064.6327284399999</v>
      </c>
      <c r="E128" s="200">
        <v>2180.8767029500004</v>
      </c>
      <c r="F128" s="200">
        <v>2383.6740946899999</v>
      </c>
      <c r="G128" s="197">
        <v>2306.5211458499998</v>
      </c>
      <c r="H128" s="473"/>
      <c r="I128" s="199">
        <v>2472.8416696699992</v>
      </c>
      <c r="J128" s="200">
        <v>2483.4740072099994</v>
      </c>
      <c r="K128" s="200">
        <v>2270.3093804099994</v>
      </c>
      <c r="L128" s="197">
        <v>2321.5365363399992</v>
      </c>
      <c r="M128" s="473"/>
      <c r="N128" s="199">
        <v>2450.4367138499988</v>
      </c>
      <c r="O128" s="200">
        <v>2374.7712607999993</v>
      </c>
      <c r="P128" s="200">
        <v>2542.7334199299999</v>
      </c>
      <c r="Q128" s="197">
        <v>2604.1008391300002</v>
      </c>
      <c r="R128" s="174"/>
      <c r="S128" s="199">
        <v>2819.2049857800012</v>
      </c>
      <c r="T128" s="200">
        <v>2863.5872180600013</v>
      </c>
      <c r="U128" s="200">
        <v>3086.0850119400016</v>
      </c>
      <c r="V128" s="197">
        <v>3167.1639197900017</v>
      </c>
      <c r="W128" s="174"/>
      <c r="X128" s="199">
        <v>3123.9702199400008</v>
      </c>
      <c r="Y128" s="200">
        <v>3153.0929331200005</v>
      </c>
      <c r="Z128" s="200">
        <v>3273.9025938900004</v>
      </c>
      <c r="AA128" s="197">
        <v>3502.3219157400003</v>
      </c>
      <c r="AB128" s="474"/>
      <c r="AC128" s="199">
        <v>3385.6570654496927</v>
      </c>
      <c r="AD128" s="200">
        <v>3226.9080012653585</v>
      </c>
      <c r="AE128" s="200">
        <v>3723.985877776146</v>
      </c>
      <c r="AF128" s="197">
        <v>4147.8938976746667</v>
      </c>
      <c r="AG128" s="474"/>
      <c r="AH128" s="199">
        <v>4351.2541449</v>
      </c>
      <c r="AI128" s="200">
        <v>4403.5769088999996</v>
      </c>
      <c r="AJ128" s="200">
        <v>4796.3464829300001</v>
      </c>
      <c r="AK128" s="197">
        <v>4436.5685322299996</v>
      </c>
      <c r="AL128" s="174"/>
      <c r="AM128" s="199">
        <v>4183.7711005900001</v>
      </c>
      <c r="AN128" s="200">
        <v>4226.1807409399999</v>
      </c>
      <c r="AO128" s="200">
        <v>4201.0385626400002</v>
      </c>
      <c r="AP128" s="197">
        <v>4072.0221882300002</v>
      </c>
      <c r="AQ128" s="475"/>
      <c r="AR128" s="199">
        <v>3629.3579305799999</v>
      </c>
      <c r="AS128" s="200">
        <v>3505.60838663</v>
      </c>
      <c r="AT128" s="200">
        <v>3801.5440457499999</v>
      </c>
      <c r="AU128" s="197">
        <v>3868.0563946100001</v>
      </c>
      <c r="AV128" s="475"/>
      <c r="AW128" s="199">
        <v>4240.8355778899995</v>
      </c>
      <c r="AX128" s="200">
        <v>4363.1480458900005</v>
      </c>
      <c r="AY128" s="200">
        <v>4624.3909815699999</v>
      </c>
      <c r="AZ128" s="197">
        <v>4987.5111889899999</v>
      </c>
      <c r="BA128" s="475"/>
      <c r="BB128" s="199">
        <v>5596.6903843400005</v>
      </c>
      <c r="BC128" s="200">
        <v>4547.1306799199992</v>
      </c>
      <c r="BD128" s="200">
        <v>4557.2459830800008</v>
      </c>
      <c r="BE128" s="197">
        <v>4708.9368535600006</v>
      </c>
      <c r="BF128" s="475"/>
      <c r="BG128" s="199">
        <v>4266.0870747300005</v>
      </c>
      <c r="BH128" s="200">
        <v>3647.8212587400003</v>
      </c>
      <c r="BI128" s="200">
        <v>4462.3711365300014</v>
      </c>
      <c r="BJ128" s="197">
        <v>4426.6515299700004</v>
      </c>
      <c r="BK128" s="207"/>
      <c r="BL128" s="199">
        <v>4206.8890812099999</v>
      </c>
      <c r="BM128" s="200">
        <v>4516.816678923703</v>
      </c>
      <c r="BN128" s="200">
        <v>4127.0911844281527</v>
      </c>
      <c r="BO128" s="197">
        <v>4052.2450571771756</v>
      </c>
      <c r="BP128" s="207"/>
      <c r="BQ128" s="199">
        <v>4065.1784542321411</v>
      </c>
      <c r="BR128" s="200">
        <v>4278.3055548129742</v>
      </c>
      <c r="BS128" s="200">
        <v>4269.7898647348175</v>
      </c>
      <c r="BT128" s="197">
        <v>4277.0460786806052</v>
      </c>
      <c r="BU128" s="207"/>
      <c r="BV128" s="199">
        <f t="shared" si="134"/>
        <v>2306.5211458499998</v>
      </c>
      <c r="BW128" s="200">
        <f t="shared" si="135"/>
        <v>2321.5365363399992</v>
      </c>
      <c r="BX128" s="200">
        <f t="shared" si="136"/>
        <v>2604.1008391300002</v>
      </c>
      <c r="BY128" s="200">
        <f t="shared" si="137"/>
        <v>3167.1639197900017</v>
      </c>
      <c r="BZ128" s="200">
        <f t="shared" si="138"/>
        <v>3502.3219157400003</v>
      </c>
      <c r="CA128" s="200">
        <f t="shared" si="139"/>
        <v>4147.8938976746667</v>
      </c>
      <c r="CB128" s="200">
        <f t="shared" si="140"/>
        <v>4436.5685322299996</v>
      </c>
      <c r="CC128" s="200">
        <f t="shared" si="141"/>
        <v>4072.0221882300002</v>
      </c>
      <c r="CD128" s="200">
        <f t="shared" si="142"/>
        <v>3868.0563946100001</v>
      </c>
      <c r="CE128" s="200">
        <f t="shared" si="143"/>
        <v>4987.5111889899999</v>
      </c>
      <c r="CF128" s="200">
        <f t="shared" si="144"/>
        <v>4708.9368535600006</v>
      </c>
      <c r="CG128" s="545">
        <f t="shared" si="145"/>
        <v>4426.6515299700004</v>
      </c>
      <c r="CH128" s="545">
        <f t="shared" si="146"/>
        <v>4052.2450571771756</v>
      </c>
      <c r="CI128" s="546">
        <f t="shared" si="147"/>
        <v>4277.0460786806052</v>
      </c>
      <c r="CJ128" s="733"/>
      <c r="CK128" s="781"/>
      <c r="CL128" s="781"/>
      <c r="CM128" s="781"/>
    </row>
    <row r="129" spans="1:91" x14ac:dyDescent="0.25">
      <c r="A129" s="206" t="s">
        <v>95</v>
      </c>
      <c r="B129" s="205"/>
      <c r="C129" s="544"/>
      <c r="D129" s="199">
        <v>0</v>
      </c>
      <c r="E129" s="200">
        <v>0</v>
      </c>
      <c r="F129" s="200">
        <v>0</v>
      </c>
      <c r="G129" s="197">
        <v>0</v>
      </c>
      <c r="H129" s="473"/>
      <c r="I129" s="199">
        <v>0</v>
      </c>
      <c r="J129" s="200">
        <v>0</v>
      </c>
      <c r="K129" s="200">
        <v>0</v>
      </c>
      <c r="L129" s="197">
        <v>0</v>
      </c>
      <c r="M129" s="473"/>
      <c r="N129" s="199">
        <v>0</v>
      </c>
      <c r="O129" s="200">
        <v>0</v>
      </c>
      <c r="P129" s="200">
        <v>0</v>
      </c>
      <c r="Q129" s="197">
        <v>0</v>
      </c>
      <c r="R129" s="174"/>
      <c r="S129" s="199">
        <v>0</v>
      </c>
      <c r="T129" s="200">
        <v>0</v>
      </c>
      <c r="U129" s="200">
        <v>0</v>
      </c>
      <c r="V129" s="197">
        <v>0</v>
      </c>
      <c r="W129" s="174"/>
      <c r="X129" s="199">
        <v>0</v>
      </c>
      <c r="Y129" s="200">
        <v>0</v>
      </c>
      <c r="Z129" s="200">
        <v>0</v>
      </c>
      <c r="AA129" s="197">
        <v>0</v>
      </c>
      <c r="AB129" s="474"/>
      <c r="AC129" s="199">
        <v>0</v>
      </c>
      <c r="AD129" s="200">
        <v>0</v>
      </c>
      <c r="AE129" s="200">
        <v>0</v>
      </c>
      <c r="AF129" s="197">
        <v>0</v>
      </c>
      <c r="AG129" s="474"/>
      <c r="AH129" s="199">
        <v>0</v>
      </c>
      <c r="AI129" s="200">
        <v>0</v>
      </c>
      <c r="AJ129" s="200">
        <v>0</v>
      </c>
      <c r="AK129" s="197">
        <v>0</v>
      </c>
      <c r="AL129" s="174"/>
      <c r="AM129" s="199">
        <v>0</v>
      </c>
      <c r="AN129" s="200">
        <v>0</v>
      </c>
      <c r="AO129" s="200">
        <v>0</v>
      </c>
      <c r="AP129" s="197">
        <v>0</v>
      </c>
      <c r="AQ129" s="475"/>
      <c r="AR129" s="199">
        <v>0</v>
      </c>
      <c r="AS129" s="200">
        <v>0</v>
      </c>
      <c r="AT129" s="200">
        <v>0</v>
      </c>
      <c r="AU129" s="197">
        <v>0</v>
      </c>
      <c r="AV129" s="475"/>
      <c r="AW129" s="199">
        <v>0</v>
      </c>
      <c r="AX129" s="200">
        <v>0</v>
      </c>
      <c r="AY129" s="200">
        <v>0</v>
      </c>
      <c r="AZ129" s="197">
        <v>0</v>
      </c>
      <c r="BA129" s="475"/>
      <c r="BB129" s="199">
        <v>0</v>
      </c>
      <c r="BC129" s="200">
        <v>0</v>
      </c>
      <c r="BD129" s="200">
        <v>186.10758817000001</v>
      </c>
      <c r="BE129" s="197">
        <v>184.7543483</v>
      </c>
      <c r="BF129" s="475"/>
      <c r="BG129" s="199">
        <v>189.42330987</v>
      </c>
      <c r="BH129" s="200">
        <v>887.70991535145606</v>
      </c>
      <c r="BI129" s="200">
        <v>932.15981686913995</v>
      </c>
      <c r="BJ129" s="197">
        <v>924.36470039920607</v>
      </c>
      <c r="BK129" s="207"/>
      <c r="BL129" s="199">
        <v>963.71391160999997</v>
      </c>
      <c r="BM129" s="200">
        <v>219.91001850000001</v>
      </c>
      <c r="BN129" s="200">
        <v>0</v>
      </c>
      <c r="BO129" s="197">
        <v>0</v>
      </c>
      <c r="BP129" s="207"/>
      <c r="BQ129" s="199">
        <v>0</v>
      </c>
      <c r="BR129" s="200">
        <v>0</v>
      </c>
      <c r="BS129" s="200">
        <v>0</v>
      </c>
      <c r="BT129" s="197">
        <v>0</v>
      </c>
      <c r="BU129" s="207"/>
      <c r="BV129" s="199">
        <f t="shared" si="134"/>
        <v>0</v>
      </c>
      <c r="BW129" s="200">
        <f t="shared" si="135"/>
        <v>0</v>
      </c>
      <c r="BX129" s="200">
        <f t="shared" si="136"/>
        <v>0</v>
      </c>
      <c r="BY129" s="200">
        <f t="shared" si="137"/>
        <v>0</v>
      </c>
      <c r="BZ129" s="200">
        <f t="shared" si="138"/>
        <v>0</v>
      </c>
      <c r="CA129" s="200">
        <f t="shared" si="139"/>
        <v>0</v>
      </c>
      <c r="CB129" s="200">
        <f t="shared" si="140"/>
        <v>0</v>
      </c>
      <c r="CC129" s="200">
        <f t="shared" si="141"/>
        <v>0</v>
      </c>
      <c r="CD129" s="200">
        <f t="shared" si="142"/>
        <v>0</v>
      </c>
      <c r="CE129" s="200">
        <f t="shared" si="143"/>
        <v>0</v>
      </c>
      <c r="CF129" s="200">
        <f t="shared" si="144"/>
        <v>184.7543483</v>
      </c>
      <c r="CG129" s="545">
        <f t="shared" si="145"/>
        <v>924.36470039920607</v>
      </c>
      <c r="CH129" s="545">
        <f t="shared" si="146"/>
        <v>0</v>
      </c>
      <c r="CI129" s="546">
        <f t="shared" si="147"/>
        <v>0</v>
      </c>
      <c r="CJ129" s="733"/>
      <c r="CK129" s="781"/>
      <c r="CL129" s="781"/>
      <c r="CM129" s="781"/>
    </row>
    <row r="130" spans="1:91" x14ac:dyDescent="0.25">
      <c r="A130" s="206" t="s">
        <v>96</v>
      </c>
      <c r="B130" s="203"/>
      <c r="C130" s="547"/>
      <c r="D130" s="199">
        <v>1312.4157168899999</v>
      </c>
      <c r="E130" s="200">
        <v>1308.8835783899997</v>
      </c>
      <c r="F130" s="200">
        <v>1273.9518635199997</v>
      </c>
      <c r="G130" s="197">
        <v>1290.6939709649996</v>
      </c>
      <c r="H130" s="473"/>
      <c r="I130" s="199">
        <v>1574.20653124</v>
      </c>
      <c r="J130" s="200">
        <v>1396.5847273099998</v>
      </c>
      <c r="K130" s="200">
        <v>1541.9558661899998</v>
      </c>
      <c r="L130" s="197">
        <v>1592.5134407199996</v>
      </c>
      <c r="M130" s="473"/>
      <c r="N130" s="199">
        <v>2007.9167793399997</v>
      </c>
      <c r="O130" s="200">
        <v>1980.2170614099996</v>
      </c>
      <c r="P130" s="200">
        <v>1941.3456850399996</v>
      </c>
      <c r="Q130" s="197">
        <v>1925.0021884099997</v>
      </c>
      <c r="R130" s="174"/>
      <c r="S130" s="199">
        <v>2347.3165229799997</v>
      </c>
      <c r="T130" s="200">
        <v>2367.8688900500001</v>
      </c>
      <c r="U130" s="200">
        <v>2495.1307887299999</v>
      </c>
      <c r="V130" s="197">
        <v>2495.2367375600002</v>
      </c>
      <c r="W130" s="174"/>
      <c r="X130" s="199">
        <v>2710.7594569500002</v>
      </c>
      <c r="Y130" s="200">
        <v>2431.9531422600003</v>
      </c>
      <c r="Z130" s="200">
        <v>2514.5198959599998</v>
      </c>
      <c r="AA130" s="197">
        <v>2761.2069086400002</v>
      </c>
      <c r="AB130" s="474"/>
      <c r="AC130" s="199">
        <v>2626.7137162046856</v>
      </c>
      <c r="AD130" s="200">
        <v>2608.288208664686</v>
      </c>
      <c r="AE130" s="200">
        <v>2988.055396084686</v>
      </c>
      <c r="AF130" s="197">
        <v>3513.7098864404802</v>
      </c>
      <c r="AG130" s="474"/>
      <c r="AH130" s="199">
        <v>3338.1154630599999</v>
      </c>
      <c r="AI130" s="200">
        <v>3076.5387864099998</v>
      </c>
      <c r="AJ130" s="200">
        <v>3163.9132786599998</v>
      </c>
      <c r="AK130" s="197">
        <v>3354.53191616</v>
      </c>
      <c r="AL130" s="174"/>
      <c r="AM130" s="199">
        <v>3243.3828518400001</v>
      </c>
      <c r="AN130" s="200">
        <v>3263.63036956</v>
      </c>
      <c r="AO130" s="200">
        <v>3285.6231873800002</v>
      </c>
      <c r="AP130" s="197">
        <v>3715.5603565900001</v>
      </c>
      <c r="AQ130" s="475"/>
      <c r="AR130" s="199">
        <v>3394.83840113</v>
      </c>
      <c r="AS130" s="200">
        <v>2970.1806122800003</v>
      </c>
      <c r="AT130" s="200">
        <v>3539.6070343299998</v>
      </c>
      <c r="AU130" s="197">
        <v>3846.1956043600003</v>
      </c>
      <c r="AV130" s="475"/>
      <c r="AW130" s="199">
        <v>4491.6966798699996</v>
      </c>
      <c r="AX130" s="200">
        <v>4888.7962333900005</v>
      </c>
      <c r="AY130" s="200">
        <v>5574.2244068199998</v>
      </c>
      <c r="AZ130" s="197">
        <v>6168.6396698500002</v>
      </c>
      <c r="BA130" s="475"/>
      <c r="BB130" s="199">
        <v>6445.8759558800002</v>
      </c>
      <c r="BC130" s="200">
        <v>6573.3453417199999</v>
      </c>
      <c r="BD130" s="200">
        <v>4333.6876215600005</v>
      </c>
      <c r="BE130" s="197">
        <v>4906.0827864500006</v>
      </c>
      <c r="BF130" s="475"/>
      <c r="BG130" s="199">
        <v>3782.5488575099998</v>
      </c>
      <c r="BH130" s="200">
        <v>3686.8640609999993</v>
      </c>
      <c r="BI130" s="200">
        <v>3913.9488708900008</v>
      </c>
      <c r="BJ130" s="197">
        <v>4291.431032550001</v>
      </c>
      <c r="BK130" s="207"/>
      <c r="BL130" s="199">
        <v>4371.9406887299992</v>
      </c>
      <c r="BM130" s="200">
        <v>3989.6113574800002</v>
      </c>
      <c r="BN130" s="200">
        <v>4742.3444612954809</v>
      </c>
      <c r="BO130" s="197">
        <v>3917.0764537515629</v>
      </c>
      <c r="BP130" s="207"/>
      <c r="BQ130" s="199">
        <v>4134.8365896669984</v>
      </c>
      <c r="BR130" s="200">
        <v>4055.3487165391039</v>
      </c>
      <c r="BS130" s="200">
        <v>3842.9853044694655</v>
      </c>
      <c r="BT130" s="197">
        <v>4244.1641990099506</v>
      </c>
      <c r="BU130" s="207"/>
      <c r="BV130" s="199">
        <f t="shared" si="134"/>
        <v>1290.6939709649996</v>
      </c>
      <c r="BW130" s="200">
        <f t="shared" si="135"/>
        <v>1592.5134407199996</v>
      </c>
      <c r="BX130" s="200">
        <f t="shared" si="136"/>
        <v>1925.0021884099997</v>
      </c>
      <c r="BY130" s="200">
        <f t="shared" si="137"/>
        <v>2495.2367375600002</v>
      </c>
      <c r="BZ130" s="200">
        <f t="shared" si="138"/>
        <v>2761.2069086400002</v>
      </c>
      <c r="CA130" s="200">
        <f t="shared" si="139"/>
        <v>3513.7098864404802</v>
      </c>
      <c r="CB130" s="200">
        <f t="shared" si="140"/>
        <v>3354.53191616</v>
      </c>
      <c r="CC130" s="200">
        <f t="shared" si="141"/>
        <v>3715.5603565900001</v>
      </c>
      <c r="CD130" s="200">
        <f t="shared" si="142"/>
        <v>3846.1956043600003</v>
      </c>
      <c r="CE130" s="200">
        <f t="shared" si="143"/>
        <v>6168.6396698500002</v>
      </c>
      <c r="CF130" s="200">
        <f t="shared" si="144"/>
        <v>4906.0827864500006</v>
      </c>
      <c r="CG130" s="201">
        <f t="shared" si="145"/>
        <v>4291.431032550001</v>
      </c>
      <c r="CH130" s="201">
        <f t="shared" si="146"/>
        <v>3917.0764537515629</v>
      </c>
      <c r="CI130" s="202">
        <f t="shared" si="147"/>
        <v>4244.1641990099506</v>
      </c>
      <c r="CJ130" s="733"/>
      <c r="CK130" s="781"/>
      <c r="CL130" s="781"/>
      <c r="CM130" s="781"/>
    </row>
    <row r="131" spans="1:91" x14ac:dyDescent="0.25">
      <c r="A131" s="206" t="s">
        <v>97</v>
      </c>
      <c r="B131" s="205"/>
      <c r="C131" s="544"/>
      <c r="D131" s="199">
        <v>436.21859391999993</v>
      </c>
      <c r="E131" s="200">
        <v>404.82709919999996</v>
      </c>
      <c r="F131" s="200">
        <v>396.8155322099999</v>
      </c>
      <c r="G131" s="197">
        <v>477.95885398999997</v>
      </c>
      <c r="H131" s="473"/>
      <c r="I131" s="199">
        <v>399.44578908999989</v>
      </c>
      <c r="J131" s="200">
        <v>401.07674446999988</v>
      </c>
      <c r="K131" s="200">
        <v>438.32214026999986</v>
      </c>
      <c r="L131" s="197">
        <v>479.97516718999981</v>
      </c>
      <c r="M131" s="473"/>
      <c r="N131" s="199">
        <v>494.66553537999977</v>
      </c>
      <c r="O131" s="200">
        <v>527.6821921899998</v>
      </c>
      <c r="P131" s="200">
        <v>558.64019166999969</v>
      </c>
      <c r="Q131" s="197">
        <v>593.46204983999974</v>
      </c>
      <c r="R131" s="174"/>
      <c r="S131" s="199">
        <v>641.96452795000005</v>
      </c>
      <c r="T131" s="200">
        <v>635.87201835000019</v>
      </c>
      <c r="U131" s="200">
        <v>759.08391962000007</v>
      </c>
      <c r="V131" s="197">
        <v>628.77847013000007</v>
      </c>
      <c r="W131" s="174"/>
      <c r="X131" s="199">
        <v>517.87686558000007</v>
      </c>
      <c r="Y131" s="200">
        <v>498.27275026000012</v>
      </c>
      <c r="Z131" s="200">
        <v>529.29753132000008</v>
      </c>
      <c r="AA131" s="197">
        <v>541.77170501000012</v>
      </c>
      <c r="AB131" s="474"/>
      <c r="AC131" s="199">
        <v>562.40506226000002</v>
      </c>
      <c r="AD131" s="200">
        <v>554.91941488999998</v>
      </c>
      <c r="AE131" s="200">
        <v>667.63997725999991</v>
      </c>
      <c r="AF131" s="197">
        <v>881.58382077999988</v>
      </c>
      <c r="AG131" s="474"/>
      <c r="AH131" s="199">
        <v>899.05349821000004</v>
      </c>
      <c r="AI131" s="200">
        <v>965.67162557000006</v>
      </c>
      <c r="AJ131" s="200">
        <v>948.12520827000003</v>
      </c>
      <c r="AK131" s="197">
        <v>896.88106780999999</v>
      </c>
      <c r="AL131" s="174"/>
      <c r="AM131" s="199">
        <v>958.5339562800001</v>
      </c>
      <c r="AN131" s="200">
        <v>1035.7802308099999</v>
      </c>
      <c r="AO131" s="200">
        <v>1303.15829259</v>
      </c>
      <c r="AP131" s="197">
        <v>1447.6780785199999</v>
      </c>
      <c r="AQ131" s="475"/>
      <c r="AR131" s="199">
        <v>1436.53219128</v>
      </c>
      <c r="AS131" s="200">
        <v>1476.10705274</v>
      </c>
      <c r="AT131" s="200">
        <v>1144.55199206</v>
      </c>
      <c r="AU131" s="197">
        <v>1410.92967183</v>
      </c>
      <c r="AV131" s="475"/>
      <c r="AW131" s="199">
        <v>1482.65055269</v>
      </c>
      <c r="AX131" s="200">
        <v>1423.1395067600001</v>
      </c>
      <c r="AY131" s="200">
        <v>1540.71354225</v>
      </c>
      <c r="AZ131" s="197">
        <v>2049.8310709100001</v>
      </c>
      <c r="BA131" s="475"/>
      <c r="BB131" s="199">
        <v>2000.56908026</v>
      </c>
      <c r="BC131" s="200">
        <v>1488.9043885599999</v>
      </c>
      <c r="BD131" s="200">
        <v>1358.6772911499997</v>
      </c>
      <c r="BE131" s="197">
        <v>1706.4455593500004</v>
      </c>
      <c r="BF131" s="475"/>
      <c r="BG131" s="199">
        <v>1609.3515572200001</v>
      </c>
      <c r="BH131" s="200">
        <v>1671.9940773899998</v>
      </c>
      <c r="BI131" s="200">
        <v>1479.3059744099996</v>
      </c>
      <c r="BJ131" s="197">
        <v>1633.3203485199999</v>
      </c>
      <c r="BK131" s="207"/>
      <c r="BL131" s="199">
        <v>1688.1860137000001</v>
      </c>
      <c r="BM131" s="200">
        <v>1665.7662851699999</v>
      </c>
      <c r="BN131" s="200">
        <v>1694.4672088299999</v>
      </c>
      <c r="BO131" s="197">
        <v>2191.9379098913391</v>
      </c>
      <c r="BP131" s="207"/>
      <c r="BQ131" s="199">
        <v>2130.1391395408036</v>
      </c>
      <c r="BR131" s="200">
        <v>2335.899811484875</v>
      </c>
      <c r="BS131" s="200">
        <v>2023.5980673224719</v>
      </c>
      <c r="BT131" s="197">
        <v>2003.3890290357319</v>
      </c>
      <c r="BU131" s="207"/>
      <c r="BV131" s="199">
        <f t="shared" si="134"/>
        <v>477.95885398999997</v>
      </c>
      <c r="BW131" s="200">
        <f t="shared" si="135"/>
        <v>479.97516718999981</v>
      </c>
      <c r="BX131" s="200">
        <f t="shared" si="136"/>
        <v>593.46204983999974</v>
      </c>
      <c r="BY131" s="200">
        <f t="shared" si="137"/>
        <v>628.77847013000007</v>
      </c>
      <c r="BZ131" s="200">
        <f t="shared" si="138"/>
        <v>541.77170501000012</v>
      </c>
      <c r="CA131" s="200">
        <f t="shared" si="139"/>
        <v>881.58382077999988</v>
      </c>
      <c r="CB131" s="200">
        <f t="shared" si="140"/>
        <v>896.88106780999999</v>
      </c>
      <c r="CC131" s="200">
        <f t="shared" si="141"/>
        <v>1447.6780785199999</v>
      </c>
      <c r="CD131" s="200">
        <f t="shared" si="142"/>
        <v>1410.92967183</v>
      </c>
      <c r="CE131" s="200">
        <f t="shared" si="143"/>
        <v>2049.8310709100001</v>
      </c>
      <c r="CF131" s="200">
        <f t="shared" si="144"/>
        <v>1706.4455593500004</v>
      </c>
      <c r="CG131" s="545">
        <f t="shared" si="145"/>
        <v>1633.3203485199999</v>
      </c>
      <c r="CH131" s="545">
        <f t="shared" si="146"/>
        <v>2191.9379098913391</v>
      </c>
      <c r="CI131" s="546">
        <f t="shared" si="147"/>
        <v>2003.3890290357319</v>
      </c>
      <c r="CJ131" s="733"/>
      <c r="CK131" s="781"/>
      <c r="CL131" s="781"/>
      <c r="CM131" s="781"/>
    </row>
    <row r="132" spans="1:91" x14ac:dyDescent="0.25">
      <c r="A132" s="206" t="s">
        <v>98</v>
      </c>
      <c r="B132" s="205"/>
      <c r="C132" s="544"/>
      <c r="D132" s="199">
        <v>0</v>
      </c>
      <c r="E132" s="200">
        <v>0</v>
      </c>
      <c r="F132" s="200">
        <v>0</v>
      </c>
      <c r="G132" s="197">
        <v>0</v>
      </c>
      <c r="H132" s="751"/>
      <c r="I132" s="199">
        <v>0</v>
      </c>
      <c r="J132" s="200">
        <v>0</v>
      </c>
      <c r="K132" s="200">
        <v>0</v>
      </c>
      <c r="L132" s="197">
        <v>0</v>
      </c>
      <c r="M132" s="751"/>
      <c r="N132" s="199">
        <v>0</v>
      </c>
      <c r="O132" s="200">
        <v>0</v>
      </c>
      <c r="P132" s="200">
        <v>0</v>
      </c>
      <c r="Q132" s="197">
        <v>0</v>
      </c>
      <c r="R132" s="474"/>
      <c r="S132" s="199">
        <v>0</v>
      </c>
      <c r="T132" s="200">
        <v>0</v>
      </c>
      <c r="U132" s="200">
        <v>0</v>
      </c>
      <c r="V132" s="197">
        <v>0</v>
      </c>
      <c r="W132" s="474"/>
      <c r="X132" s="199">
        <v>0</v>
      </c>
      <c r="Y132" s="200">
        <v>0</v>
      </c>
      <c r="Z132" s="200">
        <v>0</v>
      </c>
      <c r="AA132" s="197">
        <v>0</v>
      </c>
      <c r="AB132" s="474"/>
      <c r="AC132" s="199">
        <v>0</v>
      </c>
      <c r="AD132" s="200">
        <v>0</v>
      </c>
      <c r="AE132" s="200">
        <v>0</v>
      </c>
      <c r="AF132" s="197">
        <v>0</v>
      </c>
      <c r="AG132" s="474"/>
      <c r="AH132" s="199">
        <v>0</v>
      </c>
      <c r="AI132" s="200">
        <v>0</v>
      </c>
      <c r="AJ132" s="200">
        <v>0</v>
      </c>
      <c r="AK132" s="197">
        <v>0</v>
      </c>
      <c r="AL132" s="474"/>
      <c r="AM132" s="199">
        <v>0</v>
      </c>
      <c r="AN132" s="200">
        <v>0</v>
      </c>
      <c r="AO132" s="200">
        <v>0</v>
      </c>
      <c r="AP132" s="197">
        <v>0</v>
      </c>
      <c r="AQ132" s="475"/>
      <c r="AR132" s="199">
        <v>0</v>
      </c>
      <c r="AS132" s="200">
        <v>0</v>
      </c>
      <c r="AT132" s="200">
        <v>0</v>
      </c>
      <c r="AU132" s="197">
        <v>0</v>
      </c>
      <c r="AV132" s="475"/>
      <c r="AW132" s="199">
        <v>0</v>
      </c>
      <c r="AX132" s="200">
        <v>0</v>
      </c>
      <c r="AY132" s="200">
        <v>0</v>
      </c>
      <c r="AZ132" s="197">
        <v>0</v>
      </c>
      <c r="BA132" s="475"/>
      <c r="BB132" s="199">
        <v>0</v>
      </c>
      <c r="BC132" s="200">
        <v>0</v>
      </c>
      <c r="BD132" s="200">
        <v>0</v>
      </c>
      <c r="BE132" s="197">
        <v>0</v>
      </c>
      <c r="BF132" s="475"/>
      <c r="BG132" s="199">
        <v>0</v>
      </c>
      <c r="BH132" s="200">
        <v>0</v>
      </c>
      <c r="BI132" s="200">
        <v>0</v>
      </c>
      <c r="BJ132" s="197">
        <v>0</v>
      </c>
      <c r="BK132" s="207"/>
      <c r="BL132" s="199">
        <v>0</v>
      </c>
      <c r="BM132" s="200">
        <v>0</v>
      </c>
      <c r="BN132" s="200">
        <v>139.6909366166</v>
      </c>
      <c r="BO132" s="197">
        <v>141.25678922</v>
      </c>
      <c r="BP132" s="200"/>
      <c r="BQ132" s="199">
        <v>349.07894814999997</v>
      </c>
      <c r="BR132" s="200">
        <v>226.35884128999999</v>
      </c>
      <c r="BS132" s="200">
        <v>236.02596747000001</v>
      </c>
      <c r="BT132" s="197">
        <v>371.24050937999999</v>
      </c>
      <c r="BU132" s="200"/>
      <c r="BV132" s="199">
        <f t="shared" ref="BV132" si="162">INDEX(D132:G132,1,COUNT(D132:G132))</f>
        <v>0</v>
      </c>
      <c r="BW132" s="200">
        <f t="shared" ref="BW132" si="163">INDEX(I132:L132,1,COUNT(I132:L132))</f>
        <v>0</v>
      </c>
      <c r="BX132" s="200">
        <f t="shared" ref="BX132" si="164">INDEX(N132:Q132,1,COUNT(N132:Q132))</f>
        <v>0</v>
      </c>
      <c r="BY132" s="200">
        <f t="shared" ref="BY132" si="165">INDEX(S132:V132,1,COUNT(S132:V132))</f>
        <v>0</v>
      </c>
      <c r="BZ132" s="200">
        <f t="shared" ref="BZ132" si="166">INDEX(X132:AA132,1,COUNT(X132:AA132))</f>
        <v>0</v>
      </c>
      <c r="CA132" s="200">
        <f t="shared" ref="CA132" si="167">INDEX(AC132:AF132,1,COUNT(AC132:AF132))</f>
        <v>0</v>
      </c>
      <c r="CB132" s="200">
        <f t="shared" ref="CB132" si="168">INDEX(AH132:AK132,1,COUNT(AH132:AK132))</f>
        <v>0</v>
      </c>
      <c r="CC132" s="200">
        <f t="shared" ref="CC132" si="169">INDEX(AM132:AP132,1,COUNT(AM132:AP132))</f>
        <v>0</v>
      </c>
      <c r="CD132" s="200">
        <f t="shared" ref="CD132" si="170">INDEX(AR132:AU132,1,COUNT(AR132:AU132))</f>
        <v>0</v>
      </c>
      <c r="CE132" s="200">
        <f t="shared" ref="CE132" si="171">INDEX(AW132:AZ132,1,COUNT(AW132:AZ132))</f>
        <v>0</v>
      </c>
      <c r="CF132" s="200">
        <f t="shared" ref="CF132" si="172">INDEX(BB132:BE132,1,COUNT(BB132:BE132))</f>
        <v>0</v>
      </c>
      <c r="CG132" s="545">
        <f t="shared" ref="CG132" si="173">INDEX(BG132:BJ132,1,COUNT(BG132:BJ132))</f>
        <v>0</v>
      </c>
      <c r="CH132" s="545">
        <f t="shared" ref="CH132" si="174">INDEX(BL132:BO132,1,COUNT(BL132:BO132))</f>
        <v>141.25678922</v>
      </c>
      <c r="CI132" s="546">
        <f t="shared" ref="CI132" si="175">INDEX(BQ132:BT132,1,COUNT(BQ132:BT132))</f>
        <v>371.24050937999999</v>
      </c>
      <c r="CJ132" s="733"/>
      <c r="CK132" s="781"/>
      <c r="CL132" s="781"/>
      <c r="CM132" s="781"/>
    </row>
    <row r="133" spans="1:91" x14ac:dyDescent="0.25">
      <c r="A133" s="206" t="s">
        <v>99</v>
      </c>
      <c r="B133" s="205"/>
      <c r="C133" s="544"/>
      <c r="D133" s="199">
        <v>65.085609500000004</v>
      </c>
      <c r="E133" s="200">
        <v>58.246735780000002</v>
      </c>
      <c r="F133" s="200">
        <v>42.801414440000002</v>
      </c>
      <c r="G133" s="197">
        <v>53.810720885000002</v>
      </c>
      <c r="H133" s="473"/>
      <c r="I133" s="199">
        <v>84.64573381000001</v>
      </c>
      <c r="J133" s="200">
        <v>99.633066380000002</v>
      </c>
      <c r="K133" s="200">
        <v>79.914499309999997</v>
      </c>
      <c r="L133" s="197">
        <v>65.177035169999996</v>
      </c>
      <c r="M133" s="473"/>
      <c r="N133" s="199">
        <v>96.774885999999995</v>
      </c>
      <c r="O133" s="200">
        <v>79.446634840000002</v>
      </c>
      <c r="P133" s="200">
        <v>57.926022429999989</v>
      </c>
      <c r="Q133" s="197">
        <v>67.267824919999981</v>
      </c>
      <c r="R133" s="174"/>
      <c r="S133" s="199">
        <v>109.04440061000001</v>
      </c>
      <c r="T133" s="200">
        <v>104.56167603000002</v>
      </c>
      <c r="U133" s="200">
        <v>75.28304541</v>
      </c>
      <c r="V133" s="197">
        <v>81.476437650000008</v>
      </c>
      <c r="W133" s="174"/>
      <c r="X133" s="199">
        <v>121.64014179000002</v>
      </c>
      <c r="Y133" s="200">
        <v>115.57270238</v>
      </c>
      <c r="Z133" s="200">
        <v>92.371172090000002</v>
      </c>
      <c r="AA133" s="197">
        <v>123.88265558000002</v>
      </c>
      <c r="AB133" s="474"/>
      <c r="AC133" s="199">
        <v>156.16367179</v>
      </c>
      <c r="AD133" s="200">
        <v>153.42688525</v>
      </c>
      <c r="AE133" s="200">
        <v>123.65726212999999</v>
      </c>
      <c r="AF133" s="197">
        <v>150.04550549999999</v>
      </c>
      <c r="AG133" s="474"/>
      <c r="AH133" s="199">
        <v>146.57632558</v>
      </c>
      <c r="AI133" s="200">
        <v>155.19174615999998</v>
      </c>
      <c r="AJ133" s="200">
        <v>150.57173854999999</v>
      </c>
      <c r="AK133" s="197">
        <v>187.57012766999998</v>
      </c>
      <c r="AL133" s="174"/>
      <c r="AM133" s="199">
        <v>163.15910253000001</v>
      </c>
      <c r="AN133" s="200">
        <v>159.97873396</v>
      </c>
      <c r="AO133" s="200">
        <v>133.32332320999998</v>
      </c>
      <c r="AP133" s="197">
        <v>111.35525503</v>
      </c>
      <c r="AQ133" s="475"/>
      <c r="AR133" s="199">
        <v>157.09713902999999</v>
      </c>
      <c r="AS133" s="200">
        <v>158.16227563999999</v>
      </c>
      <c r="AT133" s="200">
        <v>136.35694878000001</v>
      </c>
      <c r="AU133" s="197">
        <v>132.12210798000001</v>
      </c>
      <c r="AV133" s="475"/>
      <c r="AW133" s="199">
        <v>162.00159141999998</v>
      </c>
      <c r="AX133" s="200">
        <v>159.75503559999999</v>
      </c>
      <c r="AY133" s="200">
        <v>141.22733832</v>
      </c>
      <c r="AZ133" s="197">
        <v>143.02722608000002</v>
      </c>
      <c r="BA133" s="475"/>
      <c r="BB133" s="199">
        <v>191.49116597</v>
      </c>
      <c r="BC133" s="200">
        <v>152.26015605000003</v>
      </c>
      <c r="BD133" s="200">
        <v>123.75156929000002</v>
      </c>
      <c r="BE133" s="197">
        <v>123.69881572</v>
      </c>
      <c r="BF133" s="475"/>
      <c r="BG133" s="199">
        <v>173.05523995999999</v>
      </c>
      <c r="BH133" s="200">
        <v>135.40778591999998</v>
      </c>
      <c r="BI133" s="200">
        <v>126.88973076999996</v>
      </c>
      <c r="BJ133" s="197">
        <v>99.92223922999996</v>
      </c>
      <c r="BK133" s="207"/>
      <c r="BL133" s="199">
        <v>184.70375505999999</v>
      </c>
      <c r="BM133" s="200">
        <v>151.20612219004101</v>
      </c>
      <c r="BN133" s="200">
        <v>126.94732659947</v>
      </c>
      <c r="BO133" s="197">
        <v>163.84616911837</v>
      </c>
      <c r="BP133" s="207"/>
      <c r="BQ133" s="199">
        <v>202.19420819525999</v>
      </c>
      <c r="BR133" s="200">
        <v>210.955236012114</v>
      </c>
      <c r="BS133" s="200">
        <v>166.31657337465398</v>
      </c>
      <c r="BT133" s="197">
        <v>165.39236883537998</v>
      </c>
      <c r="BU133" s="207"/>
      <c r="BV133" s="199">
        <f>INDEX(D133:G133,1,COUNT(D133:G133))</f>
        <v>53.810720885000002</v>
      </c>
      <c r="BW133" s="200">
        <f>INDEX(I133:L133,1,COUNT(I133:L133))</f>
        <v>65.177035169999996</v>
      </c>
      <c r="BX133" s="200">
        <f>INDEX(N133:Q133,1,COUNT(N133:Q133))</f>
        <v>67.267824919999981</v>
      </c>
      <c r="BY133" s="200">
        <f>INDEX(S133:V133,1,COUNT(S133:V133))</f>
        <v>81.476437650000008</v>
      </c>
      <c r="BZ133" s="200">
        <f>INDEX(X133:AA133,1,COUNT(X133:AA133))</f>
        <v>123.88265558000002</v>
      </c>
      <c r="CA133" s="200">
        <f>INDEX(AC133:AF133,1,COUNT(AC133:AF133))</f>
        <v>150.04550549999999</v>
      </c>
      <c r="CB133" s="200">
        <f>INDEX(AH133:AK133,1,COUNT(AH133:AK133))</f>
        <v>187.57012766999998</v>
      </c>
      <c r="CC133" s="200">
        <f>INDEX(AM133:AP133,1,COUNT(AM133:AP133))</f>
        <v>111.35525503</v>
      </c>
      <c r="CD133" s="200">
        <f>INDEX(AR133:AU133,1,COUNT(AR133:AU133))</f>
        <v>132.12210798000001</v>
      </c>
      <c r="CE133" s="200">
        <f>INDEX(AW133:AZ133,1,COUNT(AW133:AZ133))</f>
        <v>143.02722608000002</v>
      </c>
      <c r="CF133" s="200">
        <f>INDEX(BB133:BE133,1,COUNT(BB133:BE133))</f>
        <v>123.69881572</v>
      </c>
      <c r="CG133" s="545">
        <f>INDEX(BG133:BJ133,1,COUNT(BG133:BJ133))</f>
        <v>99.92223922999996</v>
      </c>
      <c r="CH133" s="545">
        <f t="shared" si="146"/>
        <v>163.84616911837</v>
      </c>
      <c r="CI133" s="546">
        <f t="shared" si="147"/>
        <v>165.39236883537998</v>
      </c>
      <c r="CJ133" s="733"/>
      <c r="CK133" s="781"/>
      <c r="CL133" s="781"/>
      <c r="CM133" s="781"/>
    </row>
    <row r="134" spans="1:91" x14ac:dyDescent="0.25">
      <c r="A134" s="206" t="s">
        <v>100</v>
      </c>
      <c r="B134" s="203"/>
      <c r="C134" s="544"/>
      <c r="D134" s="199">
        <v>0</v>
      </c>
      <c r="E134" s="200">
        <v>0</v>
      </c>
      <c r="F134" s="200">
        <v>0</v>
      </c>
      <c r="G134" s="197">
        <v>0</v>
      </c>
      <c r="H134" s="473"/>
      <c r="I134" s="199">
        <v>0</v>
      </c>
      <c r="J134" s="200">
        <v>0</v>
      </c>
      <c r="K134" s="200">
        <v>0</v>
      </c>
      <c r="L134" s="197">
        <v>0</v>
      </c>
      <c r="M134" s="473"/>
      <c r="N134" s="199">
        <v>0</v>
      </c>
      <c r="O134" s="200">
        <v>0</v>
      </c>
      <c r="P134" s="200">
        <v>0</v>
      </c>
      <c r="Q134" s="197">
        <v>0</v>
      </c>
      <c r="R134" s="174"/>
      <c r="S134" s="199">
        <v>0</v>
      </c>
      <c r="T134" s="200">
        <v>0</v>
      </c>
      <c r="U134" s="200">
        <v>0</v>
      </c>
      <c r="V134" s="197">
        <v>0</v>
      </c>
      <c r="W134" s="174"/>
      <c r="X134" s="199">
        <v>0</v>
      </c>
      <c r="Y134" s="200">
        <v>0</v>
      </c>
      <c r="Z134" s="200">
        <v>0</v>
      </c>
      <c r="AA134" s="197">
        <v>0</v>
      </c>
      <c r="AB134" s="474"/>
      <c r="AC134" s="199">
        <v>452.84272543999992</v>
      </c>
      <c r="AD134" s="200">
        <v>455.01805260999993</v>
      </c>
      <c r="AE134" s="200">
        <v>462.3588110799999</v>
      </c>
      <c r="AF134" s="197">
        <v>456.21331924999993</v>
      </c>
      <c r="AG134" s="474"/>
      <c r="AH134" s="199">
        <v>456.81132110999999</v>
      </c>
      <c r="AI134" s="200">
        <v>471.08409863999998</v>
      </c>
      <c r="AJ134" s="200">
        <v>487.20599695999999</v>
      </c>
      <c r="AK134" s="197">
        <v>484.47263456999997</v>
      </c>
      <c r="AL134" s="174"/>
      <c r="AM134" s="199">
        <v>489.63425905999998</v>
      </c>
      <c r="AN134" s="200">
        <v>478.86253602999994</v>
      </c>
      <c r="AO134" s="200">
        <v>481.49815262999999</v>
      </c>
      <c r="AP134" s="197">
        <v>465.45375287000002</v>
      </c>
      <c r="AQ134" s="475"/>
      <c r="AR134" s="199">
        <v>473.48346573000003</v>
      </c>
      <c r="AS134" s="200">
        <v>472.98467536999999</v>
      </c>
      <c r="AT134" s="200">
        <v>481.12959790000002</v>
      </c>
      <c r="AU134" s="197">
        <v>478.90796125000003</v>
      </c>
      <c r="AV134" s="475"/>
      <c r="AW134" s="199">
        <v>490.86851977999999</v>
      </c>
      <c r="AX134" s="200">
        <v>514.40975581999999</v>
      </c>
      <c r="AY134" s="200">
        <v>533.68814110000005</v>
      </c>
      <c r="AZ134" s="197">
        <v>555.05237911999996</v>
      </c>
      <c r="BA134" s="475"/>
      <c r="BB134" s="199">
        <v>573.70428498000001</v>
      </c>
      <c r="BC134" s="200">
        <v>579.38899521000008</v>
      </c>
      <c r="BD134" s="200">
        <v>599.57257850999974</v>
      </c>
      <c r="BE134" s="197">
        <v>614.11237756999981</v>
      </c>
      <c r="BF134" s="475"/>
      <c r="BG134" s="199">
        <v>672.58584239999993</v>
      </c>
      <c r="BH134" s="200">
        <v>736.12675167000009</v>
      </c>
      <c r="BI134" s="200">
        <v>744.56898798999998</v>
      </c>
      <c r="BJ134" s="197">
        <v>787.20633278000003</v>
      </c>
      <c r="BK134" s="207"/>
      <c r="BL134" s="199">
        <v>779.15349776999994</v>
      </c>
      <c r="BM134" s="200">
        <v>776.58773389999999</v>
      </c>
      <c r="BN134" s="200">
        <v>743.95093602999998</v>
      </c>
      <c r="BO134" s="197">
        <v>658.57076888000006</v>
      </c>
      <c r="BP134" s="207"/>
      <c r="BQ134" s="199">
        <v>646.20285597999998</v>
      </c>
      <c r="BR134" s="200">
        <v>644.45020073000001</v>
      </c>
      <c r="BS134" s="200">
        <v>662.92935935000003</v>
      </c>
      <c r="BT134" s="197">
        <v>666.10938096000007</v>
      </c>
      <c r="BU134" s="207"/>
      <c r="BV134" s="199">
        <f>INDEX(D134:G134,1,COUNT(D134:G134))</f>
        <v>0</v>
      </c>
      <c r="BW134" s="200">
        <f>INDEX(I134:L134,1,COUNT(I134:L134))</f>
        <v>0</v>
      </c>
      <c r="BX134" s="200">
        <f>INDEX(N134:Q134,1,COUNT(N134:Q134))</f>
        <v>0</v>
      </c>
      <c r="BY134" s="200">
        <f>INDEX(S134:V134,1,COUNT(S134:V134))</f>
        <v>0</v>
      </c>
      <c r="BZ134" s="200">
        <f>INDEX(X134:AA134,1,COUNT(X134:AA134))</f>
        <v>0</v>
      </c>
      <c r="CA134" s="200">
        <f>INDEX(AC134:AF134,1,COUNT(AC134:AF134))</f>
        <v>456.21331924999993</v>
      </c>
      <c r="CB134" s="200">
        <f>INDEX(AH134:AK134,1,COUNT(AH134:AK134))</f>
        <v>484.47263456999997</v>
      </c>
      <c r="CC134" s="200">
        <f>INDEX(AM134:AP134,1,COUNT(AM134:AP134))</f>
        <v>465.45375287000002</v>
      </c>
      <c r="CD134" s="200">
        <f>INDEX(AR134:AU134,1,COUNT(AR134:AU134))</f>
        <v>478.90796125000003</v>
      </c>
      <c r="CE134" s="200">
        <f>INDEX(AW134:AZ134,1,COUNT(AW134:AZ134))</f>
        <v>555.05237911999996</v>
      </c>
      <c r="CF134" s="200">
        <f>INDEX(BB134:BE134,1,COUNT(BB134:BE134))</f>
        <v>614.11237756999981</v>
      </c>
      <c r="CG134" s="545">
        <f>INDEX(BG134:BJ134,1,COUNT(BG134:BJ134))</f>
        <v>787.20633278000003</v>
      </c>
      <c r="CH134" s="545">
        <f t="shared" si="146"/>
        <v>658.57076888000006</v>
      </c>
      <c r="CI134" s="546">
        <f t="shared" si="147"/>
        <v>666.10938096000007</v>
      </c>
      <c r="CJ134" s="733"/>
      <c r="CK134" s="781"/>
      <c r="CL134" s="781"/>
      <c r="CM134" s="781"/>
    </row>
    <row r="135" spans="1:91" x14ac:dyDescent="0.25">
      <c r="A135" s="206" t="s">
        <v>101</v>
      </c>
      <c r="B135" s="203"/>
      <c r="C135" s="544"/>
      <c r="D135" s="199">
        <v>24.631811060000004</v>
      </c>
      <c r="E135" s="200">
        <v>21.618749760000007</v>
      </c>
      <c r="F135" s="200">
        <v>19.703280350000004</v>
      </c>
      <c r="G135" s="197">
        <v>21.754747115000004</v>
      </c>
      <c r="H135" s="473"/>
      <c r="I135" s="199">
        <v>24.120371789999997</v>
      </c>
      <c r="J135" s="200">
        <v>30.209609849999996</v>
      </c>
      <c r="K135" s="200">
        <v>20.372601859999996</v>
      </c>
      <c r="L135" s="197">
        <v>19.538317869999997</v>
      </c>
      <c r="M135" s="473"/>
      <c r="N135" s="199">
        <v>41.619756209999998</v>
      </c>
      <c r="O135" s="200">
        <v>47.238118640000003</v>
      </c>
      <c r="P135" s="200">
        <v>52.942848750000003</v>
      </c>
      <c r="Q135" s="197">
        <v>43.342403000000004</v>
      </c>
      <c r="R135" s="174"/>
      <c r="S135" s="199">
        <v>66.46966132</v>
      </c>
      <c r="T135" s="200">
        <v>87.647140210000003</v>
      </c>
      <c r="U135" s="200">
        <v>70.465973859999991</v>
      </c>
      <c r="V135" s="197">
        <v>32.498243059999993</v>
      </c>
      <c r="W135" s="174"/>
      <c r="X135" s="199">
        <v>240.15985229999998</v>
      </c>
      <c r="Y135" s="200">
        <v>237.93674439999998</v>
      </c>
      <c r="Z135" s="200">
        <v>273.5974397</v>
      </c>
      <c r="AA135" s="197">
        <v>395.86778699999996</v>
      </c>
      <c r="AB135" s="474"/>
      <c r="AC135" s="199">
        <v>91.058164049999974</v>
      </c>
      <c r="AD135" s="200">
        <v>105.11473120999997</v>
      </c>
      <c r="AE135" s="200">
        <v>87.65239044999997</v>
      </c>
      <c r="AF135" s="197">
        <v>55.162213789999988</v>
      </c>
      <c r="AG135" s="474"/>
      <c r="AH135" s="199">
        <v>95.966010049999994</v>
      </c>
      <c r="AI135" s="200">
        <v>119.07531088</v>
      </c>
      <c r="AJ135" s="200">
        <v>123.60059982999999</v>
      </c>
      <c r="AK135" s="197">
        <v>59.62521452</v>
      </c>
      <c r="AL135" s="174"/>
      <c r="AM135" s="199">
        <v>71.966210370001377</v>
      </c>
      <c r="AN135" s="200">
        <v>86.803181109997666</v>
      </c>
      <c r="AO135" s="200">
        <v>76.628887030005927</v>
      </c>
      <c r="AP135" s="197">
        <v>40.394942599998473</v>
      </c>
      <c r="AQ135" s="475"/>
      <c r="AR135" s="199">
        <v>83.331386239997656</v>
      </c>
      <c r="AS135" s="200">
        <v>87.300897850001391</v>
      </c>
      <c r="AT135" s="200">
        <v>69.404413659993921</v>
      </c>
      <c r="AU135" s="197">
        <v>58.108073170001461</v>
      </c>
      <c r="AV135" s="475"/>
      <c r="AW135" s="199">
        <v>61.684258730005624</v>
      </c>
      <c r="AX135" s="200">
        <v>112.93251843000563</v>
      </c>
      <c r="AY135" s="200">
        <v>106.39877678000563</v>
      </c>
      <c r="AZ135" s="197">
        <v>84.288747649998186</v>
      </c>
      <c r="BA135" s="475"/>
      <c r="BB135" s="199">
        <v>93.782418989999101</v>
      </c>
      <c r="BC135" s="200">
        <v>119.09542490999929</v>
      </c>
      <c r="BD135" s="200">
        <v>88.085987429999903</v>
      </c>
      <c r="BE135" s="197">
        <v>178.44780429999994</v>
      </c>
      <c r="BF135" s="475"/>
      <c r="BG135" s="199">
        <v>166.72755387000001</v>
      </c>
      <c r="BH135" s="200">
        <v>108.16264836999997</v>
      </c>
      <c r="BI135" s="200">
        <v>133.54142725086001</v>
      </c>
      <c r="BJ135" s="197">
        <v>267.37726637079379</v>
      </c>
      <c r="BK135" s="207"/>
      <c r="BL135" s="199">
        <v>323.29768987999984</v>
      </c>
      <c r="BM135" s="200">
        <v>294.64362405000003</v>
      </c>
      <c r="BN135" s="200">
        <v>358.84270345000004</v>
      </c>
      <c r="BO135" s="197">
        <v>298.18370944999998</v>
      </c>
      <c r="BP135" s="207"/>
      <c r="BQ135" s="199">
        <v>309.07524055106796</v>
      </c>
      <c r="BR135" s="200">
        <v>381.60237791325</v>
      </c>
      <c r="BS135" s="200">
        <v>317.49668244145801</v>
      </c>
      <c r="BT135" s="197">
        <v>294.99054143221599</v>
      </c>
      <c r="BU135" s="207"/>
      <c r="BV135" s="199">
        <f>INDEX(D135:G135,1,COUNT(D135:G135))</f>
        <v>21.754747115000004</v>
      </c>
      <c r="BW135" s="200">
        <f>INDEX(I135:L135,1,COUNT(I135:L135))</f>
        <v>19.538317869999997</v>
      </c>
      <c r="BX135" s="200">
        <f>INDEX(N135:Q135,1,COUNT(N135:Q135))</f>
        <v>43.342403000000004</v>
      </c>
      <c r="BY135" s="200">
        <f>INDEX(S135:V135,1,COUNT(S135:V135))</f>
        <v>32.498243059999993</v>
      </c>
      <c r="BZ135" s="200">
        <f>INDEX(X135:AA135,1,COUNT(X135:AA135))</f>
        <v>395.86778699999996</v>
      </c>
      <c r="CA135" s="200">
        <f>INDEX(AC135:AF135,1,COUNT(AC135:AF135))</f>
        <v>55.162213789999988</v>
      </c>
      <c r="CB135" s="200">
        <f>INDEX(AH135:AK135,1,COUNT(AH135:AK135))</f>
        <v>59.62521452</v>
      </c>
      <c r="CC135" s="200">
        <f>INDEX(AM135:AP135,1,COUNT(AM135:AP135))</f>
        <v>40.394942599998473</v>
      </c>
      <c r="CD135" s="200">
        <f>INDEX(AR135:AU135,1,COUNT(AR135:AU135))</f>
        <v>58.108073170001461</v>
      </c>
      <c r="CE135" s="200">
        <f>INDEX(AW135:AZ135,1,COUNT(AW135:AZ135))</f>
        <v>84.288747649998186</v>
      </c>
      <c r="CF135" s="200">
        <f>INDEX(BB135:BE135,1,COUNT(BB135:BE135))</f>
        <v>178.44780429999994</v>
      </c>
      <c r="CG135" s="545">
        <f>INDEX(BG135:BJ135,1,COUNT(BG135:BJ135))</f>
        <v>267.37726637079379</v>
      </c>
      <c r="CH135" s="545">
        <f t="shared" si="146"/>
        <v>298.18370944999998</v>
      </c>
      <c r="CI135" s="546">
        <f t="shared" si="147"/>
        <v>294.99054143221599</v>
      </c>
      <c r="CJ135" s="733"/>
      <c r="CK135" s="781"/>
      <c r="CL135" s="781"/>
      <c r="CM135" s="781"/>
    </row>
    <row r="136" spans="1:91" s="113" customFormat="1" x14ac:dyDescent="0.25">
      <c r="A136" s="208" t="s">
        <v>102</v>
      </c>
      <c r="B136" s="205"/>
      <c r="C136" s="548"/>
      <c r="D136" s="549">
        <f>SUM(D125:D135)</f>
        <v>6006.0121555499991</v>
      </c>
      <c r="E136" s="550">
        <f>SUM(E125:E135)</f>
        <v>6199.30991756</v>
      </c>
      <c r="F136" s="550">
        <f>SUM(F125:F135)</f>
        <v>6117.0304004299996</v>
      </c>
      <c r="G136" s="551">
        <f>SUM(G125:G135)</f>
        <v>7133.0374388049986</v>
      </c>
      <c r="H136" s="552"/>
      <c r="I136" s="549">
        <f>SUM(I125:I135)</f>
        <v>6628.7830955999998</v>
      </c>
      <c r="J136" s="550">
        <f>SUM(J125:J135)</f>
        <v>7495.6541552199988</v>
      </c>
      <c r="K136" s="550">
        <f>SUM(K125:K135)</f>
        <v>7510.829488039999</v>
      </c>
      <c r="L136" s="551">
        <f>SUM(L125:L135)</f>
        <v>7903.9414972899976</v>
      </c>
      <c r="M136" s="552"/>
      <c r="N136" s="549">
        <f>SUM(N125:N135)</f>
        <v>8275.7276707799974</v>
      </c>
      <c r="O136" s="550">
        <f>SUM(O125:O135)</f>
        <v>8359.3232678799977</v>
      </c>
      <c r="P136" s="550">
        <f>SUM(P125:P135)</f>
        <v>8850.4451678200003</v>
      </c>
      <c r="Q136" s="551">
        <f>SUM(Q125:Q135)</f>
        <v>9502.3573053000018</v>
      </c>
      <c r="R136" s="552"/>
      <c r="S136" s="549">
        <f>SUM(S125:S135)</f>
        <v>9782.5850986400001</v>
      </c>
      <c r="T136" s="550">
        <f>SUM(T125:T135)</f>
        <v>9318.235942700001</v>
      </c>
      <c r="U136" s="550">
        <f>SUM(U125:U135)</f>
        <v>10168.282739560002</v>
      </c>
      <c r="V136" s="551">
        <f>SUM(V125:V135)</f>
        <v>9911.3508081900036</v>
      </c>
      <c r="W136" s="124"/>
      <c r="X136" s="549">
        <f>SUM(X125:X135)</f>
        <v>9386.9885365599985</v>
      </c>
      <c r="Y136" s="550">
        <f>SUM(Y125:Y135)</f>
        <v>9729.6042724200015</v>
      </c>
      <c r="Z136" s="550">
        <f>SUM(Z125:Z135)</f>
        <v>9843.9756329599986</v>
      </c>
      <c r="AA136" s="551">
        <f>SUM(AA125:AA135)</f>
        <v>13011.795971970001</v>
      </c>
      <c r="AB136" s="124"/>
      <c r="AC136" s="549">
        <f>SUM(AC125:AC135)</f>
        <v>12020.482579104377</v>
      </c>
      <c r="AD136" s="550">
        <f>SUM(AD125:AD135)</f>
        <v>13228.059313450045</v>
      </c>
      <c r="AE136" s="550">
        <f>SUM(AE125:AE135)</f>
        <v>14313.06526180083</v>
      </c>
      <c r="AF136" s="551">
        <f>SUM(AF125:AF135)</f>
        <v>15490.110558255146</v>
      </c>
      <c r="AG136" s="124"/>
      <c r="AH136" s="549">
        <f>SUM(AH125:AH135)</f>
        <v>15437.415856970001</v>
      </c>
      <c r="AI136" s="550">
        <f>SUM(AI125:AI135)</f>
        <v>15161.190553959997</v>
      </c>
      <c r="AJ136" s="550">
        <f>SUM(AJ125:AJ135)</f>
        <v>15906.291804259999</v>
      </c>
      <c r="AK136" s="551">
        <f>SUM(AK125:AK135)</f>
        <v>16211.706511169999</v>
      </c>
      <c r="AL136" s="124"/>
      <c r="AM136" s="549">
        <f>SUM(AM125:AM135)</f>
        <v>15347.815549600002</v>
      </c>
      <c r="AN136" s="550">
        <f>SUM(AN125:AN135)</f>
        <v>15337.941096039998</v>
      </c>
      <c r="AO136" s="550">
        <f>SUM(AO125:AO135)</f>
        <v>15374.232435170008</v>
      </c>
      <c r="AP136" s="551">
        <f>SUM(AP125:AP135)</f>
        <v>15058.055569629998</v>
      </c>
      <c r="AQ136" s="207"/>
      <c r="AR136" s="549">
        <f>SUM(AR125:AR135)</f>
        <v>15129.349713799998</v>
      </c>
      <c r="AS136" s="550">
        <f>SUM(AS125:AS135)</f>
        <v>15650.391512390002</v>
      </c>
      <c r="AT136" s="550">
        <f>SUM(AT125:AT135)</f>
        <v>17751.630302239995</v>
      </c>
      <c r="AU136" s="551">
        <f>SUM(AU125:AU135)</f>
        <v>17489.072054260003</v>
      </c>
      <c r="AV136" s="207"/>
      <c r="AW136" s="549">
        <f>SUM(AW125:AW135)</f>
        <v>18416.413467500006</v>
      </c>
      <c r="AX136" s="550">
        <f>SUM(AX125:AX135)</f>
        <v>17678.461273560006</v>
      </c>
      <c r="AY136" s="550">
        <f>SUM(AY125:AY135)</f>
        <v>18261.812643700006</v>
      </c>
      <c r="AZ136" s="551">
        <f>SUM(AZ125:AZ135)</f>
        <v>19807.079179929999</v>
      </c>
      <c r="BA136" s="207"/>
      <c r="BB136" s="549">
        <f>SUM(BB125:BB135)</f>
        <v>18568.10122946</v>
      </c>
      <c r="BC136" s="550">
        <f>SUM(BC125:BC135)</f>
        <v>19577.964860399999</v>
      </c>
      <c r="BD136" s="550">
        <f>SUM(BD125:BD135)</f>
        <v>17137.823565980001</v>
      </c>
      <c r="BE136" s="551">
        <f>SUM(BE125:BE135)</f>
        <v>18564.599784690003</v>
      </c>
      <c r="BF136" s="207"/>
      <c r="BG136" s="549">
        <f>SUM(BG125:BG135)</f>
        <v>15479.84441439</v>
      </c>
      <c r="BH136" s="550">
        <f>SUM(BH125:BH135)</f>
        <v>16589.581390161453</v>
      </c>
      <c r="BI136" s="550">
        <f>SUM(BI125:BI135)</f>
        <v>18039.109606939997</v>
      </c>
      <c r="BJ136" s="214">
        <f>SUM(BJ125:BJ135)</f>
        <v>18648.896072629999</v>
      </c>
      <c r="BK136" s="207"/>
      <c r="BL136" s="549">
        <f>SUM(BL125:BL135)</f>
        <v>16574.89690086</v>
      </c>
      <c r="BM136" s="550">
        <f>SUM(BM125:BM135)</f>
        <v>15746.103054377076</v>
      </c>
      <c r="BN136" s="550">
        <f>SUM(BN125:BN135)</f>
        <v>16166.106086905042</v>
      </c>
      <c r="BO136" s="551">
        <f>SUM(BO125:BO135)</f>
        <v>16047.72068137138</v>
      </c>
      <c r="BP136" s="207"/>
      <c r="BQ136" s="549">
        <f>SUM(BQ125:BQ135)</f>
        <v>14574.123278945503</v>
      </c>
      <c r="BR136" s="550">
        <f>SUM(BR125:BR135)</f>
        <v>16287.629743254622</v>
      </c>
      <c r="BS136" s="550">
        <f>SUM(BS125:BS135)</f>
        <v>15740.535838572936</v>
      </c>
      <c r="BT136" s="551">
        <f>SUM(BT125:BT135)</f>
        <v>19176.469207413571</v>
      </c>
      <c r="BU136" s="207"/>
      <c r="BV136" s="549">
        <f t="shared" ref="BV136:CG136" si="176">SUM(BV125:BV135)</f>
        <v>7133.0374388049986</v>
      </c>
      <c r="BW136" s="550">
        <f t="shared" si="176"/>
        <v>7903.9414972899976</v>
      </c>
      <c r="BX136" s="550">
        <f t="shared" si="176"/>
        <v>9502.3573053000018</v>
      </c>
      <c r="BY136" s="550">
        <f t="shared" si="176"/>
        <v>9911.3508081900036</v>
      </c>
      <c r="BZ136" s="550">
        <f t="shared" si="176"/>
        <v>13011.795971970001</v>
      </c>
      <c r="CA136" s="550">
        <f t="shared" si="176"/>
        <v>15490.110558255146</v>
      </c>
      <c r="CB136" s="550">
        <f t="shared" si="176"/>
        <v>16211.706511169999</v>
      </c>
      <c r="CC136" s="550">
        <f t="shared" si="176"/>
        <v>15058.055569629998</v>
      </c>
      <c r="CD136" s="550">
        <f t="shared" si="176"/>
        <v>17489.072054260003</v>
      </c>
      <c r="CE136" s="550">
        <f t="shared" si="176"/>
        <v>19807.079179929999</v>
      </c>
      <c r="CF136" s="550">
        <f t="shared" si="176"/>
        <v>18564.599784690003</v>
      </c>
      <c r="CG136" s="550">
        <f t="shared" si="176"/>
        <v>18648.896072629999</v>
      </c>
      <c r="CH136" s="550">
        <f t="shared" si="146"/>
        <v>16047.72068137138</v>
      </c>
      <c r="CI136" s="551">
        <f t="shared" si="147"/>
        <v>19176.469207413571</v>
      </c>
      <c r="CJ136" s="733"/>
      <c r="CK136" s="781"/>
      <c r="CL136" s="781"/>
      <c r="CM136" s="781"/>
    </row>
    <row r="137" spans="1:91" x14ac:dyDescent="0.25">
      <c r="A137" s="514"/>
      <c r="B137" s="203"/>
      <c r="C137" s="547"/>
      <c r="D137" s="553"/>
      <c r="E137" s="552"/>
      <c r="F137" s="552"/>
      <c r="G137" s="554"/>
      <c r="H137" s="552"/>
      <c r="I137" s="553"/>
      <c r="J137" s="552"/>
      <c r="K137" s="552"/>
      <c r="L137" s="554"/>
      <c r="M137" s="552"/>
      <c r="N137" s="553"/>
      <c r="O137" s="552"/>
      <c r="P137" s="552"/>
      <c r="Q137" s="554"/>
      <c r="R137" s="552"/>
      <c r="S137" s="553"/>
      <c r="T137" s="552"/>
      <c r="U137" s="552"/>
      <c r="V137" s="554"/>
      <c r="W137" s="125"/>
      <c r="X137" s="553"/>
      <c r="Y137" s="552"/>
      <c r="Z137" s="552"/>
      <c r="AA137" s="554"/>
      <c r="AB137" s="125"/>
      <c r="AC137" s="553"/>
      <c r="AD137" s="552"/>
      <c r="AE137" s="552"/>
      <c r="AF137" s="554"/>
      <c r="AG137" s="125"/>
      <c r="AH137" s="553"/>
      <c r="AI137" s="552"/>
      <c r="AJ137" s="552"/>
      <c r="AK137" s="554"/>
      <c r="AL137" s="125"/>
      <c r="AM137" s="553"/>
      <c r="AN137" s="552"/>
      <c r="AO137" s="552"/>
      <c r="AP137" s="554"/>
      <c r="AQ137" s="207"/>
      <c r="AR137" s="553"/>
      <c r="AS137" s="552"/>
      <c r="AT137" s="552"/>
      <c r="AU137" s="554"/>
      <c r="AV137" s="207"/>
      <c r="AW137" s="553"/>
      <c r="AX137" s="552"/>
      <c r="AY137" s="552"/>
      <c r="AZ137" s="554"/>
      <c r="BA137" s="207"/>
      <c r="BB137" s="553"/>
      <c r="BC137" s="552"/>
      <c r="BD137" s="552"/>
      <c r="BE137" s="554"/>
      <c r="BF137" s="207"/>
      <c r="BG137" s="553"/>
      <c r="BH137" s="552"/>
      <c r="BI137" s="552"/>
      <c r="BJ137" s="197"/>
      <c r="BK137" s="207"/>
      <c r="BL137" s="553"/>
      <c r="BM137" s="552"/>
      <c r="BN137" s="552"/>
      <c r="BO137" s="554"/>
      <c r="BP137" s="207"/>
      <c r="BQ137" s="553"/>
      <c r="BR137" s="552"/>
      <c r="BS137" s="552"/>
      <c r="BT137" s="554"/>
      <c r="BU137" s="207"/>
      <c r="BV137" s="553"/>
      <c r="BW137" s="552"/>
      <c r="BX137" s="552"/>
      <c r="BY137" s="552"/>
      <c r="BZ137" s="552"/>
      <c r="CA137" s="552"/>
      <c r="CB137" s="200"/>
      <c r="CC137" s="200"/>
      <c r="CD137" s="200"/>
      <c r="CE137" s="200"/>
      <c r="CF137" s="200"/>
      <c r="CG137" s="200"/>
      <c r="CH137" s="200"/>
      <c r="CI137" s="197"/>
      <c r="CJ137" s="733"/>
      <c r="CK137" s="781"/>
      <c r="CL137" s="781"/>
      <c r="CM137" s="781"/>
    </row>
    <row r="138" spans="1:91" x14ac:dyDescent="0.25">
      <c r="A138" s="206" t="s">
        <v>92</v>
      </c>
      <c r="B138" s="544"/>
      <c r="C138" s="544"/>
      <c r="D138" s="199">
        <v>73.813153539999988</v>
      </c>
      <c r="E138" s="200">
        <v>125.23172927999997</v>
      </c>
      <c r="F138" s="200">
        <v>136.53363376999997</v>
      </c>
      <c r="G138" s="197">
        <v>149.53006947999998</v>
      </c>
      <c r="H138" s="473"/>
      <c r="I138" s="199">
        <v>140.19533082000001</v>
      </c>
      <c r="J138" s="200">
        <v>104.53300294</v>
      </c>
      <c r="K138" s="200">
        <v>104.40939976</v>
      </c>
      <c r="L138" s="197">
        <v>118.49849245999999</v>
      </c>
      <c r="M138" s="473"/>
      <c r="N138" s="199">
        <v>109.89137754999999</v>
      </c>
      <c r="O138" s="200">
        <v>69.954414169999993</v>
      </c>
      <c r="P138" s="200">
        <v>129.23525573999999</v>
      </c>
      <c r="Q138" s="197">
        <v>130.93997752999999</v>
      </c>
      <c r="R138" s="174"/>
      <c r="S138" s="199">
        <v>220.79952350000002</v>
      </c>
      <c r="T138" s="200">
        <v>225.96115345999999</v>
      </c>
      <c r="U138" s="200">
        <v>400.18710526000001</v>
      </c>
      <c r="V138" s="197">
        <v>466.96472719000002</v>
      </c>
      <c r="W138" s="174"/>
      <c r="X138" s="199">
        <v>254.72152390000002</v>
      </c>
      <c r="Y138" s="200">
        <v>123.93109592000005</v>
      </c>
      <c r="Z138" s="200">
        <v>9.7599735100000391</v>
      </c>
      <c r="AA138" s="197">
        <v>15.10421714000004</v>
      </c>
      <c r="AB138" s="474"/>
      <c r="AC138" s="199">
        <v>7.448757070000001</v>
      </c>
      <c r="AD138" s="200">
        <v>17.886012170000001</v>
      </c>
      <c r="AE138" s="200">
        <v>96.100852869999983</v>
      </c>
      <c r="AF138" s="197">
        <v>84.42597237999999</v>
      </c>
      <c r="AG138" s="474"/>
      <c r="AH138" s="199">
        <v>89.623369550000007</v>
      </c>
      <c r="AI138" s="200">
        <v>149.21535539999999</v>
      </c>
      <c r="AJ138" s="200">
        <v>192.25543603</v>
      </c>
      <c r="AK138" s="197">
        <v>202.34864046000001</v>
      </c>
      <c r="AL138" s="174"/>
      <c r="AM138" s="199">
        <v>254.60999684999999</v>
      </c>
      <c r="AN138" s="200">
        <v>334.80973735000003</v>
      </c>
      <c r="AO138" s="200">
        <v>545.53905347</v>
      </c>
      <c r="AP138" s="197">
        <v>506.50578047000005</v>
      </c>
      <c r="AQ138" s="475"/>
      <c r="AR138" s="199">
        <v>1294.02967016</v>
      </c>
      <c r="AS138" s="200">
        <v>1467.4754301600001</v>
      </c>
      <c r="AT138" s="200">
        <v>1218.75328451</v>
      </c>
      <c r="AU138" s="197">
        <v>977.40758798000002</v>
      </c>
      <c r="AV138" s="475"/>
      <c r="AW138" s="199">
        <v>1014.3706926699999</v>
      </c>
      <c r="AX138" s="200">
        <v>762.45975338000005</v>
      </c>
      <c r="AY138" s="200">
        <v>847.26575745000002</v>
      </c>
      <c r="AZ138" s="197">
        <v>871.70678627999996</v>
      </c>
      <c r="BA138" s="475"/>
      <c r="BB138" s="199">
        <v>557.28039373000001</v>
      </c>
      <c r="BC138" s="200">
        <v>621.31736977000003</v>
      </c>
      <c r="BD138" s="200">
        <v>427.63607249000012</v>
      </c>
      <c r="BE138" s="197">
        <v>442.84051258000017</v>
      </c>
      <c r="BF138" s="475"/>
      <c r="BG138" s="743">
        <v>505.41527958999995</v>
      </c>
      <c r="BH138" s="200">
        <v>500.90561217000004</v>
      </c>
      <c r="BI138" s="200">
        <v>581.27937187999999</v>
      </c>
      <c r="BJ138" s="197">
        <v>951.94079224000006</v>
      </c>
      <c r="BK138" s="207"/>
      <c r="BL138" s="199">
        <v>2550.0011547899999</v>
      </c>
      <c r="BM138" s="200">
        <v>3297.9277179400001</v>
      </c>
      <c r="BN138" s="200">
        <v>3136.7810959200001</v>
      </c>
      <c r="BO138" s="197">
        <v>3407.0797405200001</v>
      </c>
      <c r="BP138" s="207"/>
      <c r="BQ138" s="199">
        <v>3256.3562236799999</v>
      </c>
      <c r="BR138" s="200">
        <v>2438.9992603539995</v>
      </c>
      <c r="BS138" s="200">
        <v>2627.9461382589998</v>
      </c>
      <c r="BT138" s="197">
        <v>2381.5968867020001</v>
      </c>
      <c r="BU138" s="207"/>
      <c r="BV138" s="199">
        <f t="shared" ref="BV138:BV147" si="177">INDEX(D138:G138,1,COUNT(D138:G138))</f>
        <v>149.53006947999998</v>
      </c>
      <c r="BW138" s="200">
        <f t="shared" ref="BW138:BW147" si="178">INDEX(I138:L138,1,COUNT(I138:L138))</f>
        <v>118.49849245999999</v>
      </c>
      <c r="BX138" s="200">
        <f t="shared" ref="BX138:BX147" si="179">INDEX(N138:Q138,1,COUNT(N138:Q138))</f>
        <v>130.93997752999999</v>
      </c>
      <c r="BY138" s="200">
        <f t="shared" ref="BY138:BY147" si="180">INDEX(S138:V138,1,COUNT(S138:V138))</f>
        <v>466.96472719000002</v>
      </c>
      <c r="BZ138" s="200">
        <f t="shared" ref="BZ138:BZ147" si="181">INDEX(X138:AA138,1,COUNT(X138:AA138))</f>
        <v>15.10421714000004</v>
      </c>
      <c r="CA138" s="200">
        <f t="shared" ref="CA138:CA147" si="182">INDEX(AC138:AF138,1,COUNT(AC138:AF138))</f>
        <v>84.42597237999999</v>
      </c>
      <c r="CB138" s="200">
        <f t="shared" ref="CB138:CB147" si="183">INDEX(AH138:AK138,1,COUNT(AH138:AK138))</f>
        <v>202.34864046000001</v>
      </c>
      <c r="CC138" s="200">
        <f t="shared" ref="CC138:CC147" si="184">INDEX(AM138:AP138,1,COUNT(AM138:AP138))</f>
        <v>506.50578047000005</v>
      </c>
      <c r="CD138" s="200">
        <f t="shared" ref="CD138:CD147" si="185">INDEX(AR138:AU138,1,COUNT(AR138:AU138))</f>
        <v>977.40758798000002</v>
      </c>
      <c r="CE138" s="200">
        <f t="shared" ref="CE138:CE147" si="186">INDEX(AW138:AZ138,1,COUNT(AW138:AZ138))</f>
        <v>871.70678627999996</v>
      </c>
      <c r="CF138" s="200">
        <f t="shared" ref="CF138:CF147" si="187">INDEX(BB138:BE138,1,COUNT(BB138:BE138))</f>
        <v>442.84051258000017</v>
      </c>
      <c r="CG138" s="545">
        <f t="shared" ref="CG138:CG147" si="188">INDEX(BG138:BJ138,1,COUNT(BG138:BJ138))</f>
        <v>951.94079224000006</v>
      </c>
      <c r="CH138" s="545">
        <f t="shared" ref="CH138:CH149" si="189">INDEX(BL138:BO138,1,COUNT(BL138:BO138))</f>
        <v>3407.0797405200001</v>
      </c>
      <c r="CI138" s="546">
        <f t="shared" ref="CI138:CI149" si="190">INDEX(BQ138:BT138,1,COUNT(BQ138:BT138))</f>
        <v>2381.5968867020001</v>
      </c>
      <c r="CJ138" s="733"/>
      <c r="CK138" s="781"/>
      <c r="CL138" s="781"/>
      <c r="CM138" s="781"/>
    </row>
    <row r="139" spans="1:91" ht="15" x14ac:dyDescent="0.25">
      <c r="A139" s="206" t="s">
        <v>93</v>
      </c>
      <c r="B139" s="544"/>
      <c r="C139" s="544"/>
      <c r="D139" s="199">
        <v>0</v>
      </c>
      <c r="E139" s="200">
        <v>0</v>
      </c>
      <c r="F139" s="200">
        <v>0</v>
      </c>
      <c r="G139" s="197">
        <v>0</v>
      </c>
      <c r="H139" s="751"/>
      <c r="I139" s="199">
        <v>0</v>
      </c>
      <c r="J139" s="200">
        <v>0</v>
      </c>
      <c r="K139" s="200">
        <v>0</v>
      </c>
      <c r="L139" s="197">
        <v>0</v>
      </c>
      <c r="M139" s="751"/>
      <c r="N139" s="199">
        <v>0</v>
      </c>
      <c r="O139" s="200">
        <v>0</v>
      </c>
      <c r="P139" s="200">
        <v>0</v>
      </c>
      <c r="Q139" s="197">
        <v>0</v>
      </c>
      <c r="R139" s="474"/>
      <c r="S139" s="199">
        <v>0</v>
      </c>
      <c r="T139" s="200">
        <v>0</v>
      </c>
      <c r="U139" s="200">
        <v>0</v>
      </c>
      <c r="V139" s="197">
        <v>0</v>
      </c>
      <c r="W139" s="474"/>
      <c r="X139" s="199">
        <v>0</v>
      </c>
      <c r="Y139" s="200">
        <v>0</v>
      </c>
      <c r="Z139" s="200">
        <v>0</v>
      </c>
      <c r="AA139" s="197">
        <v>0</v>
      </c>
      <c r="AB139" s="474"/>
      <c r="AC139" s="199">
        <v>0</v>
      </c>
      <c r="AD139" s="200">
        <v>0</v>
      </c>
      <c r="AE139" s="200">
        <v>0</v>
      </c>
      <c r="AF139" s="197">
        <v>0</v>
      </c>
      <c r="AG139" s="474"/>
      <c r="AH139" s="199">
        <v>0</v>
      </c>
      <c r="AI139" s="200">
        <v>0</v>
      </c>
      <c r="AJ139" s="200">
        <v>0</v>
      </c>
      <c r="AK139" s="197">
        <v>0</v>
      </c>
      <c r="AL139" s="474"/>
      <c r="AM139" s="199">
        <v>0</v>
      </c>
      <c r="AN139" s="200">
        <v>0</v>
      </c>
      <c r="AO139" s="200">
        <v>0</v>
      </c>
      <c r="AP139" s="197">
        <v>0</v>
      </c>
      <c r="AQ139" s="475"/>
      <c r="AR139" s="199">
        <v>0</v>
      </c>
      <c r="AS139" s="200">
        <v>0</v>
      </c>
      <c r="AT139" s="200">
        <v>0</v>
      </c>
      <c r="AU139" s="197">
        <v>0</v>
      </c>
      <c r="AV139" s="475"/>
      <c r="AW139" s="199">
        <v>0</v>
      </c>
      <c r="AX139" s="200">
        <v>0</v>
      </c>
      <c r="AY139" s="200">
        <v>0</v>
      </c>
      <c r="AZ139" s="197">
        <v>0</v>
      </c>
      <c r="BA139" s="475"/>
      <c r="BB139" s="199">
        <v>0</v>
      </c>
      <c r="BC139" s="200">
        <v>0</v>
      </c>
      <c r="BD139" s="200">
        <v>0</v>
      </c>
      <c r="BE139" s="197">
        <v>0</v>
      </c>
      <c r="BF139" s="475"/>
      <c r="BG139" s="743">
        <v>0</v>
      </c>
      <c r="BH139" s="200">
        <v>0</v>
      </c>
      <c r="BI139" s="200">
        <v>0</v>
      </c>
      <c r="BJ139" s="197">
        <v>0</v>
      </c>
      <c r="BK139" s="207"/>
      <c r="BL139" s="199">
        <v>0</v>
      </c>
      <c r="BM139" s="200">
        <v>0</v>
      </c>
      <c r="BN139" s="200">
        <v>0</v>
      </c>
      <c r="BO139" s="197">
        <v>0</v>
      </c>
      <c r="BP139" s="207"/>
      <c r="BQ139" s="199">
        <v>0</v>
      </c>
      <c r="BR139" s="200">
        <v>634.77360984000006</v>
      </c>
      <c r="BS139" s="200">
        <v>655.14880313000003</v>
      </c>
      <c r="BT139" s="197">
        <v>773.06338324000001</v>
      </c>
      <c r="BU139" s="207"/>
      <c r="BV139" s="545">
        <v>0</v>
      </c>
      <c r="BW139" s="545">
        <v>0</v>
      </c>
      <c r="BX139" s="545">
        <v>0</v>
      </c>
      <c r="BY139" s="545">
        <v>0</v>
      </c>
      <c r="BZ139" s="545">
        <v>0</v>
      </c>
      <c r="CA139" s="545">
        <v>0</v>
      </c>
      <c r="CB139" s="545">
        <v>0</v>
      </c>
      <c r="CC139" s="545">
        <v>0</v>
      </c>
      <c r="CD139" s="545">
        <v>0</v>
      </c>
      <c r="CE139" s="545">
        <v>0</v>
      </c>
      <c r="CF139" s="545">
        <v>0</v>
      </c>
      <c r="CG139" s="545">
        <v>0</v>
      </c>
      <c r="CH139" s="545">
        <v>0</v>
      </c>
      <c r="CI139" s="546">
        <f t="shared" si="190"/>
        <v>773.06338324000001</v>
      </c>
      <c r="CJ139" s="733"/>
      <c r="CK139" s="781"/>
      <c r="CL139" s="781"/>
      <c r="CM139" s="781"/>
    </row>
    <row r="140" spans="1:91" x14ac:dyDescent="0.25">
      <c r="A140" s="206" t="s">
        <v>94</v>
      </c>
      <c r="B140" s="544"/>
      <c r="C140" s="547"/>
      <c r="D140" s="199">
        <v>116.03490019</v>
      </c>
      <c r="E140" s="200">
        <v>112.03170955999998</v>
      </c>
      <c r="F140" s="200">
        <v>116.09993174999998</v>
      </c>
      <c r="G140" s="197">
        <v>137.35919977</v>
      </c>
      <c r="H140" s="473"/>
      <c r="I140" s="199">
        <v>133.34774680999999</v>
      </c>
      <c r="J140" s="200">
        <v>130.50524775999997</v>
      </c>
      <c r="K140" s="200">
        <v>123.36511615999996</v>
      </c>
      <c r="L140" s="197">
        <v>124.47790805999996</v>
      </c>
      <c r="M140" s="473"/>
      <c r="N140" s="199">
        <v>125.24128795999995</v>
      </c>
      <c r="O140" s="200">
        <v>128.43854646999995</v>
      </c>
      <c r="P140" s="200">
        <v>137.68668017999994</v>
      </c>
      <c r="Q140" s="197">
        <v>143.80621891999994</v>
      </c>
      <c r="R140" s="174"/>
      <c r="S140" s="199">
        <v>146.22034536000001</v>
      </c>
      <c r="T140" s="200">
        <v>145.28118191000002</v>
      </c>
      <c r="U140" s="200">
        <v>142.30303022000001</v>
      </c>
      <c r="V140" s="197">
        <v>152.23905240000002</v>
      </c>
      <c r="W140" s="174"/>
      <c r="X140" s="199">
        <v>161.90950369000001</v>
      </c>
      <c r="Y140" s="200">
        <v>188.56566323000001</v>
      </c>
      <c r="Z140" s="200">
        <v>184.86571238999997</v>
      </c>
      <c r="AA140" s="197">
        <v>227.08523885</v>
      </c>
      <c r="AB140" s="474"/>
      <c r="AC140" s="199">
        <v>242.92939330999999</v>
      </c>
      <c r="AD140" s="200">
        <v>252.29527016000003</v>
      </c>
      <c r="AE140" s="200">
        <v>269.35810407000002</v>
      </c>
      <c r="AF140" s="197">
        <v>329.99062932000004</v>
      </c>
      <c r="AG140" s="474"/>
      <c r="AH140" s="199">
        <v>347.57467215000003</v>
      </c>
      <c r="AI140" s="200">
        <v>350.81997338999997</v>
      </c>
      <c r="AJ140" s="200">
        <v>377.52879868000002</v>
      </c>
      <c r="AK140" s="197">
        <v>429.83733905000003</v>
      </c>
      <c r="AL140" s="174"/>
      <c r="AM140" s="199">
        <v>384.32562912000003</v>
      </c>
      <c r="AN140" s="200">
        <v>375.10813414999996</v>
      </c>
      <c r="AO140" s="200">
        <v>389.92207579000001</v>
      </c>
      <c r="AP140" s="197">
        <v>418.41442318000003</v>
      </c>
      <c r="AQ140" s="475"/>
      <c r="AR140" s="199">
        <v>401.19987735000001</v>
      </c>
      <c r="AS140" s="200">
        <v>470.68450802999996</v>
      </c>
      <c r="AT140" s="200">
        <v>515.19837039999993</v>
      </c>
      <c r="AU140" s="197">
        <v>491.45020604000001</v>
      </c>
      <c r="AV140" s="475"/>
      <c r="AW140" s="199">
        <v>468.29452079000004</v>
      </c>
      <c r="AX140" s="200">
        <v>500.81497241000005</v>
      </c>
      <c r="AY140" s="200">
        <v>481.43825537999999</v>
      </c>
      <c r="AZ140" s="197">
        <v>479.44215754999999</v>
      </c>
      <c r="BA140" s="475"/>
      <c r="BB140" s="199">
        <v>492.49339086000003</v>
      </c>
      <c r="BC140" s="200">
        <v>513.85304773999997</v>
      </c>
      <c r="BD140" s="200">
        <v>549.30616882000004</v>
      </c>
      <c r="BE140" s="197">
        <v>562.98486487000002</v>
      </c>
      <c r="BF140" s="475"/>
      <c r="BG140" s="743">
        <v>580.86641709000003</v>
      </c>
      <c r="BH140" s="200">
        <v>507.80629661000012</v>
      </c>
      <c r="BI140" s="200">
        <v>545.2043913</v>
      </c>
      <c r="BJ140" s="197">
        <v>563.8571501199998</v>
      </c>
      <c r="BK140" s="207"/>
      <c r="BL140" s="199">
        <v>599.20272236000005</v>
      </c>
      <c r="BM140" s="200">
        <v>691.37035040000001</v>
      </c>
      <c r="BN140" s="200">
        <v>710.25964060999991</v>
      </c>
      <c r="BO140" s="197">
        <v>793.04776773000003</v>
      </c>
      <c r="BP140" s="207"/>
      <c r="BQ140" s="199">
        <v>740.85133546000009</v>
      </c>
      <c r="BR140" s="200">
        <v>761.20674742999995</v>
      </c>
      <c r="BS140" s="200">
        <v>797.46610080999994</v>
      </c>
      <c r="BT140" s="197">
        <v>834.20857100000001</v>
      </c>
      <c r="BU140" s="207"/>
      <c r="BV140" s="199">
        <f t="shared" si="177"/>
        <v>137.35919977</v>
      </c>
      <c r="BW140" s="200">
        <f t="shared" si="178"/>
        <v>124.47790805999996</v>
      </c>
      <c r="BX140" s="200">
        <f t="shared" si="179"/>
        <v>143.80621891999994</v>
      </c>
      <c r="BY140" s="200">
        <f t="shared" si="180"/>
        <v>152.23905240000002</v>
      </c>
      <c r="BZ140" s="200">
        <f t="shared" si="181"/>
        <v>227.08523885</v>
      </c>
      <c r="CA140" s="200">
        <f t="shared" si="182"/>
        <v>329.99062932000004</v>
      </c>
      <c r="CB140" s="200">
        <f t="shared" si="183"/>
        <v>429.83733905000003</v>
      </c>
      <c r="CC140" s="200">
        <f t="shared" si="184"/>
        <v>418.41442318000003</v>
      </c>
      <c r="CD140" s="200">
        <f t="shared" si="185"/>
        <v>491.45020604000001</v>
      </c>
      <c r="CE140" s="200">
        <f t="shared" si="186"/>
        <v>479.44215754999999</v>
      </c>
      <c r="CF140" s="200">
        <f t="shared" si="187"/>
        <v>562.98486487000002</v>
      </c>
      <c r="CG140" s="201">
        <f t="shared" si="188"/>
        <v>563.8571501199998</v>
      </c>
      <c r="CH140" s="201">
        <f t="shared" si="189"/>
        <v>793.04776773000003</v>
      </c>
      <c r="CI140" s="202">
        <f t="shared" si="190"/>
        <v>834.20857100000001</v>
      </c>
      <c r="CJ140" s="733"/>
      <c r="CK140" s="781"/>
      <c r="CL140" s="781"/>
      <c r="CM140" s="781"/>
    </row>
    <row r="141" spans="1:91" x14ac:dyDescent="0.25">
      <c r="A141" s="206" t="s">
        <v>95</v>
      </c>
      <c r="B141" s="544"/>
      <c r="C141" s="544"/>
      <c r="D141" s="199">
        <v>0</v>
      </c>
      <c r="E141" s="200">
        <v>0</v>
      </c>
      <c r="F141" s="200">
        <v>0</v>
      </c>
      <c r="G141" s="197">
        <v>0</v>
      </c>
      <c r="H141" s="473"/>
      <c r="I141" s="199">
        <v>0</v>
      </c>
      <c r="J141" s="200">
        <v>0</v>
      </c>
      <c r="K141" s="200">
        <v>0</v>
      </c>
      <c r="L141" s="197">
        <v>0</v>
      </c>
      <c r="M141" s="473"/>
      <c r="N141" s="199">
        <v>0</v>
      </c>
      <c r="O141" s="200">
        <v>0</v>
      </c>
      <c r="P141" s="200">
        <v>0</v>
      </c>
      <c r="Q141" s="197">
        <v>0</v>
      </c>
      <c r="R141" s="174"/>
      <c r="S141" s="199">
        <v>0</v>
      </c>
      <c r="T141" s="200">
        <v>0</v>
      </c>
      <c r="U141" s="200">
        <v>0</v>
      </c>
      <c r="V141" s="197">
        <v>0</v>
      </c>
      <c r="W141" s="174"/>
      <c r="X141" s="199">
        <v>0</v>
      </c>
      <c r="Y141" s="200">
        <v>0</v>
      </c>
      <c r="Z141" s="200">
        <v>0</v>
      </c>
      <c r="AA141" s="197">
        <v>0</v>
      </c>
      <c r="AB141" s="474"/>
      <c r="AC141" s="199">
        <v>0</v>
      </c>
      <c r="AD141" s="200">
        <v>0</v>
      </c>
      <c r="AE141" s="200">
        <v>0</v>
      </c>
      <c r="AF141" s="197">
        <v>0</v>
      </c>
      <c r="AG141" s="474"/>
      <c r="AH141" s="199">
        <v>0</v>
      </c>
      <c r="AI141" s="200">
        <v>0</v>
      </c>
      <c r="AJ141" s="200">
        <v>0</v>
      </c>
      <c r="AK141" s="197">
        <v>0</v>
      </c>
      <c r="AL141" s="174"/>
      <c r="AM141" s="199">
        <v>0</v>
      </c>
      <c r="AN141" s="200">
        <v>0</v>
      </c>
      <c r="AO141" s="200">
        <v>0</v>
      </c>
      <c r="AP141" s="197">
        <v>0</v>
      </c>
      <c r="AQ141" s="475"/>
      <c r="AR141" s="199">
        <v>0</v>
      </c>
      <c r="AS141" s="200">
        <v>0</v>
      </c>
      <c r="AT141" s="200">
        <v>0</v>
      </c>
      <c r="AU141" s="197">
        <v>0</v>
      </c>
      <c r="AV141" s="475"/>
      <c r="AW141" s="199">
        <v>0</v>
      </c>
      <c r="AX141" s="200">
        <v>0</v>
      </c>
      <c r="AY141" s="200">
        <v>0</v>
      </c>
      <c r="AZ141" s="197">
        <v>0</v>
      </c>
      <c r="BA141" s="475"/>
      <c r="BB141" s="199">
        <v>0</v>
      </c>
      <c r="BC141" s="200">
        <v>707.55934733000004</v>
      </c>
      <c r="BD141" s="200">
        <v>927.96401717000003</v>
      </c>
      <c r="BE141" s="197">
        <v>911.81090799849801</v>
      </c>
      <c r="BF141" s="475"/>
      <c r="BG141" s="743">
        <v>908.17498390088406</v>
      </c>
      <c r="BH141" s="200">
        <v>195.60045798000002</v>
      </c>
      <c r="BI141" s="200">
        <v>0</v>
      </c>
      <c r="BJ141" s="197">
        <v>0</v>
      </c>
      <c r="BK141" s="207"/>
      <c r="BL141" s="199">
        <v>0</v>
      </c>
      <c r="BM141" s="200">
        <v>0</v>
      </c>
      <c r="BN141" s="200">
        <v>0</v>
      </c>
      <c r="BO141" s="197">
        <v>0</v>
      </c>
      <c r="BP141" s="207"/>
      <c r="BQ141" s="199" t="s">
        <v>26</v>
      </c>
      <c r="BR141" s="200">
        <v>0</v>
      </c>
      <c r="BS141" s="200">
        <v>0</v>
      </c>
      <c r="BT141" s="197">
        <v>0</v>
      </c>
      <c r="BU141" s="207"/>
      <c r="BV141" s="199">
        <f t="shared" si="177"/>
        <v>0</v>
      </c>
      <c r="BW141" s="200">
        <f t="shared" si="178"/>
        <v>0</v>
      </c>
      <c r="BX141" s="200">
        <f t="shared" si="179"/>
        <v>0</v>
      </c>
      <c r="BY141" s="200">
        <f t="shared" si="180"/>
        <v>0</v>
      </c>
      <c r="BZ141" s="200">
        <f t="shared" si="181"/>
        <v>0</v>
      </c>
      <c r="CA141" s="200">
        <f t="shared" si="182"/>
        <v>0</v>
      </c>
      <c r="CB141" s="200">
        <f t="shared" si="183"/>
        <v>0</v>
      </c>
      <c r="CC141" s="200">
        <f t="shared" si="184"/>
        <v>0</v>
      </c>
      <c r="CD141" s="200">
        <f t="shared" si="185"/>
        <v>0</v>
      </c>
      <c r="CE141" s="200">
        <f t="shared" si="186"/>
        <v>0</v>
      </c>
      <c r="CF141" s="200">
        <f t="shared" si="187"/>
        <v>911.81090799849801</v>
      </c>
      <c r="CG141" s="545">
        <f t="shared" si="188"/>
        <v>0</v>
      </c>
      <c r="CH141" s="545">
        <f t="shared" si="189"/>
        <v>0</v>
      </c>
      <c r="CI141" s="202">
        <f t="shared" si="190"/>
        <v>0</v>
      </c>
      <c r="CJ141" s="733"/>
      <c r="CK141" s="781"/>
      <c r="CL141" s="781"/>
      <c r="CM141" s="781"/>
    </row>
    <row r="142" spans="1:91" x14ac:dyDescent="0.25">
      <c r="A142" s="206" t="s">
        <v>50</v>
      </c>
      <c r="B142" s="544"/>
      <c r="C142" s="547"/>
      <c r="D142" s="199">
        <v>513.38184486658713</v>
      </c>
      <c r="E142" s="200">
        <v>502.88088141261971</v>
      </c>
      <c r="F142" s="200">
        <v>496.97404706490272</v>
      </c>
      <c r="G142" s="197">
        <v>469.33140811218573</v>
      </c>
      <c r="H142" s="473"/>
      <c r="I142" s="199">
        <v>455.95695804000002</v>
      </c>
      <c r="J142" s="200">
        <v>430.62280711</v>
      </c>
      <c r="K142" s="200">
        <v>420.33853797999996</v>
      </c>
      <c r="L142" s="197">
        <v>376.13172712999994</v>
      </c>
      <c r="M142" s="473"/>
      <c r="N142" s="199">
        <v>414.79655867999998</v>
      </c>
      <c r="O142" s="200">
        <v>401.83088744999992</v>
      </c>
      <c r="P142" s="200">
        <v>412.34286560999993</v>
      </c>
      <c r="Q142" s="197">
        <v>462.57183017</v>
      </c>
      <c r="R142" s="174"/>
      <c r="S142" s="199">
        <v>278.93590419999998</v>
      </c>
      <c r="T142" s="200">
        <v>336.28114354999997</v>
      </c>
      <c r="U142" s="200">
        <v>289.8356152799999</v>
      </c>
      <c r="V142" s="197">
        <v>306.0050381499999</v>
      </c>
      <c r="W142" s="174"/>
      <c r="X142" s="199">
        <v>329.13404649000012</v>
      </c>
      <c r="Y142" s="200">
        <v>379.77296724000001</v>
      </c>
      <c r="Z142" s="200">
        <v>374.09529900000013</v>
      </c>
      <c r="AA142" s="197">
        <v>417.34397967000024</v>
      </c>
      <c r="AB142" s="474"/>
      <c r="AC142" s="199">
        <v>442.79325974439234</v>
      </c>
      <c r="AD142" s="200">
        <v>467.95477118331212</v>
      </c>
      <c r="AE142" s="200">
        <v>536.11588580991042</v>
      </c>
      <c r="AF142" s="197">
        <v>614.06061594650885</v>
      </c>
      <c r="AG142" s="474"/>
      <c r="AH142" s="199">
        <v>710.84966527999995</v>
      </c>
      <c r="AI142" s="200">
        <v>727.94903628999998</v>
      </c>
      <c r="AJ142" s="200">
        <v>745.99309139000002</v>
      </c>
      <c r="AK142" s="197">
        <v>514.18718152999998</v>
      </c>
      <c r="AL142" s="174"/>
      <c r="AM142" s="199">
        <v>500.84460835000004</v>
      </c>
      <c r="AN142" s="200">
        <v>599.34684221999998</v>
      </c>
      <c r="AO142" s="200">
        <v>599.85833170000001</v>
      </c>
      <c r="AP142" s="197">
        <v>653.69358552999995</v>
      </c>
      <c r="AQ142" s="475"/>
      <c r="AR142" s="199">
        <v>916.1325970800001</v>
      </c>
      <c r="AS142" s="200">
        <v>1016.59919768</v>
      </c>
      <c r="AT142" s="200">
        <v>1068.2436485800001</v>
      </c>
      <c r="AU142" s="197">
        <v>974.71066695000002</v>
      </c>
      <c r="AV142" s="475"/>
      <c r="AW142" s="199">
        <v>1061.3628184199999</v>
      </c>
      <c r="AX142" s="200">
        <v>1081.5972748699999</v>
      </c>
      <c r="AY142" s="200">
        <v>1245.5266915999998</v>
      </c>
      <c r="AZ142" s="197">
        <v>1313.7046817799999</v>
      </c>
      <c r="BA142" s="475"/>
      <c r="BB142" s="199">
        <v>1315.2086297251999</v>
      </c>
      <c r="BC142" s="200">
        <v>1016.6251962699998</v>
      </c>
      <c r="BD142" s="200">
        <v>1021.3523077000004</v>
      </c>
      <c r="BE142" s="197">
        <v>898.23490295000022</v>
      </c>
      <c r="BF142" s="475"/>
      <c r="BG142" s="743">
        <v>947.14137409000023</v>
      </c>
      <c r="BH142" s="200">
        <v>1063.91140094</v>
      </c>
      <c r="BI142" s="200">
        <v>1187.1327358399999</v>
      </c>
      <c r="BJ142" s="197">
        <v>1255.1341133200001</v>
      </c>
      <c r="BK142" s="207"/>
      <c r="BL142" s="199">
        <v>1155.4970932799997</v>
      </c>
      <c r="BM142" s="200">
        <v>1267.5537483737801</v>
      </c>
      <c r="BN142" s="200">
        <v>1325.8445476077038</v>
      </c>
      <c r="BO142" s="197">
        <v>936.94070887409555</v>
      </c>
      <c r="BP142" s="207"/>
      <c r="BQ142" s="199">
        <v>868.55741753703285</v>
      </c>
      <c r="BR142" s="200">
        <v>976.17932617593237</v>
      </c>
      <c r="BS142" s="200">
        <v>925.30049035393438</v>
      </c>
      <c r="BT142" s="197">
        <v>1007.2905671476893</v>
      </c>
      <c r="BU142" s="207"/>
      <c r="BV142" s="199">
        <f t="shared" si="177"/>
        <v>469.33140811218573</v>
      </c>
      <c r="BW142" s="200">
        <f t="shared" si="178"/>
        <v>376.13172712999994</v>
      </c>
      <c r="BX142" s="200">
        <f t="shared" si="179"/>
        <v>462.57183017</v>
      </c>
      <c r="BY142" s="200">
        <f t="shared" si="180"/>
        <v>306.0050381499999</v>
      </c>
      <c r="BZ142" s="200">
        <f t="shared" si="181"/>
        <v>417.34397967000024</v>
      </c>
      <c r="CA142" s="200">
        <f t="shared" si="182"/>
        <v>614.06061594650885</v>
      </c>
      <c r="CB142" s="200">
        <f t="shared" si="183"/>
        <v>514.18718152999998</v>
      </c>
      <c r="CC142" s="200">
        <f t="shared" si="184"/>
        <v>653.69358552999995</v>
      </c>
      <c r="CD142" s="200">
        <f t="shared" si="185"/>
        <v>974.71066695000002</v>
      </c>
      <c r="CE142" s="200">
        <f t="shared" si="186"/>
        <v>1313.7046817799999</v>
      </c>
      <c r="CF142" s="200">
        <f t="shared" si="187"/>
        <v>898.23490295000022</v>
      </c>
      <c r="CG142" s="201">
        <f t="shared" si="188"/>
        <v>1255.1341133200001</v>
      </c>
      <c r="CH142" s="201">
        <f t="shared" si="189"/>
        <v>936.94070887409555</v>
      </c>
      <c r="CI142" s="202">
        <f t="shared" si="190"/>
        <v>1007.2905671476893</v>
      </c>
      <c r="CJ142" s="733"/>
      <c r="CK142" s="781"/>
      <c r="CL142" s="781"/>
      <c r="CM142" s="781"/>
    </row>
    <row r="143" spans="1:91" x14ac:dyDescent="0.25">
      <c r="A143" s="206" t="s">
        <v>97</v>
      </c>
      <c r="B143" s="544"/>
      <c r="C143" s="544"/>
      <c r="D143" s="199">
        <v>92.365019790000034</v>
      </c>
      <c r="E143" s="200">
        <v>109.32826268000004</v>
      </c>
      <c r="F143" s="200">
        <v>96.601848060000037</v>
      </c>
      <c r="G143" s="197">
        <v>49.069585540000027</v>
      </c>
      <c r="H143" s="473"/>
      <c r="I143" s="199">
        <v>68.587492729999994</v>
      </c>
      <c r="J143" s="200">
        <v>44.594462159999992</v>
      </c>
      <c r="K143" s="200">
        <v>35.847224159999996</v>
      </c>
      <c r="L143" s="197">
        <v>37.36537611</v>
      </c>
      <c r="M143" s="473"/>
      <c r="N143" s="199">
        <v>47.031367829999994</v>
      </c>
      <c r="O143" s="200">
        <v>52.943556699999988</v>
      </c>
      <c r="P143" s="200">
        <v>81.195142499999989</v>
      </c>
      <c r="Q143" s="197">
        <v>75.404138839999987</v>
      </c>
      <c r="R143" s="174"/>
      <c r="S143" s="199">
        <v>77.508024669999998</v>
      </c>
      <c r="T143" s="200">
        <v>55.974295120000001</v>
      </c>
      <c r="U143" s="200">
        <v>49.660766960000004</v>
      </c>
      <c r="V143" s="197">
        <v>135.44926777999999</v>
      </c>
      <c r="W143" s="174"/>
      <c r="X143" s="199">
        <v>131.09443341999997</v>
      </c>
      <c r="Y143" s="200">
        <v>148.52490933999999</v>
      </c>
      <c r="Z143" s="200">
        <v>153.61040965999999</v>
      </c>
      <c r="AA143" s="197">
        <v>182.61733346999998</v>
      </c>
      <c r="AB143" s="474"/>
      <c r="AC143" s="199">
        <v>213.18776172000003</v>
      </c>
      <c r="AD143" s="200">
        <v>258.40549879000002</v>
      </c>
      <c r="AE143" s="200">
        <v>284.31690664000007</v>
      </c>
      <c r="AF143" s="197">
        <v>313.24229481000003</v>
      </c>
      <c r="AG143" s="474"/>
      <c r="AH143" s="199">
        <v>325.49304365</v>
      </c>
      <c r="AI143" s="200">
        <v>403.7121333</v>
      </c>
      <c r="AJ143" s="200">
        <v>418.76404136999997</v>
      </c>
      <c r="AK143" s="197">
        <v>852.78170738999995</v>
      </c>
      <c r="AL143" s="174"/>
      <c r="AM143" s="199">
        <v>829.60510394000005</v>
      </c>
      <c r="AN143" s="200">
        <v>837.39019038999993</v>
      </c>
      <c r="AO143" s="200">
        <v>845.71422629999995</v>
      </c>
      <c r="AP143" s="197">
        <v>872.30725324000002</v>
      </c>
      <c r="AQ143" s="475"/>
      <c r="AR143" s="199">
        <v>1085.9415841500002</v>
      </c>
      <c r="AS143" s="200">
        <v>1149.13265415</v>
      </c>
      <c r="AT143" s="200">
        <v>1573.0853334200001</v>
      </c>
      <c r="AU143" s="197">
        <v>1736.01277714</v>
      </c>
      <c r="AV143" s="475"/>
      <c r="AW143" s="199">
        <v>1730.6918106099999</v>
      </c>
      <c r="AX143" s="200">
        <v>1657.17255527</v>
      </c>
      <c r="AY143" s="200">
        <v>1815.20130176</v>
      </c>
      <c r="AZ143" s="197">
        <v>1613.81740786</v>
      </c>
      <c r="BA143" s="475"/>
      <c r="BB143" s="199">
        <v>1604.6471690399999</v>
      </c>
      <c r="BC143" s="200">
        <v>1352.2209369299999</v>
      </c>
      <c r="BD143" s="200">
        <v>1622.5662784699996</v>
      </c>
      <c r="BE143" s="197">
        <v>2576.34152528</v>
      </c>
      <c r="BF143" s="475"/>
      <c r="BG143" s="743">
        <v>2608.2607284800001</v>
      </c>
      <c r="BH143" s="200">
        <v>2706.6824972700001</v>
      </c>
      <c r="BI143" s="200">
        <v>2832.7506077399999</v>
      </c>
      <c r="BJ143" s="197">
        <v>2966.7238411000003</v>
      </c>
      <c r="BK143" s="207"/>
      <c r="BL143" s="199">
        <v>2548.1187593999998</v>
      </c>
      <c r="BM143" s="200">
        <v>2730.9517352000003</v>
      </c>
      <c r="BN143" s="200">
        <v>2629.0440097199998</v>
      </c>
      <c r="BO143" s="197">
        <v>2996.4060054900001</v>
      </c>
      <c r="BP143" s="207"/>
      <c r="BQ143" s="199">
        <v>2763.4885945000001</v>
      </c>
      <c r="BR143" s="200">
        <v>3613.8971748799995</v>
      </c>
      <c r="BS143" s="200">
        <v>3923.9546869699998</v>
      </c>
      <c r="BT143" s="197">
        <v>4063.9084355058681</v>
      </c>
      <c r="BU143" s="207"/>
      <c r="BV143" s="199">
        <f t="shared" si="177"/>
        <v>49.069585540000027</v>
      </c>
      <c r="BW143" s="200">
        <f t="shared" si="178"/>
        <v>37.36537611</v>
      </c>
      <c r="BX143" s="200">
        <f t="shared" si="179"/>
        <v>75.404138839999987</v>
      </c>
      <c r="BY143" s="200">
        <f t="shared" si="180"/>
        <v>135.44926777999999</v>
      </c>
      <c r="BZ143" s="200">
        <f t="shared" si="181"/>
        <v>182.61733346999998</v>
      </c>
      <c r="CA143" s="200">
        <f t="shared" si="182"/>
        <v>313.24229481000003</v>
      </c>
      <c r="CB143" s="200">
        <f t="shared" si="183"/>
        <v>852.78170738999995</v>
      </c>
      <c r="CC143" s="200">
        <f t="shared" si="184"/>
        <v>872.30725324000002</v>
      </c>
      <c r="CD143" s="200">
        <f t="shared" si="185"/>
        <v>1736.01277714</v>
      </c>
      <c r="CE143" s="200">
        <f t="shared" si="186"/>
        <v>1613.81740786</v>
      </c>
      <c r="CF143" s="200">
        <f t="shared" si="187"/>
        <v>2576.34152528</v>
      </c>
      <c r="CG143" s="545">
        <f t="shared" si="188"/>
        <v>2966.7238411000003</v>
      </c>
      <c r="CH143" s="545">
        <f t="shared" si="189"/>
        <v>2996.4060054900001</v>
      </c>
      <c r="CI143" s="546">
        <f t="shared" si="190"/>
        <v>4063.9084355058681</v>
      </c>
      <c r="CJ143" s="733"/>
      <c r="CK143" s="781"/>
      <c r="CL143" s="781"/>
      <c r="CM143" s="781"/>
    </row>
    <row r="144" spans="1:91" x14ac:dyDescent="0.25">
      <c r="A144" s="206" t="s">
        <v>103</v>
      </c>
      <c r="B144" s="752"/>
      <c r="C144" s="544"/>
      <c r="D144" s="199">
        <v>0</v>
      </c>
      <c r="E144" s="200">
        <v>0</v>
      </c>
      <c r="F144" s="200">
        <v>0</v>
      </c>
      <c r="G144" s="197">
        <v>0</v>
      </c>
      <c r="H144" s="751"/>
      <c r="I144" s="199">
        <v>0</v>
      </c>
      <c r="J144" s="200">
        <v>0</v>
      </c>
      <c r="K144" s="200">
        <v>0</v>
      </c>
      <c r="L144" s="197">
        <v>0</v>
      </c>
      <c r="M144" s="751"/>
      <c r="N144" s="199">
        <v>0</v>
      </c>
      <c r="O144" s="200">
        <v>0</v>
      </c>
      <c r="P144" s="200">
        <v>0</v>
      </c>
      <c r="Q144" s="197">
        <v>0</v>
      </c>
      <c r="R144" s="474"/>
      <c r="S144" s="199">
        <v>0</v>
      </c>
      <c r="T144" s="200">
        <v>0</v>
      </c>
      <c r="U144" s="200">
        <v>0</v>
      </c>
      <c r="V144" s="197">
        <v>0</v>
      </c>
      <c r="W144" s="474"/>
      <c r="X144" s="199">
        <v>0</v>
      </c>
      <c r="Y144" s="200">
        <v>0</v>
      </c>
      <c r="Z144" s="200">
        <v>0</v>
      </c>
      <c r="AA144" s="197">
        <v>0</v>
      </c>
      <c r="AB144" s="474"/>
      <c r="AC144" s="199">
        <v>0</v>
      </c>
      <c r="AD144" s="200">
        <v>0</v>
      </c>
      <c r="AE144" s="200">
        <v>0</v>
      </c>
      <c r="AF144" s="197">
        <v>0</v>
      </c>
      <c r="AG144" s="474"/>
      <c r="AH144" s="199">
        <v>0</v>
      </c>
      <c r="AI144" s="200">
        <v>0</v>
      </c>
      <c r="AJ144" s="200">
        <v>0</v>
      </c>
      <c r="AK144" s="197">
        <v>0</v>
      </c>
      <c r="AL144" s="474"/>
      <c r="AM144" s="199">
        <v>0</v>
      </c>
      <c r="AN144" s="200">
        <v>0</v>
      </c>
      <c r="AO144" s="200">
        <v>0</v>
      </c>
      <c r="AP144" s="197">
        <v>0</v>
      </c>
      <c r="AQ144" s="475"/>
      <c r="AR144" s="199">
        <v>0</v>
      </c>
      <c r="AS144" s="200">
        <v>0</v>
      </c>
      <c r="AT144" s="200">
        <v>0</v>
      </c>
      <c r="AU144" s="197">
        <v>0</v>
      </c>
      <c r="AV144" s="475"/>
      <c r="AW144" s="199">
        <v>0</v>
      </c>
      <c r="AX144" s="200">
        <v>0</v>
      </c>
      <c r="AY144" s="200">
        <v>0</v>
      </c>
      <c r="AZ144" s="197">
        <v>0</v>
      </c>
      <c r="BA144" s="475"/>
      <c r="BB144" s="199">
        <v>0</v>
      </c>
      <c r="BC144" s="200">
        <v>0</v>
      </c>
      <c r="BD144" s="200">
        <v>0</v>
      </c>
      <c r="BE144" s="197">
        <v>0</v>
      </c>
      <c r="BF144" s="475"/>
      <c r="BG144" s="199">
        <v>0</v>
      </c>
      <c r="BH144" s="200">
        <v>0</v>
      </c>
      <c r="BI144" s="200">
        <v>0</v>
      </c>
      <c r="BJ144" s="197">
        <v>0</v>
      </c>
      <c r="BK144" s="207"/>
      <c r="BL144" s="199">
        <v>0</v>
      </c>
      <c r="BM144" s="200">
        <v>0</v>
      </c>
      <c r="BN144" s="200">
        <v>204.90231446999999</v>
      </c>
      <c r="BO144" s="197">
        <v>263.43829423</v>
      </c>
      <c r="BP144" s="200"/>
      <c r="BQ144" s="199">
        <v>382.43595761</v>
      </c>
      <c r="BR144" s="200">
        <v>314.02549548000002</v>
      </c>
      <c r="BS144" s="200">
        <v>423.86256472000002</v>
      </c>
      <c r="BT144" s="197">
        <v>724.12087251000003</v>
      </c>
      <c r="BU144" s="200"/>
      <c r="BV144" s="199">
        <f t="shared" ref="BV144" si="191">INDEX(D144:G144,1,COUNT(D144:G144))</f>
        <v>0</v>
      </c>
      <c r="BW144" s="200">
        <f t="shared" ref="BW144" si="192">INDEX(I144:L144,1,COUNT(I144:L144))</f>
        <v>0</v>
      </c>
      <c r="BX144" s="200">
        <f t="shared" ref="BX144" si="193">INDEX(N144:Q144,1,COUNT(N144:Q144))</f>
        <v>0</v>
      </c>
      <c r="BY144" s="200">
        <f t="shared" ref="BY144" si="194">INDEX(S144:V144,1,COUNT(S144:V144))</f>
        <v>0</v>
      </c>
      <c r="BZ144" s="200">
        <f t="shared" ref="BZ144" si="195">INDEX(X144:AA144,1,COUNT(X144:AA144))</f>
        <v>0</v>
      </c>
      <c r="CA144" s="200">
        <f t="shared" ref="CA144" si="196">INDEX(AC144:AF144,1,COUNT(AC144:AF144))</f>
        <v>0</v>
      </c>
      <c r="CB144" s="200">
        <f t="shared" ref="CB144" si="197">INDEX(AH144:AK144,1,COUNT(AH144:AK144))</f>
        <v>0</v>
      </c>
      <c r="CC144" s="200">
        <f t="shared" ref="CC144" si="198">INDEX(AM144:AP144,1,COUNT(AM144:AP144))</f>
        <v>0</v>
      </c>
      <c r="CD144" s="200">
        <f t="shared" ref="CD144" si="199">INDEX(AR144:AU144,1,COUNT(AR144:AU144))</f>
        <v>0</v>
      </c>
      <c r="CE144" s="200">
        <f t="shared" ref="CE144" si="200">INDEX(AW144:AZ144,1,COUNT(AW144:AZ144))</f>
        <v>0</v>
      </c>
      <c r="CF144" s="200">
        <f t="shared" ref="CF144" si="201">INDEX(BB144:BE144,1,COUNT(BB144:BE144))</f>
        <v>0</v>
      </c>
      <c r="CG144" s="545">
        <f t="shared" ref="CG144" si="202">INDEX(BG144:BJ144,1,COUNT(BG144:BJ144))</f>
        <v>0</v>
      </c>
      <c r="CH144" s="545">
        <f t="shared" ref="CH144" si="203">INDEX(BL144:BO144,1,COUNT(BL144:BO144))</f>
        <v>263.43829423</v>
      </c>
      <c r="CI144" s="546">
        <f t="shared" ref="CI144" si="204">INDEX(BQ144:BT144,1,COUNT(BQ144:BT144))</f>
        <v>724.12087251000003</v>
      </c>
      <c r="CJ144" s="733"/>
      <c r="CK144" s="781"/>
      <c r="CL144" s="781"/>
      <c r="CM144" s="781"/>
    </row>
    <row r="145" spans="1:91" x14ac:dyDescent="0.25">
      <c r="A145" s="195" t="s">
        <v>104</v>
      </c>
      <c r="B145" s="205"/>
      <c r="C145" s="547"/>
      <c r="D145" s="199">
        <v>484.54746568000002</v>
      </c>
      <c r="E145" s="200">
        <v>507.30022107999997</v>
      </c>
      <c r="F145" s="200">
        <v>517.09681129000001</v>
      </c>
      <c r="G145" s="197">
        <v>533.72941581000009</v>
      </c>
      <c r="H145" s="473"/>
      <c r="I145" s="199">
        <v>543.14971186999992</v>
      </c>
      <c r="J145" s="200">
        <v>557.89642904999994</v>
      </c>
      <c r="K145" s="200">
        <v>583.91170413999998</v>
      </c>
      <c r="L145" s="197">
        <v>614.91160595999997</v>
      </c>
      <c r="M145" s="473"/>
      <c r="N145" s="199">
        <v>639.45881215999998</v>
      </c>
      <c r="O145" s="200">
        <v>671.44172186000003</v>
      </c>
      <c r="P145" s="200">
        <v>683.95459483000002</v>
      </c>
      <c r="Q145" s="197">
        <v>696.83507412999995</v>
      </c>
      <c r="R145" s="174"/>
      <c r="S145" s="199">
        <v>707.03138145000003</v>
      </c>
      <c r="T145" s="200">
        <v>719.76905267999996</v>
      </c>
      <c r="U145" s="200">
        <v>737.75046537999981</v>
      </c>
      <c r="V145" s="197">
        <v>740.83529868999983</v>
      </c>
      <c r="W145" s="174"/>
      <c r="X145" s="199">
        <v>751.04117814999972</v>
      </c>
      <c r="Y145" s="200">
        <v>758.59209754999972</v>
      </c>
      <c r="Z145" s="200">
        <v>772.01357535999966</v>
      </c>
      <c r="AA145" s="197">
        <v>778.7698382599998</v>
      </c>
      <c r="AB145" s="474"/>
      <c r="AC145" s="199">
        <v>788.85432501000003</v>
      </c>
      <c r="AD145" s="200">
        <v>801.89349457999992</v>
      </c>
      <c r="AE145" s="200">
        <v>817.42854153999986</v>
      </c>
      <c r="AF145" s="197">
        <v>822.66017177999981</v>
      </c>
      <c r="AG145" s="474"/>
      <c r="AH145" s="199">
        <v>830.31731666999997</v>
      </c>
      <c r="AI145" s="200">
        <v>839.25480525</v>
      </c>
      <c r="AJ145" s="200">
        <v>868.23991415</v>
      </c>
      <c r="AK145" s="197">
        <v>881.50688465999997</v>
      </c>
      <c r="AL145" s="174"/>
      <c r="AM145" s="199">
        <v>892.93975253999997</v>
      </c>
      <c r="AN145" s="200">
        <v>912.55060945000002</v>
      </c>
      <c r="AO145" s="200">
        <v>920.1430088300001</v>
      </c>
      <c r="AP145" s="197">
        <v>921.44293099000004</v>
      </c>
      <c r="AQ145" s="475"/>
      <c r="AR145" s="199">
        <v>957.17704742000001</v>
      </c>
      <c r="AS145" s="200">
        <v>949.74501903999999</v>
      </c>
      <c r="AT145" s="200">
        <v>952.39552674000004</v>
      </c>
      <c r="AU145" s="197">
        <v>949.79557647000001</v>
      </c>
      <c r="AV145" s="475"/>
      <c r="AW145" s="199">
        <v>950.36341845000004</v>
      </c>
      <c r="AX145" s="200">
        <v>862.66891250000003</v>
      </c>
      <c r="AY145" s="200">
        <v>868.37027195000007</v>
      </c>
      <c r="AZ145" s="197">
        <v>879.25522513999999</v>
      </c>
      <c r="BA145" s="475"/>
      <c r="BB145" s="199">
        <v>853.51029103999997</v>
      </c>
      <c r="BC145" s="200">
        <v>875.09389112999997</v>
      </c>
      <c r="BD145" s="200">
        <v>880.11255208</v>
      </c>
      <c r="BE145" s="197">
        <v>946.38251869999988</v>
      </c>
      <c r="BF145" s="475"/>
      <c r="BG145" s="743">
        <v>967.7161794299999</v>
      </c>
      <c r="BH145" s="200">
        <v>969.56687384999987</v>
      </c>
      <c r="BI145" s="200">
        <v>1015.6724993199998</v>
      </c>
      <c r="BJ145" s="197">
        <v>1032.7172903799999</v>
      </c>
      <c r="BK145" s="207"/>
      <c r="BL145" s="199">
        <v>1034.9435879199998</v>
      </c>
      <c r="BM145" s="200">
        <v>1054.5411611300001</v>
      </c>
      <c r="BN145" s="200">
        <v>1052.3046477999999</v>
      </c>
      <c r="BO145" s="197">
        <v>446.07647039999995</v>
      </c>
      <c r="BP145" s="207"/>
      <c r="BQ145" s="199">
        <v>401.51337763999999</v>
      </c>
      <c r="BR145" s="200">
        <v>491.66433936290002</v>
      </c>
      <c r="BS145" s="200">
        <v>502.58722667273003</v>
      </c>
      <c r="BT145" s="197">
        <v>471.60949897763004</v>
      </c>
      <c r="BU145" s="207"/>
      <c r="BV145" s="199">
        <f t="shared" si="177"/>
        <v>533.72941581000009</v>
      </c>
      <c r="BW145" s="200">
        <f t="shared" si="178"/>
        <v>614.91160595999997</v>
      </c>
      <c r="BX145" s="200">
        <f t="shared" si="179"/>
        <v>696.83507412999995</v>
      </c>
      <c r="BY145" s="200">
        <f t="shared" si="180"/>
        <v>740.83529868999983</v>
      </c>
      <c r="BZ145" s="200">
        <f t="shared" si="181"/>
        <v>778.7698382599998</v>
      </c>
      <c r="CA145" s="200">
        <f t="shared" si="182"/>
        <v>822.66017177999981</v>
      </c>
      <c r="CB145" s="200">
        <f t="shared" si="183"/>
        <v>881.50688465999997</v>
      </c>
      <c r="CC145" s="200">
        <f t="shared" si="184"/>
        <v>921.44293099000004</v>
      </c>
      <c r="CD145" s="200">
        <f t="shared" si="185"/>
        <v>949.79557647000001</v>
      </c>
      <c r="CE145" s="200">
        <f t="shared" si="186"/>
        <v>879.25522513999999</v>
      </c>
      <c r="CF145" s="200">
        <f t="shared" si="187"/>
        <v>946.38251869999988</v>
      </c>
      <c r="CG145" s="201">
        <f t="shared" si="188"/>
        <v>1032.7172903799999</v>
      </c>
      <c r="CH145" s="201">
        <f t="shared" si="189"/>
        <v>446.07647039999995</v>
      </c>
      <c r="CI145" s="202">
        <f t="shared" si="190"/>
        <v>471.60949897763004</v>
      </c>
      <c r="CJ145" s="733"/>
      <c r="CK145" s="781"/>
      <c r="CL145" s="781"/>
      <c r="CM145" s="781"/>
    </row>
    <row r="146" spans="1:91" x14ac:dyDescent="0.25">
      <c r="A146" s="206" t="s">
        <v>99</v>
      </c>
      <c r="B146" s="205"/>
      <c r="C146" s="544"/>
      <c r="D146" s="199">
        <v>64.932025420000002</v>
      </c>
      <c r="E146" s="200">
        <v>65.124296720000004</v>
      </c>
      <c r="F146" s="200">
        <v>70.800190070000014</v>
      </c>
      <c r="G146" s="197">
        <v>79.652031640000018</v>
      </c>
      <c r="H146" s="473"/>
      <c r="I146" s="199">
        <v>76.037860020000011</v>
      </c>
      <c r="J146" s="200">
        <v>83.49711757</v>
      </c>
      <c r="K146" s="200">
        <v>86.271919740000001</v>
      </c>
      <c r="L146" s="197">
        <v>97.805420609999999</v>
      </c>
      <c r="M146" s="473"/>
      <c r="N146" s="199">
        <v>106.48805385</v>
      </c>
      <c r="O146" s="200">
        <v>103.45123901999999</v>
      </c>
      <c r="P146" s="200">
        <v>99.631223759999997</v>
      </c>
      <c r="Q146" s="197">
        <v>131.22770331999996</v>
      </c>
      <c r="R146" s="174"/>
      <c r="S146" s="199">
        <v>126.18497685</v>
      </c>
      <c r="T146" s="200">
        <v>125.12345155</v>
      </c>
      <c r="U146" s="200">
        <v>132.45385401999999</v>
      </c>
      <c r="V146" s="197">
        <v>146.66437289000001</v>
      </c>
      <c r="W146" s="174"/>
      <c r="X146" s="199">
        <v>158.90743236</v>
      </c>
      <c r="Y146" s="200">
        <v>157.57098887000001</v>
      </c>
      <c r="Z146" s="200">
        <v>168.18451523999997</v>
      </c>
      <c r="AA146" s="197">
        <v>222.51762954999998</v>
      </c>
      <c r="AB146" s="474"/>
      <c r="AC146" s="199">
        <v>273.74675626999999</v>
      </c>
      <c r="AD146" s="200">
        <v>297.95179667000002</v>
      </c>
      <c r="AE146" s="200">
        <v>308.26270270000003</v>
      </c>
      <c r="AF146" s="197">
        <v>346.88623514000005</v>
      </c>
      <c r="AG146" s="474"/>
      <c r="AH146" s="199">
        <v>376.99460400999999</v>
      </c>
      <c r="AI146" s="200">
        <v>372.42081328000006</v>
      </c>
      <c r="AJ146" s="200">
        <v>396.46990579000004</v>
      </c>
      <c r="AK146" s="197">
        <v>399.09497318000001</v>
      </c>
      <c r="AL146" s="174"/>
      <c r="AM146" s="199">
        <v>112.58650698000001</v>
      </c>
      <c r="AN146" s="200">
        <v>106.9415633</v>
      </c>
      <c r="AO146" s="200">
        <v>94.919120079999999</v>
      </c>
      <c r="AP146" s="197">
        <v>69.216028399999999</v>
      </c>
      <c r="AQ146" s="475"/>
      <c r="AR146" s="199">
        <v>62.384225239999999</v>
      </c>
      <c r="AS146" s="200">
        <v>87.760780489999988</v>
      </c>
      <c r="AT146" s="200">
        <v>79.818712379999994</v>
      </c>
      <c r="AU146" s="197">
        <v>70.507181169999996</v>
      </c>
      <c r="AV146" s="475"/>
      <c r="AW146" s="199">
        <v>59.459146250000003</v>
      </c>
      <c r="AX146" s="200">
        <v>66.757377079999998</v>
      </c>
      <c r="AY146" s="200">
        <v>84.286324569999991</v>
      </c>
      <c r="AZ146" s="197">
        <v>77.775989260000003</v>
      </c>
      <c r="BA146" s="475"/>
      <c r="BB146" s="199">
        <v>74.445015580000003</v>
      </c>
      <c r="BC146" s="200">
        <v>64.920170479999925</v>
      </c>
      <c r="BD146" s="200">
        <v>79.815551050000053</v>
      </c>
      <c r="BE146" s="197">
        <v>74.813487360000067</v>
      </c>
      <c r="BF146" s="475"/>
      <c r="BG146" s="743">
        <v>73.628796740000098</v>
      </c>
      <c r="BH146" s="200">
        <v>79.886859239999993</v>
      </c>
      <c r="BI146" s="200">
        <v>51.229816870000001</v>
      </c>
      <c r="BJ146" s="197">
        <v>73.386916619999951</v>
      </c>
      <c r="BK146" s="207"/>
      <c r="BL146" s="199">
        <v>53.406996829999962</v>
      </c>
      <c r="BM146" s="200">
        <v>61.879165439999994</v>
      </c>
      <c r="BN146" s="200">
        <v>55.809345749999999</v>
      </c>
      <c r="BO146" s="197">
        <v>40.904410399999996</v>
      </c>
      <c r="BP146" s="207"/>
      <c r="BQ146" s="199">
        <v>42.685797770000001</v>
      </c>
      <c r="BR146" s="200">
        <v>57.430814942000005</v>
      </c>
      <c r="BS146" s="200">
        <v>56.885775995399996</v>
      </c>
      <c r="BT146" s="197">
        <v>80.643474174299996</v>
      </c>
      <c r="BU146" s="207"/>
      <c r="BV146" s="199">
        <f t="shared" si="177"/>
        <v>79.652031640000018</v>
      </c>
      <c r="BW146" s="200">
        <f t="shared" si="178"/>
        <v>97.805420609999999</v>
      </c>
      <c r="BX146" s="200">
        <f t="shared" si="179"/>
        <v>131.22770331999996</v>
      </c>
      <c r="BY146" s="200">
        <f t="shared" si="180"/>
        <v>146.66437289000001</v>
      </c>
      <c r="BZ146" s="200">
        <f t="shared" si="181"/>
        <v>222.51762954999998</v>
      </c>
      <c r="CA146" s="200">
        <f t="shared" si="182"/>
        <v>346.88623514000005</v>
      </c>
      <c r="CB146" s="200">
        <f t="shared" si="183"/>
        <v>399.09497318000001</v>
      </c>
      <c r="CC146" s="200">
        <f t="shared" si="184"/>
        <v>69.216028399999999</v>
      </c>
      <c r="CD146" s="200">
        <f t="shared" si="185"/>
        <v>70.507181169999996</v>
      </c>
      <c r="CE146" s="200">
        <f t="shared" si="186"/>
        <v>77.775989260000003</v>
      </c>
      <c r="CF146" s="200">
        <f t="shared" si="187"/>
        <v>74.813487360000067</v>
      </c>
      <c r="CG146" s="545">
        <f t="shared" si="188"/>
        <v>73.386916619999951</v>
      </c>
      <c r="CH146" s="545">
        <f t="shared" si="189"/>
        <v>40.904410399999996</v>
      </c>
      <c r="CI146" s="546">
        <f t="shared" si="190"/>
        <v>80.643474174299996</v>
      </c>
      <c r="CJ146" s="733"/>
      <c r="CK146" s="781"/>
      <c r="CL146" s="781"/>
      <c r="CM146" s="781"/>
    </row>
    <row r="147" spans="1:91" x14ac:dyDescent="0.25">
      <c r="A147" s="206" t="s">
        <v>100</v>
      </c>
      <c r="B147" s="203"/>
      <c r="C147" s="544"/>
      <c r="D147" s="199">
        <v>0</v>
      </c>
      <c r="E147" s="200">
        <v>0</v>
      </c>
      <c r="F147" s="200">
        <v>0</v>
      </c>
      <c r="G147" s="197">
        <v>0</v>
      </c>
      <c r="H147" s="473"/>
      <c r="I147" s="199">
        <v>0</v>
      </c>
      <c r="J147" s="200">
        <v>0</v>
      </c>
      <c r="K147" s="200">
        <v>0</v>
      </c>
      <c r="L147" s="197">
        <v>0</v>
      </c>
      <c r="M147" s="473"/>
      <c r="N147" s="199">
        <v>0</v>
      </c>
      <c r="O147" s="200">
        <v>0</v>
      </c>
      <c r="P147" s="200">
        <v>0</v>
      </c>
      <c r="Q147" s="197">
        <v>0</v>
      </c>
      <c r="R147" s="174"/>
      <c r="S147" s="199">
        <v>0</v>
      </c>
      <c r="T147" s="200">
        <v>0</v>
      </c>
      <c r="U147" s="200">
        <v>0</v>
      </c>
      <c r="V147" s="197">
        <v>0</v>
      </c>
      <c r="W147" s="174"/>
      <c r="X147" s="199">
        <v>0</v>
      </c>
      <c r="Y147" s="200">
        <v>0</v>
      </c>
      <c r="Z147" s="200">
        <v>0</v>
      </c>
      <c r="AA147" s="197">
        <v>0</v>
      </c>
      <c r="AB147" s="474"/>
      <c r="AC147" s="199">
        <v>1001.7351162800001</v>
      </c>
      <c r="AD147" s="200">
        <v>1013.5403804000001</v>
      </c>
      <c r="AE147" s="200">
        <v>1007.1327050100002</v>
      </c>
      <c r="AF147" s="197">
        <v>1046.1472051800001</v>
      </c>
      <c r="AG147" s="474"/>
      <c r="AH147" s="199">
        <v>1037.11433169</v>
      </c>
      <c r="AI147" s="200">
        <v>1012.21501239</v>
      </c>
      <c r="AJ147" s="200">
        <v>1012.0828491699999</v>
      </c>
      <c r="AK147" s="197">
        <v>1034.00448979</v>
      </c>
      <c r="AL147" s="174"/>
      <c r="AM147" s="199">
        <v>1007.84306195</v>
      </c>
      <c r="AN147" s="200">
        <v>977.46116827000003</v>
      </c>
      <c r="AO147" s="200">
        <v>977.61580801000002</v>
      </c>
      <c r="AP147" s="197">
        <v>1000.53465165</v>
      </c>
      <c r="AQ147" s="475"/>
      <c r="AR147" s="199">
        <v>1065.82955952</v>
      </c>
      <c r="AS147" s="200">
        <v>1127.4387895099999</v>
      </c>
      <c r="AT147" s="200">
        <v>1183.4482191900001</v>
      </c>
      <c r="AU147" s="197">
        <v>1227.42292535</v>
      </c>
      <c r="AV147" s="475"/>
      <c r="AW147" s="199">
        <v>1270.6059147200001</v>
      </c>
      <c r="AX147" s="200">
        <v>1297.18412627</v>
      </c>
      <c r="AY147" s="200">
        <v>1385.1846160600001</v>
      </c>
      <c r="AZ147" s="197">
        <v>1524.1738583900001</v>
      </c>
      <c r="BA147" s="475"/>
      <c r="BB147" s="199">
        <v>1570.14411582</v>
      </c>
      <c r="BC147" s="200">
        <v>1646.15258122</v>
      </c>
      <c r="BD147" s="200">
        <v>1691.5899105400001</v>
      </c>
      <c r="BE147" s="197">
        <v>1591.4793060800002</v>
      </c>
      <c r="BF147" s="475"/>
      <c r="BG147" s="743">
        <v>1582.8261881400001</v>
      </c>
      <c r="BH147" s="200">
        <v>1506.6401748400001</v>
      </c>
      <c r="BI147" s="200">
        <v>1445.4273346200005</v>
      </c>
      <c r="BJ147" s="197">
        <v>1475.3018911800002</v>
      </c>
      <c r="BK147" s="207"/>
      <c r="BL147" s="199">
        <v>1436.7484353</v>
      </c>
      <c r="BM147" s="200">
        <v>1432.42653623</v>
      </c>
      <c r="BN147" s="200">
        <v>1398.5905998199999</v>
      </c>
      <c r="BO147" s="197">
        <v>1473.3312124700001</v>
      </c>
      <c r="BP147" s="207"/>
      <c r="BQ147" s="199">
        <v>1455.74894804</v>
      </c>
      <c r="BR147" s="200">
        <v>1444.0196242</v>
      </c>
      <c r="BS147" s="200">
        <v>1473.3927890499999</v>
      </c>
      <c r="BT147" s="197">
        <v>1518.9865875799999</v>
      </c>
      <c r="BU147" s="207"/>
      <c r="BV147" s="199">
        <f t="shared" si="177"/>
        <v>0</v>
      </c>
      <c r="BW147" s="200">
        <f t="shared" si="178"/>
        <v>0</v>
      </c>
      <c r="BX147" s="200">
        <f t="shared" si="179"/>
        <v>0</v>
      </c>
      <c r="BY147" s="200">
        <f t="shared" si="180"/>
        <v>0</v>
      </c>
      <c r="BZ147" s="200">
        <f t="shared" si="181"/>
        <v>0</v>
      </c>
      <c r="CA147" s="200">
        <f t="shared" si="182"/>
        <v>1046.1472051800001</v>
      </c>
      <c r="CB147" s="200">
        <f t="shared" si="183"/>
        <v>1034.00448979</v>
      </c>
      <c r="CC147" s="200">
        <f t="shared" si="184"/>
        <v>1000.53465165</v>
      </c>
      <c r="CD147" s="200">
        <f t="shared" si="185"/>
        <v>1227.42292535</v>
      </c>
      <c r="CE147" s="200">
        <f t="shared" si="186"/>
        <v>1524.1738583900001</v>
      </c>
      <c r="CF147" s="200">
        <f t="shared" si="187"/>
        <v>1591.4793060800002</v>
      </c>
      <c r="CG147" s="545">
        <f t="shared" si="188"/>
        <v>1475.3018911800002</v>
      </c>
      <c r="CH147" s="545">
        <f t="shared" si="189"/>
        <v>1473.3312124700001</v>
      </c>
      <c r="CI147" s="546">
        <f t="shared" si="190"/>
        <v>1518.9865875799999</v>
      </c>
      <c r="CJ147" s="733"/>
      <c r="CK147" s="781"/>
      <c r="CL147" s="781"/>
      <c r="CM147" s="781"/>
    </row>
    <row r="148" spans="1:91" x14ac:dyDescent="0.25">
      <c r="A148" s="206" t="s">
        <v>105</v>
      </c>
      <c r="B148" s="203"/>
      <c r="C148" s="544"/>
      <c r="D148" s="199">
        <v>0</v>
      </c>
      <c r="E148" s="200">
        <v>0</v>
      </c>
      <c r="F148" s="200">
        <v>0</v>
      </c>
      <c r="G148" s="197">
        <v>0</v>
      </c>
      <c r="H148" s="751"/>
      <c r="I148" s="199">
        <v>0</v>
      </c>
      <c r="J148" s="200">
        <v>0</v>
      </c>
      <c r="K148" s="200">
        <v>0</v>
      </c>
      <c r="L148" s="197">
        <v>0</v>
      </c>
      <c r="M148" s="751"/>
      <c r="N148" s="199">
        <v>0</v>
      </c>
      <c r="O148" s="200">
        <v>0</v>
      </c>
      <c r="P148" s="200">
        <v>0</v>
      </c>
      <c r="Q148" s="197">
        <v>0</v>
      </c>
      <c r="R148" s="474"/>
      <c r="S148" s="199">
        <v>0</v>
      </c>
      <c r="T148" s="200">
        <v>0</v>
      </c>
      <c r="U148" s="200">
        <v>0</v>
      </c>
      <c r="V148" s="197">
        <v>0</v>
      </c>
      <c r="W148" s="474"/>
      <c r="X148" s="199">
        <v>0</v>
      </c>
      <c r="Y148" s="200">
        <v>0</v>
      </c>
      <c r="Z148" s="200">
        <v>0</v>
      </c>
      <c r="AA148" s="197">
        <v>0</v>
      </c>
      <c r="AB148" s="474"/>
      <c r="AC148" s="199">
        <v>0</v>
      </c>
      <c r="AD148" s="200">
        <v>0</v>
      </c>
      <c r="AE148" s="200">
        <v>0</v>
      </c>
      <c r="AF148" s="197">
        <v>0</v>
      </c>
      <c r="AG148" s="474"/>
      <c r="AH148" s="199">
        <v>0</v>
      </c>
      <c r="AI148" s="200">
        <v>0</v>
      </c>
      <c r="AJ148" s="200">
        <v>0</v>
      </c>
      <c r="AK148" s="197">
        <v>0</v>
      </c>
      <c r="AL148" s="474"/>
      <c r="AM148" s="199">
        <v>0</v>
      </c>
      <c r="AN148" s="200">
        <v>0</v>
      </c>
      <c r="AO148" s="200">
        <v>0</v>
      </c>
      <c r="AP148" s="197">
        <v>0</v>
      </c>
      <c r="AQ148" s="475"/>
      <c r="AR148" s="199">
        <v>0</v>
      </c>
      <c r="AS148" s="200">
        <v>0</v>
      </c>
      <c r="AT148" s="200">
        <v>0</v>
      </c>
      <c r="AU148" s="197">
        <v>0</v>
      </c>
      <c r="AV148" s="475"/>
      <c r="AW148" s="199">
        <v>0</v>
      </c>
      <c r="AX148" s="200">
        <v>0</v>
      </c>
      <c r="AY148" s="200">
        <v>0</v>
      </c>
      <c r="AZ148" s="197">
        <v>0</v>
      </c>
      <c r="BA148" s="475"/>
      <c r="BB148" s="199">
        <v>0</v>
      </c>
      <c r="BC148" s="200">
        <v>0</v>
      </c>
      <c r="BD148" s="200">
        <v>0</v>
      </c>
      <c r="BE148" s="197">
        <v>0</v>
      </c>
      <c r="BF148" s="475"/>
      <c r="BG148" s="199">
        <v>0.34799999999999998</v>
      </c>
      <c r="BH148" s="200">
        <v>0</v>
      </c>
      <c r="BI148" s="200">
        <v>19.916</v>
      </c>
      <c r="BJ148" s="197">
        <v>31.891999999999999</v>
      </c>
      <c r="BK148" s="207"/>
      <c r="BL148" s="199">
        <v>40.68</v>
      </c>
      <c r="BM148" s="200">
        <v>46.637</v>
      </c>
      <c r="BN148" s="200">
        <v>44.790999999999997</v>
      </c>
      <c r="BO148" s="197">
        <v>48.308999999999997</v>
      </c>
      <c r="BP148" s="207"/>
      <c r="BQ148" s="199">
        <v>52.158539099999999</v>
      </c>
      <c r="BR148" s="200">
        <v>59.6528373421</v>
      </c>
      <c r="BS148" s="200">
        <v>91.394375904230898</v>
      </c>
      <c r="BT148" s="197">
        <v>105.19592421590079</v>
      </c>
      <c r="BU148" s="207"/>
      <c r="BV148" s="199">
        <f t="shared" ref="BV148" si="205">INDEX(D148:G148,1,COUNT(D148:G148))</f>
        <v>0</v>
      </c>
      <c r="BW148" s="200">
        <f t="shared" ref="BW148" si="206">INDEX(I148:L148,1,COUNT(I148:L148))</f>
        <v>0</v>
      </c>
      <c r="BX148" s="200">
        <f t="shared" ref="BX148" si="207">INDEX(N148:Q148,1,COUNT(N148:Q148))</f>
        <v>0</v>
      </c>
      <c r="BY148" s="200">
        <f t="shared" ref="BY148" si="208">INDEX(S148:V148,1,COUNT(S148:V148))</f>
        <v>0</v>
      </c>
      <c r="BZ148" s="200">
        <f t="shared" ref="BZ148" si="209">INDEX(X148:AA148,1,COUNT(X148:AA148))</f>
        <v>0</v>
      </c>
      <c r="CA148" s="200">
        <f t="shared" ref="CA148" si="210">INDEX(AC148:AF148,1,COUNT(AC148:AF148))</f>
        <v>0</v>
      </c>
      <c r="CB148" s="200">
        <f t="shared" ref="CB148" si="211">INDEX(AH148:AK148,1,COUNT(AH148:AK148))</f>
        <v>0</v>
      </c>
      <c r="CC148" s="200">
        <f t="shared" ref="CC148" si="212">INDEX(AM148:AP148,1,COUNT(AM148:AP148))</f>
        <v>0</v>
      </c>
      <c r="CD148" s="200">
        <f t="shared" ref="CD148" si="213">INDEX(AR148:AU148,1,COUNT(AR148:AU148))</f>
        <v>0</v>
      </c>
      <c r="CE148" s="200">
        <f t="shared" ref="CE148" si="214">INDEX(AW148:AZ148,1,COUNT(AW148:AZ148))</f>
        <v>0</v>
      </c>
      <c r="CF148" s="200">
        <f t="shared" ref="CF148" si="215">INDEX(BB148:BE148,1,COUNT(BB148:BE148))</f>
        <v>0</v>
      </c>
      <c r="CG148" s="545">
        <f t="shared" ref="CG148" si="216">INDEX(BG148:BJ148,1,COUNT(BG148:BJ148))</f>
        <v>31.891999999999999</v>
      </c>
      <c r="CH148" s="545">
        <f t="shared" ref="CH148" si="217">INDEX(BL148:BO148,1,COUNT(BL148:BO148))</f>
        <v>48.308999999999997</v>
      </c>
      <c r="CI148" s="546">
        <f t="shared" ref="CI148" si="218">INDEX(BQ148:BT148,1,COUNT(BQ148:BT148))</f>
        <v>105.19592421590079</v>
      </c>
      <c r="CJ148" s="733"/>
      <c r="CK148" s="781"/>
      <c r="CL148" s="781"/>
      <c r="CM148" s="781"/>
    </row>
    <row r="149" spans="1:91" x14ac:dyDescent="0.25">
      <c r="A149" s="206" t="s">
        <v>101</v>
      </c>
      <c r="B149" s="205"/>
      <c r="C149" s="544"/>
      <c r="D149" s="199">
        <v>21.287583250000004</v>
      </c>
      <c r="E149" s="200">
        <v>22.12639858</v>
      </c>
      <c r="F149" s="200">
        <v>22.18979775</v>
      </c>
      <c r="G149" s="197">
        <v>21.835372030000002</v>
      </c>
      <c r="H149" s="473"/>
      <c r="I149" s="199">
        <v>22.695015439999999</v>
      </c>
      <c r="J149" s="200">
        <v>22.608476019999998</v>
      </c>
      <c r="K149" s="200">
        <v>21.124463609999999</v>
      </c>
      <c r="L149" s="197">
        <v>17.49229339</v>
      </c>
      <c r="M149" s="473"/>
      <c r="N149" s="199">
        <v>18.153670899999998</v>
      </c>
      <c r="O149" s="200">
        <v>18.997203029999998</v>
      </c>
      <c r="P149" s="200">
        <v>19.00048322</v>
      </c>
      <c r="Q149" s="197">
        <v>16.69062585</v>
      </c>
      <c r="R149" s="174"/>
      <c r="S149" s="199">
        <v>23.628342189999994</v>
      </c>
      <c r="T149" s="200">
        <v>8.6375026499999983</v>
      </c>
      <c r="U149" s="200">
        <v>9.0402812099999998</v>
      </c>
      <c r="V149" s="197">
        <v>16.996588249999999</v>
      </c>
      <c r="W149" s="174"/>
      <c r="X149" s="199">
        <v>15.379898280000003</v>
      </c>
      <c r="Y149" s="200">
        <v>14.815351940000001</v>
      </c>
      <c r="Z149" s="200">
        <v>13.611169949999999</v>
      </c>
      <c r="AA149" s="197">
        <v>3.1678790500000016</v>
      </c>
      <c r="AB149" s="474"/>
      <c r="AC149" s="199">
        <v>1.53904851</v>
      </c>
      <c r="AD149" s="200">
        <v>1.8975120599999999</v>
      </c>
      <c r="AE149" s="200">
        <v>1.5844309799999998</v>
      </c>
      <c r="AF149" s="197">
        <v>210.76007655999999</v>
      </c>
      <c r="AG149" s="474"/>
      <c r="AH149" s="199">
        <v>205.19174315000001</v>
      </c>
      <c r="AI149" s="200">
        <v>205.02424145999998</v>
      </c>
      <c r="AJ149" s="200">
        <v>205.14954047999996</v>
      </c>
      <c r="AK149" s="197">
        <v>196.62081969999997</v>
      </c>
      <c r="AL149" s="174"/>
      <c r="AM149" s="199">
        <v>196.51622014</v>
      </c>
      <c r="AN149" s="200">
        <v>196.63521264999997</v>
      </c>
      <c r="AO149" s="200">
        <v>196.56870358</v>
      </c>
      <c r="AP149" s="197">
        <v>197.41632336000001</v>
      </c>
      <c r="AQ149" s="475"/>
      <c r="AR149" s="199">
        <v>197.22489782000002</v>
      </c>
      <c r="AS149" s="200">
        <v>197.23283570999999</v>
      </c>
      <c r="AT149" s="200">
        <v>196.97937193000001</v>
      </c>
      <c r="AU149" s="197">
        <v>227.50017114000002</v>
      </c>
      <c r="AV149" s="475"/>
      <c r="AW149" s="199">
        <v>236.39220656000001</v>
      </c>
      <c r="AX149" s="200">
        <v>171.30439982999999</v>
      </c>
      <c r="AY149" s="200">
        <v>175.09469916</v>
      </c>
      <c r="AZ149" s="197">
        <v>151.27633603000001</v>
      </c>
      <c r="BA149" s="475"/>
      <c r="BB149" s="199">
        <v>153.46317934999999</v>
      </c>
      <c r="BC149" s="200">
        <v>154.29834701999988</v>
      </c>
      <c r="BD149" s="200">
        <v>155.05193929999999</v>
      </c>
      <c r="BE149" s="197">
        <v>187.99136956150201</v>
      </c>
      <c r="BF149" s="475"/>
      <c r="BG149" s="743">
        <v>181.78413473911598</v>
      </c>
      <c r="BH149" s="200">
        <v>204.34846597854423</v>
      </c>
      <c r="BI149" s="200">
        <v>267.52791021000002</v>
      </c>
      <c r="BJ149" s="197">
        <v>280.74479087000003</v>
      </c>
      <c r="BK149" s="207"/>
      <c r="BL149" s="199">
        <v>265.461388</v>
      </c>
      <c r="BM149" s="200">
        <v>240.183876404415</v>
      </c>
      <c r="BN149" s="200">
        <v>268.391699444415</v>
      </c>
      <c r="BO149" s="197">
        <v>240.56649336398803</v>
      </c>
      <c r="BP149" s="207"/>
      <c r="BQ149" s="199">
        <v>223.59990692398802</v>
      </c>
      <c r="BR149" s="200">
        <v>392.51732628229456</v>
      </c>
      <c r="BS149" s="200">
        <v>415.02956206064925</v>
      </c>
      <c r="BT149" s="197">
        <v>278.25048015504342</v>
      </c>
      <c r="BU149" s="207"/>
      <c r="BV149" s="199">
        <f>INDEX(D149:G149,1,COUNT(D149:G149))</f>
        <v>21.835372030000002</v>
      </c>
      <c r="BW149" s="200">
        <f>INDEX(I149:L149,1,COUNT(I149:L149))</f>
        <v>17.49229339</v>
      </c>
      <c r="BX149" s="200">
        <f>INDEX(N149:Q149,1,COUNT(N149:Q149))</f>
        <v>16.69062585</v>
      </c>
      <c r="BY149" s="200">
        <f>INDEX(S149:V149,1,COUNT(S149:V149))</f>
        <v>16.996588249999999</v>
      </c>
      <c r="BZ149" s="200">
        <f>INDEX(X149:AA149,1,COUNT(X149:AA149))</f>
        <v>3.1678790500000016</v>
      </c>
      <c r="CA149" s="200">
        <f>INDEX(AC149:AF149,1,COUNT(AC149:AF149))</f>
        <v>210.76007655999999</v>
      </c>
      <c r="CB149" s="200">
        <f>INDEX(AH149:AK149,1,COUNT(AH149:AK149))</f>
        <v>196.62081969999997</v>
      </c>
      <c r="CC149" s="200">
        <f>INDEX(AM149:AP149,1,COUNT(AM149:AP149))</f>
        <v>197.41632336000001</v>
      </c>
      <c r="CD149" s="200">
        <f>INDEX(AR149:AU149,1,COUNT(AR149:AU149))</f>
        <v>227.50017114000002</v>
      </c>
      <c r="CE149" s="200">
        <f>INDEX(AW149:AZ149,1,COUNT(AW149:AZ149))</f>
        <v>151.27633603000001</v>
      </c>
      <c r="CF149" s="200">
        <f>INDEX(BB149:BE149,1,COUNT(BB149:BE149))</f>
        <v>187.99136956150201</v>
      </c>
      <c r="CG149" s="545">
        <f>INDEX(BG149:BJ149,1,COUNT(BG149:BJ149))</f>
        <v>280.74479087000003</v>
      </c>
      <c r="CH149" s="545">
        <f t="shared" si="189"/>
        <v>240.56649336398803</v>
      </c>
      <c r="CI149" s="546">
        <f t="shared" si="190"/>
        <v>278.25048015504342</v>
      </c>
      <c r="CJ149" s="733"/>
      <c r="CK149" s="781"/>
      <c r="CL149" s="781"/>
      <c r="CM149" s="781"/>
    </row>
    <row r="150" spans="1:91" x14ac:dyDescent="0.25">
      <c r="A150" s="555"/>
      <c r="B150" s="205"/>
      <c r="C150" s="547"/>
      <c r="D150" s="553"/>
      <c r="E150" s="552"/>
      <c r="F150" s="552"/>
      <c r="G150" s="554"/>
      <c r="H150" s="552"/>
      <c r="I150" s="553"/>
      <c r="J150" s="552"/>
      <c r="K150" s="552"/>
      <c r="L150" s="554"/>
      <c r="M150" s="552"/>
      <c r="N150" s="553"/>
      <c r="O150" s="552"/>
      <c r="P150" s="552"/>
      <c r="Q150" s="554"/>
      <c r="R150" s="552"/>
      <c r="S150" s="553"/>
      <c r="T150" s="552"/>
      <c r="U150" s="552"/>
      <c r="V150" s="554"/>
      <c r="W150" s="125"/>
      <c r="X150" s="553"/>
      <c r="Y150" s="552"/>
      <c r="Z150" s="552"/>
      <c r="AA150" s="554"/>
      <c r="AB150" s="125"/>
      <c r="AC150" s="553"/>
      <c r="AD150" s="552"/>
      <c r="AE150" s="552"/>
      <c r="AF150" s="554"/>
      <c r="AG150" s="125"/>
      <c r="AH150" s="553"/>
      <c r="AI150" s="552"/>
      <c r="AJ150" s="552"/>
      <c r="AK150" s="554"/>
      <c r="AL150" s="125"/>
      <c r="AM150" s="553"/>
      <c r="AN150" s="552"/>
      <c r="AO150" s="552"/>
      <c r="AP150" s="554"/>
      <c r="AQ150" s="207"/>
      <c r="AR150" s="553"/>
      <c r="AS150" s="552"/>
      <c r="AT150" s="552"/>
      <c r="AU150" s="554"/>
      <c r="AV150" s="207"/>
      <c r="AW150" s="553"/>
      <c r="AX150" s="552"/>
      <c r="AY150" s="552"/>
      <c r="AZ150" s="554"/>
      <c r="BA150" s="207"/>
      <c r="BB150" s="553"/>
      <c r="BC150" s="552"/>
      <c r="BD150" s="552"/>
      <c r="BE150" s="554"/>
      <c r="BF150" s="207"/>
      <c r="BG150" s="553"/>
      <c r="BH150" s="552"/>
      <c r="BI150" s="552"/>
      <c r="BJ150" s="197"/>
      <c r="BK150" s="207"/>
      <c r="BL150" s="553"/>
      <c r="BM150" s="552"/>
      <c r="BN150" s="552"/>
      <c r="BO150" s="554"/>
      <c r="BP150" s="207"/>
      <c r="BQ150" s="553"/>
      <c r="BR150" s="552"/>
      <c r="BS150" s="552"/>
      <c r="BT150" s="554"/>
      <c r="BU150" s="207"/>
      <c r="BV150" s="553"/>
      <c r="BW150" s="552"/>
      <c r="BX150" s="552"/>
      <c r="BY150" s="552"/>
      <c r="BZ150" s="552"/>
      <c r="CA150" s="552"/>
      <c r="CB150" s="200"/>
      <c r="CC150" s="200"/>
      <c r="CD150" s="200"/>
      <c r="CE150" s="200"/>
      <c r="CF150" s="200"/>
      <c r="CG150" s="200"/>
      <c r="CH150" s="200"/>
      <c r="CI150" s="197"/>
      <c r="CJ150" s="733"/>
      <c r="CK150" s="781"/>
      <c r="CL150" s="781"/>
      <c r="CM150" s="781"/>
    </row>
    <row r="151" spans="1:91" x14ac:dyDescent="0.25">
      <c r="A151" s="206" t="s">
        <v>106</v>
      </c>
      <c r="B151" s="203"/>
      <c r="C151" s="547"/>
      <c r="D151" s="199">
        <v>134.23844645999858</v>
      </c>
      <c r="E151" s="200">
        <v>131.31176202999873</v>
      </c>
      <c r="F151" s="200">
        <v>133.97714663999841</v>
      </c>
      <c r="G151" s="197">
        <v>43.693056629997621</v>
      </c>
      <c r="H151" s="473"/>
      <c r="I151" s="199">
        <v>51.342856560000001</v>
      </c>
      <c r="J151" s="200">
        <v>52.618578569999997</v>
      </c>
      <c r="K151" s="200">
        <v>54.02565379</v>
      </c>
      <c r="L151" s="197">
        <v>58.940891479999998</v>
      </c>
      <c r="M151" s="473"/>
      <c r="N151" s="199">
        <v>65.373283000000001</v>
      </c>
      <c r="O151" s="200">
        <v>65.444000579999994</v>
      </c>
      <c r="P151" s="200">
        <v>65.260116389999993</v>
      </c>
      <c r="Q151" s="197">
        <v>70.464204420000002</v>
      </c>
      <c r="R151" s="174"/>
      <c r="S151" s="199">
        <v>80.413488799999996</v>
      </c>
      <c r="T151" s="200">
        <v>99.705996439999993</v>
      </c>
      <c r="U151" s="200">
        <v>107.87649484999999</v>
      </c>
      <c r="V151" s="197">
        <v>103.72712876999999</v>
      </c>
      <c r="W151" s="174"/>
      <c r="X151" s="199">
        <v>98.74157366999998</v>
      </c>
      <c r="Y151" s="200">
        <v>117.98912265999999</v>
      </c>
      <c r="Z151" s="200">
        <v>131.82615392999998</v>
      </c>
      <c r="AA151" s="197">
        <v>141.68687735999998</v>
      </c>
      <c r="AB151" s="474"/>
      <c r="AC151" s="199">
        <v>148.40245131999998</v>
      </c>
      <c r="AD151" s="200">
        <v>136.43531630999996</v>
      </c>
      <c r="AE151" s="200">
        <v>153.61649213999996</v>
      </c>
      <c r="AF151" s="197">
        <v>150.19393962999996</v>
      </c>
      <c r="AG151" s="474"/>
      <c r="AH151" s="199">
        <v>155.55401616</v>
      </c>
      <c r="AI151" s="200">
        <v>128.89648399999999</v>
      </c>
      <c r="AJ151" s="200">
        <v>129.90241351</v>
      </c>
      <c r="AK151" s="197">
        <v>129.08581975999999</v>
      </c>
      <c r="AL151" s="174"/>
      <c r="AM151" s="199">
        <v>122.15272993000001</v>
      </c>
      <c r="AN151" s="200">
        <v>122.37202848999999</v>
      </c>
      <c r="AO151" s="200">
        <v>130.64864847999999</v>
      </c>
      <c r="AP151" s="197">
        <v>181.61870546</v>
      </c>
      <c r="AQ151" s="475"/>
      <c r="AR151" s="199">
        <v>171.69160058</v>
      </c>
      <c r="AS151" s="200">
        <v>165.80808284</v>
      </c>
      <c r="AT151" s="200">
        <v>170.30826625999998</v>
      </c>
      <c r="AU151" s="197">
        <v>167.48046744999999</v>
      </c>
      <c r="AV151" s="475"/>
      <c r="AW151" s="199">
        <v>169.51758175000001</v>
      </c>
      <c r="AX151" s="200">
        <v>175.13479228</v>
      </c>
      <c r="AY151" s="200">
        <v>172.42099999999999</v>
      </c>
      <c r="AZ151" s="197">
        <v>97.754511969999996</v>
      </c>
      <c r="BA151" s="475"/>
      <c r="BB151" s="199">
        <v>113.29752963999999</v>
      </c>
      <c r="BC151" s="200">
        <v>117.19248762666668</v>
      </c>
      <c r="BD151" s="200">
        <v>119.06521869999651</v>
      </c>
      <c r="BE151" s="197">
        <v>111.38412612643549</v>
      </c>
      <c r="BF151" s="475"/>
      <c r="BG151" s="199">
        <v>118.31542897</v>
      </c>
      <c r="BH151" s="200">
        <v>121.34669494626402</v>
      </c>
      <c r="BI151" s="200">
        <v>325.84279933000016</v>
      </c>
      <c r="BJ151" s="197">
        <v>318.35662718000009</v>
      </c>
      <c r="BK151" s="207"/>
      <c r="BL151" s="199">
        <v>316.18545639999996</v>
      </c>
      <c r="BM151" s="200">
        <v>1598.6757364102002</v>
      </c>
      <c r="BN151" s="200">
        <v>1720.24285991489</v>
      </c>
      <c r="BO151" s="197">
        <v>2148.6331397897902</v>
      </c>
      <c r="BP151" s="207"/>
      <c r="BQ151" s="199">
        <v>2024.5249901728901</v>
      </c>
      <c r="BR151" s="200">
        <v>430.21592926757</v>
      </c>
      <c r="BS151" s="200">
        <v>396.98398793370001</v>
      </c>
      <c r="BT151" s="197">
        <v>521.38055394200717</v>
      </c>
      <c r="BU151" s="207"/>
      <c r="BV151" s="199">
        <f>INDEX(D151:G151,1,COUNT(D151:G151))</f>
        <v>43.693056629997621</v>
      </c>
      <c r="BW151" s="200">
        <f>INDEX(I151:L151,1,COUNT(I151:L151))</f>
        <v>58.940891479999998</v>
      </c>
      <c r="BX151" s="200">
        <f>INDEX(N151:Q151,1,COUNT(N151:Q151))</f>
        <v>70.464204420000002</v>
      </c>
      <c r="BY151" s="200">
        <f>INDEX(S151:V151,1,COUNT(S151:V151))</f>
        <v>103.72712876999999</v>
      </c>
      <c r="BZ151" s="200">
        <f>INDEX(X151:AA151,1,COUNT(X151:AA151))</f>
        <v>141.68687735999998</v>
      </c>
      <c r="CA151" s="200">
        <f>INDEX(AC151:AF151,1,COUNT(AC151:AF151))</f>
        <v>150.19393962999996</v>
      </c>
      <c r="CB151" s="200">
        <f>INDEX(AH151:AK151,1,COUNT(AH151:AK151))</f>
        <v>129.08581975999999</v>
      </c>
      <c r="CC151" s="200">
        <f>INDEX(AM151:AP151,1,COUNT(AM151:AP151))</f>
        <v>181.61870546</v>
      </c>
      <c r="CD151" s="200">
        <f>INDEX(AR151:AU151,1,COUNT(AR151:AU151))</f>
        <v>167.48046744999999</v>
      </c>
      <c r="CE151" s="200">
        <f>INDEX(AW151:AZ151,1,COUNT(AW151:AZ151))</f>
        <v>97.754511969999996</v>
      </c>
      <c r="CF151" s="200">
        <f>INDEX(BB151:BE151,1,COUNT(BB151:BE151))</f>
        <v>111.38412612643549</v>
      </c>
      <c r="CG151" s="201">
        <f>INDEX(BG151:BJ151,1,COUNT(BG151:BJ151))</f>
        <v>318.35662718000009</v>
      </c>
      <c r="CH151" s="201">
        <f>INDEX(BL151:BO151,1,COUNT(BL151:BO151))</f>
        <v>2148.6331397897902</v>
      </c>
      <c r="CI151" s="202">
        <f>INDEX(BQ151:BT151,1,COUNT(BQ151:BT151))</f>
        <v>521.38055394200717</v>
      </c>
      <c r="CJ151" s="733"/>
      <c r="CK151" s="781"/>
      <c r="CL151" s="781"/>
      <c r="CM151" s="781"/>
    </row>
    <row r="152" spans="1:91" x14ac:dyDescent="0.25">
      <c r="A152" s="206" t="s">
        <v>107</v>
      </c>
      <c r="B152" s="203"/>
      <c r="C152" s="544"/>
      <c r="D152" s="199">
        <v>0</v>
      </c>
      <c r="E152" s="200">
        <v>0</v>
      </c>
      <c r="F152" s="200">
        <v>0</v>
      </c>
      <c r="G152" s="197">
        <v>0</v>
      </c>
      <c r="H152" s="473"/>
      <c r="I152" s="199">
        <v>0</v>
      </c>
      <c r="J152" s="200">
        <v>0</v>
      </c>
      <c r="K152" s="200">
        <v>0</v>
      </c>
      <c r="L152" s="197">
        <v>0</v>
      </c>
      <c r="M152" s="473"/>
      <c r="N152" s="199">
        <v>0</v>
      </c>
      <c r="O152" s="200">
        <v>0</v>
      </c>
      <c r="P152" s="200">
        <v>0</v>
      </c>
      <c r="Q152" s="197">
        <v>0</v>
      </c>
      <c r="R152" s="174"/>
      <c r="S152" s="199">
        <v>0</v>
      </c>
      <c r="T152" s="200">
        <v>0</v>
      </c>
      <c r="U152" s="200">
        <v>0</v>
      </c>
      <c r="V152" s="197">
        <v>0</v>
      </c>
      <c r="W152" s="174"/>
      <c r="X152" s="199">
        <v>0</v>
      </c>
      <c r="Y152" s="200">
        <v>0</v>
      </c>
      <c r="Z152" s="200">
        <v>0</v>
      </c>
      <c r="AA152" s="197">
        <v>0</v>
      </c>
      <c r="AB152" s="474"/>
      <c r="AC152" s="199">
        <v>0</v>
      </c>
      <c r="AD152" s="200">
        <v>0</v>
      </c>
      <c r="AE152" s="200">
        <v>0</v>
      </c>
      <c r="AF152" s="197">
        <v>0</v>
      </c>
      <c r="AG152" s="474"/>
      <c r="AH152" s="199">
        <v>0</v>
      </c>
      <c r="AI152" s="200">
        <v>0</v>
      </c>
      <c r="AJ152" s="200">
        <v>0</v>
      </c>
      <c r="AK152" s="197">
        <v>0</v>
      </c>
      <c r="AL152" s="174"/>
      <c r="AM152" s="199">
        <v>1921.3268649700001</v>
      </c>
      <c r="AN152" s="200">
        <v>1878.59699944</v>
      </c>
      <c r="AO152" s="200">
        <v>1944.9791171300001</v>
      </c>
      <c r="AP152" s="197">
        <v>1980.9120858900001</v>
      </c>
      <c r="AQ152" s="475"/>
      <c r="AR152" s="199">
        <v>2069.7248943699997</v>
      </c>
      <c r="AS152" s="200">
        <v>2135.45487594</v>
      </c>
      <c r="AT152" s="200">
        <v>2162.95071568</v>
      </c>
      <c r="AU152" s="197">
        <v>2150.2863986399998</v>
      </c>
      <c r="AV152" s="475"/>
      <c r="AW152" s="199">
        <v>2125.2544262900001</v>
      </c>
      <c r="AX152" s="200">
        <v>2057.4764783800001</v>
      </c>
      <c r="AY152" s="200">
        <v>2093.0401001700002</v>
      </c>
      <c r="AZ152" s="197">
        <v>2001.3490507199999</v>
      </c>
      <c r="BA152" s="475"/>
      <c r="BB152" s="199">
        <v>2111.4780769900003</v>
      </c>
      <c r="BC152" s="200">
        <v>2049.9386799882004</v>
      </c>
      <c r="BD152" s="200">
        <v>1804.7155473700009</v>
      </c>
      <c r="BE152" s="197">
        <v>1791.377369660001</v>
      </c>
      <c r="BF152" s="475"/>
      <c r="BG152" s="199">
        <v>1830.3216040500006</v>
      </c>
      <c r="BH152" s="200">
        <v>1766.31155519</v>
      </c>
      <c r="BI152" s="200">
        <v>1742.0117390600003</v>
      </c>
      <c r="BJ152" s="197">
        <v>1711.5258544700009</v>
      </c>
      <c r="BK152" s="207"/>
      <c r="BL152" s="199">
        <v>1671.5903802100004</v>
      </c>
      <c r="BM152" s="200">
        <v>1611.9976877000001</v>
      </c>
      <c r="BN152" s="200">
        <v>1691.08191132</v>
      </c>
      <c r="BO152" s="197">
        <v>1671.3237411800001</v>
      </c>
      <c r="BP152" s="207"/>
      <c r="BQ152" s="199">
        <v>1643.7583139000001</v>
      </c>
      <c r="BR152" s="200">
        <v>1939.6211887064501</v>
      </c>
      <c r="BS152" s="200">
        <v>1927.04433864255</v>
      </c>
      <c r="BT152" s="197">
        <v>1928.6941374064199</v>
      </c>
      <c r="BU152" s="207"/>
      <c r="BV152" s="199">
        <f>INDEX(D152:G152,1,COUNT(D152:G152))</f>
        <v>0</v>
      </c>
      <c r="BW152" s="200">
        <f>INDEX(I152:L152,1,COUNT(I152:L152))</f>
        <v>0</v>
      </c>
      <c r="BX152" s="200">
        <f>INDEX(N152:Q152,1,COUNT(N152:Q152))</f>
        <v>0</v>
      </c>
      <c r="BY152" s="200">
        <f>INDEX(S152:V152,1,COUNT(S152:V152))</f>
        <v>0</v>
      </c>
      <c r="BZ152" s="200">
        <f>INDEX(X152:AA152,1,COUNT(X152:AA152))</f>
        <v>0</v>
      </c>
      <c r="CA152" s="200">
        <f>INDEX(AC152:AF152,1,COUNT(AC152:AF152))</f>
        <v>0</v>
      </c>
      <c r="CB152" s="200">
        <f>INDEX(AH152:AK152,1,COUNT(AH152:AK152))</f>
        <v>0</v>
      </c>
      <c r="CC152" s="200">
        <f>INDEX(AM152:AP152,1,COUNT(AM152:AP152))</f>
        <v>1980.9120858900001</v>
      </c>
      <c r="CD152" s="200">
        <f>INDEX(AR152:AU152,1,COUNT(AR152:AU152))</f>
        <v>2150.2863986399998</v>
      </c>
      <c r="CE152" s="200">
        <f>INDEX(AW152:AZ152,1,COUNT(AW152:AZ152))</f>
        <v>2001.3490507199999</v>
      </c>
      <c r="CF152" s="200">
        <f>INDEX(BB152:BE152,1,COUNT(BB152:BE152))</f>
        <v>1791.377369660001</v>
      </c>
      <c r="CG152" s="545">
        <f>INDEX(BG152:BJ152,1,COUNT(BG152:BJ152))</f>
        <v>1711.5258544700009</v>
      </c>
      <c r="CH152" s="545">
        <f>INDEX(BL152:BO152,1,COUNT(BL152:BO152))</f>
        <v>1671.3237411800001</v>
      </c>
      <c r="CI152" s="546">
        <f>INDEX(BQ152:BT152,1,COUNT(BQ152:BT152))</f>
        <v>1928.6941374064199</v>
      </c>
      <c r="CJ152" s="733"/>
      <c r="CK152" s="781"/>
      <c r="CL152" s="781"/>
      <c r="CM152" s="781"/>
    </row>
    <row r="153" spans="1:91" x14ac:dyDescent="0.25">
      <c r="A153" s="206" t="s">
        <v>108</v>
      </c>
      <c r="B153" s="203"/>
      <c r="C153" s="547"/>
      <c r="D153" s="199">
        <v>4294.9865337799984</v>
      </c>
      <c r="E153" s="200">
        <v>4385.5873193099987</v>
      </c>
      <c r="F153" s="200">
        <v>4487.0583802399979</v>
      </c>
      <c r="G153" s="197">
        <v>4667.0201782699987</v>
      </c>
      <c r="H153" s="473"/>
      <c r="I153" s="199">
        <v>4660.6305213100004</v>
      </c>
      <c r="J153" s="200">
        <v>4686.1146132000003</v>
      </c>
      <c r="K153" s="200">
        <v>4727.4699917999997</v>
      </c>
      <c r="L153" s="197">
        <v>4860.225181759999</v>
      </c>
      <c r="M153" s="473"/>
      <c r="N153" s="199">
        <v>4876.3918249799999</v>
      </c>
      <c r="O153" s="200">
        <v>4898.2625403000002</v>
      </c>
      <c r="P153" s="200">
        <v>4977.7829048900012</v>
      </c>
      <c r="Q153" s="197">
        <v>5091.9710612500003</v>
      </c>
      <c r="R153" s="174"/>
      <c r="S153" s="199">
        <v>5143.6640291100002</v>
      </c>
      <c r="T153" s="200">
        <v>5161.4708663499996</v>
      </c>
      <c r="U153" s="200">
        <v>5314.0451062899992</v>
      </c>
      <c r="V153" s="197">
        <v>5438.8945298599992</v>
      </c>
      <c r="W153" s="174"/>
      <c r="X153" s="199">
        <v>5455.6977000299994</v>
      </c>
      <c r="Y153" s="200">
        <v>5475.6140413699986</v>
      </c>
      <c r="Z153" s="200">
        <v>5572.0137258799987</v>
      </c>
      <c r="AA153" s="197">
        <v>5787.9818623599995</v>
      </c>
      <c r="AB153" s="474"/>
      <c r="AC153" s="199">
        <v>5879.7800646399992</v>
      </c>
      <c r="AD153" s="200">
        <v>6015.10383688</v>
      </c>
      <c r="AE153" s="200">
        <v>6155.2782642100001</v>
      </c>
      <c r="AF153" s="197">
        <v>6637.8264325699993</v>
      </c>
      <c r="AG153" s="474"/>
      <c r="AH153" s="199">
        <v>6813.6998848200001</v>
      </c>
      <c r="AI153" s="200">
        <v>7062.5706702900006</v>
      </c>
      <c r="AJ153" s="200">
        <v>7193.6114816500012</v>
      </c>
      <c r="AK153" s="197">
        <v>7278.8653859200012</v>
      </c>
      <c r="AL153" s="174"/>
      <c r="AM153" s="199">
        <v>7295.2853334199999</v>
      </c>
      <c r="AN153" s="200">
        <v>7309.0103446200001</v>
      </c>
      <c r="AO153" s="200">
        <v>7453.7239870800004</v>
      </c>
      <c r="AP153" s="197">
        <v>7572.7619594999996</v>
      </c>
      <c r="AQ153" s="475"/>
      <c r="AR153" s="199">
        <v>7884.6958553199993</v>
      </c>
      <c r="AS153" s="200">
        <v>7899.2508961200001</v>
      </c>
      <c r="AT153" s="200">
        <v>7976.1090937099998</v>
      </c>
      <c r="AU153" s="197">
        <v>8005.8600604100002</v>
      </c>
      <c r="AV153" s="475"/>
      <c r="AW153" s="199">
        <v>8176.112548359999</v>
      </c>
      <c r="AX153" s="200">
        <v>8030.8963276200002</v>
      </c>
      <c r="AY153" s="200">
        <v>8235.0379499200008</v>
      </c>
      <c r="AZ153" s="197">
        <v>8476.4947133700007</v>
      </c>
      <c r="BA153" s="475"/>
      <c r="BB153" s="199">
        <v>8344.7587066600008</v>
      </c>
      <c r="BC153" s="200">
        <v>5768.70139234</v>
      </c>
      <c r="BD153" s="200">
        <v>5775.1971567499977</v>
      </c>
      <c r="BE153" s="197">
        <v>5862.4134749000004</v>
      </c>
      <c r="BF153" s="475"/>
      <c r="BG153" s="199">
        <v>5955.1170682300026</v>
      </c>
      <c r="BH153" s="200">
        <v>5994.552835620003</v>
      </c>
      <c r="BI153" s="200">
        <v>6090.19548381</v>
      </c>
      <c r="BJ153" s="197">
        <v>6387.581189350004</v>
      </c>
      <c r="BK153" s="207"/>
      <c r="BL153" s="199">
        <v>6494.6376087300023</v>
      </c>
      <c r="BM153" s="200">
        <v>6585.2265920608024</v>
      </c>
      <c r="BN153" s="200">
        <v>6755.8637032791239</v>
      </c>
      <c r="BO153" s="197">
        <v>7135.9663399337105</v>
      </c>
      <c r="BP153" s="207"/>
      <c r="BQ153" s="199">
        <v>7251.0179104676545</v>
      </c>
      <c r="BR153" s="200">
        <v>11943.351626142203</v>
      </c>
      <c r="BS153" s="200">
        <v>12204.936188161217</v>
      </c>
      <c r="BT153" s="197">
        <v>12167.096645382342</v>
      </c>
      <c r="BU153" s="207"/>
      <c r="BV153" s="199">
        <f>INDEX(D153:G153,1,COUNT(D153:G153))</f>
        <v>4667.0201782699987</v>
      </c>
      <c r="BW153" s="200">
        <f>INDEX(I153:L153,1,COUNT(I153:L153))</f>
        <v>4860.225181759999</v>
      </c>
      <c r="BX153" s="200">
        <f>INDEX(N153:Q153,1,COUNT(N153:Q153))</f>
        <v>5091.9710612500003</v>
      </c>
      <c r="BY153" s="200">
        <f>INDEX(S153:V153,1,COUNT(S153:V153))</f>
        <v>5438.8945298599992</v>
      </c>
      <c r="BZ153" s="200">
        <f>INDEX(X153:AA153,1,COUNT(X153:AA153))</f>
        <v>5787.9818623599995</v>
      </c>
      <c r="CA153" s="200">
        <f>INDEX(AC153:AF153,1,COUNT(AC153:AF153))</f>
        <v>6637.8264325699993</v>
      </c>
      <c r="CB153" s="200">
        <f>INDEX(AH153:AK153,1,COUNT(AH153:AK153))</f>
        <v>7278.8653859200012</v>
      </c>
      <c r="CC153" s="200">
        <f>INDEX(AM153:AP153,1,COUNT(AM153:AP153))</f>
        <v>7572.7619594999996</v>
      </c>
      <c r="CD153" s="200">
        <f>INDEX(AR153:AU153,1,COUNT(AR153:AU153))</f>
        <v>8005.8600604100002</v>
      </c>
      <c r="CE153" s="200">
        <f>INDEX(AW153:AZ153,1,COUNT(AW153:AZ153))</f>
        <v>8476.4947133700007</v>
      </c>
      <c r="CF153" s="200">
        <f>INDEX(BB153:BE153,1,COUNT(BB153:BE153))</f>
        <v>5862.4134749000004</v>
      </c>
      <c r="CG153" s="201">
        <f>INDEX(BG153:BJ153,1,COUNT(BG153:BJ153))</f>
        <v>6387.581189350004</v>
      </c>
      <c r="CH153" s="201">
        <f>INDEX(BL153:BO153,1,COUNT(BL153:BO153))</f>
        <v>7135.9663399337105</v>
      </c>
      <c r="CI153" s="202">
        <f>INDEX(BQ153:BT153,1,COUNT(BQ153:BT153))</f>
        <v>12167.096645382342</v>
      </c>
      <c r="CJ153" s="733"/>
      <c r="CK153" s="781"/>
      <c r="CL153" s="781"/>
      <c r="CM153" s="781"/>
    </row>
    <row r="154" spans="1:91" x14ac:dyDescent="0.25">
      <c r="A154" s="206" t="s">
        <v>109</v>
      </c>
      <c r="B154" s="203"/>
      <c r="C154" s="547"/>
      <c r="D154" s="199">
        <v>1553.0603615000009</v>
      </c>
      <c r="E154" s="200">
        <v>1650.4208085100008</v>
      </c>
      <c r="F154" s="200">
        <v>1786.9757491900009</v>
      </c>
      <c r="G154" s="197">
        <v>1965.2962588950006</v>
      </c>
      <c r="H154" s="473"/>
      <c r="I154" s="199">
        <v>1915.4225132399999</v>
      </c>
      <c r="J154" s="200">
        <v>1977.6663687100001</v>
      </c>
      <c r="K154" s="200">
        <v>2053.4543444800001</v>
      </c>
      <c r="L154" s="197">
        <v>2168.7550530100002</v>
      </c>
      <c r="M154" s="473"/>
      <c r="N154" s="199">
        <v>2958.2638139100004</v>
      </c>
      <c r="O154" s="200">
        <v>2929.2820938200007</v>
      </c>
      <c r="P154" s="200">
        <v>3013.9352643300003</v>
      </c>
      <c r="Q154" s="197">
        <v>3158.1133303300003</v>
      </c>
      <c r="R154" s="174"/>
      <c r="S154" s="199">
        <v>3130.96377536</v>
      </c>
      <c r="T154" s="200">
        <v>3166.78146861</v>
      </c>
      <c r="U154" s="200">
        <v>3241.72676297</v>
      </c>
      <c r="V154" s="197">
        <v>3293.93502038</v>
      </c>
      <c r="W154" s="174"/>
      <c r="X154" s="199">
        <v>3248.73757514</v>
      </c>
      <c r="Y154" s="200">
        <v>3233.4767797499999</v>
      </c>
      <c r="Z154" s="200">
        <v>3283.7626660599999</v>
      </c>
      <c r="AA154" s="197">
        <v>3371.5993908299997</v>
      </c>
      <c r="AB154" s="474"/>
      <c r="AC154" s="199">
        <v>1905.4131523000001</v>
      </c>
      <c r="AD154" s="200">
        <v>1935.9037290600004</v>
      </c>
      <c r="AE154" s="200">
        <v>1971.5142816700004</v>
      </c>
      <c r="AF154" s="197">
        <v>2238.0418448300002</v>
      </c>
      <c r="AG154" s="474"/>
      <c r="AH154" s="199">
        <v>2218.8776124800002</v>
      </c>
      <c r="AI154" s="200">
        <v>2259.6488666000005</v>
      </c>
      <c r="AJ154" s="200">
        <v>2359.0546961000005</v>
      </c>
      <c r="AK154" s="197">
        <v>2369.3554488100003</v>
      </c>
      <c r="AL154" s="174"/>
      <c r="AM154" s="199">
        <v>2321.0136744599999</v>
      </c>
      <c r="AN154" s="200">
        <v>2316.6162605999998</v>
      </c>
      <c r="AO154" s="200">
        <v>2322.9529614200001</v>
      </c>
      <c r="AP154" s="197">
        <v>1762.59264396</v>
      </c>
      <c r="AQ154" s="475"/>
      <c r="AR154" s="199">
        <v>1780.49991037</v>
      </c>
      <c r="AS154" s="200">
        <v>1770.4501640999999</v>
      </c>
      <c r="AT154" s="200">
        <v>1762.24763605</v>
      </c>
      <c r="AU154" s="197">
        <v>1782.6548759000002</v>
      </c>
      <c r="AV154" s="475"/>
      <c r="AW154" s="199">
        <v>1792.35520174</v>
      </c>
      <c r="AX154" s="200">
        <v>1631.24806633</v>
      </c>
      <c r="AY154" s="200">
        <v>1707.6553416199999</v>
      </c>
      <c r="AZ154" s="197">
        <v>1716.5256593900001</v>
      </c>
      <c r="BA154" s="475"/>
      <c r="BB154" s="199">
        <v>1901.5626445099999</v>
      </c>
      <c r="BC154" s="200">
        <v>1828.3610905600003</v>
      </c>
      <c r="BD154" s="200">
        <v>1874.9691289900009</v>
      </c>
      <c r="BE154" s="197">
        <v>1918.3489964900009</v>
      </c>
      <c r="BF154" s="475"/>
      <c r="BG154" s="199">
        <v>2068.2748616899994</v>
      </c>
      <c r="BH154" s="200">
        <v>2071.3427510000001</v>
      </c>
      <c r="BI154" s="200">
        <v>2265.8437539199999</v>
      </c>
      <c r="BJ154" s="197">
        <v>2553.9172211399991</v>
      </c>
      <c r="BK154" s="207"/>
      <c r="BL154" s="199">
        <v>1872.0828650700009</v>
      </c>
      <c r="BM154" s="200">
        <v>1974.6960771131598</v>
      </c>
      <c r="BN154" s="200">
        <v>2161.7784444378362</v>
      </c>
      <c r="BO154" s="197">
        <v>1908.3300185425271</v>
      </c>
      <c r="BP154" s="207"/>
      <c r="BQ154" s="199">
        <v>2073.7769166731318</v>
      </c>
      <c r="BR154" s="200">
        <v>3823.0074869262658</v>
      </c>
      <c r="BS154" s="200">
        <v>3402.2005127398575</v>
      </c>
      <c r="BT154" s="197">
        <v>3316.4781131706613</v>
      </c>
      <c r="BU154" s="207"/>
      <c r="BV154" s="199">
        <f>INDEX(D154:G154,1,COUNT(D154:G154))</f>
        <v>1965.2962588950006</v>
      </c>
      <c r="BW154" s="200">
        <f>INDEX(I154:L154,1,COUNT(I154:L154))</f>
        <v>2168.7550530100002</v>
      </c>
      <c r="BX154" s="200">
        <f>INDEX(N154:Q154,1,COUNT(N154:Q154))</f>
        <v>3158.1133303300003</v>
      </c>
      <c r="BY154" s="200">
        <f>INDEX(S154:V154,1,COUNT(S154:V154))</f>
        <v>3293.93502038</v>
      </c>
      <c r="BZ154" s="200">
        <f>INDEX(X154:AA154,1,COUNT(X154:AA154))</f>
        <v>3371.5993908299997</v>
      </c>
      <c r="CA154" s="200">
        <f>INDEX(AC154:AF154,1,COUNT(AC154:AF154))</f>
        <v>2238.0418448300002</v>
      </c>
      <c r="CB154" s="200">
        <f>INDEX(AH154:AK154,1,COUNT(AH154:AK154))</f>
        <v>2369.3554488100003</v>
      </c>
      <c r="CC154" s="200">
        <f>INDEX(AM154:AP154,1,COUNT(AM154:AP154))</f>
        <v>1762.59264396</v>
      </c>
      <c r="CD154" s="200">
        <f>INDEX(AR154:AU154,1,COUNT(AR154:AU154))</f>
        <v>1782.6548759000002</v>
      </c>
      <c r="CE154" s="200">
        <f>INDEX(AW154:AZ154,1,COUNT(AW154:AZ154))</f>
        <v>1716.5256593900001</v>
      </c>
      <c r="CF154" s="200">
        <f>INDEX(BB154:BE154,1,COUNT(BB154:BE154))</f>
        <v>1918.3489964900009</v>
      </c>
      <c r="CG154" s="201">
        <f>INDEX(BG154:BJ154,1,COUNT(BG154:BJ154))</f>
        <v>2553.9172211399991</v>
      </c>
      <c r="CH154" s="201">
        <f>INDEX(BL154:BO154,1,COUNT(BL154:BO154))</f>
        <v>1908.3300185425271</v>
      </c>
      <c r="CI154" s="202">
        <f>INDEX(BQ154:BT154,1,COUNT(BQ154:BT154))</f>
        <v>3316.4781131706613</v>
      </c>
      <c r="CJ154" s="733"/>
      <c r="CK154" s="781"/>
      <c r="CL154" s="781"/>
      <c r="CM154" s="781"/>
    </row>
    <row r="155" spans="1:91" s="113" customFormat="1" x14ac:dyDescent="0.25">
      <c r="A155" s="560" t="s">
        <v>110</v>
      </c>
      <c r="B155" s="205"/>
      <c r="C155" s="567"/>
      <c r="D155" s="215">
        <f>SUM(D138:D149,D151:D154)</f>
        <v>7348.6473344765845</v>
      </c>
      <c r="E155" s="216">
        <f>SUM(E138:E149,E151:E154)</f>
        <v>7611.3433891626182</v>
      </c>
      <c r="F155" s="216">
        <f>SUM(F138:F149,F151:F154)</f>
        <v>7864.3075358248998</v>
      </c>
      <c r="G155" s="214">
        <f>SUM(G138:G149,G151:G154)</f>
        <v>8116.5165761771832</v>
      </c>
      <c r="H155" s="200"/>
      <c r="I155" s="215">
        <f>SUM(I138:I149,I151:I154)</f>
        <v>8067.3660068399995</v>
      </c>
      <c r="J155" s="216">
        <f>SUM(J138:J149,J151:J154)</f>
        <v>8090.6571030900004</v>
      </c>
      <c r="K155" s="216">
        <f>SUM(K138:K149,K151:K154)</f>
        <v>8210.2183556199998</v>
      </c>
      <c r="L155" s="214">
        <f>SUM(L138:L149,L151:L154)</f>
        <v>8474.6039499699982</v>
      </c>
      <c r="M155" s="200"/>
      <c r="N155" s="215">
        <f>SUM(N138:N149,N151:N154)</f>
        <v>9361.0900508199993</v>
      </c>
      <c r="O155" s="216">
        <f>SUM(O138:O149,O151:O154)</f>
        <v>9340.0462034000011</v>
      </c>
      <c r="P155" s="216">
        <f>SUM(P138:P149,P151:P154)</f>
        <v>9620.0245314500007</v>
      </c>
      <c r="Q155" s="214">
        <f>SUM(Q138:Q149,Q151:Q154)</f>
        <v>9978.0241647600014</v>
      </c>
      <c r="R155" s="200"/>
      <c r="S155" s="215">
        <f>SUM(S138:S149,S151:S154)</f>
        <v>9935.3497914899999</v>
      </c>
      <c r="T155" s="216">
        <f>SUM(T138:T149,T151:T154)</f>
        <v>10044.986112319999</v>
      </c>
      <c r="U155" s="216">
        <f>SUM(U138:U149,U151:U154)</f>
        <v>10424.879482439999</v>
      </c>
      <c r="V155" s="214">
        <f>SUM(V138:V149,V151:V154)</f>
        <v>10801.71102436</v>
      </c>
      <c r="W155" s="124"/>
      <c r="X155" s="215">
        <f>SUM(X138:X149,X151:X154)</f>
        <v>10605.364865129999</v>
      </c>
      <c r="Y155" s="216">
        <f>SUM(Y138:Y149,Y151:Y154)</f>
        <v>10598.853017869998</v>
      </c>
      <c r="Z155" s="216">
        <f>SUM(Z138:Z149,Z151:Z154)</f>
        <v>10663.743200979998</v>
      </c>
      <c r="AA155" s="214">
        <f>SUM(AA138:AA149,AA151:AA154)</f>
        <v>11147.874246539999</v>
      </c>
      <c r="AB155" s="124"/>
      <c r="AC155" s="215">
        <f>SUM(AC138:AC149,AC151:AC154)</f>
        <v>10905.830086174392</v>
      </c>
      <c r="AD155" s="216">
        <f>SUM(AD138:AD149,AD151:AD154)</f>
        <v>11199.267618263313</v>
      </c>
      <c r="AE155" s="216">
        <f>SUM(AE138:AE149,AE151:AE154)</f>
        <v>11600.709167639912</v>
      </c>
      <c r="AF155" s="214">
        <f>SUM(AF138:AF149,AF151:AF154)</f>
        <v>12794.235418146509</v>
      </c>
      <c r="AG155" s="124"/>
      <c r="AH155" s="215">
        <f>SUM(AH138:AH149,AH151:AH154)</f>
        <v>13111.290259610001</v>
      </c>
      <c r="AI155" s="216">
        <f>SUM(AI138:AI149,AI151:AI154)</f>
        <v>13511.727391650002</v>
      </c>
      <c r="AJ155" s="216">
        <f>SUM(AJ138:AJ149,AJ151:AJ154)</f>
        <v>13899.052168320002</v>
      </c>
      <c r="AK155" s="214">
        <f>SUM(AK138:AK149,AK151:AK154)</f>
        <v>14287.688690250001</v>
      </c>
      <c r="AL155" s="124"/>
      <c r="AM155" s="215">
        <f>SUM(AM138:AM149,AM151:AM154)</f>
        <v>15839.049482650002</v>
      </c>
      <c r="AN155" s="216">
        <f>SUM(AN138:AN149,AN151:AN154)</f>
        <v>15966.83909093</v>
      </c>
      <c r="AO155" s="216">
        <f>SUM(AO138:AO149,AO151:AO154)</f>
        <v>16422.585041869999</v>
      </c>
      <c r="AP155" s="214">
        <f>SUM(AP138:AP149,AP151:AP154)</f>
        <v>16137.416371630001</v>
      </c>
      <c r="AQ155" s="207"/>
      <c r="AR155" s="215">
        <f>SUM(AR138:AR149,AR151:AR154)</f>
        <v>17886.531719379997</v>
      </c>
      <c r="AS155" s="216">
        <f>SUM(AS138:AS149,AS151:AS154)</f>
        <v>18437.033233769998</v>
      </c>
      <c r="AT155" s="216">
        <f>SUM(AT138:AT149,AT151:AT154)</f>
        <v>18859.538178850002</v>
      </c>
      <c r="AU155" s="214">
        <f>SUM(AU138:AU149,AU151:AU154)</f>
        <v>18761.088894640001</v>
      </c>
      <c r="AV155" s="207"/>
      <c r="AW155" s="215">
        <f>SUM(AW138:AW149,AW151:AW154)</f>
        <v>19054.780286609999</v>
      </c>
      <c r="AX155" s="216">
        <f>SUM(AX138:AX149,AX151:AX154)</f>
        <v>18294.715036220001</v>
      </c>
      <c r="AY155" s="216">
        <f>SUM(AY138:AY149,AY151:AY154)</f>
        <v>19110.522309640004</v>
      </c>
      <c r="AZ155" s="214">
        <f>SUM(AZ138:AZ149,AZ151:AZ154)</f>
        <v>19203.27637774</v>
      </c>
      <c r="BA155" s="207"/>
      <c r="BB155" s="215">
        <f>SUM(BB138:BB149,BB151:BB154)</f>
        <v>19092.289142945199</v>
      </c>
      <c r="BC155" s="216">
        <f>SUM(BC138:BC149,BC151:BC154)</f>
        <v>16716.234538404868</v>
      </c>
      <c r="BD155" s="216">
        <f>SUM(BD138:BD149,BD151:BD154)</f>
        <v>16929.341849429995</v>
      </c>
      <c r="BE155" s="214">
        <f>SUM(BE138:BE149,BE151:BE154)</f>
        <v>17876.403362556437</v>
      </c>
      <c r="BF155" s="207"/>
      <c r="BG155" s="755">
        <f>SUM(BG138:BG149,BG151:BG154)</f>
        <v>18328.191045140004</v>
      </c>
      <c r="BH155" s="216">
        <f>SUM(BH138:BH149,BH151:BH154)</f>
        <v>17688.902475634815</v>
      </c>
      <c r="BI155" s="216">
        <f>SUM(BI138:BI149,BI151:BI154)</f>
        <v>18370.0344439</v>
      </c>
      <c r="BJ155" s="214">
        <f>SUM(BJ138:BJ149,BJ151:BJ154)</f>
        <v>19603.079677970007</v>
      </c>
      <c r="BK155" s="207"/>
      <c r="BL155" s="215">
        <f>SUM(BL138:BL149,BL151:BL154)</f>
        <v>20038.556448290004</v>
      </c>
      <c r="BM155" s="216">
        <f>SUM(BM138:BM149,BM151:BM154)</f>
        <v>22594.067384402359</v>
      </c>
      <c r="BN155" s="216">
        <f>SUM(BN138:BN149,BN151:BN154)</f>
        <v>23155.685820093968</v>
      </c>
      <c r="BO155" s="214">
        <f>SUM(BO138:BO149,BO151:BO154)</f>
        <v>23510.353342924111</v>
      </c>
      <c r="BP155" s="207"/>
      <c r="BQ155" s="215">
        <f>SUM(BQ138:BQ149,BQ151:BQ154)</f>
        <v>23180.474229474694</v>
      </c>
      <c r="BR155" s="216">
        <f>SUM(BR138:BR149,BR151:BR154)</f>
        <v>29320.562787331717</v>
      </c>
      <c r="BS155" s="216">
        <f>SUM(BS138:BS149,BS151:BS154)</f>
        <v>29824.133541403269</v>
      </c>
      <c r="BT155" s="214">
        <f>SUM(BT138:BT149,BT151:BT154)</f>
        <v>30172.524131109865</v>
      </c>
      <c r="BU155" s="207"/>
      <c r="BV155" s="215">
        <f t="shared" ref="BV155:CG155" si="219">SUM(BV138:BV149,BV151:BV154)</f>
        <v>8116.5165761771832</v>
      </c>
      <c r="BW155" s="216">
        <f t="shared" si="219"/>
        <v>8474.6039499699982</v>
      </c>
      <c r="BX155" s="216">
        <f t="shared" si="219"/>
        <v>9978.0241647600014</v>
      </c>
      <c r="BY155" s="216">
        <f t="shared" si="219"/>
        <v>10801.71102436</v>
      </c>
      <c r="BZ155" s="216">
        <f t="shared" si="219"/>
        <v>11147.874246539999</v>
      </c>
      <c r="CA155" s="216">
        <f t="shared" si="219"/>
        <v>12794.235418146509</v>
      </c>
      <c r="CB155" s="216">
        <f t="shared" si="219"/>
        <v>14287.688690250001</v>
      </c>
      <c r="CC155" s="216">
        <f t="shared" si="219"/>
        <v>16137.416371630001</v>
      </c>
      <c r="CD155" s="216">
        <f t="shared" si="219"/>
        <v>18761.088894640001</v>
      </c>
      <c r="CE155" s="216">
        <f t="shared" si="219"/>
        <v>19203.27637774</v>
      </c>
      <c r="CF155" s="216">
        <f t="shared" si="219"/>
        <v>17876.403362556437</v>
      </c>
      <c r="CG155" s="216">
        <f t="shared" si="219"/>
        <v>19603.079677970007</v>
      </c>
      <c r="CH155" s="216">
        <f>INDEX(BL155:BO155,1,COUNT(BL155:BO155))</f>
        <v>23510.353342924111</v>
      </c>
      <c r="CI155" s="214">
        <f>INDEX(BQ155:BT155,1,COUNT(BQ155:BT155))</f>
        <v>30172.524131109865</v>
      </c>
      <c r="CJ155" s="733"/>
      <c r="CK155" s="781"/>
      <c r="CL155" s="781"/>
      <c r="CM155" s="781"/>
    </row>
    <row r="156" spans="1:91" x14ac:dyDescent="0.25">
      <c r="A156" s="188"/>
      <c r="B156" s="203"/>
      <c r="C156" s="547"/>
      <c r="D156" s="553"/>
      <c r="E156" s="552"/>
      <c r="F156" s="552"/>
      <c r="G156" s="554"/>
      <c r="H156" s="552"/>
      <c r="I156" s="553"/>
      <c r="J156" s="552"/>
      <c r="K156" s="552"/>
      <c r="L156" s="554"/>
      <c r="M156" s="552"/>
      <c r="N156" s="553"/>
      <c r="O156" s="552"/>
      <c r="P156" s="552"/>
      <c r="Q156" s="554"/>
      <c r="R156" s="552"/>
      <c r="S156" s="553"/>
      <c r="T156" s="552"/>
      <c r="U156" s="552"/>
      <c r="V156" s="554"/>
      <c r="W156" s="125"/>
      <c r="X156" s="553"/>
      <c r="Y156" s="552"/>
      <c r="Z156" s="552"/>
      <c r="AA156" s="554"/>
      <c r="AB156" s="125"/>
      <c r="AC156" s="553"/>
      <c r="AD156" s="552"/>
      <c r="AE156" s="552"/>
      <c r="AF156" s="554"/>
      <c r="AG156" s="125"/>
      <c r="AH156" s="553"/>
      <c r="AI156" s="552"/>
      <c r="AJ156" s="552"/>
      <c r="AK156" s="554"/>
      <c r="AL156" s="125"/>
      <c r="AM156" s="553"/>
      <c r="AN156" s="552"/>
      <c r="AO156" s="552"/>
      <c r="AP156" s="554"/>
      <c r="AQ156" s="207"/>
      <c r="AR156" s="553"/>
      <c r="AS156" s="552"/>
      <c r="AT156" s="552"/>
      <c r="AU156" s="554"/>
      <c r="AV156" s="207"/>
      <c r="AW156" s="553"/>
      <c r="AX156" s="552"/>
      <c r="AY156" s="552"/>
      <c r="AZ156" s="554"/>
      <c r="BA156" s="207"/>
      <c r="BB156" s="553"/>
      <c r="BC156" s="552"/>
      <c r="BD156" s="552"/>
      <c r="BE156" s="554"/>
      <c r="BF156" s="207"/>
      <c r="BG156" s="553"/>
      <c r="BH156" s="552"/>
      <c r="BI156" s="552"/>
      <c r="BJ156" s="197"/>
      <c r="BK156" s="207"/>
      <c r="BL156" s="553"/>
      <c r="BM156" s="552"/>
      <c r="BN156" s="552"/>
      <c r="BO156" s="554"/>
      <c r="BP156" s="207"/>
      <c r="BQ156" s="553"/>
      <c r="BR156" s="552"/>
      <c r="BS156" s="552"/>
      <c r="BT156" s="554"/>
      <c r="BU156" s="207"/>
      <c r="BV156" s="553"/>
      <c r="BW156" s="552"/>
      <c r="BX156" s="552"/>
      <c r="BY156" s="552"/>
      <c r="BZ156" s="552"/>
      <c r="CA156" s="552"/>
      <c r="CB156" s="200"/>
      <c r="CC156" s="200"/>
      <c r="CD156" s="200"/>
      <c r="CE156" s="200"/>
      <c r="CF156" s="200"/>
      <c r="CG156" s="200"/>
      <c r="CH156" s="200"/>
      <c r="CI156" s="197"/>
      <c r="CJ156" s="733"/>
      <c r="CK156" s="781"/>
      <c r="CL156" s="781"/>
      <c r="CM156" s="781"/>
    </row>
    <row r="157" spans="1:91" s="113" customFormat="1" x14ac:dyDescent="0.25">
      <c r="A157" s="567" t="s">
        <v>111</v>
      </c>
      <c r="B157" s="205"/>
      <c r="C157" s="567"/>
      <c r="D157" s="215">
        <f>D136+D155</f>
        <v>13354.659490026585</v>
      </c>
      <c r="E157" s="216">
        <f>E136+E155</f>
        <v>13810.653306722619</v>
      </c>
      <c r="F157" s="216">
        <f>F136+F155</f>
        <v>13981.337936254899</v>
      </c>
      <c r="G157" s="214">
        <f>G136+G155</f>
        <v>15249.554014982183</v>
      </c>
      <c r="H157" s="200"/>
      <c r="I157" s="215">
        <f>I136+I155</f>
        <v>14696.149102439998</v>
      </c>
      <c r="J157" s="216">
        <f>J136+J155</f>
        <v>15586.311258309999</v>
      </c>
      <c r="K157" s="216">
        <f>K136+K155</f>
        <v>15721.047843659999</v>
      </c>
      <c r="L157" s="214">
        <f>L136+L155</f>
        <v>16378.545447259996</v>
      </c>
      <c r="M157" s="200"/>
      <c r="N157" s="215">
        <f>N136+N155</f>
        <v>17636.817721599997</v>
      </c>
      <c r="O157" s="216">
        <f>O136+O155</f>
        <v>17699.369471279999</v>
      </c>
      <c r="P157" s="216">
        <f>P136+P155</f>
        <v>18470.469699270001</v>
      </c>
      <c r="Q157" s="214">
        <f>Q136+Q155</f>
        <v>19480.381470060005</v>
      </c>
      <c r="R157" s="200"/>
      <c r="S157" s="215">
        <f>S136+S155</f>
        <v>19717.93489013</v>
      </c>
      <c r="T157" s="216">
        <f>T136+T155</f>
        <v>19363.22205502</v>
      </c>
      <c r="U157" s="216">
        <f>U136+U155</f>
        <v>20593.162221999999</v>
      </c>
      <c r="V157" s="214">
        <f>V136+V155</f>
        <v>20713.061832550004</v>
      </c>
      <c r="W157" s="124"/>
      <c r="X157" s="215">
        <f>X136+X155</f>
        <v>19992.353401689998</v>
      </c>
      <c r="Y157" s="216">
        <f>Y136+Y155</f>
        <v>20328.45729029</v>
      </c>
      <c r="Z157" s="216">
        <f>Z136+Z155</f>
        <v>20507.718833939995</v>
      </c>
      <c r="AA157" s="214">
        <f>AA136+AA155</f>
        <v>24159.67021851</v>
      </c>
      <c r="AB157" s="124"/>
      <c r="AC157" s="215">
        <f>AC136+AC155</f>
        <v>22926.312665278769</v>
      </c>
      <c r="AD157" s="216">
        <f>AD136+AD155</f>
        <v>24427.32693171336</v>
      </c>
      <c r="AE157" s="216">
        <f>AE136+AE155</f>
        <v>25913.774429440742</v>
      </c>
      <c r="AF157" s="214">
        <f>AF136+AF155</f>
        <v>28284.345976401655</v>
      </c>
      <c r="AG157" s="124"/>
      <c r="AH157" s="215">
        <f>AH136+AH155</f>
        <v>28548.706116580004</v>
      </c>
      <c r="AI157" s="216">
        <f>AI136+AI155</f>
        <v>28672.917945609999</v>
      </c>
      <c r="AJ157" s="216">
        <f>AJ136+AJ155</f>
        <v>29805.343972580002</v>
      </c>
      <c r="AK157" s="214">
        <f>AK136+AK155</f>
        <v>30499.39520142</v>
      </c>
      <c r="AL157" s="124"/>
      <c r="AM157" s="215">
        <f>AM136+AM155</f>
        <v>31186.865032250003</v>
      </c>
      <c r="AN157" s="216">
        <f>AN136+AN155</f>
        <v>31304.780186969998</v>
      </c>
      <c r="AO157" s="216">
        <f>AO136+AO155</f>
        <v>31796.817477040007</v>
      </c>
      <c r="AP157" s="214">
        <f>AP136+AP155</f>
        <v>31195.471941259999</v>
      </c>
      <c r="AQ157" s="207"/>
      <c r="AR157" s="215">
        <f>AR136+AR155</f>
        <v>33015.881433179995</v>
      </c>
      <c r="AS157" s="216">
        <f>AS136+AS155</f>
        <v>34087.424746160003</v>
      </c>
      <c r="AT157" s="216">
        <f>AT136+AT155</f>
        <v>36611.168481089997</v>
      </c>
      <c r="AU157" s="214">
        <f>AU136+AU155</f>
        <v>36250.160948900004</v>
      </c>
      <c r="AV157" s="207"/>
      <c r="AW157" s="215">
        <f>AW136+AW155</f>
        <v>37471.193754110005</v>
      </c>
      <c r="AX157" s="216">
        <f>AX136+AX155</f>
        <v>35973.176309780007</v>
      </c>
      <c r="AY157" s="216">
        <f>AY136+AY155</f>
        <v>37372.334953340011</v>
      </c>
      <c r="AZ157" s="214">
        <f>AZ136+AZ155</f>
        <v>39010.355557670002</v>
      </c>
      <c r="BA157" s="207"/>
      <c r="BB157" s="215">
        <f>BB136+BB155</f>
        <v>37660.3903724052</v>
      </c>
      <c r="BC157" s="216">
        <f>BC136+BC155</f>
        <v>36294.199398804863</v>
      </c>
      <c r="BD157" s="216">
        <f>BD136+BD155</f>
        <v>34067.165415409996</v>
      </c>
      <c r="BE157" s="214">
        <f>BE136+BE155</f>
        <v>36441.00314724644</v>
      </c>
      <c r="BF157" s="207"/>
      <c r="BG157" s="215">
        <f>BG136+BG155</f>
        <v>33808.035459530001</v>
      </c>
      <c r="BH157" s="216">
        <f>BH136+BH155</f>
        <v>34278.483865796268</v>
      </c>
      <c r="BI157" s="216">
        <f>BI136+BI155</f>
        <v>36409.144050839997</v>
      </c>
      <c r="BJ157" s="214">
        <f>BJ136+BJ155</f>
        <v>38251.975750600002</v>
      </c>
      <c r="BK157" s="207"/>
      <c r="BL157" s="215">
        <f>BL136+BL155</f>
        <v>36613.453349150004</v>
      </c>
      <c r="BM157" s="216">
        <f>BM136+BM155</f>
        <v>38340.170438779431</v>
      </c>
      <c r="BN157" s="216">
        <f>BN136+BN155</f>
        <v>39321.791906999009</v>
      </c>
      <c r="BO157" s="214">
        <f>BO136+BO155</f>
        <v>39558.074024295493</v>
      </c>
      <c r="BP157" s="207"/>
      <c r="BQ157" s="215">
        <f>BQ136+BQ155</f>
        <v>37754.597508420193</v>
      </c>
      <c r="BR157" s="216">
        <f>BR136+BR155</f>
        <v>45608.192530586341</v>
      </c>
      <c r="BS157" s="216">
        <f>BS136+BS155</f>
        <v>45564.669379976207</v>
      </c>
      <c r="BT157" s="214">
        <f>BT136+BT155</f>
        <v>49348.993338523433</v>
      </c>
      <c r="BU157" s="207"/>
      <c r="BV157" s="215">
        <f t="shared" ref="BV157:CG157" si="220">BV136+BV155</f>
        <v>15249.554014982183</v>
      </c>
      <c r="BW157" s="216">
        <f t="shared" si="220"/>
        <v>16378.545447259996</v>
      </c>
      <c r="BX157" s="216">
        <f t="shared" si="220"/>
        <v>19480.381470060005</v>
      </c>
      <c r="BY157" s="216">
        <f t="shared" si="220"/>
        <v>20713.061832550004</v>
      </c>
      <c r="BZ157" s="216">
        <f t="shared" si="220"/>
        <v>24159.67021851</v>
      </c>
      <c r="CA157" s="216">
        <f t="shared" si="220"/>
        <v>28284.345976401655</v>
      </c>
      <c r="CB157" s="216">
        <f t="shared" si="220"/>
        <v>30499.39520142</v>
      </c>
      <c r="CC157" s="216">
        <f t="shared" si="220"/>
        <v>31195.471941259999</v>
      </c>
      <c r="CD157" s="216">
        <f t="shared" si="220"/>
        <v>36250.160948900004</v>
      </c>
      <c r="CE157" s="216">
        <f t="shared" si="220"/>
        <v>39010.355557670002</v>
      </c>
      <c r="CF157" s="216">
        <f t="shared" si="220"/>
        <v>36441.00314724644</v>
      </c>
      <c r="CG157" s="216">
        <f t="shared" si="220"/>
        <v>38251.975750600002</v>
      </c>
      <c r="CH157" s="216">
        <f>INDEX(BL157:BO157,1,COUNT(BL157:BO157))</f>
        <v>39558.074024295493</v>
      </c>
      <c r="CI157" s="214">
        <f>INDEX(BQ157:BT157,1,COUNT(BQ157:BT157))</f>
        <v>49348.993338523433</v>
      </c>
      <c r="CJ157" s="733"/>
      <c r="CK157" s="781"/>
      <c r="CL157" s="781"/>
      <c r="CM157" s="781"/>
    </row>
    <row r="158" spans="1:91" x14ac:dyDescent="0.25">
      <c r="A158" s="567"/>
      <c r="B158" s="203"/>
      <c r="C158" s="547"/>
      <c r="D158" s="553"/>
      <c r="E158" s="552"/>
      <c r="F158" s="552"/>
      <c r="G158" s="554"/>
      <c r="H158" s="552"/>
      <c r="I158" s="553"/>
      <c r="J158" s="552"/>
      <c r="K158" s="552"/>
      <c r="L158" s="554"/>
      <c r="M158" s="552"/>
      <c r="N158" s="553"/>
      <c r="O158" s="552"/>
      <c r="P158" s="552"/>
      <c r="Q158" s="554"/>
      <c r="R158" s="552"/>
      <c r="S158" s="553"/>
      <c r="T158" s="552"/>
      <c r="U158" s="552"/>
      <c r="V158" s="554"/>
      <c r="W158" s="125"/>
      <c r="X158" s="553"/>
      <c r="Y158" s="552"/>
      <c r="Z158" s="552"/>
      <c r="AA158" s="554"/>
      <c r="AB158" s="125"/>
      <c r="AC158" s="553"/>
      <c r="AD158" s="552"/>
      <c r="AE158" s="552"/>
      <c r="AF158" s="554"/>
      <c r="AG158" s="125"/>
      <c r="AH158" s="553"/>
      <c r="AI158" s="552"/>
      <c r="AJ158" s="552"/>
      <c r="AK158" s="554"/>
      <c r="AL158" s="125"/>
      <c r="AM158" s="553"/>
      <c r="AN158" s="552"/>
      <c r="AO158" s="552"/>
      <c r="AP158" s="554"/>
      <c r="AQ158" s="207"/>
      <c r="AR158" s="553"/>
      <c r="AS158" s="552"/>
      <c r="AT158" s="552"/>
      <c r="AU158" s="554"/>
      <c r="AV158" s="207"/>
      <c r="AW158" s="553"/>
      <c r="AX158" s="552"/>
      <c r="AY158" s="552"/>
      <c r="AZ158" s="554"/>
      <c r="BA158" s="207"/>
      <c r="BB158" s="553"/>
      <c r="BC158" s="552"/>
      <c r="BD158" s="552"/>
      <c r="BE158" s="554"/>
      <c r="BF158" s="207"/>
      <c r="BG158" s="553"/>
      <c r="BH158" s="552"/>
      <c r="BI158" s="552"/>
      <c r="BJ158" s="197"/>
      <c r="BK158" s="207"/>
      <c r="BL158" s="553"/>
      <c r="BM158" s="552"/>
      <c r="BN158" s="552"/>
      <c r="BO158" s="554"/>
      <c r="BP158" s="207"/>
      <c r="BQ158" s="553"/>
      <c r="BR158" s="552"/>
      <c r="BS158" s="552"/>
      <c r="BT158" s="554"/>
      <c r="BU158" s="207"/>
      <c r="BV158" s="553"/>
      <c r="BW158" s="552"/>
      <c r="BX158" s="552"/>
      <c r="BY158" s="552"/>
      <c r="BZ158" s="552"/>
      <c r="CA158" s="552"/>
      <c r="CB158" s="200"/>
      <c r="CC158" s="200"/>
      <c r="CD158" s="200"/>
      <c r="CE158" s="200"/>
      <c r="CF158" s="200"/>
      <c r="CG158" s="200"/>
      <c r="CH158" s="200"/>
      <c r="CI158" s="197"/>
      <c r="CJ158" s="733"/>
      <c r="CK158" s="781"/>
      <c r="CL158" s="781"/>
      <c r="CM158" s="781"/>
    </row>
    <row r="159" spans="1:91" x14ac:dyDescent="0.25">
      <c r="A159" s="567" t="s">
        <v>112</v>
      </c>
      <c r="B159" s="203"/>
      <c r="C159" s="547"/>
      <c r="D159" s="754"/>
      <c r="E159" s="779"/>
      <c r="F159" s="779"/>
      <c r="G159" s="779"/>
      <c r="H159" s="754"/>
      <c r="I159" s="754"/>
      <c r="J159" s="779"/>
      <c r="K159" s="779"/>
      <c r="L159" s="779"/>
      <c r="M159" s="754"/>
      <c r="N159" s="754"/>
      <c r="O159" s="779"/>
      <c r="P159" s="779"/>
      <c r="Q159" s="779"/>
      <c r="R159" s="754"/>
      <c r="S159" s="754"/>
      <c r="T159" s="779"/>
      <c r="U159" s="779"/>
      <c r="V159" s="754"/>
      <c r="W159" s="754"/>
      <c r="X159" s="754"/>
      <c r="Y159" s="779"/>
      <c r="Z159" s="779"/>
      <c r="AA159" s="754"/>
      <c r="AB159" s="754"/>
      <c r="AC159" s="754"/>
      <c r="AD159" s="779"/>
      <c r="AE159" s="779"/>
      <c r="AF159" s="754"/>
      <c r="AG159" s="754"/>
      <c r="AH159" s="754"/>
      <c r="AI159" s="779"/>
      <c r="AJ159" s="779"/>
      <c r="AK159" s="754"/>
      <c r="AL159" s="754"/>
      <c r="AM159" s="754"/>
      <c r="AN159" s="779"/>
      <c r="AO159" s="779"/>
      <c r="AP159" s="754"/>
      <c r="AQ159" s="754"/>
      <c r="AR159" s="754"/>
      <c r="AS159" s="779"/>
      <c r="AT159" s="779"/>
      <c r="AU159" s="754"/>
      <c r="AV159" s="754"/>
      <c r="AW159" s="754"/>
      <c r="AX159" s="779"/>
      <c r="AY159" s="779"/>
      <c r="AZ159" s="754"/>
      <c r="BA159" s="754"/>
      <c r="BB159" s="754"/>
      <c r="BC159" s="779"/>
      <c r="BD159" s="779"/>
      <c r="BE159" s="754"/>
      <c r="BF159" s="754"/>
      <c r="BG159" s="754"/>
      <c r="BH159" s="779"/>
      <c r="BI159" s="779"/>
      <c r="BJ159" s="754"/>
      <c r="BK159" s="754"/>
      <c r="BL159" s="754"/>
      <c r="BM159" s="779"/>
      <c r="BN159" s="779"/>
      <c r="BO159" s="754"/>
      <c r="BP159" s="754"/>
      <c r="BQ159" s="754"/>
      <c r="BR159" s="779"/>
      <c r="BS159" s="779"/>
      <c r="BT159" s="754"/>
      <c r="BU159" s="207"/>
      <c r="BV159" s="553"/>
      <c r="BW159" s="552"/>
      <c r="BX159" s="552"/>
      <c r="BY159" s="552"/>
      <c r="BZ159" s="552"/>
      <c r="CA159" s="552"/>
      <c r="CB159" s="200"/>
      <c r="CC159" s="200"/>
      <c r="CD159" s="200"/>
      <c r="CE159" s="200"/>
      <c r="CF159" s="200"/>
      <c r="CG159" s="200"/>
      <c r="CH159" s="200"/>
      <c r="CI159" s="197"/>
      <c r="CJ159" s="733"/>
      <c r="CK159" s="781"/>
      <c r="CL159" s="781"/>
      <c r="CM159" s="781"/>
    </row>
    <row r="160" spans="1:91" x14ac:dyDescent="0.25">
      <c r="A160" s="206" t="s">
        <v>113</v>
      </c>
      <c r="B160" s="203"/>
      <c r="C160" s="547"/>
      <c r="D160" s="199">
        <v>875.28183505000027</v>
      </c>
      <c r="E160" s="200">
        <v>967.49479956000016</v>
      </c>
      <c r="F160" s="200">
        <v>1004.1749239300002</v>
      </c>
      <c r="G160" s="197">
        <v>1297.73459039</v>
      </c>
      <c r="H160" s="473"/>
      <c r="I160" s="199">
        <v>1260.09924759</v>
      </c>
      <c r="J160" s="200">
        <v>986.25895427000012</v>
      </c>
      <c r="K160" s="200">
        <v>882.14077996000015</v>
      </c>
      <c r="L160" s="197">
        <v>968.94995596000012</v>
      </c>
      <c r="M160" s="473"/>
      <c r="N160" s="199">
        <v>975.49283017000027</v>
      </c>
      <c r="O160" s="200">
        <v>873.95603468000024</v>
      </c>
      <c r="P160" s="200">
        <v>975.58110209000029</v>
      </c>
      <c r="Q160" s="197">
        <v>1279.5016136100003</v>
      </c>
      <c r="R160" s="174"/>
      <c r="S160" s="199">
        <v>1123.6990286499999</v>
      </c>
      <c r="T160" s="200">
        <v>958.27082325999993</v>
      </c>
      <c r="U160" s="200">
        <v>948.42060463000007</v>
      </c>
      <c r="V160" s="197">
        <v>1460.5317609199999</v>
      </c>
      <c r="W160" s="174"/>
      <c r="X160" s="199">
        <v>1088.88283576</v>
      </c>
      <c r="Y160" s="200">
        <v>1018.7924011499998</v>
      </c>
      <c r="Z160" s="200">
        <v>1098.4765368499998</v>
      </c>
      <c r="AA160" s="197">
        <v>1709.6525332200001</v>
      </c>
      <c r="AB160" s="474"/>
      <c r="AC160" s="199">
        <v>1195.33827066</v>
      </c>
      <c r="AD160" s="200">
        <v>1165.4238305399999</v>
      </c>
      <c r="AE160" s="200">
        <v>1578.8515020499997</v>
      </c>
      <c r="AF160" s="197">
        <v>2155.4984450799998</v>
      </c>
      <c r="AG160" s="474"/>
      <c r="AH160" s="199">
        <v>1859.78955462</v>
      </c>
      <c r="AI160" s="200">
        <v>1650.9948585100001</v>
      </c>
      <c r="AJ160" s="200">
        <v>2121.33300633</v>
      </c>
      <c r="AK160" s="197">
        <v>2551.6065902399996</v>
      </c>
      <c r="AL160" s="174"/>
      <c r="AM160" s="199">
        <v>1520.9978099099999</v>
      </c>
      <c r="AN160" s="200">
        <v>1973.1702540399999</v>
      </c>
      <c r="AO160" s="200">
        <v>1815.8605493499999</v>
      </c>
      <c r="AP160" s="197">
        <v>2158.4781969600003</v>
      </c>
      <c r="AQ160" s="475"/>
      <c r="AR160" s="199">
        <v>1541.7578085500002</v>
      </c>
      <c r="AS160" s="200">
        <v>1758.61617815</v>
      </c>
      <c r="AT160" s="200">
        <v>2578.4983879899996</v>
      </c>
      <c r="AU160" s="197">
        <v>2745.0191013500003</v>
      </c>
      <c r="AV160" s="475"/>
      <c r="AW160" s="199">
        <v>2610.1950342200007</v>
      </c>
      <c r="AX160" s="200">
        <v>3058.3886320900006</v>
      </c>
      <c r="AY160" s="200">
        <v>3283.1252103699994</v>
      </c>
      <c r="AZ160" s="197">
        <v>4388.2334042998245</v>
      </c>
      <c r="BA160" s="475"/>
      <c r="BB160" s="199">
        <v>3398.6825494054765</v>
      </c>
      <c r="BC160" s="200">
        <v>4364.9092160976379</v>
      </c>
      <c r="BD160" s="200">
        <v>3536.3663462799977</v>
      </c>
      <c r="BE160" s="197">
        <v>4710.9521362226678</v>
      </c>
      <c r="BF160" s="475"/>
      <c r="BG160" s="199">
        <v>2861.010869759999</v>
      </c>
      <c r="BH160" s="200">
        <v>2481.385566089999</v>
      </c>
      <c r="BI160" s="200">
        <v>3849.9765317599999</v>
      </c>
      <c r="BJ160" s="197">
        <v>4682.6705335099978</v>
      </c>
      <c r="BK160" s="207"/>
      <c r="BL160" s="199">
        <v>3077.7586462100026</v>
      </c>
      <c r="BM160" s="200">
        <v>3126.821762841229</v>
      </c>
      <c r="BN160" s="200">
        <v>3050.9536422969936</v>
      </c>
      <c r="BO160" s="197">
        <v>3518.384612369669</v>
      </c>
      <c r="BP160" s="207"/>
      <c r="BQ160" s="199">
        <v>2366.6638457328754</v>
      </c>
      <c r="BR160" s="200">
        <v>2875.7271439599685</v>
      </c>
      <c r="BS160" s="200">
        <v>3428.6686129242471</v>
      </c>
      <c r="BT160" s="197">
        <v>4643.3443393559573</v>
      </c>
      <c r="BU160" s="207"/>
      <c r="BV160" s="199">
        <f t="shared" ref="BV160:BV168" si="221">INDEX(D160:G160,1,COUNT(D160:G160))</f>
        <v>1297.73459039</v>
      </c>
      <c r="BW160" s="200">
        <f t="shared" ref="BW160:BW168" si="222">INDEX(I160:L160,1,COUNT(I160:L160))</f>
        <v>968.94995596000012</v>
      </c>
      <c r="BX160" s="200">
        <f t="shared" ref="BX160:BX168" si="223">INDEX(N160:Q160,1,COUNT(N160:Q160))</f>
        <v>1279.5016136100003</v>
      </c>
      <c r="BY160" s="200">
        <f t="shared" ref="BY160:BY168" si="224">INDEX(S160:V160,1,COUNT(S160:V160))</f>
        <v>1460.5317609199999</v>
      </c>
      <c r="BZ160" s="200">
        <f t="shared" ref="BZ160:BZ168" si="225">INDEX(X160:AA160,1,COUNT(X160:AA160))</f>
        <v>1709.6525332200001</v>
      </c>
      <c r="CA160" s="200">
        <f t="shared" ref="CA160:CA168" si="226">INDEX(AC160:AF160,1,COUNT(AC160:AF160))</f>
        <v>2155.4984450799998</v>
      </c>
      <c r="CB160" s="200">
        <f t="shared" ref="CB160:CB168" si="227">INDEX(AH160:AK160,1,COUNT(AH160:AK160))</f>
        <v>2551.6065902399996</v>
      </c>
      <c r="CC160" s="200">
        <f t="shared" ref="CC160:CC168" si="228">INDEX(AM160:AP160,1,COUNT(AM160:AP160))</f>
        <v>2158.4781969600003</v>
      </c>
      <c r="CD160" s="200">
        <f t="shared" ref="CD160:CD168" si="229">INDEX(AR160:AU160,1,COUNT(AR160:AU160))</f>
        <v>2745.0191013500003</v>
      </c>
      <c r="CE160" s="200">
        <f t="shared" ref="CE160:CE168" si="230">INDEX(AW160:AZ160,1,COUNT(AW160:AZ160))</f>
        <v>4388.2334042998245</v>
      </c>
      <c r="CF160" s="200">
        <f t="shared" ref="CF160:CF168" si="231">INDEX(BB160:BE160,1,COUNT(BB160:BE160))</f>
        <v>4710.9521362226678</v>
      </c>
      <c r="CG160" s="201">
        <f t="shared" ref="CG160:CG168" si="232">INDEX(BG160:BJ160,1,COUNT(BG160:BJ160))</f>
        <v>4682.6705335099978</v>
      </c>
      <c r="CH160" s="201">
        <f t="shared" ref="CH160:CH172" si="233">INDEX(BL160:BO160,1,COUNT(BL160:BO160))</f>
        <v>3518.384612369669</v>
      </c>
      <c r="CI160" s="202">
        <f t="shared" ref="CI160:CI172" si="234">INDEX(BQ160:BT160,1,COUNT(BQ160:BT160))</f>
        <v>4643.3443393559573</v>
      </c>
      <c r="CJ160" s="733"/>
      <c r="CK160" s="781"/>
      <c r="CL160" s="781"/>
      <c r="CM160" s="781"/>
    </row>
    <row r="161" spans="1:91" x14ac:dyDescent="0.25">
      <c r="A161" s="206" t="s">
        <v>114</v>
      </c>
      <c r="B161" s="203"/>
      <c r="C161" s="544"/>
      <c r="D161" s="199">
        <v>0</v>
      </c>
      <c r="E161" s="200">
        <v>0</v>
      </c>
      <c r="F161" s="200">
        <v>0</v>
      </c>
      <c r="G161" s="197">
        <v>0</v>
      </c>
      <c r="H161" s="473"/>
      <c r="I161" s="199">
        <v>0</v>
      </c>
      <c r="J161" s="200">
        <v>0</v>
      </c>
      <c r="K161" s="200">
        <v>0</v>
      </c>
      <c r="L161" s="197">
        <v>0</v>
      </c>
      <c r="M161" s="473"/>
      <c r="N161" s="199">
        <v>0</v>
      </c>
      <c r="O161" s="200">
        <v>0</v>
      </c>
      <c r="P161" s="200">
        <v>0</v>
      </c>
      <c r="Q161" s="197">
        <v>0</v>
      </c>
      <c r="R161" s="174"/>
      <c r="S161" s="199">
        <v>0</v>
      </c>
      <c r="T161" s="200">
        <v>0</v>
      </c>
      <c r="U161" s="200">
        <v>0</v>
      </c>
      <c r="V161" s="197">
        <v>0</v>
      </c>
      <c r="W161" s="174"/>
      <c r="X161" s="199">
        <v>0</v>
      </c>
      <c r="Y161" s="200">
        <v>0</v>
      </c>
      <c r="Z161" s="200">
        <v>0</v>
      </c>
      <c r="AA161" s="197">
        <v>0</v>
      </c>
      <c r="AB161" s="474"/>
      <c r="AC161" s="199">
        <v>0</v>
      </c>
      <c r="AD161" s="200">
        <v>0</v>
      </c>
      <c r="AE161" s="200">
        <v>0</v>
      </c>
      <c r="AF161" s="197">
        <v>0</v>
      </c>
      <c r="AG161" s="474"/>
      <c r="AH161" s="199">
        <v>0</v>
      </c>
      <c r="AI161" s="200">
        <v>0</v>
      </c>
      <c r="AJ161" s="200">
        <v>0</v>
      </c>
      <c r="AK161" s="197">
        <v>180.07</v>
      </c>
      <c r="AL161" s="174"/>
      <c r="AM161" s="199">
        <v>562.41099999999994</v>
      </c>
      <c r="AN161" s="200">
        <v>533.13900000000001</v>
      </c>
      <c r="AO161" s="200">
        <v>592.02300000000002</v>
      </c>
      <c r="AP161" s="197">
        <v>541.59299999999996</v>
      </c>
      <c r="AQ161" s="475"/>
      <c r="AR161" s="199">
        <v>863.58900000000006</v>
      </c>
      <c r="AS161" s="200">
        <v>779.678</v>
      </c>
      <c r="AT161" s="200">
        <v>868.89400000000001</v>
      </c>
      <c r="AU161" s="197">
        <v>1295.633</v>
      </c>
      <c r="AV161" s="475"/>
      <c r="AW161" s="199">
        <v>1915.9490000000001</v>
      </c>
      <c r="AX161" s="200">
        <v>2434.21</v>
      </c>
      <c r="AY161" s="200">
        <v>3080.991</v>
      </c>
      <c r="AZ161" s="197">
        <v>2844.3045333001755</v>
      </c>
      <c r="BA161" s="475"/>
      <c r="BB161" s="199">
        <v>2968.6978860345234</v>
      </c>
      <c r="BC161" s="200">
        <v>2524.8279189123627</v>
      </c>
      <c r="BD161" s="200">
        <v>2561.4171232300014</v>
      </c>
      <c r="BE161" s="197">
        <v>2666.8940203473335</v>
      </c>
      <c r="BF161" s="475"/>
      <c r="BG161" s="199">
        <v>1769.6508668900008</v>
      </c>
      <c r="BH161" s="200">
        <v>1468.4728426899997</v>
      </c>
      <c r="BI161" s="200">
        <v>1174.6456875399995</v>
      </c>
      <c r="BJ161" s="197">
        <v>1039.3662503900002</v>
      </c>
      <c r="BK161" s="207"/>
      <c r="BL161" s="199">
        <v>1304.0885581599989</v>
      </c>
      <c r="BM161" s="200">
        <v>1531.2984827999999</v>
      </c>
      <c r="BN161" s="200">
        <v>1291.4575432000001</v>
      </c>
      <c r="BO161" s="197">
        <v>1014.5039673</v>
      </c>
      <c r="BP161" s="207"/>
      <c r="BQ161" s="199">
        <v>1167.0007699300002</v>
      </c>
      <c r="BR161" s="200">
        <v>257.82152561999999</v>
      </c>
      <c r="BS161" s="200">
        <v>0</v>
      </c>
      <c r="BT161" s="197">
        <v>3.7847393500000002</v>
      </c>
      <c r="BU161" s="207"/>
      <c r="BV161" s="199">
        <f t="shared" si="221"/>
        <v>0</v>
      </c>
      <c r="BW161" s="200">
        <f t="shared" si="222"/>
        <v>0</v>
      </c>
      <c r="BX161" s="200">
        <f t="shared" si="223"/>
        <v>0</v>
      </c>
      <c r="BY161" s="200">
        <f t="shared" si="224"/>
        <v>0</v>
      </c>
      <c r="BZ161" s="200">
        <f t="shared" si="225"/>
        <v>0</v>
      </c>
      <c r="CA161" s="200">
        <f t="shared" si="226"/>
        <v>0</v>
      </c>
      <c r="CB161" s="200">
        <f t="shared" si="227"/>
        <v>180.07</v>
      </c>
      <c r="CC161" s="200">
        <f t="shared" si="228"/>
        <v>541.59299999999996</v>
      </c>
      <c r="CD161" s="200">
        <f t="shared" si="229"/>
        <v>1295.633</v>
      </c>
      <c r="CE161" s="200">
        <f t="shared" si="230"/>
        <v>2844.3045333001755</v>
      </c>
      <c r="CF161" s="200">
        <f t="shared" si="231"/>
        <v>2666.8940203473335</v>
      </c>
      <c r="CG161" s="545">
        <f t="shared" si="232"/>
        <v>1039.3662503900002</v>
      </c>
      <c r="CH161" s="545">
        <f t="shared" si="233"/>
        <v>1014.5039673</v>
      </c>
      <c r="CI161" s="546">
        <f t="shared" si="234"/>
        <v>3.7847393500000002</v>
      </c>
      <c r="CJ161" s="733"/>
      <c r="CK161" s="781"/>
      <c r="CL161" s="781"/>
      <c r="CM161" s="781"/>
    </row>
    <row r="162" spans="1:91" x14ac:dyDescent="0.25">
      <c r="A162" s="206" t="s">
        <v>115</v>
      </c>
      <c r="B162" s="203"/>
      <c r="C162" s="544"/>
      <c r="D162" s="199">
        <v>1657.3346970000002</v>
      </c>
      <c r="E162" s="200">
        <v>1946.3760867000001</v>
      </c>
      <c r="F162" s="200">
        <v>1929.6085673600001</v>
      </c>
      <c r="G162" s="197">
        <v>1627.9550270399998</v>
      </c>
      <c r="H162" s="754">
        <v>0</v>
      </c>
      <c r="I162" s="199">
        <v>1521.9320715100002</v>
      </c>
      <c r="J162" s="200">
        <v>1744.5745256800001</v>
      </c>
      <c r="K162" s="200">
        <v>1797.1733176600001</v>
      </c>
      <c r="L162" s="197">
        <v>1829.9892125399999</v>
      </c>
      <c r="M162" s="754">
        <v>0</v>
      </c>
      <c r="N162" s="199">
        <v>1778.9218840199999</v>
      </c>
      <c r="O162" s="200">
        <v>2409.1323996399997</v>
      </c>
      <c r="P162" s="200">
        <v>2570.3874777599999</v>
      </c>
      <c r="Q162" s="197">
        <v>3442.36473604</v>
      </c>
      <c r="R162" s="754">
        <v>0</v>
      </c>
      <c r="S162" s="199">
        <v>2746.3001138999994</v>
      </c>
      <c r="T162" s="200">
        <v>2002.7780913699992</v>
      </c>
      <c r="U162" s="200">
        <v>2169.446666979999</v>
      </c>
      <c r="V162" s="197">
        <v>1097.8545450099991</v>
      </c>
      <c r="W162" s="754">
        <v>0</v>
      </c>
      <c r="X162" s="199">
        <v>2495.8202598100002</v>
      </c>
      <c r="Y162" s="200">
        <v>1210.8156919800003</v>
      </c>
      <c r="Z162" s="200">
        <v>1766.5684575100006</v>
      </c>
      <c r="AA162" s="197">
        <v>2475.6036071800004</v>
      </c>
      <c r="AB162" s="754">
        <v>0</v>
      </c>
      <c r="AC162" s="199">
        <v>2944.1964971000007</v>
      </c>
      <c r="AD162" s="200">
        <v>3091.7745081100002</v>
      </c>
      <c r="AE162" s="200">
        <v>2955.4246876100001</v>
      </c>
      <c r="AF162" s="197">
        <v>3503.6753943899998</v>
      </c>
      <c r="AG162" s="754">
        <v>0</v>
      </c>
      <c r="AH162" s="199">
        <v>2890.3576968000002</v>
      </c>
      <c r="AI162" s="200">
        <v>4128.6154211800003</v>
      </c>
      <c r="AJ162" s="200">
        <v>3641.5973666899999</v>
      </c>
      <c r="AK162" s="197">
        <v>2273.9967784</v>
      </c>
      <c r="AL162" s="754"/>
      <c r="AM162" s="199">
        <v>2245.7749774099998</v>
      </c>
      <c r="AN162" s="200">
        <v>1296.1522668100001</v>
      </c>
      <c r="AO162" s="200">
        <v>1389.3505045700001</v>
      </c>
      <c r="AP162" s="197">
        <v>1117.44086642</v>
      </c>
      <c r="AQ162" s="754"/>
      <c r="AR162" s="199">
        <v>1806.3204342300003</v>
      </c>
      <c r="AS162" s="200">
        <v>2597.2155900099997</v>
      </c>
      <c r="AT162" s="200">
        <v>3964.4562273799997</v>
      </c>
      <c r="AU162" s="197">
        <v>3255.9431351600006</v>
      </c>
      <c r="AV162" s="754">
        <v>0</v>
      </c>
      <c r="AW162" s="199">
        <v>3249.2180220599994</v>
      </c>
      <c r="AX162" s="200">
        <v>3029.2949199199998</v>
      </c>
      <c r="AY162" s="200">
        <v>2420.9833663099998</v>
      </c>
      <c r="AZ162" s="197">
        <v>3105.3640183799998</v>
      </c>
      <c r="BA162" s="754">
        <v>0</v>
      </c>
      <c r="BB162" s="199">
        <v>5101.6487294299995</v>
      </c>
      <c r="BC162" s="200">
        <v>3707.0596573299999</v>
      </c>
      <c r="BD162" s="200">
        <v>3462.9962912799997</v>
      </c>
      <c r="BE162" s="197">
        <v>3360.6776954400002</v>
      </c>
      <c r="BF162" s="754"/>
      <c r="BG162" s="199">
        <v>1736.7000597900001</v>
      </c>
      <c r="BH162" s="200">
        <v>2499.5927609700002</v>
      </c>
      <c r="BI162" s="200">
        <v>2306.0010150499998</v>
      </c>
      <c r="BJ162" s="197">
        <v>1993.2547546499995</v>
      </c>
      <c r="BK162" s="754"/>
      <c r="BL162" s="199">
        <v>3773.1950086200004</v>
      </c>
      <c r="BM162" s="200">
        <v>3414.8063029000004</v>
      </c>
      <c r="BN162" s="200">
        <v>3386.4004352243128</v>
      </c>
      <c r="BO162" s="197">
        <v>3552.760027784564</v>
      </c>
      <c r="BP162" s="754"/>
      <c r="BQ162" s="199">
        <v>2582.4886019746414</v>
      </c>
      <c r="BR162" s="200">
        <v>3094.7910497552266</v>
      </c>
      <c r="BS162" s="200">
        <v>2705.0801447753988</v>
      </c>
      <c r="BT162" s="197">
        <v>4251.1306136639296</v>
      </c>
      <c r="BU162" s="207"/>
      <c r="BV162" s="199">
        <f t="shared" si="221"/>
        <v>1627.9550270399998</v>
      </c>
      <c r="BW162" s="200">
        <f t="shared" si="222"/>
        <v>1829.9892125399999</v>
      </c>
      <c r="BX162" s="200">
        <f t="shared" si="223"/>
        <v>3442.36473604</v>
      </c>
      <c r="BY162" s="200">
        <f t="shared" si="224"/>
        <v>1097.8545450099991</v>
      </c>
      <c r="BZ162" s="200">
        <f t="shared" si="225"/>
        <v>2475.6036071800004</v>
      </c>
      <c r="CA162" s="200">
        <f t="shared" si="226"/>
        <v>3503.6753943899998</v>
      </c>
      <c r="CB162" s="200">
        <f t="shared" si="227"/>
        <v>2273.9967784</v>
      </c>
      <c r="CC162" s="200">
        <f t="shared" si="228"/>
        <v>1117.44086642</v>
      </c>
      <c r="CD162" s="200">
        <f t="shared" si="229"/>
        <v>3255.9431351600006</v>
      </c>
      <c r="CE162" s="200">
        <f t="shared" si="230"/>
        <v>3105.3640183799998</v>
      </c>
      <c r="CF162" s="200">
        <f t="shared" si="231"/>
        <v>3360.6776954400002</v>
      </c>
      <c r="CG162" s="545">
        <f t="shared" si="232"/>
        <v>1993.2547546499995</v>
      </c>
      <c r="CH162" s="545">
        <f t="shared" si="233"/>
        <v>3552.760027784564</v>
      </c>
      <c r="CI162" s="546">
        <f t="shared" si="234"/>
        <v>4251.1306136639296</v>
      </c>
      <c r="CJ162" s="733"/>
      <c r="CK162" s="781"/>
      <c r="CL162" s="781"/>
      <c r="CM162" s="781"/>
    </row>
    <row r="163" spans="1:91" ht="15" x14ac:dyDescent="0.25">
      <c r="A163" s="206" t="s">
        <v>93</v>
      </c>
      <c r="B163" s="203"/>
      <c r="C163" s="544"/>
      <c r="D163" s="199">
        <v>0</v>
      </c>
      <c r="E163" s="200">
        <v>0</v>
      </c>
      <c r="F163" s="200">
        <v>0</v>
      </c>
      <c r="G163" s="197">
        <v>0</v>
      </c>
      <c r="H163" s="751"/>
      <c r="I163" s="199">
        <v>0</v>
      </c>
      <c r="J163" s="200">
        <v>0</v>
      </c>
      <c r="K163" s="200">
        <v>0</v>
      </c>
      <c r="L163" s="197">
        <v>0</v>
      </c>
      <c r="M163" s="751"/>
      <c r="N163" s="199">
        <v>0</v>
      </c>
      <c r="O163" s="200">
        <v>0</v>
      </c>
      <c r="P163" s="200">
        <v>0</v>
      </c>
      <c r="Q163" s="197">
        <v>0</v>
      </c>
      <c r="R163" s="474"/>
      <c r="S163" s="199">
        <v>0</v>
      </c>
      <c r="T163" s="200">
        <v>0</v>
      </c>
      <c r="U163" s="200">
        <v>0</v>
      </c>
      <c r="V163" s="197">
        <v>0</v>
      </c>
      <c r="W163" s="474"/>
      <c r="X163" s="199">
        <v>0</v>
      </c>
      <c r="Y163" s="200">
        <v>0</v>
      </c>
      <c r="Z163" s="200">
        <v>0</v>
      </c>
      <c r="AA163" s="197">
        <v>0</v>
      </c>
      <c r="AB163" s="474"/>
      <c r="AC163" s="199">
        <v>0</v>
      </c>
      <c r="AD163" s="200">
        <v>0</v>
      </c>
      <c r="AE163" s="200">
        <v>0</v>
      </c>
      <c r="AF163" s="197">
        <v>0</v>
      </c>
      <c r="AG163" s="474"/>
      <c r="AH163" s="199">
        <v>0</v>
      </c>
      <c r="AI163" s="200">
        <v>0</v>
      </c>
      <c r="AJ163" s="200">
        <v>0</v>
      </c>
      <c r="AK163" s="197">
        <v>0</v>
      </c>
      <c r="AL163" s="474"/>
      <c r="AM163" s="199">
        <v>0</v>
      </c>
      <c r="AN163" s="200">
        <v>0</v>
      </c>
      <c r="AO163" s="200">
        <v>0</v>
      </c>
      <c r="AP163" s="197">
        <v>0</v>
      </c>
      <c r="AQ163" s="475"/>
      <c r="AR163" s="199">
        <v>0</v>
      </c>
      <c r="AS163" s="200">
        <v>0</v>
      </c>
      <c r="AT163" s="200">
        <v>0</v>
      </c>
      <c r="AU163" s="197">
        <v>0</v>
      </c>
      <c r="AV163" s="475"/>
      <c r="AW163" s="199">
        <v>0</v>
      </c>
      <c r="AX163" s="200">
        <v>0</v>
      </c>
      <c r="AY163" s="200">
        <v>0</v>
      </c>
      <c r="AZ163" s="197">
        <v>0</v>
      </c>
      <c r="BA163" s="475"/>
      <c r="BB163" s="199">
        <v>0</v>
      </c>
      <c r="BC163" s="200">
        <v>0</v>
      </c>
      <c r="BD163" s="200">
        <v>0</v>
      </c>
      <c r="BE163" s="197">
        <v>0</v>
      </c>
      <c r="BF163" s="475"/>
      <c r="BG163" s="199">
        <v>0</v>
      </c>
      <c r="BH163" s="200">
        <v>0</v>
      </c>
      <c r="BI163" s="200">
        <v>0</v>
      </c>
      <c r="BJ163" s="197">
        <v>0</v>
      </c>
      <c r="BK163" s="207"/>
      <c r="BL163" s="199">
        <v>0</v>
      </c>
      <c r="BM163" s="200">
        <v>0</v>
      </c>
      <c r="BN163" s="200">
        <v>0</v>
      </c>
      <c r="BO163" s="197">
        <v>0</v>
      </c>
      <c r="BP163" s="207"/>
      <c r="BQ163" s="199">
        <v>0</v>
      </c>
      <c r="BR163" s="200">
        <v>157.44762900000001</v>
      </c>
      <c r="BS163" s="200">
        <v>205.53889262999999</v>
      </c>
      <c r="BT163" s="197">
        <v>246.06402555000003</v>
      </c>
      <c r="BU163" s="207"/>
      <c r="BV163" s="199">
        <f t="shared" ref="BV163" si="235">INDEX(D163:G163,1,COUNT(D163:G163))</f>
        <v>0</v>
      </c>
      <c r="BW163" s="200">
        <f t="shared" ref="BW163" si="236">INDEX(I163:L163,1,COUNT(I163:L163))</f>
        <v>0</v>
      </c>
      <c r="BX163" s="200">
        <f t="shared" ref="BX163" si="237">INDEX(N163:Q163,1,COUNT(N163:Q163))</f>
        <v>0</v>
      </c>
      <c r="BY163" s="200">
        <f t="shared" ref="BY163" si="238">INDEX(S163:V163,1,COUNT(S163:V163))</f>
        <v>0</v>
      </c>
      <c r="BZ163" s="200">
        <f t="shared" ref="BZ163" si="239">INDEX(X163:AA163,1,COUNT(X163:AA163))</f>
        <v>0</v>
      </c>
      <c r="CA163" s="200">
        <f t="shared" ref="CA163" si="240">INDEX(AC163:AF163,1,COUNT(AC163:AF163))</f>
        <v>0</v>
      </c>
      <c r="CB163" s="200">
        <f t="shared" ref="CB163" si="241">INDEX(AH163:AK163,1,COUNT(AH163:AK163))</f>
        <v>0</v>
      </c>
      <c r="CC163" s="200">
        <f t="shared" ref="CC163" si="242">INDEX(AM163:AP163,1,COUNT(AM163:AP163))</f>
        <v>0</v>
      </c>
      <c r="CD163" s="200">
        <f t="shared" ref="CD163" si="243">INDEX(AR163:AU163,1,COUNT(AR163:AU163))</f>
        <v>0</v>
      </c>
      <c r="CE163" s="200">
        <f t="shared" ref="CE163" si="244">INDEX(AW163:AZ163,1,COUNT(AW163:AZ163))</f>
        <v>0</v>
      </c>
      <c r="CF163" s="200">
        <f t="shared" ref="CF163" si="245">INDEX(BB163:BE163,1,COUNT(BB163:BE163))</f>
        <v>0</v>
      </c>
      <c r="CG163" s="545">
        <f t="shared" ref="CG163" si="246">INDEX(BG163:BJ163,1,COUNT(BG163:BJ163))</f>
        <v>0</v>
      </c>
      <c r="CH163" s="545">
        <f t="shared" ref="CH163" si="247">INDEX(BL163:BO163,1,COUNT(BL163:BO163))</f>
        <v>0</v>
      </c>
      <c r="CI163" s="546">
        <f t="shared" ref="CI163" si="248">INDEX(BQ163:BT163,1,COUNT(BQ163:BT163))</f>
        <v>246.06402555000003</v>
      </c>
      <c r="CJ163" s="733"/>
      <c r="CK163" s="781"/>
      <c r="CL163" s="781"/>
      <c r="CM163" s="781"/>
    </row>
    <row r="164" spans="1:91" x14ac:dyDescent="0.25">
      <c r="A164" s="206" t="s">
        <v>116</v>
      </c>
      <c r="B164" s="203"/>
      <c r="C164" s="544"/>
      <c r="D164" s="199">
        <v>212.36420368000003</v>
      </c>
      <c r="E164" s="200">
        <v>189.96502634000004</v>
      </c>
      <c r="F164" s="200">
        <v>226.41469158000004</v>
      </c>
      <c r="G164" s="197">
        <v>252.52576164000007</v>
      </c>
      <c r="H164" s="473"/>
      <c r="I164" s="199">
        <v>169.46524444000002</v>
      </c>
      <c r="J164" s="200">
        <v>207.86925555000002</v>
      </c>
      <c r="K164" s="200">
        <v>267.89833366000005</v>
      </c>
      <c r="L164" s="197">
        <v>297.65394587000003</v>
      </c>
      <c r="M164" s="473"/>
      <c r="N164" s="199">
        <v>226.27895503000008</v>
      </c>
      <c r="O164" s="200">
        <v>240.86232202000008</v>
      </c>
      <c r="P164" s="200">
        <v>287.65502034000008</v>
      </c>
      <c r="Q164" s="197">
        <v>294.57858389000006</v>
      </c>
      <c r="R164" s="174"/>
      <c r="S164" s="199">
        <v>241.09920940000001</v>
      </c>
      <c r="T164" s="200">
        <v>297.94473513999998</v>
      </c>
      <c r="U164" s="200">
        <v>388.71856048000006</v>
      </c>
      <c r="V164" s="197">
        <v>404.31318664000008</v>
      </c>
      <c r="W164" s="174"/>
      <c r="X164" s="199">
        <v>277.86436948000011</v>
      </c>
      <c r="Y164" s="200">
        <v>302.45207919000006</v>
      </c>
      <c r="Z164" s="200">
        <v>370.96366724000012</v>
      </c>
      <c r="AA164" s="197">
        <v>362.71762576000009</v>
      </c>
      <c r="AB164" s="474"/>
      <c r="AC164" s="199">
        <v>286.89223507999992</v>
      </c>
      <c r="AD164" s="200">
        <v>325.26149017999995</v>
      </c>
      <c r="AE164" s="200">
        <v>391.20865987999991</v>
      </c>
      <c r="AF164" s="197">
        <v>388.11780289000001</v>
      </c>
      <c r="AG164" s="474"/>
      <c r="AH164" s="199">
        <v>304.47707702999998</v>
      </c>
      <c r="AI164" s="200">
        <v>344.00732643000003</v>
      </c>
      <c r="AJ164" s="200">
        <v>421.26441500999999</v>
      </c>
      <c r="AK164" s="197">
        <v>428.19152357999997</v>
      </c>
      <c r="AL164" s="174"/>
      <c r="AM164" s="199">
        <v>326.5313797</v>
      </c>
      <c r="AN164" s="200">
        <v>369.32339648000004</v>
      </c>
      <c r="AO164" s="200">
        <v>432.08125691000004</v>
      </c>
      <c r="AP164" s="197">
        <v>405.63617212000003</v>
      </c>
      <c r="AQ164" s="475"/>
      <c r="AR164" s="199">
        <v>340.05158404000002</v>
      </c>
      <c r="AS164" s="200">
        <v>439.06871457</v>
      </c>
      <c r="AT164" s="200">
        <v>513.98666827</v>
      </c>
      <c r="AU164" s="197">
        <v>468.63044564999996</v>
      </c>
      <c r="AV164" s="475"/>
      <c r="AW164" s="199">
        <v>384.66685568000003</v>
      </c>
      <c r="AX164" s="200">
        <v>434.21687900000001</v>
      </c>
      <c r="AY164" s="200">
        <v>549.00330910000002</v>
      </c>
      <c r="AZ164" s="197">
        <v>552.88690898000004</v>
      </c>
      <c r="BA164" s="475"/>
      <c r="BB164" s="199">
        <v>426.40975708999997</v>
      </c>
      <c r="BC164" s="200">
        <v>376.28671493000002</v>
      </c>
      <c r="BD164" s="200">
        <v>416.19613858999998</v>
      </c>
      <c r="BE164" s="197">
        <v>460.90584647000003</v>
      </c>
      <c r="BF164" s="475"/>
      <c r="BG164" s="199">
        <v>330.68864589000003</v>
      </c>
      <c r="BH164" s="200">
        <v>375.09168124999997</v>
      </c>
      <c r="BI164" s="200">
        <v>459.45390977</v>
      </c>
      <c r="BJ164" s="197">
        <v>494.77149112000001</v>
      </c>
      <c r="BK164" s="207"/>
      <c r="BL164" s="199">
        <v>348.87716910999995</v>
      </c>
      <c r="BM164" s="200">
        <v>398.92121802999998</v>
      </c>
      <c r="BN164" s="200">
        <v>465.74721812000001</v>
      </c>
      <c r="BO164" s="197">
        <v>480.28503747000002</v>
      </c>
      <c r="BP164" s="207"/>
      <c r="BQ164" s="199">
        <v>370.60069842000001</v>
      </c>
      <c r="BR164" s="200">
        <v>441.57516902271902</v>
      </c>
      <c r="BS164" s="200">
        <v>548.87214592109899</v>
      </c>
      <c r="BT164" s="197">
        <v>576.67406425216905</v>
      </c>
      <c r="BU164" s="207"/>
      <c r="BV164" s="199">
        <f t="shared" si="221"/>
        <v>252.52576164000007</v>
      </c>
      <c r="BW164" s="200">
        <f t="shared" si="222"/>
        <v>297.65394587000003</v>
      </c>
      <c r="BX164" s="200">
        <f t="shared" si="223"/>
        <v>294.57858389000006</v>
      </c>
      <c r="BY164" s="200">
        <f t="shared" si="224"/>
        <v>404.31318664000008</v>
      </c>
      <c r="BZ164" s="200">
        <f t="shared" si="225"/>
        <v>362.71762576000009</v>
      </c>
      <c r="CA164" s="200">
        <f t="shared" si="226"/>
        <v>388.11780289000001</v>
      </c>
      <c r="CB164" s="200">
        <f t="shared" si="227"/>
        <v>428.19152357999997</v>
      </c>
      <c r="CC164" s="200">
        <f t="shared" si="228"/>
        <v>405.63617212000003</v>
      </c>
      <c r="CD164" s="200">
        <f t="shared" si="229"/>
        <v>468.63044564999996</v>
      </c>
      <c r="CE164" s="200">
        <f t="shared" si="230"/>
        <v>552.88690898000004</v>
      </c>
      <c r="CF164" s="200">
        <f t="shared" si="231"/>
        <v>460.90584647000003</v>
      </c>
      <c r="CG164" s="545">
        <f t="shared" si="232"/>
        <v>494.77149112000001</v>
      </c>
      <c r="CH164" s="545">
        <f t="shared" si="233"/>
        <v>480.28503747000002</v>
      </c>
      <c r="CI164" s="546">
        <f t="shared" si="234"/>
        <v>576.67406425216905</v>
      </c>
      <c r="CJ164" s="733"/>
      <c r="CK164" s="781"/>
      <c r="CL164" s="781"/>
      <c r="CM164" s="781"/>
    </row>
    <row r="165" spans="1:91" x14ac:dyDescent="0.25">
      <c r="A165" s="206" t="s">
        <v>117</v>
      </c>
      <c r="B165" s="203"/>
      <c r="C165" s="544"/>
      <c r="D165" s="199">
        <v>168.60587221999998</v>
      </c>
      <c r="E165" s="200">
        <v>158.04167240999999</v>
      </c>
      <c r="F165" s="200">
        <v>169.18970587999999</v>
      </c>
      <c r="G165" s="197">
        <v>182.90815304499998</v>
      </c>
      <c r="H165" s="473"/>
      <c r="I165" s="199">
        <v>166.52516068999998</v>
      </c>
      <c r="J165" s="200">
        <v>175.47302771</v>
      </c>
      <c r="K165" s="200">
        <v>245.76150404000003</v>
      </c>
      <c r="L165" s="197">
        <v>230.24423203000001</v>
      </c>
      <c r="M165" s="473"/>
      <c r="N165" s="199">
        <v>215.91181665000002</v>
      </c>
      <c r="O165" s="200">
        <v>205.04810021</v>
      </c>
      <c r="P165" s="200">
        <v>238.56699819000002</v>
      </c>
      <c r="Q165" s="197">
        <v>273.23398930000002</v>
      </c>
      <c r="R165" s="174"/>
      <c r="S165" s="199">
        <v>280.13724163000001</v>
      </c>
      <c r="T165" s="200">
        <v>289.07146037000007</v>
      </c>
      <c r="U165" s="200">
        <v>252.36408604000002</v>
      </c>
      <c r="V165" s="197">
        <v>385.68740809000002</v>
      </c>
      <c r="W165" s="174"/>
      <c r="X165" s="199">
        <v>269.90679413999999</v>
      </c>
      <c r="Y165" s="200">
        <v>273.82880452999996</v>
      </c>
      <c r="Z165" s="200">
        <v>213.34033081999999</v>
      </c>
      <c r="AA165" s="197">
        <v>311.01453989999999</v>
      </c>
      <c r="AB165" s="474"/>
      <c r="AC165" s="199">
        <v>183.99233370304316</v>
      </c>
      <c r="AD165" s="200">
        <v>159.74785446304315</v>
      </c>
      <c r="AE165" s="200">
        <v>198.82508272304315</v>
      </c>
      <c r="AF165" s="197">
        <v>221.5292716611483</v>
      </c>
      <c r="AG165" s="474"/>
      <c r="AH165" s="199">
        <v>221.69688622000001</v>
      </c>
      <c r="AI165" s="200">
        <v>257.43466608</v>
      </c>
      <c r="AJ165" s="200">
        <v>253.67078909</v>
      </c>
      <c r="AK165" s="197">
        <v>268.00540752000001</v>
      </c>
      <c r="AL165" s="174"/>
      <c r="AM165" s="199">
        <v>363.77738927000007</v>
      </c>
      <c r="AN165" s="200">
        <v>327.78584818000002</v>
      </c>
      <c r="AO165" s="200">
        <v>325.17570197999999</v>
      </c>
      <c r="AP165" s="197">
        <v>434.67904579999998</v>
      </c>
      <c r="AQ165" s="475"/>
      <c r="AR165" s="199">
        <v>343.08664915999998</v>
      </c>
      <c r="AS165" s="200">
        <v>316.58157487</v>
      </c>
      <c r="AT165" s="200">
        <v>419.68984564000004</v>
      </c>
      <c r="AU165" s="197">
        <v>455.33107731999996</v>
      </c>
      <c r="AV165" s="475"/>
      <c r="AW165" s="199">
        <v>440.85886295</v>
      </c>
      <c r="AX165" s="200">
        <v>496.13563975</v>
      </c>
      <c r="AY165" s="200">
        <v>396.49363558999994</v>
      </c>
      <c r="AZ165" s="197">
        <v>507.62375387999998</v>
      </c>
      <c r="BA165" s="475"/>
      <c r="BB165" s="199">
        <v>537.21988927999996</v>
      </c>
      <c r="BC165" s="200">
        <v>534.17663270000003</v>
      </c>
      <c r="BD165" s="200">
        <v>316.10082465999994</v>
      </c>
      <c r="BE165" s="197">
        <v>507.48270451999997</v>
      </c>
      <c r="BF165" s="475"/>
      <c r="BG165" s="199">
        <v>364.18753359999994</v>
      </c>
      <c r="BH165" s="200">
        <v>381.52077483000005</v>
      </c>
      <c r="BI165" s="200">
        <v>664.98895284000002</v>
      </c>
      <c r="BJ165" s="197">
        <v>720.52136674999997</v>
      </c>
      <c r="BK165" s="207"/>
      <c r="BL165" s="199">
        <v>251.01523702000003</v>
      </c>
      <c r="BM165" s="200">
        <v>429.01971675000004</v>
      </c>
      <c r="BN165" s="200">
        <v>529.33143174999998</v>
      </c>
      <c r="BO165" s="197">
        <v>473.30374942999998</v>
      </c>
      <c r="BP165" s="207"/>
      <c r="BQ165" s="199">
        <v>329.05967026999997</v>
      </c>
      <c r="BR165" s="200">
        <v>592.51487519417697</v>
      </c>
      <c r="BS165" s="200">
        <v>542.58447481609505</v>
      </c>
      <c r="BT165" s="197">
        <v>595.612615685734</v>
      </c>
      <c r="BU165" s="207"/>
      <c r="BV165" s="199">
        <f t="shared" si="221"/>
        <v>182.90815304499998</v>
      </c>
      <c r="BW165" s="200">
        <f t="shared" si="222"/>
        <v>230.24423203000001</v>
      </c>
      <c r="BX165" s="200">
        <f t="shared" si="223"/>
        <v>273.23398930000002</v>
      </c>
      <c r="BY165" s="200">
        <f t="shared" si="224"/>
        <v>385.68740809000002</v>
      </c>
      <c r="BZ165" s="200">
        <f t="shared" si="225"/>
        <v>311.01453989999999</v>
      </c>
      <c r="CA165" s="200">
        <f t="shared" si="226"/>
        <v>221.5292716611483</v>
      </c>
      <c r="CB165" s="200">
        <f t="shared" si="227"/>
        <v>268.00540752000001</v>
      </c>
      <c r="CC165" s="200">
        <f t="shared" si="228"/>
        <v>434.67904579999998</v>
      </c>
      <c r="CD165" s="200">
        <f t="shared" si="229"/>
        <v>455.33107731999996</v>
      </c>
      <c r="CE165" s="200">
        <f t="shared" si="230"/>
        <v>507.62375387999998</v>
      </c>
      <c r="CF165" s="200">
        <f t="shared" si="231"/>
        <v>507.48270451999997</v>
      </c>
      <c r="CG165" s="545">
        <f t="shared" si="232"/>
        <v>720.52136674999997</v>
      </c>
      <c r="CH165" s="545">
        <f t="shared" si="233"/>
        <v>473.30374942999998</v>
      </c>
      <c r="CI165" s="546">
        <f t="shared" si="234"/>
        <v>595.612615685734</v>
      </c>
      <c r="CJ165" s="733"/>
      <c r="CK165" s="781"/>
      <c r="CL165" s="781"/>
      <c r="CM165" s="781"/>
    </row>
    <row r="166" spans="1:91" x14ac:dyDescent="0.25">
      <c r="A166" s="206" t="s">
        <v>118</v>
      </c>
      <c r="B166" s="203"/>
      <c r="C166" s="544"/>
      <c r="D166" s="199">
        <v>0</v>
      </c>
      <c r="E166" s="200">
        <v>0</v>
      </c>
      <c r="F166" s="200">
        <v>0</v>
      </c>
      <c r="G166" s="197">
        <v>0</v>
      </c>
      <c r="H166" s="473"/>
      <c r="I166" s="199">
        <v>0</v>
      </c>
      <c r="J166" s="200">
        <v>0</v>
      </c>
      <c r="K166" s="200">
        <v>0</v>
      </c>
      <c r="L166" s="197">
        <v>0</v>
      </c>
      <c r="M166" s="473"/>
      <c r="N166" s="199">
        <v>0</v>
      </c>
      <c r="O166" s="200">
        <v>0</v>
      </c>
      <c r="P166" s="200">
        <v>0</v>
      </c>
      <c r="Q166" s="197">
        <v>0</v>
      </c>
      <c r="R166" s="174"/>
      <c r="S166" s="199">
        <v>0</v>
      </c>
      <c r="T166" s="200">
        <v>0</v>
      </c>
      <c r="U166" s="200">
        <v>0</v>
      </c>
      <c r="V166" s="197">
        <v>0</v>
      </c>
      <c r="W166" s="174"/>
      <c r="X166" s="199">
        <v>0</v>
      </c>
      <c r="Y166" s="200">
        <v>0</v>
      </c>
      <c r="Z166" s="200">
        <v>0</v>
      </c>
      <c r="AA166" s="197">
        <v>0</v>
      </c>
      <c r="AB166" s="474"/>
      <c r="AC166" s="199">
        <v>0</v>
      </c>
      <c r="AD166" s="200">
        <v>0</v>
      </c>
      <c r="AE166" s="200">
        <v>0</v>
      </c>
      <c r="AF166" s="197">
        <v>0</v>
      </c>
      <c r="AG166" s="474"/>
      <c r="AH166" s="199">
        <v>0</v>
      </c>
      <c r="AI166" s="200">
        <v>0</v>
      </c>
      <c r="AJ166" s="200">
        <v>0</v>
      </c>
      <c r="AK166" s="197">
        <v>0</v>
      </c>
      <c r="AL166" s="174"/>
      <c r="AM166" s="199">
        <v>226.68405568</v>
      </c>
      <c r="AN166" s="200">
        <v>203.46922946999999</v>
      </c>
      <c r="AO166" s="200">
        <v>205.25189085</v>
      </c>
      <c r="AP166" s="197">
        <v>206.39562907999999</v>
      </c>
      <c r="AQ166" s="475"/>
      <c r="AR166" s="199">
        <v>230.48945454</v>
      </c>
      <c r="AS166" s="200">
        <v>238.54303099999998</v>
      </c>
      <c r="AT166" s="200">
        <v>247.67733313000002</v>
      </c>
      <c r="AU166" s="197">
        <v>260.18903024000002</v>
      </c>
      <c r="AV166" s="475"/>
      <c r="AW166" s="199">
        <v>263.14620542</v>
      </c>
      <c r="AX166" s="200">
        <v>286.61710926999996</v>
      </c>
      <c r="AY166" s="200">
        <v>269.49769265999998</v>
      </c>
      <c r="AZ166" s="197">
        <v>264.84585821999997</v>
      </c>
      <c r="BA166" s="475"/>
      <c r="BB166" s="199">
        <v>287.12150798000005</v>
      </c>
      <c r="BC166" s="200">
        <v>278.83126594999999</v>
      </c>
      <c r="BD166" s="200">
        <v>218.39446971000004</v>
      </c>
      <c r="BE166" s="197">
        <v>225.03447674000003</v>
      </c>
      <c r="BF166" s="475"/>
      <c r="BG166" s="199">
        <v>281.94254837</v>
      </c>
      <c r="BH166" s="200">
        <v>286.08452613000003</v>
      </c>
      <c r="BI166" s="200">
        <v>293.83724189000009</v>
      </c>
      <c r="BJ166" s="197">
        <v>311.42639592000006</v>
      </c>
      <c r="BK166" s="207"/>
      <c r="BL166" s="199">
        <v>314.13483754999993</v>
      </c>
      <c r="BM166" s="200">
        <v>332.40222195000001</v>
      </c>
      <c r="BN166" s="200">
        <v>321.12459910000001</v>
      </c>
      <c r="BO166" s="197">
        <v>316.46036176000001</v>
      </c>
      <c r="BP166" s="207"/>
      <c r="BQ166" s="199">
        <v>318.93212788</v>
      </c>
      <c r="BR166" s="200">
        <v>375.53377375340006</v>
      </c>
      <c r="BS166" s="200">
        <v>336.44663166240002</v>
      </c>
      <c r="BT166" s="197">
        <v>343.72526810839997</v>
      </c>
      <c r="BU166" s="207"/>
      <c r="BV166" s="199">
        <f t="shared" si="221"/>
        <v>0</v>
      </c>
      <c r="BW166" s="200">
        <f t="shared" si="222"/>
        <v>0</v>
      </c>
      <c r="BX166" s="200">
        <f t="shared" si="223"/>
        <v>0</v>
      </c>
      <c r="BY166" s="200">
        <f t="shared" si="224"/>
        <v>0</v>
      </c>
      <c r="BZ166" s="200">
        <f t="shared" si="225"/>
        <v>0</v>
      </c>
      <c r="CA166" s="200">
        <f t="shared" si="226"/>
        <v>0</v>
      </c>
      <c r="CB166" s="200">
        <f t="shared" si="227"/>
        <v>0</v>
      </c>
      <c r="CC166" s="200">
        <f t="shared" si="228"/>
        <v>206.39562907999999</v>
      </c>
      <c r="CD166" s="200">
        <f t="shared" si="229"/>
        <v>260.18903024000002</v>
      </c>
      <c r="CE166" s="200">
        <f t="shared" si="230"/>
        <v>264.84585821999997</v>
      </c>
      <c r="CF166" s="200">
        <f t="shared" si="231"/>
        <v>225.03447674000003</v>
      </c>
      <c r="CG166" s="545">
        <f t="shared" si="232"/>
        <v>311.42639592000006</v>
      </c>
      <c r="CH166" s="545">
        <f t="shared" si="233"/>
        <v>316.46036176000001</v>
      </c>
      <c r="CI166" s="546">
        <f t="shared" si="234"/>
        <v>343.72526810839997</v>
      </c>
      <c r="CJ166" s="733"/>
      <c r="CK166" s="781"/>
      <c r="CL166" s="781"/>
      <c r="CM166" s="781"/>
    </row>
    <row r="167" spans="1:91" x14ac:dyDescent="0.25">
      <c r="A167" s="206" t="s">
        <v>119</v>
      </c>
      <c r="B167" s="203"/>
      <c r="C167" s="544"/>
      <c r="D167" s="199">
        <v>0</v>
      </c>
      <c r="E167" s="200">
        <v>0</v>
      </c>
      <c r="F167" s="200">
        <v>0</v>
      </c>
      <c r="G167" s="197">
        <v>0</v>
      </c>
      <c r="H167" s="473"/>
      <c r="I167" s="199">
        <v>0</v>
      </c>
      <c r="J167" s="200">
        <v>0</v>
      </c>
      <c r="K167" s="200">
        <v>0</v>
      </c>
      <c r="L167" s="197">
        <v>0</v>
      </c>
      <c r="M167" s="473"/>
      <c r="N167" s="199">
        <v>0</v>
      </c>
      <c r="O167" s="200">
        <v>0</v>
      </c>
      <c r="P167" s="200">
        <v>0</v>
      </c>
      <c r="Q167" s="197">
        <v>0</v>
      </c>
      <c r="R167" s="174"/>
      <c r="S167" s="199">
        <v>0</v>
      </c>
      <c r="T167" s="200">
        <v>0</v>
      </c>
      <c r="U167" s="200">
        <v>0</v>
      </c>
      <c r="V167" s="197">
        <v>0</v>
      </c>
      <c r="W167" s="174"/>
      <c r="X167" s="199">
        <v>0</v>
      </c>
      <c r="Y167" s="200">
        <v>0</v>
      </c>
      <c r="Z167" s="200">
        <v>0</v>
      </c>
      <c r="AA167" s="197">
        <v>0</v>
      </c>
      <c r="AB167" s="474"/>
      <c r="AC167" s="199">
        <v>0</v>
      </c>
      <c r="AD167" s="200">
        <v>0</v>
      </c>
      <c r="AE167" s="200">
        <v>0</v>
      </c>
      <c r="AF167" s="197">
        <v>0</v>
      </c>
      <c r="AG167" s="474"/>
      <c r="AH167" s="199">
        <v>0</v>
      </c>
      <c r="AI167" s="200">
        <v>0</v>
      </c>
      <c r="AJ167" s="200">
        <v>0</v>
      </c>
      <c r="AK167" s="197">
        <v>0</v>
      </c>
      <c r="AL167" s="174"/>
      <c r="AM167" s="199">
        <v>0</v>
      </c>
      <c r="AN167" s="200">
        <v>0</v>
      </c>
      <c r="AO167" s="200">
        <v>0</v>
      </c>
      <c r="AP167" s="197">
        <v>0</v>
      </c>
      <c r="AQ167" s="475"/>
      <c r="AR167" s="199">
        <v>0</v>
      </c>
      <c r="AS167" s="200">
        <v>0</v>
      </c>
      <c r="AT167" s="200">
        <v>0</v>
      </c>
      <c r="AU167" s="197">
        <v>0</v>
      </c>
      <c r="AV167" s="475"/>
      <c r="AW167" s="199">
        <v>0</v>
      </c>
      <c r="AX167" s="200">
        <v>0</v>
      </c>
      <c r="AY167" s="200">
        <v>0</v>
      </c>
      <c r="AZ167" s="197">
        <v>0</v>
      </c>
      <c r="BA167" s="475"/>
      <c r="BB167" s="199">
        <v>0</v>
      </c>
      <c r="BC167" s="200">
        <v>0</v>
      </c>
      <c r="BD167" s="200">
        <v>0</v>
      </c>
      <c r="BE167" s="197">
        <v>154.40492999999998</v>
      </c>
      <c r="BF167" s="475"/>
      <c r="BG167" s="199">
        <v>193.23276175000001</v>
      </c>
      <c r="BH167" s="200">
        <v>162.31221089000002</v>
      </c>
      <c r="BI167" s="200">
        <v>160.88482913000001</v>
      </c>
      <c r="BJ167" s="197">
        <v>157.61534900999996</v>
      </c>
      <c r="BK167" s="207"/>
      <c r="BL167" s="199">
        <v>148.05626719</v>
      </c>
      <c r="BM167" s="200">
        <v>135.39586406999999</v>
      </c>
      <c r="BN167" s="200">
        <v>126.27604631999999</v>
      </c>
      <c r="BO167" s="197">
        <v>117.09033712</v>
      </c>
      <c r="BP167" s="207"/>
      <c r="BQ167" s="199">
        <v>102.15791379000001</v>
      </c>
      <c r="BR167" s="200">
        <v>92.544251379999992</v>
      </c>
      <c r="BS167" s="200">
        <v>76.09997645</v>
      </c>
      <c r="BT167" s="197">
        <v>63.445091909999995</v>
      </c>
      <c r="BU167" s="207"/>
      <c r="BV167" s="199">
        <f t="shared" si="221"/>
        <v>0</v>
      </c>
      <c r="BW167" s="200">
        <f t="shared" si="222"/>
        <v>0</v>
      </c>
      <c r="BX167" s="200">
        <f t="shared" si="223"/>
        <v>0</v>
      </c>
      <c r="BY167" s="200">
        <f t="shared" si="224"/>
        <v>0</v>
      </c>
      <c r="BZ167" s="200">
        <f t="shared" si="225"/>
        <v>0</v>
      </c>
      <c r="CA167" s="200">
        <f t="shared" si="226"/>
        <v>0</v>
      </c>
      <c r="CB167" s="200">
        <f t="shared" si="227"/>
        <v>0</v>
      </c>
      <c r="CC167" s="200">
        <f t="shared" si="228"/>
        <v>0</v>
      </c>
      <c r="CD167" s="200">
        <f t="shared" si="229"/>
        <v>0</v>
      </c>
      <c r="CE167" s="200">
        <f t="shared" si="230"/>
        <v>0</v>
      </c>
      <c r="CF167" s="200">
        <f t="shared" si="231"/>
        <v>154.40492999999998</v>
      </c>
      <c r="CG167" s="545">
        <f t="shared" si="232"/>
        <v>157.61534900999996</v>
      </c>
      <c r="CH167" s="545">
        <f t="shared" si="233"/>
        <v>117.09033712</v>
      </c>
      <c r="CI167" s="546">
        <f t="shared" si="234"/>
        <v>63.445091909999995</v>
      </c>
      <c r="CJ167" s="733"/>
      <c r="CK167" s="781"/>
      <c r="CL167" s="781"/>
      <c r="CM167" s="781"/>
    </row>
    <row r="168" spans="1:91" x14ac:dyDescent="0.25">
      <c r="A168" s="206" t="s">
        <v>120</v>
      </c>
      <c r="B168" s="203"/>
      <c r="C168" s="544"/>
      <c r="D168" s="199">
        <v>0</v>
      </c>
      <c r="E168" s="200">
        <v>0</v>
      </c>
      <c r="F168" s="200">
        <v>0</v>
      </c>
      <c r="G168" s="197">
        <v>0</v>
      </c>
      <c r="H168" s="473"/>
      <c r="I168" s="199">
        <v>0</v>
      </c>
      <c r="J168" s="200">
        <v>0</v>
      </c>
      <c r="K168" s="200">
        <v>0</v>
      </c>
      <c r="L168" s="197">
        <v>0</v>
      </c>
      <c r="M168" s="473"/>
      <c r="N168" s="199">
        <v>0</v>
      </c>
      <c r="O168" s="200">
        <v>0</v>
      </c>
      <c r="P168" s="200">
        <v>0</v>
      </c>
      <c r="Q168" s="197">
        <v>0</v>
      </c>
      <c r="R168" s="174"/>
      <c r="S168" s="199">
        <v>0</v>
      </c>
      <c r="T168" s="200">
        <v>0</v>
      </c>
      <c r="U168" s="200">
        <v>0</v>
      </c>
      <c r="V168" s="197">
        <v>0</v>
      </c>
      <c r="W168" s="174"/>
      <c r="X168" s="199">
        <v>0</v>
      </c>
      <c r="Y168" s="200">
        <v>0</v>
      </c>
      <c r="Z168" s="200">
        <v>0</v>
      </c>
      <c r="AA168" s="197">
        <v>0</v>
      </c>
      <c r="AB168" s="474"/>
      <c r="AC168" s="199">
        <v>0</v>
      </c>
      <c r="AD168" s="200">
        <v>0</v>
      </c>
      <c r="AE168" s="200">
        <v>0</v>
      </c>
      <c r="AF168" s="197">
        <v>0</v>
      </c>
      <c r="AG168" s="474"/>
      <c r="AH168" s="199">
        <v>0</v>
      </c>
      <c r="AI168" s="200">
        <v>0</v>
      </c>
      <c r="AJ168" s="200">
        <v>0</v>
      </c>
      <c r="AK168" s="197">
        <v>0</v>
      </c>
      <c r="AL168" s="174"/>
      <c r="AM168" s="199">
        <v>0</v>
      </c>
      <c r="AN168" s="200">
        <v>0</v>
      </c>
      <c r="AO168" s="200">
        <v>0</v>
      </c>
      <c r="AP168" s="197">
        <v>0</v>
      </c>
      <c r="AQ168" s="475"/>
      <c r="AR168" s="199">
        <v>0</v>
      </c>
      <c r="AS168" s="200">
        <v>0</v>
      </c>
      <c r="AT168" s="200">
        <v>45.156891000000002</v>
      </c>
      <c r="AU168" s="197">
        <v>0</v>
      </c>
      <c r="AV168" s="475"/>
      <c r="AW168" s="199">
        <v>31.691039129999997</v>
      </c>
      <c r="AX168" s="200">
        <v>12.55085115</v>
      </c>
      <c r="AY168" s="200">
        <v>58.851277419999995</v>
      </c>
      <c r="AZ168" s="197">
        <v>0</v>
      </c>
      <c r="BA168" s="475"/>
      <c r="BB168" s="199">
        <v>126.30574969</v>
      </c>
      <c r="BC168" s="200">
        <v>140.59732097999998</v>
      </c>
      <c r="BD168" s="200">
        <v>331.31380975999997</v>
      </c>
      <c r="BE168" s="197">
        <v>272.96895273000001</v>
      </c>
      <c r="BF168" s="475"/>
      <c r="BG168" s="199">
        <v>338.30588181999997</v>
      </c>
      <c r="BH168" s="200">
        <v>377.39618005</v>
      </c>
      <c r="BI168" s="200">
        <v>568.66516522000006</v>
      </c>
      <c r="BJ168" s="197">
        <v>741.98199290999992</v>
      </c>
      <c r="BK168" s="207"/>
      <c r="BL168" s="199">
        <v>0</v>
      </c>
      <c r="BM168" s="200">
        <v>147.09228450999998</v>
      </c>
      <c r="BN168" s="200">
        <v>267.63493854000001</v>
      </c>
      <c r="BO168" s="197">
        <v>0</v>
      </c>
      <c r="BP168" s="207"/>
      <c r="BQ168" s="199">
        <v>96.366822089999999</v>
      </c>
      <c r="BR168" s="200">
        <v>56.356628049999998</v>
      </c>
      <c r="BS168" s="200">
        <v>-4.0000000000000001E-8</v>
      </c>
      <c r="BT168" s="197">
        <v>0</v>
      </c>
      <c r="BU168" s="207"/>
      <c r="BV168" s="199">
        <f t="shared" si="221"/>
        <v>0</v>
      </c>
      <c r="BW168" s="200">
        <f t="shared" si="222"/>
        <v>0</v>
      </c>
      <c r="BX168" s="200">
        <f t="shared" si="223"/>
        <v>0</v>
      </c>
      <c r="BY168" s="200">
        <f t="shared" si="224"/>
        <v>0</v>
      </c>
      <c r="BZ168" s="200">
        <f t="shared" si="225"/>
        <v>0</v>
      </c>
      <c r="CA168" s="200">
        <f t="shared" si="226"/>
        <v>0</v>
      </c>
      <c r="CB168" s="200">
        <f t="shared" si="227"/>
        <v>0</v>
      </c>
      <c r="CC168" s="200">
        <f t="shared" si="228"/>
        <v>0</v>
      </c>
      <c r="CD168" s="200">
        <f t="shared" si="229"/>
        <v>0</v>
      </c>
      <c r="CE168" s="200">
        <f t="shared" si="230"/>
        <v>0</v>
      </c>
      <c r="CF168" s="200">
        <f t="shared" si="231"/>
        <v>272.96895273000001</v>
      </c>
      <c r="CG168" s="545">
        <f t="shared" si="232"/>
        <v>741.98199290999992</v>
      </c>
      <c r="CH168" s="545">
        <f t="shared" si="233"/>
        <v>0</v>
      </c>
      <c r="CI168" s="546">
        <f t="shared" si="234"/>
        <v>0</v>
      </c>
      <c r="CJ168" s="733"/>
      <c r="CK168" s="781"/>
      <c r="CL168" s="781"/>
      <c r="CM168" s="781"/>
    </row>
    <row r="169" spans="1:91" x14ac:dyDescent="0.25">
      <c r="A169" s="206" t="s">
        <v>103</v>
      </c>
      <c r="B169" s="203"/>
      <c r="C169" s="544"/>
      <c r="D169" s="199">
        <v>0</v>
      </c>
      <c r="E169" s="200">
        <v>0</v>
      </c>
      <c r="F169" s="200">
        <v>0</v>
      </c>
      <c r="G169" s="197">
        <v>0</v>
      </c>
      <c r="H169" s="751"/>
      <c r="I169" s="199">
        <v>0</v>
      </c>
      <c r="J169" s="200">
        <v>0</v>
      </c>
      <c r="K169" s="200">
        <v>0</v>
      </c>
      <c r="L169" s="197">
        <v>0</v>
      </c>
      <c r="M169" s="751"/>
      <c r="N169" s="199">
        <v>0</v>
      </c>
      <c r="O169" s="200">
        <v>0</v>
      </c>
      <c r="P169" s="200">
        <v>0</v>
      </c>
      <c r="Q169" s="197">
        <v>0</v>
      </c>
      <c r="R169" s="474"/>
      <c r="S169" s="199">
        <v>0</v>
      </c>
      <c r="T169" s="200">
        <v>0</v>
      </c>
      <c r="U169" s="200">
        <v>0</v>
      </c>
      <c r="V169" s="197">
        <v>0</v>
      </c>
      <c r="W169" s="474"/>
      <c r="X169" s="199">
        <v>0</v>
      </c>
      <c r="Y169" s="200">
        <v>0</v>
      </c>
      <c r="Z169" s="200">
        <v>0</v>
      </c>
      <c r="AA169" s="197">
        <v>0</v>
      </c>
      <c r="AB169" s="474"/>
      <c r="AC169" s="199">
        <v>0</v>
      </c>
      <c r="AD169" s="200">
        <v>0</v>
      </c>
      <c r="AE169" s="200">
        <v>0</v>
      </c>
      <c r="AF169" s="197">
        <v>0</v>
      </c>
      <c r="AG169" s="474"/>
      <c r="AH169" s="199">
        <v>0</v>
      </c>
      <c r="AI169" s="200">
        <v>0</v>
      </c>
      <c r="AJ169" s="200">
        <v>0</v>
      </c>
      <c r="AK169" s="197">
        <v>0</v>
      </c>
      <c r="AL169" s="474"/>
      <c r="AM169" s="199">
        <v>0</v>
      </c>
      <c r="AN169" s="200">
        <v>0</v>
      </c>
      <c r="AO169" s="200">
        <v>0</v>
      </c>
      <c r="AP169" s="197">
        <v>0</v>
      </c>
      <c r="AQ169" s="475"/>
      <c r="AR169" s="199">
        <v>0</v>
      </c>
      <c r="AS169" s="200">
        <v>0</v>
      </c>
      <c r="AT169" s="200">
        <v>0</v>
      </c>
      <c r="AU169" s="197">
        <v>0</v>
      </c>
      <c r="AV169" s="475"/>
      <c r="AW169" s="199">
        <v>0</v>
      </c>
      <c r="AX169" s="200">
        <v>0</v>
      </c>
      <c r="AY169" s="200">
        <v>0</v>
      </c>
      <c r="AZ169" s="197">
        <v>0</v>
      </c>
      <c r="BA169" s="475"/>
      <c r="BB169" s="199">
        <v>0</v>
      </c>
      <c r="BC169" s="200">
        <v>0</v>
      </c>
      <c r="BD169" s="200">
        <v>0</v>
      </c>
      <c r="BE169" s="197">
        <v>0</v>
      </c>
      <c r="BF169" s="475"/>
      <c r="BG169" s="199">
        <v>0</v>
      </c>
      <c r="BH169" s="200">
        <v>0</v>
      </c>
      <c r="BI169" s="200">
        <v>0</v>
      </c>
      <c r="BJ169" s="197">
        <v>0</v>
      </c>
      <c r="BK169" s="207"/>
      <c r="BL169" s="199">
        <v>0</v>
      </c>
      <c r="BM169" s="200">
        <v>0</v>
      </c>
      <c r="BN169" s="200">
        <v>92.30647673899999</v>
      </c>
      <c r="BO169" s="197">
        <v>66.729066419999995</v>
      </c>
      <c r="BP169" s="200"/>
      <c r="BQ169" s="199">
        <v>284.77807511999998</v>
      </c>
      <c r="BR169" s="200">
        <v>175.68725297999998</v>
      </c>
      <c r="BS169" s="200">
        <v>174.68965618000001</v>
      </c>
      <c r="BT169" s="197">
        <v>303.45501332999999</v>
      </c>
      <c r="BU169" s="200"/>
      <c r="BV169" s="199">
        <f t="shared" ref="BV169" si="249">INDEX(D169:G169,1,COUNT(D169:G169))</f>
        <v>0</v>
      </c>
      <c r="BW169" s="200">
        <f t="shared" ref="BW169" si="250">INDEX(I169:L169,1,COUNT(I169:L169))</f>
        <v>0</v>
      </c>
      <c r="BX169" s="200">
        <f t="shared" ref="BX169" si="251">INDEX(N169:Q169,1,COUNT(N169:Q169))</f>
        <v>0</v>
      </c>
      <c r="BY169" s="200">
        <f t="shared" ref="BY169" si="252">INDEX(S169:V169,1,COUNT(S169:V169))</f>
        <v>0</v>
      </c>
      <c r="BZ169" s="200">
        <f t="shared" ref="BZ169" si="253">INDEX(X169:AA169,1,COUNT(X169:AA169))</f>
        <v>0</v>
      </c>
      <c r="CA169" s="200">
        <f t="shared" ref="CA169" si="254">INDEX(AC169:AF169,1,COUNT(AC169:AF169))</f>
        <v>0</v>
      </c>
      <c r="CB169" s="200">
        <f t="shared" ref="CB169" si="255">INDEX(AH169:AK169,1,COUNT(AH169:AK169))</f>
        <v>0</v>
      </c>
      <c r="CC169" s="200">
        <f t="shared" ref="CC169" si="256">INDEX(AM169:AP169,1,COUNT(AM169:AP169))</f>
        <v>0</v>
      </c>
      <c r="CD169" s="200">
        <f t="shared" ref="CD169" si="257">INDEX(AR169:AU169,1,COUNT(AR169:AU169))</f>
        <v>0</v>
      </c>
      <c r="CE169" s="200">
        <f t="shared" ref="CE169" si="258">INDEX(AW169:AZ169,1,COUNT(AW169:AZ169))</f>
        <v>0</v>
      </c>
      <c r="CF169" s="200">
        <f t="shared" ref="CF169" si="259">INDEX(BB169:BE169,1,COUNT(BB169:BE169))</f>
        <v>0</v>
      </c>
      <c r="CG169" s="545">
        <f t="shared" ref="CG169" si="260">INDEX(BG169:BJ169,1,COUNT(BG169:BJ169))</f>
        <v>0</v>
      </c>
      <c r="CH169" s="545">
        <f t="shared" ref="CH169" si="261">INDEX(BL169:BO169,1,COUNT(BL169:BO169))</f>
        <v>66.729066419999995</v>
      </c>
      <c r="CI169" s="546">
        <f t="shared" ref="CI169" si="262">INDEX(BQ169:BT169,1,COUNT(BQ169:BT169))</f>
        <v>303.45501332999999</v>
      </c>
      <c r="CJ169" s="733"/>
      <c r="CK169" s="781"/>
      <c r="CL169" s="781"/>
      <c r="CM169" s="781"/>
    </row>
    <row r="170" spans="1:91" x14ac:dyDescent="0.25">
      <c r="A170" s="206" t="s">
        <v>121</v>
      </c>
      <c r="B170" s="203"/>
      <c r="C170" s="544"/>
      <c r="D170" s="199">
        <v>0</v>
      </c>
      <c r="E170" s="200">
        <v>0</v>
      </c>
      <c r="F170" s="200">
        <v>0</v>
      </c>
      <c r="G170" s="197">
        <v>0</v>
      </c>
      <c r="H170" s="751"/>
      <c r="I170" s="199">
        <v>0</v>
      </c>
      <c r="J170" s="200">
        <v>0</v>
      </c>
      <c r="K170" s="200">
        <v>0</v>
      </c>
      <c r="L170" s="197">
        <v>0</v>
      </c>
      <c r="M170" s="751"/>
      <c r="N170" s="199">
        <v>0</v>
      </c>
      <c r="O170" s="200">
        <v>0</v>
      </c>
      <c r="P170" s="200">
        <v>0</v>
      </c>
      <c r="Q170" s="197">
        <v>0</v>
      </c>
      <c r="R170" s="474"/>
      <c r="S170" s="199">
        <v>0</v>
      </c>
      <c r="T170" s="200">
        <v>0</v>
      </c>
      <c r="U170" s="200">
        <v>0</v>
      </c>
      <c r="V170" s="197">
        <v>0</v>
      </c>
      <c r="W170" s="474"/>
      <c r="X170" s="199">
        <v>0</v>
      </c>
      <c r="Y170" s="200">
        <v>0</v>
      </c>
      <c r="Z170" s="200">
        <v>0</v>
      </c>
      <c r="AA170" s="197">
        <v>0</v>
      </c>
      <c r="AB170" s="474"/>
      <c r="AC170" s="199">
        <v>0</v>
      </c>
      <c r="AD170" s="200">
        <v>0</v>
      </c>
      <c r="AE170" s="200">
        <v>0</v>
      </c>
      <c r="AF170" s="197">
        <v>0</v>
      </c>
      <c r="AG170" s="474"/>
      <c r="AH170" s="199">
        <v>0</v>
      </c>
      <c r="AI170" s="200">
        <v>0</v>
      </c>
      <c r="AJ170" s="200">
        <v>0</v>
      </c>
      <c r="AK170" s="197">
        <v>0</v>
      </c>
      <c r="AL170" s="474"/>
      <c r="AM170" s="199">
        <v>0</v>
      </c>
      <c r="AN170" s="200">
        <v>0</v>
      </c>
      <c r="AO170" s="200">
        <v>0</v>
      </c>
      <c r="AP170" s="197">
        <v>0</v>
      </c>
      <c r="AQ170" s="475"/>
      <c r="AR170" s="199">
        <v>0</v>
      </c>
      <c r="AS170" s="200">
        <v>0</v>
      </c>
      <c r="AT170" s="200">
        <v>0</v>
      </c>
      <c r="AU170" s="197">
        <v>0</v>
      </c>
      <c r="AV170" s="475"/>
      <c r="AW170" s="199">
        <v>0</v>
      </c>
      <c r="AX170" s="200">
        <v>0</v>
      </c>
      <c r="AY170" s="200">
        <v>0</v>
      </c>
      <c r="AZ170" s="197">
        <v>0</v>
      </c>
      <c r="BA170" s="475"/>
      <c r="BB170" s="199">
        <v>0</v>
      </c>
      <c r="BC170" s="200">
        <v>0</v>
      </c>
      <c r="BD170" s="200">
        <v>0</v>
      </c>
      <c r="BE170" s="197">
        <v>0</v>
      </c>
      <c r="BF170" s="475"/>
      <c r="BG170" s="199">
        <v>17.966999999999999</v>
      </c>
      <c r="BH170" s="200">
        <v>9.2460000000000004</v>
      </c>
      <c r="BI170" s="200">
        <v>10.53</v>
      </c>
      <c r="BJ170" s="197">
        <v>334.64100000000002</v>
      </c>
      <c r="BK170" s="207"/>
      <c r="BL170" s="199">
        <v>31.135000000000002</v>
      </c>
      <c r="BM170" s="200">
        <v>51.723999999999997</v>
      </c>
      <c r="BN170" s="200">
        <v>61.837000000000003</v>
      </c>
      <c r="BO170" s="197">
        <v>327.471</v>
      </c>
      <c r="BP170" s="207"/>
      <c r="BQ170" s="199">
        <v>48.177</v>
      </c>
      <c r="BR170" s="200">
        <v>86.197066200000009</v>
      </c>
      <c r="BS170" s="200">
        <v>17.1874936</v>
      </c>
      <c r="BT170" s="197">
        <v>23.07332504</v>
      </c>
      <c r="BU170" s="207"/>
      <c r="BV170" s="199">
        <f t="shared" ref="BV170" si="263">INDEX(D170:G170,1,COUNT(D170:G170))</f>
        <v>0</v>
      </c>
      <c r="BW170" s="200">
        <f t="shared" ref="BW170" si="264">INDEX(I170:L170,1,COUNT(I170:L170))</f>
        <v>0</v>
      </c>
      <c r="BX170" s="200">
        <f t="shared" ref="BX170" si="265">INDEX(N170:Q170,1,COUNT(N170:Q170))</f>
        <v>0</v>
      </c>
      <c r="BY170" s="200">
        <f t="shared" ref="BY170" si="266">INDEX(S170:V170,1,COUNT(S170:V170))</f>
        <v>0</v>
      </c>
      <c r="BZ170" s="200">
        <f t="shared" ref="BZ170" si="267">INDEX(X170:AA170,1,COUNT(X170:AA170))</f>
        <v>0</v>
      </c>
      <c r="CA170" s="200">
        <f t="shared" ref="CA170" si="268">INDEX(AC170:AF170,1,COUNT(AC170:AF170))</f>
        <v>0</v>
      </c>
      <c r="CB170" s="200">
        <f t="shared" ref="CB170" si="269">INDEX(AH170:AK170,1,COUNT(AH170:AK170))</f>
        <v>0</v>
      </c>
      <c r="CC170" s="200">
        <f t="shared" ref="CC170" si="270">INDEX(AM170:AP170,1,COUNT(AM170:AP170))</f>
        <v>0</v>
      </c>
      <c r="CD170" s="200">
        <f t="shared" ref="CD170" si="271">INDEX(AR170:AU170,1,COUNT(AR170:AU170))</f>
        <v>0</v>
      </c>
      <c r="CE170" s="200">
        <f t="shared" ref="CE170" si="272">INDEX(AW170:AZ170,1,COUNT(AW170:AZ170))</f>
        <v>0</v>
      </c>
      <c r="CF170" s="200">
        <f t="shared" ref="CF170" si="273">INDEX(BB170:BE170,1,COUNT(BB170:BE170))</f>
        <v>0</v>
      </c>
      <c r="CG170" s="545">
        <f t="shared" ref="CG170" si="274">INDEX(BG170:BJ170,1,COUNT(BG170:BJ170))</f>
        <v>334.64100000000002</v>
      </c>
      <c r="CH170" s="545">
        <f t="shared" ref="CH170" si="275">INDEX(BL170:BO170,1,COUNT(BL170:BO170))</f>
        <v>327.471</v>
      </c>
      <c r="CI170" s="546">
        <f t="shared" ref="CI170" si="276">INDEX(BQ170:BT170,1,COUNT(BQ170:BT170))</f>
        <v>23.07332504</v>
      </c>
      <c r="CJ170" s="733"/>
      <c r="CK170" s="781"/>
      <c r="CL170" s="781"/>
      <c r="CM170" s="781"/>
    </row>
    <row r="171" spans="1:91" x14ac:dyDescent="0.25">
      <c r="A171" s="195" t="s">
        <v>122</v>
      </c>
      <c r="B171" s="203"/>
      <c r="C171" s="547"/>
      <c r="D171" s="199">
        <v>122.04818149000002</v>
      </c>
      <c r="E171" s="200">
        <v>124.28201659000004</v>
      </c>
      <c r="F171" s="200">
        <v>121.35237573000003</v>
      </c>
      <c r="G171" s="197">
        <v>360.12657485500006</v>
      </c>
      <c r="H171" s="473"/>
      <c r="I171" s="199">
        <v>125.54194307000006</v>
      </c>
      <c r="J171" s="200">
        <v>108.05848790000003</v>
      </c>
      <c r="K171" s="200">
        <v>132.10477424000013</v>
      </c>
      <c r="L171" s="197">
        <v>437.65529009000016</v>
      </c>
      <c r="M171" s="473"/>
      <c r="N171" s="199">
        <v>219.61861006000009</v>
      </c>
      <c r="O171" s="200">
        <v>170.87493572000011</v>
      </c>
      <c r="P171" s="200">
        <v>169.69144401000008</v>
      </c>
      <c r="Q171" s="197">
        <v>402.40499789000012</v>
      </c>
      <c r="R171" s="174"/>
      <c r="S171" s="199">
        <v>180.07131834</v>
      </c>
      <c r="T171" s="200">
        <v>191.68898039000001</v>
      </c>
      <c r="U171" s="200">
        <v>187.84898391000002</v>
      </c>
      <c r="V171" s="197">
        <v>485.00401649000003</v>
      </c>
      <c r="W171" s="174"/>
      <c r="X171" s="199">
        <v>284.71179949000003</v>
      </c>
      <c r="Y171" s="200">
        <v>237.36193423</v>
      </c>
      <c r="Z171" s="200">
        <v>230.50361179000001</v>
      </c>
      <c r="AA171" s="197">
        <v>627.95741651999992</v>
      </c>
      <c r="AB171" s="474"/>
      <c r="AC171" s="199">
        <v>409.72550550999995</v>
      </c>
      <c r="AD171" s="200">
        <v>395.49046679999992</v>
      </c>
      <c r="AE171" s="200">
        <v>453.29033406999986</v>
      </c>
      <c r="AF171" s="197">
        <v>740.86785650000002</v>
      </c>
      <c r="AG171" s="474"/>
      <c r="AH171" s="199">
        <v>358.85345201000001</v>
      </c>
      <c r="AI171" s="200">
        <v>310.98527214000001</v>
      </c>
      <c r="AJ171" s="200">
        <v>330.97141873999999</v>
      </c>
      <c r="AK171" s="197">
        <v>634.92735944999993</v>
      </c>
      <c r="AL171" s="174"/>
      <c r="AM171" s="199">
        <v>315.31328138000003</v>
      </c>
      <c r="AN171" s="200">
        <v>395.89731210000002</v>
      </c>
      <c r="AO171" s="200">
        <v>409.00505376999996</v>
      </c>
      <c r="AP171" s="197">
        <v>330.84369414000003</v>
      </c>
      <c r="AQ171" s="475"/>
      <c r="AR171" s="199">
        <v>319.17599495000002</v>
      </c>
      <c r="AS171" s="200">
        <v>355.25617576999997</v>
      </c>
      <c r="AT171" s="200">
        <v>364.72844809000003</v>
      </c>
      <c r="AU171" s="197">
        <v>760.09473865000007</v>
      </c>
      <c r="AV171" s="475"/>
      <c r="AW171" s="199">
        <v>322.87726967000003</v>
      </c>
      <c r="AX171" s="200">
        <v>301.64134791000004</v>
      </c>
      <c r="AY171" s="200">
        <v>286.28454902000004</v>
      </c>
      <c r="AZ171" s="197">
        <v>573.82553851</v>
      </c>
      <c r="BA171" s="475"/>
      <c r="BB171" s="199">
        <v>257.07305831999997</v>
      </c>
      <c r="BC171" s="200">
        <v>748.61681602000021</v>
      </c>
      <c r="BD171" s="200">
        <v>352.42522778000006</v>
      </c>
      <c r="BE171" s="197">
        <v>406.93155744000001</v>
      </c>
      <c r="BF171" s="475"/>
      <c r="BG171" s="199">
        <f>395.23996532-BG170</f>
        <v>377.27296532000003</v>
      </c>
      <c r="BH171" s="200">
        <f>407.89276027-BH170</f>
        <v>398.64676027000002</v>
      </c>
      <c r="BI171" s="200">
        <f>463.83305156-BI170</f>
        <v>453.30305156000003</v>
      </c>
      <c r="BJ171" s="197">
        <f>1088.0500539-BJ170</f>
        <v>753.40905389999989</v>
      </c>
      <c r="BK171" s="207"/>
      <c r="BL171" s="199">
        <v>633.09575519999999</v>
      </c>
      <c r="BM171" s="200">
        <v>583.20983403026491</v>
      </c>
      <c r="BN171" s="200">
        <v>699.29299379101701</v>
      </c>
      <c r="BO171" s="197">
        <v>626.21244134688504</v>
      </c>
      <c r="BP171" s="207"/>
      <c r="BQ171" s="199">
        <v>633.09338087885203</v>
      </c>
      <c r="BR171" s="200">
        <v>708.11235708597087</v>
      </c>
      <c r="BS171" s="200">
        <v>534.75835981289401</v>
      </c>
      <c r="BT171" s="197">
        <v>797.03583903082199</v>
      </c>
      <c r="BU171" s="207"/>
      <c r="BV171" s="199">
        <f>INDEX(D171:G171,1,COUNT(D171:G171))</f>
        <v>360.12657485500006</v>
      </c>
      <c r="BW171" s="200">
        <f>INDEX(I171:L171,1,COUNT(I171:L171))</f>
        <v>437.65529009000016</v>
      </c>
      <c r="BX171" s="200">
        <f>INDEX(N171:Q171,1,COUNT(N171:Q171))</f>
        <v>402.40499789000012</v>
      </c>
      <c r="BY171" s="200">
        <f>INDEX(S171:V171,1,COUNT(S171:V171))</f>
        <v>485.00401649000003</v>
      </c>
      <c r="BZ171" s="200">
        <f>INDEX(X171:AA171,1,COUNT(X171:AA171))</f>
        <v>627.95741651999992</v>
      </c>
      <c r="CA171" s="200">
        <f>INDEX(AC171:AF171,1,COUNT(AC171:AF171))</f>
        <v>740.86785650000002</v>
      </c>
      <c r="CB171" s="200">
        <f>INDEX(AH171:AK171,1,COUNT(AH171:AK171))</f>
        <v>634.92735944999993</v>
      </c>
      <c r="CC171" s="200">
        <f>INDEX(AM171:AP171,1,COUNT(AM171:AP171))</f>
        <v>330.84369414000003</v>
      </c>
      <c r="CD171" s="200">
        <f>INDEX(AR171:AU171,1,COUNT(AR171:AU171))</f>
        <v>760.09473865000007</v>
      </c>
      <c r="CE171" s="200">
        <f>INDEX(AW171:AZ171,1,COUNT(AW171:AZ171))</f>
        <v>573.82553851</v>
      </c>
      <c r="CF171" s="200">
        <f>INDEX(BB171:BE171,1,COUNT(BB171:BE171))</f>
        <v>406.93155744000001</v>
      </c>
      <c r="CG171" s="201">
        <f>INDEX(BG171:BJ171,1,COUNT(BG171:BJ171))</f>
        <v>753.40905389999989</v>
      </c>
      <c r="CH171" s="201">
        <f t="shared" si="233"/>
        <v>626.21244134688504</v>
      </c>
      <c r="CI171" s="202">
        <f t="shared" si="234"/>
        <v>797.03583903082199</v>
      </c>
      <c r="CJ171" s="733"/>
      <c r="CK171" s="781"/>
      <c r="CL171" s="781"/>
      <c r="CM171" s="781"/>
    </row>
    <row r="172" spans="1:91" s="113" customFormat="1" x14ac:dyDescent="0.25">
      <c r="A172" s="560" t="s">
        <v>123</v>
      </c>
      <c r="B172" s="205"/>
      <c r="C172" s="548"/>
      <c r="D172" s="549">
        <f>SUM(D160:D171)</f>
        <v>3035.6347894400005</v>
      </c>
      <c r="E172" s="550">
        <f>SUM(E160:E171)</f>
        <v>3386.1596016000003</v>
      </c>
      <c r="F172" s="550">
        <f>SUM(F160:F171)</f>
        <v>3450.7402644800004</v>
      </c>
      <c r="G172" s="551">
        <f>SUM(G160:G171)</f>
        <v>3721.2501069699997</v>
      </c>
      <c r="H172" s="550"/>
      <c r="I172" s="549">
        <f>SUM(I160:I171)</f>
        <v>3243.5636673000004</v>
      </c>
      <c r="J172" s="550">
        <f>SUM(J160:J171)</f>
        <v>3222.2342511100005</v>
      </c>
      <c r="K172" s="550">
        <f>SUM(K160:K171)</f>
        <v>3325.0787095600003</v>
      </c>
      <c r="L172" s="551">
        <f>SUM(L160:L171)</f>
        <v>3764.4926364900002</v>
      </c>
      <c r="M172" s="550"/>
      <c r="N172" s="549">
        <f>SUM(N160:N171)</f>
        <v>3416.2240959300007</v>
      </c>
      <c r="O172" s="550">
        <f>SUM(O160:O171)</f>
        <v>3899.8737922700002</v>
      </c>
      <c r="P172" s="550">
        <f>SUM(P160:P171)</f>
        <v>4241.8820423900006</v>
      </c>
      <c r="Q172" s="551">
        <f>SUM(Q160:Q171)</f>
        <v>5692.0839207300005</v>
      </c>
      <c r="R172" s="550"/>
      <c r="S172" s="549">
        <f>SUM(S160:S171)</f>
        <v>4571.3069119199999</v>
      </c>
      <c r="T172" s="550">
        <f>SUM(T160:T171)</f>
        <v>3739.7540905299988</v>
      </c>
      <c r="U172" s="550">
        <f>SUM(U160:U171)</f>
        <v>3946.7989020399991</v>
      </c>
      <c r="V172" s="551">
        <f>SUM(V160:V171)</f>
        <v>3833.3909171499995</v>
      </c>
      <c r="W172" s="124"/>
      <c r="X172" s="549">
        <f>SUM(X160:X171)</f>
        <v>4417.1860586800003</v>
      </c>
      <c r="Y172" s="550">
        <f>SUM(Y160:Y171)</f>
        <v>3043.2509110800002</v>
      </c>
      <c r="Z172" s="550">
        <f>SUM(Z160:Z171)</f>
        <v>3679.8526042100007</v>
      </c>
      <c r="AA172" s="551">
        <f>SUM(AA160:AA171)</f>
        <v>5486.9457225800015</v>
      </c>
      <c r="AB172" s="124"/>
      <c r="AC172" s="549">
        <f>SUM(AC160:AC171)</f>
        <v>5020.1448420530432</v>
      </c>
      <c r="AD172" s="550">
        <f>SUM(AD160:AD171)</f>
        <v>5137.6981500930424</v>
      </c>
      <c r="AE172" s="550">
        <f>SUM(AE160:AE171)</f>
        <v>5577.6002663330419</v>
      </c>
      <c r="AF172" s="551">
        <f>SUM(AF160:AF171)</f>
        <v>7009.6887705211484</v>
      </c>
      <c r="AG172" s="124"/>
      <c r="AH172" s="549">
        <f>SUM(AH160:AH171)</f>
        <v>5635.1746666800009</v>
      </c>
      <c r="AI172" s="550">
        <f>SUM(AI160:AI171)</f>
        <v>6692.0375443400007</v>
      </c>
      <c r="AJ172" s="550">
        <f>SUM(AJ160:AJ171)</f>
        <v>6768.8369958599997</v>
      </c>
      <c r="AK172" s="551">
        <f>SUM(AK160:AK171)</f>
        <v>6336.7976591899996</v>
      </c>
      <c r="AL172" s="124"/>
      <c r="AM172" s="549">
        <f>SUM(AM160:AM171)</f>
        <v>5561.4898933499999</v>
      </c>
      <c r="AN172" s="550">
        <f>SUM(AN160:AN171)</f>
        <v>5098.9373070800002</v>
      </c>
      <c r="AO172" s="550">
        <f>SUM(AO160:AO171)</f>
        <v>5168.7479574299996</v>
      </c>
      <c r="AP172" s="551">
        <f>SUM(AP160:AP171)</f>
        <v>5195.0666045199996</v>
      </c>
      <c r="AQ172" s="207"/>
      <c r="AR172" s="549">
        <f>SUM(AR160:AR171)</f>
        <v>5444.470925470001</v>
      </c>
      <c r="AS172" s="550">
        <f>SUM(AS160:AS171)</f>
        <v>6484.9592643699998</v>
      </c>
      <c r="AT172" s="550">
        <f>SUM(AT160:AT171)</f>
        <v>9003.0878014999998</v>
      </c>
      <c r="AU172" s="551">
        <f>SUM(AU160:AU171)</f>
        <v>9240.8405283700013</v>
      </c>
      <c r="AV172" s="207"/>
      <c r="AW172" s="549">
        <f>SUM(AW160:AW171)</f>
        <v>9218.6022891299999</v>
      </c>
      <c r="AX172" s="550">
        <f>SUM(AX160:AX171)</f>
        <v>10053.055379089999</v>
      </c>
      <c r="AY172" s="550">
        <f>SUM(AY160:AY171)</f>
        <v>10345.23004047</v>
      </c>
      <c r="AZ172" s="551">
        <f>SUM(AZ160:AZ171)</f>
        <v>12237.084015569999</v>
      </c>
      <c r="BA172" s="207"/>
      <c r="BB172" s="549">
        <f>SUM(BB160:BB171)</f>
        <v>13103.159127230001</v>
      </c>
      <c r="BC172" s="550">
        <f>SUM(BC160:BC171)</f>
        <v>12675.305542919999</v>
      </c>
      <c r="BD172" s="550">
        <f>SUM(BD160:BD171)</f>
        <v>11195.210231289999</v>
      </c>
      <c r="BE172" s="551">
        <f>SUM(BE160:BE171)</f>
        <v>12766.252319910003</v>
      </c>
      <c r="BF172" s="207"/>
      <c r="BG172" s="549">
        <f>SUM(BG160:BG171)</f>
        <v>8270.9591331899992</v>
      </c>
      <c r="BH172" s="550">
        <f>SUM(BH160:BH171)</f>
        <v>8439.7493031699978</v>
      </c>
      <c r="BI172" s="550">
        <f>SUM(BI160:BI171)</f>
        <v>9942.2863847600001</v>
      </c>
      <c r="BJ172" s="214">
        <f>SUM(BJ160:BJ171)</f>
        <v>11229.658188159996</v>
      </c>
      <c r="BK172" s="207"/>
      <c r="BL172" s="549">
        <f>SUM(BL160:BL171)</f>
        <v>9881.3564790600012</v>
      </c>
      <c r="BM172" s="550">
        <f>SUM(BM160:BM171)</f>
        <v>10150.691687881494</v>
      </c>
      <c r="BN172" s="550">
        <f>SUM(BN160:BN171)</f>
        <v>10292.362325081325</v>
      </c>
      <c r="BO172" s="551">
        <f>SUM(BO160:BO171)</f>
        <v>10493.200601001119</v>
      </c>
      <c r="BP172" s="207"/>
      <c r="BQ172" s="549">
        <f>SUM(BQ160:BQ171)</f>
        <v>8299.3189060863679</v>
      </c>
      <c r="BR172" s="550">
        <f>SUM(BR160:BR171)</f>
        <v>8914.3087220014622</v>
      </c>
      <c r="BS172" s="550">
        <f>SUM(BS160:BS171)</f>
        <v>8569.9263887321358</v>
      </c>
      <c r="BT172" s="551">
        <f>SUM(BT160:BT171)</f>
        <v>11847.344935277011</v>
      </c>
      <c r="BU172" s="207"/>
      <c r="BV172" s="549">
        <f t="shared" ref="BV172:CG172" si="277">SUM(BV160:BV171)</f>
        <v>3721.2501069699997</v>
      </c>
      <c r="BW172" s="550">
        <f t="shared" si="277"/>
        <v>3764.4926364900002</v>
      </c>
      <c r="BX172" s="550">
        <f t="shared" si="277"/>
        <v>5692.0839207300005</v>
      </c>
      <c r="BY172" s="550">
        <f t="shared" si="277"/>
        <v>3833.3909171499995</v>
      </c>
      <c r="BZ172" s="550">
        <f t="shared" si="277"/>
        <v>5486.9457225800015</v>
      </c>
      <c r="CA172" s="550">
        <f t="shared" si="277"/>
        <v>7009.6887705211484</v>
      </c>
      <c r="CB172" s="550">
        <f t="shared" si="277"/>
        <v>6336.7976591899996</v>
      </c>
      <c r="CC172" s="550">
        <f t="shared" si="277"/>
        <v>5195.0666045199996</v>
      </c>
      <c r="CD172" s="550">
        <f t="shared" si="277"/>
        <v>9240.8405283700013</v>
      </c>
      <c r="CE172" s="550">
        <f t="shared" si="277"/>
        <v>12237.084015569999</v>
      </c>
      <c r="CF172" s="550">
        <f t="shared" si="277"/>
        <v>12766.252319910003</v>
      </c>
      <c r="CG172" s="550">
        <f t="shared" si="277"/>
        <v>11229.658188159996</v>
      </c>
      <c r="CH172" s="550">
        <f t="shared" si="233"/>
        <v>10493.200601001119</v>
      </c>
      <c r="CI172" s="551">
        <f t="shared" si="234"/>
        <v>11847.344935277011</v>
      </c>
      <c r="CJ172" s="733"/>
      <c r="CK172" s="781"/>
      <c r="CL172" s="781"/>
      <c r="CM172" s="781"/>
    </row>
    <row r="173" spans="1:91" x14ac:dyDescent="0.25">
      <c r="A173" s="188"/>
      <c r="B173" s="203"/>
      <c r="C173" s="547"/>
      <c r="D173" s="553"/>
      <c r="E173" s="552"/>
      <c r="F173" s="552"/>
      <c r="G173" s="554"/>
      <c r="H173" s="552"/>
      <c r="I173" s="553"/>
      <c r="J173" s="552"/>
      <c r="K173" s="552"/>
      <c r="L173" s="554"/>
      <c r="M173" s="552"/>
      <c r="N173" s="553"/>
      <c r="O173" s="552"/>
      <c r="P173" s="552"/>
      <c r="Q173" s="554"/>
      <c r="R173" s="552"/>
      <c r="S173" s="553"/>
      <c r="T173" s="552"/>
      <c r="U173" s="552"/>
      <c r="V173" s="554"/>
      <c r="W173" s="125"/>
      <c r="X173" s="553"/>
      <c r="Y173" s="552"/>
      <c r="Z173" s="552"/>
      <c r="AA173" s="554"/>
      <c r="AB173" s="125"/>
      <c r="AC173" s="553"/>
      <c r="AD173" s="552"/>
      <c r="AE173" s="552"/>
      <c r="AF173" s="554"/>
      <c r="AG173" s="125"/>
      <c r="AH173" s="553"/>
      <c r="AI173" s="552"/>
      <c r="AJ173" s="552"/>
      <c r="AK173" s="554"/>
      <c r="AL173" s="125"/>
      <c r="AM173" s="553"/>
      <c r="AN173" s="552"/>
      <c r="AO173" s="552"/>
      <c r="AP173" s="554"/>
      <c r="AQ173" s="207"/>
      <c r="AR173" s="553"/>
      <c r="AS173" s="552"/>
      <c r="AT173" s="552"/>
      <c r="AU173" s="554"/>
      <c r="AV173" s="207"/>
      <c r="AW173" s="553"/>
      <c r="AX173" s="552"/>
      <c r="AY173" s="552"/>
      <c r="AZ173" s="554"/>
      <c r="BA173" s="207"/>
      <c r="BB173" s="553"/>
      <c r="BC173" s="552"/>
      <c r="BD173" s="552"/>
      <c r="BE173" s="554"/>
      <c r="BF173" s="207"/>
      <c r="BG173" s="553"/>
      <c r="BH173" s="552"/>
      <c r="BI173" s="552"/>
      <c r="BJ173" s="197"/>
      <c r="BK173" s="207"/>
      <c r="BL173" s="553"/>
      <c r="BM173" s="552"/>
      <c r="BN173" s="552"/>
      <c r="BO173" s="554"/>
      <c r="BP173" s="207"/>
      <c r="BQ173" s="553"/>
      <c r="BR173" s="552"/>
      <c r="BS173" s="552"/>
      <c r="BT173" s="554"/>
      <c r="BU173" s="207"/>
      <c r="BV173" s="553"/>
      <c r="BW173" s="552"/>
      <c r="BX173" s="552"/>
      <c r="BY173" s="552"/>
      <c r="BZ173" s="552"/>
      <c r="CA173" s="552"/>
      <c r="CB173" s="200"/>
      <c r="CC173" s="200"/>
      <c r="CD173" s="200"/>
      <c r="CE173" s="200"/>
      <c r="CF173" s="200"/>
      <c r="CG173" s="200"/>
      <c r="CH173" s="200"/>
      <c r="CI173" s="197"/>
      <c r="CJ173" s="733"/>
      <c r="CK173" s="781"/>
      <c r="CL173" s="781"/>
      <c r="CM173" s="781"/>
    </row>
    <row r="174" spans="1:91" x14ac:dyDescent="0.25">
      <c r="A174" s="206" t="s">
        <v>115</v>
      </c>
      <c r="B174" s="203"/>
      <c r="C174" s="544"/>
      <c r="D174" s="199">
        <v>3816.7215940199999</v>
      </c>
      <c r="E174" s="200">
        <v>3659.6411264699996</v>
      </c>
      <c r="F174" s="200">
        <v>3712.9583540399999</v>
      </c>
      <c r="G174" s="197">
        <v>4587.8967827999986</v>
      </c>
      <c r="H174" s="473"/>
      <c r="I174" s="199">
        <v>4435.2260745599997</v>
      </c>
      <c r="J174" s="200">
        <v>5034.4929264700004</v>
      </c>
      <c r="K174" s="200">
        <v>5083.9444594500001</v>
      </c>
      <c r="L174" s="197">
        <v>5139.6377242300005</v>
      </c>
      <c r="M174" s="473"/>
      <c r="N174" s="199">
        <v>5830.4968741699995</v>
      </c>
      <c r="O174" s="200">
        <v>5105.2455141500004</v>
      </c>
      <c r="P174" s="200">
        <v>5622.3476272400012</v>
      </c>
      <c r="Q174" s="197">
        <v>4932.8481061399998</v>
      </c>
      <c r="R174" s="174"/>
      <c r="S174" s="199">
        <v>6231.7499319199997</v>
      </c>
      <c r="T174" s="200">
        <v>6465.4726000399987</v>
      </c>
      <c r="U174" s="200">
        <v>7571.6006439199991</v>
      </c>
      <c r="V174" s="197">
        <v>7803.7530871699983</v>
      </c>
      <c r="W174" s="174"/>
      <c r="X174" s="199">
        <v>6333.5776759399996</v>
      </c>
      <c r="Y174" s="200">
        <v>7711.8236390399998</v>
      </c>
      <c r="Z174" s="200">
        <v>7241.9575849900011</v>
      </c>
      <c r="AA174" s="197">
        <v>8941.5265488100013</v>
      </c>
      <c r="AB174" s="474"/>
      <c r="AC174" s="199">
        <v>8094.7169692099997</v>
      </c>
      <c r="AD174" s="200">
        <v>9266.6265081100009</v>
      </c>
      <c r="AE174" s="200">
        <v>10166.99625317</v>
      </c>
      <c r="AF174" s="197">
        <v>10086.919342619998</v>
      </c>
      <c r="AG174" s="474"/>
      <c r="AH174" s="199">
        <v>11889.953230469999</v>
      </c>
      <c r="AI174" s="200">
        <v>10916.118355490002</v>
      </c>
      <c r="AJ174" s="200">
        <v>11978.534653850002</v>
      </c>
      <c r="AK174" s="197">
        <v>12932.151375090001</v>
      </c>
      <c r="AL174" s="174"/>
      <c r="AM174" s="199">
        <v>12866.23285128</v>
      </c>
      <c r="AN174" s="200">
        <v>13274.42820016</v>
      </c>
      <c r="AO174" s="200">
        <v>13679.879490179999</v>
      </c>
      <c r="AP174" s="197">
        <v>13275.281083239999</v>
      </c>
      <c r="AQ174" s="475"/>
      <c r="AR174" s="199">
        <v>15155.726263159999</v>
      </c>
      <c r="AS174" s="200">
        <v>15166.95640431</v>
      </c>
      <c r="AT174" s="200">
        <v>14791.469743869999</v>
      </c>
      <c r="AU174" s="197">
        <v>14120.27224301</v>
      </c>
      <c r="AV174" s="475"/>
      <c r="AW174" s="199">
        <v>15357.043087809998</v>
      </c>
      <c r="AX174" s="200">
        <v>13076.33610509</v>
      </c>
      <c r="AY174" s="200">
        <v>13988.123964130002</v>
      </c>
      <c r="AZ174" s="197">
        <v>13514.027400119998</v>
      </c>
      <c r="BA174" s="475"/>
      <c r="BB174" s="199">
        <v>10681.396129700001</v>
      </c>
      <c r="BC174" s="200">
        <v>9399.7214508699999</v>
      </c>
      <c r="BD174" s="200">
        <v>8772.7989118600017</v>
      </c>
      <c r="BE174" s="197">
        <v>8389.6835465099975</v>
      </c>
      <c r="BF174" s="475"/>
      <c r="BG174" s="199">
        <v>10064.157863510001</v>
      </c>
      <c r="BH174" s="200">
        <v>10192.387066860001</v>
      </c>
      <c r="BI174" s="200">
        <v>10072.151990950002</v>
      </c>
      <c r="BJ174" s="197">
        <v>9774.7620421000029</v>
      </c>
      <c r="BK174" s="207"/>
      <c r="BL174" s="199">
        <v>9184.5987402800019</v>
      </c>
      <c r="BM174" s="200">
        <v>10288.362491383741</v>
      </c>
      <c r="BN174" s="200">
        <v>10461.594035535098</v>
      </c>
      <c r="BO174" s="197">
        <v>10749.350010924289</v>
      </c>
      <c r="BP174" s="207"/>
      <c r="BQ174" s="199">
        <v>10973.438358715224</v>
      </c>
      <c r="BR174" s="200">
        <v>14523.462418424915</v>
      </c>
      <c r="BS174" s="200">
        <v>14483.362843608094</v>
      </c>
      <c r="BT174" s="197">
        <v>15842.1308568317</v>
      </c>
      <c r="BU174" s="207"/>
      <c r="BV174" s="199">
        <f t="shared" ref="BV174:BV180" si="278">INDEX(D174:G174,1,COUNT(D174:G174))</f>
        <v>4587.8967827999986</v>
      </c>
      <c r="BW174" s="200">
        <f t="shared" ref="BW174:BW180" si="279">INDEX(I174:L174,1,COUNT(I174:L174))</f>
        <v>5139.6377242300005</v>
      </c>
      <c r="BX174" s="200">
        <f t="shared" ref="BX174:BX180" si="280">INDEX(N174:Q174,1,COUNT(N174:Q174))</f>
        <v>4932.8481061399998</v>
      </c>
      <c r="BY174" s="200">
        <f t="shared" ref="BY174:BY180" si="281">INDEX(S174:V174,1,COUNT(S174:V174))</f>
        <v>7803.7530871699983</v>
      </c>
      <c r="BZ174" s="200">
        <f t="shared" ref="BZ174:BZ180" si="282">INDEX(X174:AA174,1,COUNT(X174:AA174))</f>
        <v>8941.5265488100013</v>
      </c>
      <c r="CA174" s="200">
        <f t="shared" ref="CA174:CA180" si="283">INDEX(AC174:AF174,1,COUNT(AC174:AF174))</f>
        <v>10086.919342619998</v>
      </c>
      <c r="CB174" s="200">
        <f t="shared" ref="CB174:CB180" si="284">INDEX(AH174:AK174,1,COUNT(AH174:AK174))</f>
        <v>12932.151375090001</v>
      </c>
      <c r="CC174" s="200">
        <f t="shared" ref="CC174:CC180" si="285">INDEX(AM174:AP174,1,COUNT(AM174:AP174))</f>
        <v>13275.281083239999</v>
      </c>
      <c r="CD174" s="200">
        <f t="shared" ref="CD174:CD180" si="286">INDEX(AR174:AU174,1,COUNT(AR174:AU174))</f>
        <v>14120.27224301</v>
      </c>
      <c r="CE174" s="200">
        <f t="shared" ref="CE174:CE180" si="287">INDEX(AW174:AZ174,1,COUNT(AW174:AZ174))</f>
        <v>13514.027400119998</v>
      </c>
      <c r="CF174" s="200">
        <f t="shared" ref="CF174:CF180" si="288">INDEX(BB174:BE174,1,COUNT(BB174:BE174))</f>
        <v>8389.6835465099975</v>
      </c>
      <c r="CG174" s="545">
        <f t="shared" ref="CG174:CG180" si="289">INDEX(BG174:BJ174,1,COUNT(BG174:BJ174))</f>
        <v>9774.7620421000029</v>
      </c>
      <c r="CH174" s="545">
        <f t="shared" ref="CH174:CH183" si="290">INDEX(BL174:BO174,1,COUNT(BL174:BO174))</f>
        <v>10749.350010924289</v>
      </c>
      <c r="CI174" s="546">
        <f t="shared" ref="CI174:CI183" si="291">INDEX(BQ174:BT174,1,COUNT(BQ174:BT174))</f>
        <v>15842.1308568317</v>
      </c>
      <c r="CJ174" s="733"/>
      <c r="CK174" s="781"/>
      <c r="CL174" s="781"/>
      <c r="CM174" s="781"/>
    </row>
    <row r="175" spans="1:91" ht="15" x14ac:dyDescent="0.25">
      <c r="A175" s="206" t="s">
        <v>93</v>
      </c>
      <c r="B175" s="203"/>
      <c r="C175" s="544"/>
      <c r="D175" s="199">
        <v>0</v>
      </c>
      <c r="E175" s="200">
        <v>0</v>
      </c>
      <c r="F175" s="200">
        <v>0</v>
      </c>
      <c r="G175" s="197">
        <v>0</v>
      </c>
      <c r="H175" s="751"/>
      <c r="I175" s="199">
        <v>0</v>
      </c>
      <c r="J175" s="200">
        <v>0</v>
      </c>
      <c r="K175" s="200">
        <v>0</v>
      </c>
      <c r="L175" s="197">
        <v>0</v>
      </c>
      <c r="M175" s="751"/>
      <c r="N175" s="199">
        <v>0</v>
      </c>
      <c r="O175" s="200">
        <v>0</v>
      </c>
      <c r="P175" s="200">
        <v>0</v>
      </c>
      <c r="Q175" s="197">
        <v>0</v>
      </c>
      <c r="R175" s="474"/>
      <c r="S175" s="199">
        <v>0</v>
      </c>
      <c r="T175" s="200">
        <v>0</v>
      </c>
      <c r="U175" s="200">
        <v>0</v>
      </c>
      <c r="V175" s="197">
        <v>0</v>
      </c>
      <c r="W175" s="474"/>
      <c r="X175" s="199">
        <v>0</v>
      </c>
      <c r="Y175" s="200">
        <v>0</v>
      </c>
      <c r="Z175" s="200">
        <v>0</v>
      </c>
      <c r="AA175" s="197">
        <v>0</v>
      </c>
      <c r="AB175" s="474"/>
      <c r="AC175" s="199">
        <v>0</v>
      </c>
      <c r="AD175" s="200">
        <v>0</v>
      </c>
      <c r="AE175" s="200">
        <v>0</v>
      </c>
      <c r="AF175" s="197">
        <v>0</v>
      </c>
      <c r="AG175" s="474"/>
      <c r="AH175" s="199">
        <v>0</v>
      </c>
      <c r="AI175" s="200">
        <v>0</v>
      </c>
      <c r="AJ175" s="200">
        <v>0</v>
      </c>
      <c r="AK175" s="197">
        <v>0</v>
      </c>
      <c r="AL175" s="474"/>
      <c r="AM175" s="199">
        <v>0</v>
      </c>
      <c r="AN175" s="200">
        <v>0</v>
      </c>
      <c r="AO175" s="200">
        <v>0</v>
      </c>
      <c r="AP175" s="197">
        <v>0</v>
      </c>
      <c r="AQ175" s="475"/>
      <c r="AR175" s="199">
        <v>0</v>
      </c>
      <c r="AS175" s="200">
        <v>0</v>
      </c>
      <c r="AT175" s="200">
        <v>0</v>
      </c>
      <c r="AU175" s="197">
        <v>0</v>
      </c>
      <c r="AV175" s="475"/>
      <c r="AW175" s="199">
        <v>0</v>
      </c>
      <c r="AX175" s="200">
        <v>0</v>
      </c>
      <c r="AY175" s="200">
        <v>0</v>
      </c>
      <c r="AZ175" s="197">
        <v>0</v>
      </c>
      <c r="BA175" s="475"/>
      <c r="BB175" s="199">
        <v>0</v>
      </c>
      <c r="BC175" s="200">
        <v>0</v>
      </c>
      <c r="BD175" s="200">
        <v>0</v>
      </c>
      <c r="BE175" s="197">
        <v>0</v>
      </c>
      <c r="BF175" s="475"/>
      <c r="BG175" s="199">
        <v>0</v>
      </c>
      <c r="BH175" s="200">
        <v>0</v>
      </c>
      <c r="BI175" s="200">
        <v>0</v>
      </c>
      <c r="BJ175" s="197">
        <v>0</v>
      </c>
      <c r="BK175" s="207"/>
      <c r="BL175" s="199">
        <v>0</v>
      </c>
      <c r="BM175" s="200">
        <v>0</v>
      </c>
      <c r="BN175" s="200">
        <v>0</v>
      </c>
      <c r="BO175" s="197">
        <v>0</v>
      </c>
      <c r="BP175" s="207"/>
      <c r="BQ175" s="199">
        <v>0</v>
      </c>
      <c r="BR175" s="200">
        <v>294.55053416000004</v>
      </c>
      <c r="BS175" s="200">
        <v>376.45017032999999</v>
      </c>
      <c r="BT175" s="197">
        <v>334.85091076999998</v>
      </c>
      <c r="BU175" s="207"/>
      <c r="BV175" s="199">
        <f t="shared" ref="BV175" si="292">INDEX(D175:G175,1,COUNT(D175:G175))</f>
        <v>0</v>
      </c>
      <c r="BW175" s="200">
        <f t="shared" ref="BW175" si="293">INDEX(I175:L175,1,COUNT(I175:L175))</f>
        <v>0</v>
      </c>
      <c r="BX175" s="200">
        <f t="shared" ref="BX175" si="294">INDEX(N175:Q175,1,COUNT(N175:Q175))</f>
        <v>0</v>
      </c>
      <c r="BY175" s="200">
        <f t="shared" ref="BY175" si="295">INDEX(S175:V175,1,COUNT(S175:V175))</f>
        <v>0</v>
      </c>
      <c r="BZ175" s="200">
        <f t="shared" ref="BZ175" si="296">INDEX(X175:AA175,1,COUNT(X175:AA175))</f>
        <v>0</v>
      </c>
      <c r="CA175" s="200">
        <f t="shared" ref="CA175" si="297">INDEX(AC175:AF175,1,COUNT(AC175:AF175))</f>
        <v>0</v>
      </c>
      <c r="CB175" s="200">
        <f t="shared" ref="CB175" si="298">INDEX(AH175:AK175,1,COUNT(AH175:AK175))</f>
        <v>0</v>
      </c>
      <c r="CC175" s="200">
        <f t="shared" ref="CC175" si="299">INDEX(AM175:AP175,1,COUNT(AM175:AP175))</f>
        <v>0</v>
      </c>
      <c r="CD175" s="200">
        <f t="shared" ref="CD175" si="300">INDEX(AR175:AU175,1,COUNT(AR175:AU175))</f>
        <v>0</v>
      </c>
      <c r="CE175" s="200">
        <f t="shared" ref="CE175" si="301">INDEX(AW175:AZ175,1,COUNT(AW175:AZ175))</f>
        <v>0</v>
      </c>
      <c r="CF175" s="200">
        <f t="shared" ref="CF175" si="302">INDEX(BB175:BE175,1,COUNT(BB175:BE175))</f>
        <v>0</v>
      </c>
      <c r="CG175" s="545">
        <f t="shared" ref="CG175" si="303">INDEX(BG175:BJ175,1,COUNT(BG175:BJ175))</f>
        <v>0</v>
      </c>
      <c r="CH175" s="545">
        <f t="shared" ref="CH175" si="304">INDEX(BL175:BO175,1,COUNT(BL175:BO175))</f>
        <v>0</v>
      </c>
      <c r="CI175" s="546">
        <f t="shared" ref="CI175" si="305">INDEX(BQ175:BT175,1,COUNT(BQ175:BT175))</f>
        <v>334.85091076999998</v>
      </c>
      <c r="CJ175" s="733"/>
      <c r="CK175" s="781"/>
      <c r="CL175" s="781"/>
      <c r="CM175" s="781"/>
    </row>
    <row r="176" spans="1:91" x14ac:dyDescent="0.25">
      <c r="A176" s="206" t="s">
        <v>103</v>
      </c>
      <c r="B176" s="203"/>
      <c r="C176" s="544"/>
      <c r="D176" s="199">
        <v>0</v>
      </c>
      <c r="E176" s="200">
        <v>0</v>
      </c>
      <c r="F176" s="200">
        <v>0</v>
      </c>
      <c r="G176" s="197">
        <v>0</v>
      </c>
      <c r="H176" s="751"/>
      <c r="I176" s="199">
        <v>0</v>
      </c>
      <c r="J176" s="200">
        <v>0</v>
      </c>
      <c r="K176" s="200">
        <v>0</v>
      </c>
      <c r="L176" s="197">
        <v>0</v>
      </c>
      <c r="M176" s="751"/>
      <c r="N176" s="199">
        <v>0</v>
      </c>
      <c r="O176" s="200">
        <v>0</v>
      </c>
      <c r="P176" s="200">
        <v>0</v>
      </c>
      <c r="Q176" s="197">
        <v>0</v>
      </c>
      <c r="R176" s="474"/>
      <c r="S176" s="199">
        <v>0</v>
      </c>
      <c r="T176" s="200">
        <v>0</v>
      </c>
      <c r="U176" s="200">
        <v>0</v>
      </c>
      <c r="V176" s="197">
        <v>0</v>
      </c>
      <c r="W176" s="474"/>
      <c r="X176" s="199">
        <v>0</v>
      </c>
      <c r="Y176" s="200">
        <v>0</v>
      </c>
      <c r="Z176" s="200">
        <v>0</v>
      </c>
      <c r="AA176" s="197">
        <v>0</v>
      </c>
      <c r="AB176" s="474"/>
      <c r="AC176" s="199">
        <v>0</v>
      </c>
      <c r="AD176" s="200">
        <v>0</v>
      </c>
      <c r="AE176" s="200">
        <v>0</v>
      </c>
      <c r="AF176" s="197">
        <v>0</v>
      </c>
      <c r="AG176" s="474"/>
      <c r="AH176" s="199">
        <v>0</v>
      </c>
      <c r="AI176" s="200">
        <v>0</v>
      </c>
      <c r="AJ176" s="200">
        <v>0</v>
      </c>
      <c r="AK176" s="197">
        <v>0</v>
      </c>
      <c r="AL176" s="474"/>
      <c r="AM176" s="199">
        <v>0</v>
      </c>
      <c r="AN176" s="200">
        <v>0</v>
      </c>
      <c r="AO176" s="200">
        <v>0</v>
      </c>
      <c r="AP176" s="197">
        <v>0</v>
      </c>
      <c r="AQ176" s="475"/>
      <c r="AR176" s="199">
        <v>0</v>
      </c>
      <c r="AS176" s="200">
        <v>0</v>
      </c>
      <c r="AT176" s="200">
        <v>0</v>
      </c>
      <c r="AU176" s="197">
        <v>0</v>
      </c>
      <c r="AV176" s="475"/>
      <c r="AW176" s="199">
        <v>0</v>
      </c>
      <c r="AX176" s="200">
        <v>0</v>
      </c>
      <c r="AY176" s="200">
        <v>0</v>
      </c>
      <c r="AZ176" s="197">
        <v>0</v>
      </c>
      <c r="BA176" s="475"/>
      <c r="BB176" s="199">
        <v>0</v>
      </c>
      <c r="BC176" s="200">
        <v>0</v>
      </c>
      <c r="BD176" s="200">
        <v>0</v>
      </c>
      <c r="BE176" s="197">
        <v>0</v>
      </c>
      <c r="BF176" s="475"/>
      <c r="BG176" s="199">
        <v>0</v>
      </c>
      <c r="BH176" s="200">
        <v>0</v>
      </c>
      <c r="BI176" s="200">
        <v>0</v>
      </c>
      <c r="BJ176" s="197">
        <v>0</v>
      </c>
      <c r="BK176" s="207"/>
      <c r="BL176" s="199">
        <v>0</v>
      </c>
      <c r="BM176" s="200">
        <v>0</v>
      </c>
      <c r="BN176" s="200">
        <v>56.609220909999998</v>
      </c>
      <c r="BO176" s="197">
        <v>48.047402349999999</v>
      </c>
      <c r="BP176" s="200"/>
      <c r="BQ176" s="199">
        <v>146.85763478000001</v>
      </c>
      <c r="BR176" s="200">
        <v>107.16574777</v>
      </c>
      <c r="BS176" s="200">
        <v>170.39755199999999</v>
      </c>
      <c r="BT176" s="197">
        <v>431.41766970999998</v>
      </c>
      <c r="BU176" s="200"/>
      <c r="BV176" s="199">
        <f t="shared" ref="BV176" si="306">INDEX(D176:G176,1,COUNT(D176:G176))</f>
        <v>0</v>
      </c>
      <c r="BW176" s="200">
        <f t="shared" ref="BW176" si="307">INDEX(I176:L176,1,COUNT(I176:L176))</f>
        <v>0</v>
      </c>
      <c r="BX176" s="200">
        <f t="shared" ref="BX176" si="308">INDEX(N176:Q176,1,COUNT(N176:Q176))</f>
        <v>0</v>
      </c>
      <c r="BY176" s="200">
        <f t="shared" ref="BY176" si="309">INDEX(S176:V176,1,COUNT(S176:V176))</f>
        <v>0</v>
      </c>
      <c r="BZ176" s="200">
        <f t="shared" ref="BZ176" si="310">INDEX(X176:AA176,1,COUNT(X176:AA176))</f>
        <v>0</v>
      </c>
      <c r="CA176" s="200">
        <f t="shared" ref="CA176" si="311">INDEX(AC176:AF176,1,COUNT(AC176:AF176))</f>
        <v>0</v>
      </c>
      <c r="CB176" s="200">
        <f t="shared" ref="CB176" si="312">INDEX(AH176:AK176,1,COUNT(AH176:AK176))</f>
        <v>0</v>
      </c>
      <c r="CC176" s="200">
        <f t="shared" ref="CC176" si="313">INDEX(AM176:AP176,1,COUNT(AM176:AP176))</f>
        <v>0</v>
      </c>
      <c r="CD176" s="200">
        <f t="shared" ref="CD176" si="314">INDEX(AR176:AU176,1,COUNT(AR176:AU176))</f>
        <v>0</v>
      </c>
      <c r="CE176" s="200">
        <f t="shared" ref="CE176" si="315">INDEX(AW176:AZ176,1,COUNT(AW176:AZ176))</f>
        <v>0</v>
      </c>
      <c r="CF176" s="200">
        <f t="shared" ref="CF176" si="316">INDEX(BB176:BE176,1,COUNT(BB176:BE176))</f>
        <v>0</v>
      </c>
      <c r="CG176" s="545">
        <f t="shared" ref="CG176" si="317">INDEX(BG176:BJ176,1,COUNT(BG176:BJ176))</f>
        <v>0</v>
      </c>
      <c r="CH176" s="545">
        <f t="shared" ref="CH176" si="318">INDEX(BL176:BO176,1,COUNT(BL176:BO176))</f>
        <v>48.047402349999999</v>
      </c>
      <c r="CI176" s="546">
        <f t="shared" ref="CI176" si="319">INDEX(BQ176:BT176,1,COUNT(BQ176:BT176))</f>
        <v>431.41766970999998</v>
      </c>
      <c r="CJ176" s="733"/>
      <c r="CK176" s="781"/>
      <c r="CL176" s="781"/>
      <c r="CM176" s="781"/>
    </row>
    <row r="177" spans="1:91" x14ac:dyDescent="0.25">
      <c r="A177" s="206" t="s">
        <v>124</v>
      </c>
      <c r="B177" s="203"/>
      <c r="C177" s="544"/>
      <c r="D177" s="199">
        <v>527.52755735999983</v>
      </c>
      <c r="E177" s="200">
        <v>533.87667722999993</v>
      </c>
      <c r="F177" s="200">
        <v>549.95442032999983</v>
      </c>
      <c r="G177" s="197">
        <v>550.96296556999994</v>
      </c>
      <c r="H177" s="473"/>
      <c r="I177" s="199">
        <v>548.46506149000015</v>
      </c>
      <c r="J177" s="200">
        <v>562.66608120000001</v>
      </c>
      <c r="K177" s="200">
        <v>586.56809109000005</v>
      </c>
      <c r="L177" s="197">
        <v>569.71358967999993</v>
      </c>
      <c r="M177" s="473"/>
      <c r="N177" s="199">
        <v>633.81983969999987</v>
      </c>
      <c r="O177" s="200">
        <v>647.00069852999991</v>
      </c>
      <c r="P177" s="200">
        <v>629.2472790999999</v>
      </c>
      <c r="Q177" s="197">
        <v>623.27202034999993</v>
      </c>
      <c r="R177" s="174"/>
      <c r="S177" s="199">
        <v>627.95618034999995</v>
      </c>
      <c r="T177" s="200">
        <v>644.96477312000002</v>
      </c>
      <c r="U177" s="200">
        <v>660.68678080999996</v>
      </c>
      <c r="V177" s="197">
        <v>684.66021739999985</v>
      </c>
      <c r="W177" s="174"/>
      <c r="X177" s="199">
        <v>686.50285400999985</v>
      </c>
      <c r="Y177" s="200">
        <v>700.26787911999998</v>
      </c>
      <c r="Z177" s="200">
        <v>703.01421032999997</v>
      </c>
      <c r="AA177" s="197">
        <v>727.08774201999984</v>
      </c>
      <c r="AB177" s="474"/>
      <c r="AC177" s="199">
        <v>637.65570419000005</v>
      </c>
      <c r="AD177" s="200">
        <v>648.17004926000016</v>
      </c>
      <c r="AE177" s="200">
        <v>653.6486771000001</v>
      </c>
      <c r="AF177" s="197">
        <v>861.24626610000018</v>
      </c>
      <c r="AG177" s="474"/>
      <c r="AH177" s="199">
        <v>865.96743064999998</v>
      </c>
      <c r="AI177" s="200">
        <v>871.33517660999996</v>
      </c>
      <c r="AJ177" s="200">
        <v>875.26440477999995</v>
      </c>
      <c r="AK177" s="197">
        <v>865.24923489999992</v>
      </c>
      <c r="AL177" s="174"/>
      <c r="AM177" s="199">
        <v>864.02715690000002</v>
      </c>
      <c r="AN177" s="200">
        <v>848.84444471000006</v>
      </c>
      <c r="AO177" s="200">
        <v>852.49647385000003</v>
      </c>
      <c r="AP177" s="197">
        <v>884.13999897000008</v>
      </c>
      <c r="AQ177" s="475"/>
      <c r="AR177" s="199">
        <v>887.18668969000009</v>
      </c>
      <c r="AS177" s="200">
        <v>846.72843440999998</v>
      </c>
      <c r="AT177" s="200">
        <v>844.62108650000005</v>
      </c>
      <c r="AU177" s="197">
        <v>854.38482348000002</v>
      </c>
      <c r="AV177" s="475"/>
      <c r="AW177" s="199">
        <v>859.11768382000002</v>
      </c>
      <c r="AX177" s="200">
        <v>768.59245610000005</v>
      </c>
      <c r="AY177" s="200">
        <v>797.16199822999999</v>
      </c>
      <c r="AZ177" s="197">
        <v>847.76210580999998</v>
      </c>
      <c r="BA177" s="475"/>
      <c r="BB177" s="199">
        <v>893.93771001000005</v>
      </c>
      <c r="BC177" s="200">
        <v>989.73138098999993</v>
      </c>
      <c r="BD177" s="200">
        <v>1011.5130826799999</v>
      </c>
      <c r="BE177" s="197">
        <v>1017.3351458299999</v>
      </c>
      <c r="BF177" s="475"/>
      <c r="BG177" s="199">
        <v>1066.93472894</v>
      </c>
      <c r="BH177" s="200">
        <v>1050.1344627000001</v>
      </c>
      <c r="BI177" s="200">
        <v>1175.4246333599999</v>
      </c>
      <c r="BJ177" s="197">
        <v>1258.30244922</v>
      </c>
      <c r="BK177" s="207"/>
      <c r="BL177" s="199">
        <v>1241.1519997000003</v>
      </c>
      <c r="BM177" s="200">
        <v>1252.018533514092</v>
      </c>
      <c r="BN177" s="200">
        <v>1242.084087714092</v>
      </c>
      <c r="BO177" s="197">
        <v>610.57221847366486</v>
      </c>
      <c r="BP177" s="207"/>
      <c r="BQ177" s="199">
        <v>602.44477857366485</v>
      </c>
      <c r="BR177" s="200">
        <v>625.22206763720908</v>
      </c>
      <c r="BS177" s="200">
        <v>628.05101010533713</v>
      </c>
      <c r="BT177" s="197">
        <v>485.43871997787301</v>
      </c>
      <c r="BU177" s="207"/>
      <c r="BV177" s="199">
        <f t="shared" si="278"/>
        <v>550.96296556999994</v>
      </c>
      <c r="BW177" s="200">
        <f t="shared" si="279"/>
        <v>569.71358967999993</v>
      </c>
      <c r="BX177" s="200">
        <f t="shared" si="280"/>
        <v>623.27202034999993</v>
      </c>
      <c r="BY177" s="200">
        <f t="shared" si="281"/>
        <v>684.66021739999985</v>
      </c>
      <c r="BZ177" s="200">
        <f t="shared" si="282"/>
        <v>727.08774201999984</v>
      </c>
      <c r="CA177" s="200">
        <f t="shared" si="283"/>
        <v>861.24626610000018</v>
      </c>
      <c r="CB177" s="200">
        <f t="shared" si="284"/>
        <v>865.24923489999992</v>
      </c>
      <c r="CC177" s="200">
        <f t="shared" si="285"/>
        <v>884.13999897000008</v>
      </c>
      <c r="CD177" s="200">
        <f t="shared" si="286"/>
        <v>854.38482348000002</v>
      </c>
      <c r="CE177" s="200">
        <f t="shared" si="287"/>
        <v>847.76210580999998</v>
      </c>
      <c r="CF177" s="200">
        <f t="shared" si="288"/>
        <v>1017.3351458299999</v>
      </c>
      <c r="CG177" s="201">
        <f t="shared" si="289"/>
        <v>1258.30244922</v>
      </c>
      <c r="CH177" s="201">
        <f t="shared" si="290"/>
        <v>610.57221847366486</v>
      </c>
      <c r="CI177" s="202">
        <f t="shared" si="291"/>
        <v>485.43871997787301</v>
      </c>
      <c r="CJ177" s="733"/>
      <c r="CK177" s="781"/>
      <c r="CL177" s="781"/>
      <c r="CM177" s="781"/>
    </row>
    <row r="178" spans="1:91" x14ac:dyDescent="0.25">
      <c r="A178" s="206" t="s">
        <v>125</v>
      </c>
      <c r="B178" s="203"/>
      <c r="C178" s="547"/>
      <c r="D178" s="199">
        <v>101.91511611466808</v>
      </c>
      <c r="E178" s="200">
        <v>105.1452598494698</v>
      </c>
      <c r="F178" s="200">
        <v>108.29371245500803</v>
      </c>
      <c r="G178" s="197">
        <v>118.45979757054626</v>
      </c>
      <c r="H178" s="473"/>
      <c r="I178" s="199">
        <v>121.98554758</v>
      </c>
      <c r="J178" s="200">
        <v>125.51129758</v>
      </c>
      <c r="K178" s="200">
        <v>129.03704758000001</v>
      </c>
      <c r="L178" s="197">
        <v>99.373999990000016</v>
      </c>
      <c r="M178" s="473"/>
      <c r="N178" s="199">
        <v>103.17266984</v>
      </c>
      <c r="O178" s="200">
        <v>107.00066981000001</v>
      </c>
      <c r="P178" s="200">
        <v>110.82866978</v>
      </c>
      <c r="Q178" s="197">
        <v>108.37172497999998</v>
      </c>
      <c r="R178" s="174"/>
      <c r="S178" s="199">
        <v>112.66453216999999</v>
      </c>
      <c r="T178" s="200">
        <v>116.66622497999998</v>
      </c>
      <c r="U178" s="200">
        <v>120.80997497999998</v>
      </c>
      <c r="V178" s="197">
        <v>112.84798653</v>
      </c>
      <c r="W178" s="174"/>
      <c r="X178" s="199">
        <v>114.1498646</v>
      </c>
      <c r="Y178" s="200">
        <v>116.08354616</v>
      </c>
      <c r="Z178" s="200">
        <v>117.94917687</v>
      </c>
      <c r="AA178" s="197">
        <v>119.81081488000001</v>
      </c>
      <c r="AB178" s="474"/>
      <c r="AC178" s="199">
        <v>123.18915304999999</v>
      </c>
      <c r="AD178" s="200">
        <v>127.36175361999997</v>
      </c>
      <c r="AE178" s="200">
        <v>129.09989264999999</v>
      </c>
      <c r="AF178" s="197">
        <v>207.46391419999998</v>
      </c>
      <c r="AG178" s="474"/>
      <c r="AH178" s="199">
        <v>213.70524713</v>
      </c>
      <c r="AI178" s="200">
        <v>218.33362825</v>
      </c>
      <c r="AJ178" s="200">
        <v>221.48282055999999</v>
      </c>
      <c r="AK178" s="197">
        <v>204.15952228</v>
      </c>
      <c r="AL178" s="174"/>
      <c r="AM178" s="199">
        <v>200.18034791999997</v>
      </c>
      <c r="AN178" s="200">
        <v>202.45997486000002</v>
      </c>
      <c r="AO178" s="200">
        <v>202.28995974</v>
      </c>
      <c r="AP178" s="197">
        <v>243.91647164</v>
      </c>
      <c r="AQ178" s="475"/>
      <c r="AR178" s="199">
        <v>245.80457684000001</v>
      </c>
      <c r="AS178" s="200">
        <v>247.06386569999998</v>
      </c>
      <c r="AT178" s="200">
        <v>234.40833911999999</v>
      </c>
      <c r="AU178" s="197">
        <v>257.64683041000001</v>
      </c>
      <c r="AV178" s="475"/>
      <c r="AW178" s="199">
        <v>258.96872089999999</v>
      </c>
      <c r="AX178" s="200">
        <v>259.95208357000001</v>
      </c>
      <c r="AY178" s="200">
        <v>262.78082628999999</v>
      </c>
      <c r="AZ178" s="197">
        <v>201.72982181</v>
      </c>
      <c r="BA178" s="475"/>
      <c r="BB178" s="199">
        <v>200.41366330000002</v>
      </c>
      <c r="BC178" s="200">
        <v>197.33401838999998</v>
      </c>
      <c r="BD178" s="200">
        <v>199.75514259000002</v>
      </c>
      <c r="BE178" s="197">
        <v>193.74700000000004</v>
      </c>
      <c r="BF178" s="475"/>
      <c r="BG178" s="199">
        <v>194.97762781</v>
      </c>
      <c r="BH178" s="200">
        <v>198.65386595000001</v>
      </c>
      <c r="BI178" s="200">
        <v>201.59389352000002</v>
      </c>
      <c r="BJ178" s="197">
        <v>241.21100000000007</v>
      </c>
      <c r="BK178" s="207"/>
      <c r="BL178" s="199">
        <v>246.81577034999995</v>
      </c>
      <c r="BM178" s="200">
        <v>250.29807775999998</v>
      </c>
      <c r="BN178" s="200">
        <v>254.93640553</v>
      </c>
      <c r="BO178" s="197">
        <v>198.77799999999999</v>
      </c>
      <c r="BP178" s="207"/>
      <c r="BQ178" s="199">
        <v>203.15401575999999</v>
      </c>
      <c r="BR178" s="200">
        <v>208.81784063000001</v>
      </c>
      <c r="BS178" s="200">
        <v>212.52863249000001</v>
      </c>
      <c r="BT178" s="197">
        <v>196.54888803999998</v>
      </c>
      <c r="BU178" s="207"/>
      <c r="BV178" s="199">
        <f t="shared" si="278"/>
        <v>118.45979757054626</v>
      </c>
      <c r="BW178" s="200">
        <f t="shared" si="279"/>
        <v>99.373999990000016</v>
      </c>
      <c r="BX178" s="200">
        <f t="shared" si="280"/>
        <v>108.37172497999998</v>
      </c>
      <c r="BY178" s="200">
        <f t="shared" si="281"/>
        <v>112.84798653</v>
      </c>
      <c r="BZ178" s="200">
        <f t="shared" si="282"/>
        <v>119.81081488000001</v>
      </c>
      <c r="CA178" s="200">
        <f t="shared" si="283"/>
        <v>207.46391419999998</v>
      </c>
      <c r="CB178" s="200">
        <f t="shared" si="284"/>
        <v>204.15952228</v>
      </c>
      <c r="CC178" s="200">
        <f t="shared" si="285"/>
        <v>243.91647164</v>
      </c>
      <c r="CD178" s="200">
        <f t="shared" si="286"/>
        <v>257.64683041000001</v>
      </c>
      <c r="CE178" s="200">
        <f t="shared" si="287"/>
        <v>201.72982181</v>
      </c>
      <c r="CF178" s="200">
        <f t="shared" si="288"/>
        <v>193.74700000000004</v>
      </c>
      <c r="CG178" s="201">
        <f t="shared" si="289"/>
        <v>241.21100000000007</v>
      </c>
      <c r="CH178" s="201">
        <f t="shared" si="290"/>
        <v>198.77799999999999</v>
      </c>
      <c r="CI178" s="202">
        <f t="shared" si="291"/>
        <v>196.54888803999998</v>
      </c>
      <c r="CJ178" s="733"/>
      <c r="CK178" s="781"/>
      <c r="CL178" s="781"/>
      <c r="CM178" s="781"/>
    </row>
    <row r="179" spans="1:91" x14ac:dyDescent="0.25">
      <c r="A179" s="206" t="s">
        <v>118</v>
      </c>
      <c r="B179" s="203"/>
      <c r="C179" s="544"/>
      <c r="D179" s="199">
        <v>0</v>
      </c>
      <c r="E179" s="200">
        <v>0</v>
      </c>
      <c r="F179" s="200">
        <v>0</v>
      </c>
      <c r="G179" s="197">
        <v>0</v>
      </c>
      <c r="H179" s="473"/>
      <c r="I179" s="199">
        <v>0</v>
      </c>
      <c r="J179" s="200">
        <v>0</v>
      </c>
      <c r="K179" s="200">
        <v>0</v>
      </c>
      <c r="L179" s="197">
        <v>0</v>
      </c>
      <c r="M179" s="473"/>
      <c r="N179" s="199">
        <v>0</v>
      </c>
      <c r="O179" s="200">
        <v>0</v>
      </c>
      <c r="P179" s="200">
        <v>0</v>
      </c>
      <c r="Q179" s="197">
        <v>0</v>
      </c>
      <c r="R179" s="174"/>
      <c r="S179" s="199">
        <v>0</v>
      </c>
      <c r="T179" s="200">
        <v>0</v>
      </c>
      <c r="U179" s="200">
        <v>0</v>
      </c>
      <c r="V179" s="197">
        <v>0</v>
      </c>
      <c r="W179" s="174"/>
      <c r="X179" s="199">
        <v>0</v>
      </c>
      <c r="Y179" s="200">
        <v>0</v>
      </c>
      <c r="Z179" s="200">
        <v>0</v>
      </c>
      <c r="AA179" s="197">
        <v>0</v>
      </c>
      <c r="AB179" s="474"/>
      <c r="AC179" s="199">
        <v>0</v>
      </c>
      <c r="AD179" s="200">
        <v>0</v>
      </c>
      <c r="AE179" s="200">
        <v>0</v>
      </c>
      <c r="AF179" s="197">
        <v>0</v>
      </c>
      <c r="AG179" s="474"/>
      <c r="AH179" s="199">
        <v>0</v>
      </c>
      <c r="AI179" s="200">
        <v>0</v>
      </c>
      <c r="AJ179" s="200">
        <v>0</v>
      </c>
      <c r="AK179" s="197">
        <v>0</v>
      </c>
      <c r="AL179" s="174"/>
      <c r="AM179" s="199">
        <v>1395.5108837599998</v>
      </c>
      <c r="AN179" s="200">
        <v>1361.24495905</v>
      </c>
      <c r="AO179" s="200">
        <v>1362.68211883</v>
      </c>
      <c r="AP179" s="197">
        <v>1382.27686223</v>
      </c>
      <c r="AQ179" s="475"/>
      <c r="AR179" s="199">
        <v>1473.7534647799998</v>
      </c>
      <c r="AS179" s="200">
        <v>1536.7327469599998</v>
      </c>
      <c r="AT179" s="200">
        <v>1584.09453938</v>
      </c>
      <c r="AU179" s="197">
        <v>1573.0985776</v>
      </c>
      <c r="AV179" s="475"/>
      <c r="AW179" s="199">
        <v>1530.6841474200003</v>
      </c>
      <c r="AX179" s="200">
        <v>1509.1006096400001</v>
      </c>
      <c r="AY179" s="200">
        <v>1546.25463537</v>
      </c>
      <c r="AZ179" s="197">
        <v>1497.17958509</v>
      </c>
      <c r="BA179" s="475"/>
      <c r="BB179" s="199">
        <v>1577.3166191800001</v>
      </c>
      <c r="BC179" s="200">
        <v>1525.0833478699999</v>
      </c>
      <c r="BD179" s="200">
        <v>1310.5503433700001</v>
      </c>
      <c r="BE179" s="197">
        <v>1298.7355378000002</v>
      </c>
      <c r="BF179" s="475"/>
      <c r="BG179" s="199">
        <v>1301.2169943800004</v>
      </c>
      <c r="BH179" s="200">
        <v>1244.9195692100002</v>
      </c>
      <c r="BI179" s="200">
        <v>1237.8426035100001</v>
      </c>
      <c r="BJ179" s="197">
        <v>1212.5086862700002</v>
      </c>
      <c r="BK179" s="207"/>
      <c r="BL179" s="199">
        <v>1157.9600240799998</v>
      </c>
      <c r="BM179" s="200">
        <v>1093.7668250499999</v>
      </c>
      <c r="BN179" s="200">
        <v>1168.15731059</v>
      </c>
      <c r="BO179" s="197">
        <v>1168.6918769599999</v>
      </c>
      <c r="BP179" s="207"/>
      <c r="BQ179" s="199">
        <v>1163.2979272</v>
      </c>
      <c r="BR179" s="200">
        <v>1373.5627936830001</v>
      </c>
      <c r="BS179" s="200">
        <v>1371.4289480657999</v>
      </c>
      <c r="BT179" s="197">
        <v>1395.9077474926</v>
      </c>
      <c r="BU179" s="207"/>
      <c r="BV179" s="199">
        <f t="shared" si="278"/>
        <v>0</v>
      </c>
      <c r="BW179" s="200">
        <f t="shared" si="279"/>
        <v>0</v>
      </c>
      <c r="BX179" s="200">
        <f t="shared" si="280"/>
        <v>0</v>
      </c>
      <c r="BY179" s="200">
        <f t="shared" si="281"/>
        <v>0</v>
      </c>
      <c r="BZ179" s="200">
        <f t="shared" si="282"/>
        <v>0</v>
      </c>
      <c r="CA179" s="200">
        <f t="shared" si="283"/>
        <v>0</v>
      </c>
      <c r="CB179" s="200">
        <f t="shared" si="284"/>
        <v>0</v>
      </c>
      <c r="CC179" s="200">
        <f t="shared" si="285"/>
        <v>1382.27686223</v>
      </c>
      <c r="CD179" s="200">
        <f t="shared" si="286"/>
        <v>1573.0985776</v>
      </c>
      <c r="CE179" s="200">
        <f t="shared" si="287"/>
        <v>1497.17958509</v>
      </c>
      <c r="CF179" s="200">
        <f t="shared" si="288"/>
        <v>1298.7355378000002</v>
      </c>
      <c r="CG179" s="545">
        <f t="shared" si="289"/>
        <v>1212.5086862700002</v>
      </c>
      <c r="CH179" s="545">
        <f t="shared" si="290"/>
        <v>1168.6918769599999</v>
      </c>
      <c r="CI179" s="546">
        <f t="shared" si="291"/>
        <v>1395.9077474926</v>
      </c>
      <c r="CJ179" s="733"/>
      <c r="CK179" s="781"/>
      <c r="CL179" s="781"/>
      <c r="CM179" s="781"/>
    </row>
    <row r="180" spans="1:91" x14ac:dyDescent="0.25">
      <c r="A180" s="206" t="s">
        <v>119</v>
      </c>
      <c r="B180" s="203"/>
      <c r="C180" s="544"/>
      <c r="D180" s="199">
        <v>0</v>
      </c>
      <c r="E180" s="200">
        <v>0</v>
      </c>
      <c r="F180" s="200">
        <v>0</v>
      </c>
      <c r="G180" s="197">
        <v>0</v>
      </c>
      <c r="H180" s="473"/>
      <c r="I180" s="199">
        <v>0</v>
      </c>
      <c r="J180" s="200">
        <v>0</v>
      </c>
      <c r="K180" s="200">
        <v>0</v>
      </c>
      <c r="L180" s="197">
        <v>0</v>
      </c>
      <c r="M180" s="473"/>
      <c r="N180" s="199">
        <v>0</v>
      </c>
      <c r="O180" s="200">
        <v>0</v>
      </c>
      <c r="P180" s="200">
        <v>0</v>
      </c>
      <c r="Q180" s="197">
        <v>0</v>
      </c>
      <c r="R180" s="174"/>
      <c r="S180" s="199">
        <v>0</v>
      </c>
      <c r="T180" s="200">
        <v>0</v>
      </c>
      <c r="U180" s="200">
        <v>0</v>
      </c>
      <c r="V180" s="197">
        <v>0</v>
      </c>
      <c r="W180" s="174"/>
      <c r="X180" s="199">
        <v>0</v>
      </c>
      <c r="Y180" s="200">
        <v>0</v>
      </c>
      <c r="Z180" s="200">
        <v>0</v>
      </c>
      <c r="AA180" s="197">
        <v>0</v>
      </c>
      <c r="AB180" s="474"/>
      <c r="AC180" s="199">
        <v>0</v>
      </c>
      <c r="AD180" s="200">
        <v>0</v>
      </c>
      <c r="AE180" s="200">
        <v>0</v>
      </c>
      <c r="AF180" s="197">
        <v>0</v>
      </c>
      <c r="AG180" s="474"/>
      <c r="AH180" s="199">
        <v>0</v>
      </c>
      <c r="AI180" s="200">
        <v>0</v>
      </c>
      <c r="AJ180" s="200">
        <v>0</v>
      </c>
      <c r="AK180" s="197">
        <v>0</v>
      </c>
      <c r="AL180" s="174"/>
      <c r="AM180" s="199">
        <v>0</v>
      </c>
      <c r="AN180" s="200">
        <v>0</v>
      </c>
      <c r="AO180" s="200">
        <v>0</v>
      </c>
      <c r="AP180" s="197">
        <v>0</v>
      </c>
      <c r="AQ180" s="475"/>
      <c r="AR180" s="199">
        <v>0</v>
      </c>
      <c r="AS180" s="200">
        <v>0</v>
      </c>
      <c r="AT180" s="200">
        <v>0</v>
      </c>
      <c r="AU180" s="197">
        <v>0</v>
      </c>
      <c r="AV180" s="475"/>
      <c r="AW180" s="199">
        <v>0</v>
      </c>
      <c r="AX180" s="200">
        <v>0</v>
      </c>
      <c r="AY180" s="200">
        <v>0</v>
      </c>
      <c r="AZ180" s="197">
        <v>0</v>
      </c>
      <c r="BA180" s="475"/>
      <c r="BB180" s="199">
        <v>0</v>
      </c>
      <c r="BC180" s="200">
        <v>0</v>
      </c>
      <c r="BD180" s="200">
        <v>0</v>
      </c>
      <c r="BE180" s="197">
        <v>296.18119999999999</v>
      </c>
      <c r="BF180" s="475"/>
      <c r="BG180" s="199">
        <v>229.93688032</v>
      </c>
      <c r="BH180" s="200">
        <v>225.39806613000002</v>
      </c>
      <c r="BI180" s="200">
        <v>192.92640054</v>
      </c>
      <c r="BJ180" s="197">
        <v>151.31903904999996</v>
      </c>
      <c r="BK180" s="207"/>
      <c r="BL180" s="199">
        <v>129.50234194999999</v>
      </c>
      <c r="BM180" s="200">
        <v>109.09659006</v>
      </c>
      <c r="BN180" s="200">
        <v>84.345904379999993</v>
      </c>
      <c r="BO180" s="197">
        <v>63.134560310000005</v>
      </c>
      <c r="BP180" s="207"/>
      <c r="BQ180" s="199">
        <v>48.91996194</v>
      </c>
      <c r="BR180" s="200">
        <v>29.759672250000001</v>
      </c>
      <c r="BS180" s="200">
        <v>20.50761559</v>
      </c>
      <c r="BT180" s="197">
        <v>10.880700920000001</v>
      </c>
      <c r="BU180" s="207"/>
      <c r="BV180" s="199">
        <f t="shared" si="278"/>
        <v>0</v>
      </c>
      <c r="BW180" s="200">
        <f t="shared" si="279"/>
        <v>0</v>
      </c>
      <c r="BX180" s="200">
        <f t="shared" si="280"/>
        <v>0</v>
      </c>
      <c r="BY180" s="200">
        <f t="shared" si="281"/>
        <v>0</v>
      </c>
      <c r="BZ180" s="200">
        <f t="shared" si="282"/>
        <v>0</v>
      </c>
      <c r="CA180" s="200">
        <f t="shared" si="283"/>
        <v>0</v>
      </c>
      <c r="CB180" s="200">
        <f t="shared" si="284"/>
        <v>0</v>
      </c>
      <c r="CC180" s="200">
        <f t="shared" si="285"/>
        <v>0</v>
      </c>
      <c r="CD180" s="200">
        <f t="shared" si="286"/>
        <v>0</v>
      </c>
      <c r="CE180" s="200">
        <f t="shared" si="287"/>
        <v>0</v>
      </c>
      <c r="CF180" s="200">
        <f t="shared" si="288"/>
        <v>296.18119999999999</v>
      </c>
      <c r="CG180" s="545">
        <f t="shared" si="289"/>
        <v>151.31903904999996</v>
      </c>
      <c r="CH180" s="545">
        <f t="shared" si="290"/>
        <v>63.134560310000005</v>
      </c>
      <c r="CI180" s="546">
        <f t="shared" si="291"/>
        <v>10.880700920000001</v>
      </c>
      <c r="CJ180" s="733"/>
      <c r="CK180" s="781"/>
      <c r="CL180" s="781"/>
      <c r="CM180" s="781"/>
    </row>
    <row r="181" spans="1:91" x14ac:dyDescent="0.25">
      <c r="A181" s="206" t="s">
        <v>105</v>
      </c>
      <c r="B181" s="203"/>
      <c r="C181" s="544"/>
      <c r="D181" s="199">
        <v>0</v>
      </c>
      <c r="E181" s="200">
        <v>0</v>
      </c>
      <c r="F181" s="200">
        <v>0</v>
      </c>
      <c r="G181" s="197">
        <v>0</v>
      </c>
      <c r="H181" s="751"/>
      <c r="I181" s="199">
        <v>0</v>
      </c>
      <c r="J181" s="200">
        <v>0</v>
      </c>
      <c r="K181" s="200">
        <v>0</v>
      </c>
      <c r="L181" s="197">
        <v>0</v>
      </c>
      <c r="M181" s="751"/>
      <c r="N181" s="199">
        <v>0</v>
      </c>
      <c r="O181" s="200">
        <v>0</v>
      </c>
      <c r="P181" s="200">
        <v>0</v>
      </c>
      <c r="Q181" s="197">
        <v>0</v>
      </c>
      <c r="R181" s="474"/>
      <c r="S181" s="199">
        <v>0</v>
      </c>
      <c r="T181" s="200">
        <v>0</v>
      </c>
      <c r="U181" s="200">
        <v>0</v>
      </c>
      <c r="V181" s="197">
        <v>0</v>
      </c>
      <c r="W181" s="474"/>
      <c r="X181" s="199">
        <v>0</v>
      </c>
      <c r="Y181" s="200">
        <v>0</v>
      </c>
      <c r="Z181" s="200">
        <v>0</v>
      </c>
      <c r="AA181" s="197">
        <v>0</v>
      </c>
      <c r="AB181" s="474"/>
      <c r="AC181" s="199">
        <v>0</v>
      </c>
      <c r="AD181" s="200">
        <v>0</v>
      </c>
      <c r="AE181" s="200">
        <v>0</v>
      </c>
      <c r="AF181" s="197">
        <v>0</v>
      </c>
      <c r="AG181" s="474"/>
      <c r="AH181" s="199">
        <v>0</v>
      </c>
      <c r="AI181" s="200">
        <v>0</v>
      </c>
      <c r="AJ181" s="200">
        <v>0</v>
      </c>
      <c r="AK181" s="197">
        <v>0</v>
      </c>
      <c r="AL181" s="474"/>
      <c r="AM181" s="199">
        <v>0</v>
      </c>
      <c r="AN181" s="200">
        <v>0</v>
      </c>
      <c r="AO181" s="200">
        <v>0</v>
      </c>
      <c r="AP181" s="197">
        <v>0</v>
      </c>
      <c r="AQ181" s="475"/>
      <c r="AR181" s="199">
        <v>0</v>
      </c>
      <c r="AS181" s="200">
        <v>0</v>
      </c>
      <c r="AT181" s="200">
        <v>0</v>
      </c>
      <c r="AU181" s="197">
        <v>0</v>
      </c>
      <c r="AV181" s="475"/>
      <c r="AW181" s="199">
        <v>0</v>
      </c>
      <c r="AX181" s="200">
        <v>0</v>
      </c>
      <c r="AY181" s="200">
        <v>0</v>
      </c>
      <c r="AZ181" s="197">
        <v>0</v>
      </c>
      <c r="BA181" s="475"/>
      <c r="BB181" s="199">
        <v>0</v>
      </c>
      <c r="BC181" s="200">
        <v>0</v>
      </c>
      <c r="BD181" s="200">
        <v>0</v>
      </c>
      <c r="BE181" s="197">
        <v>0</v>
      </c>
      <c r="BF181" s="475"/>
      <c r="BG181" s="199">
        <v>0</v>
      </c>
      <c r="BH181" s="200">
        <v>0</v>
      </c>
      <c r="BI181" s="200">
        <v>3.2480000000000002</v>
      </c>
      <c r="BJ181" s="197">
        <v>3.1179999999999999</v>
      </c>
      <c r="BK181" s="207"/>
      <c r="BL181" s="199">
        <v>3.3180000000000001</v>
      </c>
      <c r="BM181" s="200">
        <v>3.516</v>
      </c>
      <c r="BN181" s="200">
        <v>3.516</v>
      </c>
      <c r="BO181" s="197">
        <v>3.516</v>
      </c>
      <c r="BP181" s="207"/>
      <c r="BQ181" s="199">
        <v>3.516</v>
      </c>
      <c r="BR181" s="200">
        <v>3.6789482112067997</v>
      </c>
      <c r="BS181" s="200">
        <v>2.8747366399232002</v>
      </c>
      <c r="BT181" s="197">
        <v>2.8747380291618998</v>
      </c>
      <c r="BU181" s="207"/>
      <c r="BV181" s="199">
        <f t="shared" ref="BV181" si="320">INDEX(D181:G181,1,COUNT(D181:G181))</f>
        <v>0</v>
      </c>
      <c r="BW181" s="200">
        <f t="shared" ref="BW181" si="321">INDEX(I181:L181,1,COUNT(I181:L181))</f>
        <v>0</v>
      </c>
      <c r="BX181" s="200">
        <f t="shared" ref="BX181" si="322">INDEX(N181:Q181,1,COUNT(N181:Q181))</f>
        <v>0</v>
      </c>
      <c r="BY181" s="200">
        <f t="shared" ref="BY181" si="323">INDEX(S181:V181,1,COUNT(S181:V181))</f>
        <v>0</v>
      </c>
      <c r="BZ181" s="200">
        <f t="shared" ref="BZ181" si="324">INDEX(X181:AA181,1,COUNT(X181:AA181))</f>
        <v>0</v>
      </c>
      <c r="CA181" s="200">
        <f t="shared" ref="CA181" si="325">INDEX(AC181:AF181,1,COUNT(AC181:AF181))</f>
        <v>0</v>
      </c>
      <c r="CB181" s="200">
        <f t="shared" ref="CB181" si="326">INDEX(AH181:AK181,1,COUNT(AH181:AK181))</f>
        <v>0</v>
      </c>
      <c r="CC181" s="200">
        <f t="shared" ref="CC181" si="327">INDEX(AM181:AP181,1,COUNT(AM181:AP181))</f>
        <v>0</v>
      </c>
      <c r="CD181" s="200">
        <f t="shared" ref="CD181" si="328">INDEX(AR181:AU181,1,COUNT(AR181:AU181))</f>
        <v>0</v>
      </c>
      <c r="CE181" s="200">
        <f t="shared" ref="CE181" si="329">INDEX(AW181:AZ181,1,COUNT(AW181:AZ181))</f>
        <v>0</v>
      </c>
      <c r="CF181" s="200">
        <f t="shared" ref="CF181" si="330">INDEX(BB181:BE181,1,COUNT(BB181:BE181))</f>
        <v>0</v>
      </c>
      <c r="CG181" s="545">
        <f>INDEX(BG181:BJ181,1,COUNT(BG181:BJ181))</f>
        <v>3.1179999999999999</v>
      </c>
      <c r="CH181" s="545">
        <f t="shared" ref="CH181" si="331">INDEX(BL181:BO181,1,COUNT(BL181:BO181))</f>
        <v>3.516</v>
      </c>
      <c r="CI181" s="546">
        <f t="shared" ref="CI181" si="332">INDEX(BQ181:BT181,1,COUNT(BQ181:BT181))</f>
        <v>2.8747380291618998</v>
      </c>
      <c r="CJ181" s="733"/>
      <c r="CK181" s="781"/>
      <c r="CL181" s="781"/>
      <c r="CM181" s="781"/>
    </row>
    <row r="182" spans="1:91" x14ac:dyDescent="0.25">
      <c r="A182" s="195" t="s">
        <v>122</v>
      </c>
      <c r="B182" s="205"/>
      <c r="C182" s="547"/>
      <c r="D182" s="199">
        <v>235.77442056000001</v>
      </c>
      <c r="E182" s="200">
        <v>249.84585874000001</v>
      </c>
      <c r="F182" s="200">
        <v>264.31215047000001</v>
      </c>
      <c r="G182" s="197">
        <v>264.90634897000007</v>
      </c>
      <c r="H182" s="473"/>
      <c r="I182" s="199">
        <v>265.51369872999999</v>
      </c>
      <c r="J182" s="200">
        <v>260.61029380000002</v>
      </c>
      <c r="K182" s="200">
        <v>237.17200384000006</v>
      </c>
      <c r="L182" s="197">
        <v>258.44160516000005</v>
      </c>
      <c r="M182" s="473"/>
      <c r="N182" s="199">
        <v>361.19210237000004</v>
      </c>
      <c r="O182" s="200">
        <v>344.56333471000011</v>
      </c>
      <c r="P182" s="200">
        <v>363.60865487000007</v>
      </c>
      <c r="Q182" s="197">
        <v>397.21113899000011</v>
      </c>
      <c r="R182" s="174"/>
      <c r="S182" s="199">
        <v>287.41472917000004</v>
      </c>
      <c r="T182" s="200">
        <v>290.68504716000007</v>
      </c>
      <c r="U182" s="200">
        <v>315.08055046000004</v>
      </c>
      <c r="V182" s="197">
        <v>304.27904074000008</v>
      </c>
      <c r="W182" s="174"/>
      <c r="X182" s="199">
        <v>335.19519606</v>
      </c>
      <c r="Y182" s="200">
        <v>350.02696946000003</v>
      </c>
      <c r="Z182" s="200">
        <v>339.19037702000003</v>
      </c>
      <c r="AA182" s="197">
        <v>325.74194492999999</v>
      </c>
      <c r="AB182" s="474"/>
      <c r="AC182" s="199">
        <v>328.41510785999998</v>
      </c>
      <c r="AD182" s="200">
        <v>343.85535202000005</v>
      </c>
      <c r="AE182" s="200">
        <v>349.84750444999997</v>
      </c>
      <c r="AF182" s="197">
        <v>494.98989359000001</v>
      </c>
      <c r="AG182" s="474"/>
      <c r="AH182" s="199">
        <v>478.44647721000007</v>
      </c>
      <c r="AI182" s="200">
        <v>407.38470368999998</v>
      </c>
      <c r="AJ182" s="200">
        <v>397.51513745</v>
      </c>
      <c r="AK182" s="197">
        <v>361.00784762000001</v>
      </c>
      <c r="AL182" s="174"/>
      <c r="AM182" s="199">
        <v>369.4951949</v>
      </c>
      <c r="AN182" s="200">
        <v>450.73288810999998</v>
      </c>
      <c r="AO182" s="200">
        <v>457.55179606999997</v>
      </c>
      <c r="AP182" s="197">
        <v>379.61440627000002</v>
      </c>
      <c r="AQ182" s="475"/>
      <c r="AR182" s="199">
        <v>307.24424277999998</v>
      </c>
      <c r="AS182" s="200">
        <v>296.98969660999995</v>
      </c>
      <c r="AT182" s="200">
        <v>326.18694543999999</v>
      </c>
      <c r="AU182" s="197">
        <v>293.65339893999999</v>
      </c>
      <c r="AV182" s="475"/>
      <c r="AW182" s="199">
        <v>284.13740932000002</v>
      </c>
      <c r="AX182" s="200">
        <v>257.32309297999996</v>
      </c>
      <c r="AY182" s="200">
        <v>247.81343433000001</v>
      </c>
      <c r="AZ182" s="197">
        <v>243.33139510999999</v>
      </c>
      <c r="BA182" s="475"/>
      <c r="BB182" s="199">
        <v>216.84676849000002</v>
      </c>
      <c r="BC182" s="200">
        <v>214.66373134666665</v>
      </c>
      <c r="BD182" s="200">
        <v>205.97579988999999</v>
      </c>
      <c r="BE182" s="197">
        <v>304.1016150564389</v>
      </c>
      <c r="BF182" s="475"/>
      <c r="BG182" s="199">
        <v>310.30517215999998</v>
      </c>
      <c r="BH182" s="200">
        <v>320.58015000626398</v>
      </c>
      <c r="BI182" s="200">
        <v>340.23866033000002</v>
      </c>
      <c r="BJ182" s="197">
        <v>351.27264789000003</v>
      </c>
      <c r="BK182" s="207"/>
      <c r="BL182" s="199">
        <v>392.96762276000004</v>
      </c>
      <c r="BM182" s="200">
        <v>338.56888720019998</v>
      </c>
      <c r="BN182" s="200">
        <v>409.70583627919996</v>
      </c>
      <c r="BO182" s="197">
        <v>399.33995310019998</v>
      </c>
      <c r="BP182" s="207"/>
      <c r="BQ182" s="199">
        <v>423.24516311349402</v>
      </c>
      <c r="BR182" s="200">
        <v>1131.8944875072002</v>
      </c>
      <c r="BS182" s="200">
        <v>1062.5530602622</v>
      </c>
      <c r="BT182" s="197">
        <v>1070.9796078221998</v>
      </c>
      <c r="BU182" s="207"/>
      <c r="BV182" s="199">
        <f>INDEX(D182:G182,1,COUNT(D182:G182))</f>
        <v>264.90634897000007</v>
      </c>
      <c r="BW182" s="200">
        <f>INDEX(I182:L182,1,COUNT(I182:L182))</f>
        <v>258.44160516000005</v>
      </c>
      <c r="BX182" s="200">
        <f>INDEX(N182:Q182,1,COUNT(N182:Q182))</f>
        <v>397.21113899000011</v>
      </c>
      <c r="BY182" s="200">
        <f>INDEX(S182:V182,1,COUNT(S182:V182))</f>
        <v>304.27904074000008</v>
      </c>
      <c r="BZ182" s="200">
        <f>INDEX(X182:AA182,1,COUNT(X182:AA182))</f>
        <v>325.74194492999999</v>
      </c>
      <c r="CA182" s="200">
        <f>INDEX(AC182:AF182,1,COUNT(AC182:AF182))</f>
        <v>494.98989359000001</v>
      </c>
      <c r="CB182" s="200">
        <f>INDEX(AH182:AK182,1,COUNT(AH182:AK182))</f>
        <v>361.00784762000001</v>
      </c>
      <c r="CC182" s="200">
        <f>INDEX(AM182:AP182,1,COUNT(AM182:AP182))</f>
        <v>379.61440627000002</v>
      </c>
      <c r="CD182" s="200">
        <f>INDEX(AR182:AU182,1,COUNT(AR182:AU182))</f>
        <v>293.65339893999999</v>
      </c>
      <c r="CE182" s="200">
        <f>INDEX(AW182:AZ182,1,COUNT(AW182:AZ182))</f>
        <v>243.33139510999999</v>
      </c>
      <c r="CF182" s="200">
        <f>INDEX(BB182:BE182,1,COUNT(BB182:BE182))</f>
        <v>304.1016150564389</v>
      </c>
      <c r="CG182" s="201">
        <f>INDEX(BG182:BJ182,1,COUNT(BG182:BJ182))</f>
        <v>351.27264789000003</v>
      </c>
      <c r="CH182" s="201">
        <f t="shared" si="290"/>
        <v>399.33995310019998</v>
      </c>
      <c r="CI182" s="202">
        <f t="shared" si="291"/>
        <v>1070.9796078221998</v>
      </c>
      <c r="CJ182" s="733"/>
      <c r="CK182" s="781"/>
      <c r="CL182" s="781"/>
      <c r="CM182" s="781"/>
    </row>
    <row r="183" spans="1:91" s="113" customFormat="1" x14ac:dyDescent="0.25">
      <c r="A183" s="560" t="s">
        <v>126</v>
      </c>
      <c r="B183" s="205"/>
      <c r="C183" s="567"/>
      <c r="D183" s="215">
        <f>SUM(D174:D182)</f>
        <v>4681.9386880546681</v>
      </c>
      <c r="E183" s="216">
        <f>SUM(E174:E182)</f>
        <v>4548.5089222894694</v>
      </c>
      <c r="F183" s="216">
        <f>SUM(F174:F182)</f>
        <v>4635.5186372950084</v>
      </c>
      <c r="G183" s="214">
        <f>SUM(G174:G182)</f>
        <v>5522.2258949105453</v>
      </c>
      <c r="H183" s="200"/>
      <c r="I183" s="215">
        <f>SUM(I174:I182)</f>
        <v>5371.1903823599996</v>
      </c>
      <c r="J183" s="216">
        <f>SUM(J174:J182)</f>
        <v>5983.280599050001</v>
      </c>
      <c r="K183" s="216">
        <f>SUM(K174:K182)</f>
        <v>6036.72160196</v>
      </c>
      <c r="L183" s="214">
        <f>SUM(L174:L182)</f>
        <v>6067.1669190600005</v>
      </c>
      <c r="M183" s="200"/>
      <c r="N183" s="215">
        <f>SUM(N174:N182)</f>
        <v>6928.6814860799986</v>
      </c>
      <c r="O183" s="216">
        <f>SUM(O174:O182)</f>
        <v>6203.8102171999999</v>
      </c>
      <c r="P183" s="216">
        <f>SUM(P174:P182)</f>
        <v>6726.0322309900021</v>
      </c>
      <c r="Q183" s="214">
        <f>SUM(Q174:Q182)</f>
        <v>6061.7029904600004</v>
      </c>
      <c r="R183" s="200"/>
      <c r="S183" s="215">
        <f>SUM(S174:S182)</f>
        <v>7259.7853736099996</v>
      </c>
      <c r="T183" s="216">
        <f>SUM(T174:T182)</f>
        <v>7517.7886452999992</v>
      </c>
      <c r="U183" s="216">
        <f>SUM(U174:U182)</f>
        <v>8668.1779501699984</v>
      </c>
      <c r="V183" s="214">
        <f>SUM(V174:V182)</f>
        <v>8905.5403318399985</v>
      </c>
      <c r="W183" s="124"/>
      <c r="X183" s="215">
        <f>SUM(X174:X182)</f>
        <v>7469.4255906099997</v>
      </c>
      <c r="Y183" s="216">
        <f>SUM(Y174:Y182)</f>
        <v>8878.2020337799986</v>
      </c>
      <c r="Z183" s="216">
        <f>SUM(Z174:Z182)</f>
        <v>8402.1113492100012</v>
      </c>
      <c r="AA183" s="214">
        <f>SUM(AA174:AA182)</f>
        <v>10114.167050640001</v>
      </c>
      <c r="AB183" s="124"/>
      <c r="AC183" s="215">
        <f>SUM(AC174:AC182)</f>
        <v>9183.9769343099997</v>
      </c>
      <c r="AD183" s="216">
        <f>SUM(AD174:AD182)</f>
        <v>10386.013663010001</v>
      </c>
      <c r="AE183" s="216">
        <f>SUM(AE174:AE182)</f>
        <v>11299.592327369999</v>
      </c>
      <c r="AF183" s="214">
        <f>SUM(AF174:AF182)</f>
        <v>11650.619416509999</v>
      </c>
      <c r="AG183" s="124"/>
      <c r="AH183" s="215">
        <f>SUM(AH174:AH182)</f>
        <v>13448.072385459998</v>
      </c>
      <c r="AI183" s="216">
        <f>SUM(AI174:AI182)</f>
        <v>12413.171864040003</v>
      </c>
      <c r="AJ183" s="216">
        <f>SUM(AJ174:AJ182)</f>
        <v>13472.797016640003</v>
      </c>
      <c r="AK183" s="214">
        <f>SUM(AK174:AK182)</f>
        <v>14362.567979890002</v>
      </c>
      <c r="AL183" s="124"/>
      <c r="AM183" s="215">
        <f>SUM(AM174:AM182)</f>
        <v>15695.446434760001</v>
      </c>
      <c r="AN183" s="216">
        <f>SUM(AN174:AN182)</f>
        <v>16137.710466890001</v>
      </c>
      <c r="AO183" s="216">
        <f>SUM(AO174:AO182)</f>
        <v>16554.89983867</v>
      </c>
      <c r="AP183" s="214">
        <f>SUM(AP174:AP182)</f>
        <v>16165.22882235</v>
      </c>
      <c r="AQ183" s="207"/>
      <c r="AR183" s="215">
        <f>SUM(AR174:AR182)</f>
        <v>18069.715237249999</v>
      </c>
      <c r="AS183" s="216">
        <f>SUM(AS174:AS182)</f>
        <v>18094.47114799</v>
      </c>
      <c r="AT183" s="216">
        <f>SUM(AT174:AT182)</f>
        <v>17780.780654309998</v>
      </c>
      <c r="AU183" s="214">
        <f>SUM(AU174:AU182)</f>
        <v>17099.055873440004</v>
      </c>
      <c r="AV183" s="207"/>
      <c r="AW183" s="215">
        <f>SUM(AW174:AW182)</f>
        <v>18289.951049269999</v>
      </c>
      <c r="AX183" s="216">
        <f>SUM(AX174:AX182)</f>
        <v>15871.304347379999</v>
      </c>
      <c r="AY183" s="216">
        <f>SUM(AY174:AY182)</f>
        <v>16842.134858350004</v>
      </c>
      <c r="AZ183" s="214">
        <f>SUM(AZ174:AZ182)</f>
        <v>16304.030307939998</v>
      </c>
      <c r="BA183" s="207"/>
      <c r="BB183" s="215">
        <f>SUM(BB174:BB182)</f>
        <v>13569.910890680001</v>
      </c>
      <c r="BC183" s="216">
        <f>SUM(BC174:BC182)</f>
        <v>12326.533929466668</v>
      </c>
      <c r="BD183" s="216">
        <f>SUM(BD174:BD182)</f>
        <v>11500.593280390001</v>
      </c>
      <c r="BE183" s="214">
        <f>SUM(BE174:BE182)</f>
        <v>11499.784045196437</v>
      </c>
      <c r="BF183" s="207"/>
      <c r="BG183" s="215">
        <f>SUM(BG174:BG182)</f>
        <v>13167.52926712</v>
      </c>
      <c r="BH183" s="216">
        <f>SUM(BH174:BH182)</f>
        <v>13232.073180856265</v>
      </c>
      <c r="BI183" s="216">
        <f>SUM(BI174:BI182)</f>
        <v>13223.426182210002</v>
      </c>
      <c r="BJ183" s="214">
        <f>SUM(BJ174:BJ182)</f>
        <v>12992.493864530004</v>
      </c>
      <c r="BK183" s="207"/>
      <c r="BL183" s="215">
        <f>SUM(BL174:BL182)</f>
        <v>12356.314499119999</v>
      </c>
      <c r="BM183" s="216">
        <f>SUM(BM174:BM182)</f>
        <v>13335.627404968032</v>
      </c>
      <c r="BN183" s="216">
        <f>SUM(BN174:BN182)</f>
        <v>13680.948800938389</v>
      </c>
      <c r="BO183" s="214">
        <f>SUM(BO174:BO182)</f>
        <v>13241.430022118151</v>
      </c>
      <c r="BP183" s="207"/>
      <c r="BQ183" s="215">
        <f>SUM(BQ174:BQ182)</f>
        <v>13564.873840082382</v>
      </c>
      <c r="BR183" s="216">
        <f>SUM(BR174:BR182)</f>
        <v>18298.114510273528</v>
      </c>
      <c r="BS183" s="216">
        <f>SUM(BS174:BS182)</f>
        <v>18328.154569091352</v>
      </c>
      <c r="BT183" s="214">
        <f>SUM(BT174:BT182)</f>
        <v>19771.029839593532</v>
      </c>
      <c r="BU183" s="207"/>
      <c r="BV183" s="215">
        <f t="shared" ref="BV183:CG183" si="333">SUM(BV174:BV182)</f>
        <v>5522.2258949105453</v>
      </c>
      <c r="BW183" s="216">
        <f t="shared" si="333"/>
        <v>6067.1669190600005</v>
      </c>
      <c r="BX183" s="216">
        <f t="shared" si="333"/>
        <v>6061.7029904600004</v>
      </c>
      <c r="BY183" s="216">
        <f t="shared" si="333"/>
        <v>8905.5403318399985</v>
      </c>
      <c r="BZ183" s="216">
        <f t="shared" si="333"/>
        <v>10114.167050640001</v>
      </c>
      <c r="CA183" s="216">
        <f t="shared" si="333"/>
        <v>11650.619416509999</v>
      </c>
      <c r="CB183" s="216">
        <f t="shared" si="333"/>
        <v>14362.567979890002</v>
      </c>
      <c r="CC183" s="216">
        <f t="shared" si="333"/>
        <v>16165.22882235</v>
      </c>
      <c r="CD183" s="216">
        <f t="shared" si="333"/>
        <v>17099.055873440004</v>
      </c>
      <c r="CE183" s="216">
        <f t="shared" si="333"/>
        <v>16304.030307939998</v>
      </c>
      <c r="CF183" s="216">
        <f t="shared" si="333"/>
        <v>11499.784045196437</v>
      </c>
      <c r="CG183" s="216">
        <f t="shared" si="333"/>
        <v>12992.493864530004</v>
      </c>
      <c r="CH183" s="216">
        <f t="shared" si="290"/>
        <v>13241.430022118151</v>
      </c>
      <c r="CI183" s="214">
        <f t="shared" si="291"/>
        <v>19771.029839593532</v>
      </c>
      <c r="CJ183" s="733"/>
      <c r="CK183" s="781"/>
      <c r="CL183" s="781"/>
      <c r="CM183" s="781"/>
    </row>
    <row r="184" spans="1:91" x14ac:dyDescent="0.25">
      <c r="A184" s="188"/>
      <c r="B184" s="205"/>
      <c r="C184" s="547"/>
      <c r="D184" s="553"/>
      <c r="E184" s="552"/>
      <c r="F184" s="552"/>
      <c r="G184" s="554"/>
      <c r="H184" s="552"/>
      <c r="I184" s="553"/>
      <c r="J184" s="552"/>
      <c r="K184" s="552"/>
      <c r="L184" s="554"/>
      <c r="M184" s="552"/>
      <c r="N184" s="553"/>
      <c r="O184" s="552"/>
      <c r="P184" s="552"/>
      <c r="Q184" s="554"/>
      <c r="R184" s="552"/>
      <c r="S184" s="553"/>
      <c r="T184" s="552"/>
      <c r="U184" s="552"/>
      <c r="V184" s="554"/>
      <c r="W184" s="125"/>
      <c r="X184" s="553"/>
      <c r="Y184" s="552"/>
      <c r="Z184" s="552"/>
      <c r="AA184" s="554"/>
      <c r="AB184" s="125"/>
      <c r="AC184" s="553"/>
      <c r="AD184" s="552"/>
      <c r="AE184" s="552"/>
      <c r="AF184" s="554"/>
      <c r="AG184" s="125"/>
      <c r="AH184" s="553"/>
      <c r="AI184" s="552"/>
      <c r="AJ184" s="552"/>
      <c r="AK184" s="554"/>
      <c r="AL184" s="125"/>
      <c r="AM184" s="553"/>
      <c r="AN184" s="552"/>
      <c r="AO184" s="552"/>
      <c r="AP184" s="554"/>
      <c r="AQ184" s="207"/>
      <c r="AR184" s="553"/>
      <c r="AS184" s="552"/>
      <c r="AT184" s="552"/>
      <c r="AU184" s="554"/>
      <c r="AV184" s="207"/>
      <c r="AW184" s="553"/>
      <c r="AX184" s="552"/>
      <c r="AY184" s="552"/>
      <c r="AZ184" s="554"/>
      <c r="BA184" s="207"/>
      <c r="BB184" s="553"/>
      <c r="BC184" s="552"/>
      <c r="BD184" s="552"/>
      <c r="BE184" s="554"/>
      <c r="BF184" s="207"/>
      <c r="BG184" s="553"/>
      <c r="BH184" s="552"/>
      <c r="BI184" s="552"/>
      <c r="BJ184" s="197"/>
      <c r="BK184" s="207"/>
      <c r="BL184" s="553"/>
      <c r="BM184" s="552"/>
      <c r="BN184" s="552"/>
      <c r="BO184" s="554"/>
      <c r="BP184" s="207"/>
      <c r="BQ184" s="553"/>
      <c r="BR184" s="552"/>
      <c r="BS184" s="552"/>
      <c r="BT184" s="554"/>
      <c r="BU184" s="207"/>
      <c r="BV184" s="553"/>
      <c r="BW184" s="552"/>
      <c r="BX184" s="552"/>
      <c r="BY184" s="200"/>
      <c r="BZ184" s="552"/>
      <c r="CA184" s="552"/>
      <c r="CB184" s="200"/>
      <c r="CC184" s="200"/>
      <c r="CD184" s="200"/>
      <c r="CE184" s="200"/>
      <c r="CF184" s="200"/>
      <c r="CG184" s="200"/>
      <c r="CH184" s="200"/>
      <c r="CI184" s="197"/>
      <c r="CJ184" s="733"/>
      <c r="CK184" s="781"/>
      <c r="CL184" s="781"/>
      <c r="CM184" s="781"/>
    </row>
    <row r="185" spans="1:91" s="113" customFormat="1" x14ac:dyDescent="0.25">
      <c r="A185" s="567" t="s">
        <v>127</v>
      </c>
      <c r="B185" s="205"/>
      <c r="C185" s="567"/>
      <c r="D185" s="215">
        <f>D172+D183</f>
        <v>7717.5734774946686</v>
      </c>
      <c r="E185" s="216">
        <f>E172+E183</f>
        <v>7934.6685238894697</v>
      </c>
      <c r="F185" s="216">
        <f>F172+F183</f>
        <v>8086.2589017750088</v>
      </c>
      <c r="G185" s="214">
        <f>G172+G183</f>
        <v>9243.4760018805446</v>
      </c>
      <c r="H185" s="200"/>
      <c r="I185" s="215">
        <f>I172+I183</f>
        <v>8614.7540496599995</v>
      </c>
      <c r="J185" s="216">
        <f>J172+J183</f>
        <v>9205.5148501600015</v>
      </c>
      <c r="K185" s="216">
        <f>K172+K183</f>
        <v>9361.8003115200008</v>
      </c>
      <c r="L185" s="214">
        <f>L172+L183</f>
        <v>9831.6595555500007</v>
      </c>
      <c r="M185" s="200"/>
      <c r="N185" s="215">
        <f>N172+N183</f>
        <v>10344.90558201</v>
      </c>
      <c r="O185" s="216">
        <f>O172+O183</f>
        <v>10103.68400947</v>
      </c>
      <c r="P185" s="216">
        <f>P172+P183</f>
        <v>10967.914273380004</v>
      </c>
      <c r="Q185" s="214">
        <f>Q172+Q183</f>
        <v>11753.78691119</v>
      </c>
      <c r="R185" s="200"/>
      <c r="S185" s="215">
        <f>S172+S183</f>
        <v>11831.09228553</v>
      </c>
      <c r="T185" s="216">
        <f>T172+T183</f>
        <v>11257.542735829998</v>
      </c>
      <c r="U185" s="216">
        <f>U172+U183</f>
        <v>12614.976852209998</v>
      </c>
      <c r="V185" s="214">
        <f>V172+V183</f>
        <v>12738.931248989998</v>
      </c>
      <c r="W185" s="124"/>
      <c r="X185" s="215">
        <f>X172+X183</f>
        <v>11886.61164929</v>
      </c>
      <c r="Y185" s="216">
        <f>Y172+Y183</f>
        <v>11921.452944859999</v>
      </c>
      <c r="Z185" s="216">
        <f>Z172+Z183</f>
        <v>12081.963953420001</v>
      </c>
      <c r="AA185" s="214">
        <f>AA172+AA183</f>
        <v>15601.112773220002</v>
      </c>
      <c r="AB185" s="124"/>
      <c r="AC185" s="215">
        <f>AC172+AC183</f>
        <v>14204.121776363043</v>
      </c>
      <c r="AD185" s="216">
        <f>AD172+AD183</f>
        <v>15523.711813103044</v>
      </c>
      <c r="AE185" s="216">
        <f>AE172+AE183</f>
        <v>16877.192593703039</v>
      </c>
      <c r="AF185" s="214">
        <f>AF172+AF183</f>
        <v>18660.308187031147</v>
      </c>
      <c r="AG185" s="124"/>
      <c r="AH185" s="215">
        <f>AH172+AH183</f>
        <v>19083.247052139999</v>
      </c>
      <c r="AI185" s="216">
        <f>AI172+AI183</f>
        <v>19105.209408380004</v>
      </c>
      <c r="AJ185" s="216">
        <f>AJ172+AJ183</f>
        <v>20241.634012500002</v>
      </c>
      <c r="AK185" s="214">
        <f>AK172+AK183</f>
        <v>20699.365639080002</v>
      </c>
      <c r="AL185" s="124"/>
      <c r="AM185" s="215">
        <f>AM172+AM183</f>
        <v>21256.936328110001</v>
      </c>
      <c r="AN185" s="216">
        <f>AN172+AN183</f>
        <v>21236.647773970002</v>
      </c>
      <c r="AO185" s="216">
        <f>AO172+AO183</f>
        <v>21723.647796099998</v>
      </c>
      <c r="AP185" s="214">
        <f>AP172+AP183</f>
        <v>21360.295426869998</v>
      </c>
      <c r="AQ185" s="207"/>
      <c r="AR185" s="215">
        <f>AR172+AR183</f>
        <v>23514.186162719998</v>
      </c>
      <c r="AS185" s="216">
        <f>AS172+AS183</f>
        <v>24579.430412360001</v>
      </c>
      <c r="AT185" s="216">
        <f>AT172+AT183</f>
        <v>26783.868455809999</v>
      </c>
      <c r="AU185" s="214">
        <f>AU172+AU183</f>
        <v>26339.896401810005</v>
      </c>
      <c r="AV185" s="207"/>
      <c r="AW185" s="215">
        <f>AW172+AW183</f>
        <v>27508.553338400001</v>
      </c>
      <c r="AX185" s="216">
        <f>AX172+AX183</f>
        <v>25924.35972647</v>
      </c>
      <c r="AY185" s="216">
        <f>AY172+AY183</f>
        <v>27187.364898820004</v>
      </c>
      <c r="AZ185" s="214">
        <f>AZ172+AZ183</f>
        <v>28541.114323509995</v>
      </c>
      <c r="BA185" s="207"/>
      <c r="BB185" s="215">
        <f>BB172+BB183</f>
        <v>26673.070017910002</v>
      </c>
      <c r="BC185" s="216">
        <f>BC172+BC183</f>
        <v>25001.839472386666</v>
      </c>
      <c r="BD185" s="216">
        <f>BD172+BD183</f>
        <v>22695.803511680002</v>
      </c>
      <c r="BE185" s="214">
        <f>BE172+BE183</f>
        <v>24266.03636510644</v>
      </c>
      <c r="BF185" s="207"/>
      <c r="BG185" s="215">
        <f>BG172+BG183</f>
        <v>21438.488400310001</v>
      </c>
      <c r="BH185" s="216">
        <f>BH172+BH183</f>
        <v>21671.822484026263</v>
      </c>
      <c r="BI185" s="216">
        <f>BI172+BI183</f>
        <v>23165.712566970004</v>
      </c>
      <c r="BJ185" s="214">
        <f>BJ172+BJ183</f>
        <v>24222.152052689999</v>
      </c>
      <c r="BK185" s="207"/>
      <c r="BL185" s="215">
        <f>BL172+BL183</f>
        <v>22237.670978180002</v>
      </c>
      <c r="BM185" s="216">
        <f>BM172+BM183</f>
        <v>23486.319092849524</v>
      </c>
      <c r="BN185" s="216">
        <f>BN172+BN183</f>
        <v>23973.311126019715</v>
      </c>
      <c r="BO185" s="214">
        <f>BO172+BO183</f>
        <v>23734.630623119272</v>
      </c>
      <c r="BP185" s="207"/>
      <c r="BQ185" s="215">
        <f>BQ172+BQ183</f>
        <v>21864.192746168752</v>
      </c>
      <c r="BR185" s="216">
        <f>BR172+BR183</f>
        <v>27212.423232274989</v>
      </c>
      <c r="BS185" s="216">
        <f>BS172+BS183</f>
        <v>26898.080957823488</v>
      </c>
      <c r="BT185" s="214">
        <f>BT172+BT183</f>
        <v>31618.374774870543</v>
      </c>
      <c r="BU185" s="207"/>
      <c r="BV185" s="215">
        <f t="shared" ref="BV185:CG185" si="334">BV172+BV183</f>
        <v>9243.4760018805446</v>
      </c>
      <c r="BW185" s="216">
        <f t="shared" si="334"/>
        <v>9831.6595555500007</v>
      </c>
      <c r="BX185" s="216">
        <f t="shared" si="334"/>
        <v>11753.78691119</v>
      </c>
      <c r="BY185" s="216">
        <f t="shared" si="334"/>
        <v>12738.931248989998</v>
      </c>
      <c r="BZ185" s="216">
        <f t="shared" si="334"/>
        <v>15601.112773220002</v>
      </c>
      <c r="CA185" s="216">
        <f t="shared" si="334"/>
        <v>18660.308187031147</v>
      </c>
      <c r="CB185" s="216">
        <f t="shared" si="334"/>
        <v>20699.365639080002</v>
      </c>
      <c r="CC185" s="216">
        <f t="shared" si="334"/>
        <v>21360.295426869998</v>
      </c>
      <c r="CD185" s="216">
        <f t="shared" si="334"/>
        <v>26339.896401810005</v>
      </c>
      <c r="CE185" s="216">
        <f t="shared" si="334"/>
        <v>28541.114323509995</v>
      </c>
      <c r="CF185" s="216">
        <f t="shared" si="334"/>
        <v>24266.03636510644</v>
      </c>
      <c r="CG185" s="216">
        <f t="shared" si="334"/>
        <v>24222.152052689999</v>
      </c>
      <c r="CH185" s="216">
        <f>INDEX(BL185:BO185,1,COUNT(BL185:BO185))</f>
        <v>23734.630623119272</v>
      </c>
      <c r="CI185" s="214">
        <f>INDEX(BQ185:BT185,1,COUNT(BQ185:BT185))</f>
        <v>31618.374774870543</v>
      </c>
      <c r="CJ185" s="733"/>
      <c r="CK185" s="781"/>
      <c r="CL185" s="781"/>
      <c r="CM185" s="781"/>
    </row>
    <row r="186" spans="1:91" x14ac:dyDescent="0.25">
      <c r="A186" s="188"/>
      <c r="B186" s="203"/>
      <c r="C186" s="547"/>
      <c r="D186" s="553"/>
      <c r="E186" s="552"/>
      <c r="F186" s="552"/>
      <c r="G186" s="554"/>
      <c r="H186" s="552"/>
      <c r="I186" s="553"/>
      <c r="J186" s="552"/>
      <c r="K186" s="552"/>
      <c r="L186" s="554"/>
      <c r="M186" s="552"/>
      <c r="N186" s="553"/>
      <c r="O186" s="552"/>
      <c r="P186" s="552"/>
      <c r="Q186" s="554"/>
      <c r="R186" s="552"/>
      <c r="S186" s="553"/>
      <c r="T186" s="552"/>
      <c r="U186" s="552"/>
      <c r="V186" s="554"/>
      <c r="W186" s="125"/>
      <c r="X186" s="553"/>
      <c r="Y186" s="552"/>
      <c r="Z186" s="552"/>
      <c r="AA186" s="554"/>
      <c r="AB186" s="125"/>
      <c r="AC186" s="553"/>
      <c r="AD186" s="552"/>
      <c r="AE186" s="552"/>
      <c r="AF186" s="554"/>
      <c r="AG186" s="125"/>
      <c r="AH186" s="553"/>
      <c r="AI186" s="552"/>
      <c r="AJ186" s="552"/>
      <c r="AK186" s="554"/>
      <c r="AL186" s="125"/>
      <c r="AM186" s="553"/>
      <c r="AN186" s="552"/>
      <c r="AO186" s="552"/>
      <c r="AP186" s="554"/>
      <c r="AQ186" s="207"/>
      <c r="AR186" s="553"/>
      <c r="AS186" s="552"/>
      <c r="AT186" s="552"/>
      <c r="AU186" s="554"/>
      <c r="AV186" s="207"/>
      <c r="AW186" s="553"/>
      <c r="AX186" s="552"/>
      <c r="AY186" s="552"/>
      <c r="AZ186" s="554"/>
      <c r="BA186" s="207"/>
      <c r="BB186" s="553"/>
      <c r="BC186" s="552"/>
      <c r="BD186" s="552"/>
      <c r="BE186" s="554"/>
      <c r="BF186" s="207"/>
      <c r="BG186" s="553"/>
      <c r="BH186" s="552"/>
      <c r="BI186" s="552"/>
      <c r="BJ186" s="554"/>
      <c r="BK186" s="207"/>
      <c r="BL186" s="553"/>
      <c r="BM186" s="552"/>
      <c r="BN186" s="552"/>
      <c r="BO186" s="554"/>
      <c r="BP186" s="207"/>
      <c r="BQ186" s="553"/>
      <c r="BR186" s="552"/>
      <c r="BS186" s="552"/>
      <c r="BT186" s="554"/>
      <c r="BU186" s="207"/>
      <c r="BV186" s="553"/>
      <c r="BW186" s="552"/>
      <c r="BX186" s="552"/>
      <c r="BY186" s="200"/>
      <c r="BZ186" s="552"/>
      <c r="CA186" s="552"/>
      <c r="CB186" s="200"/>
      <c r="CC186" s="200"/>
      <c r="CD186" s="200"/>
      <c r="CE186" s="200"/>
      <c r="CF186" s="200"/>
      <c r="CG186" s="200"/>
      <c r="CH186" s="200"/>
      <c r="CI186" s="197"/>
      <c r="CJ186" s="733"/>
      <c r="CK186" s="781"/>
      <c r="CL186" s="781"/>
      <c r="CM186" s="781"/>
    </row>
    <row r="187" spans="1:91" x14ac:dyDescent="0.25">
      <c r="A187" s="188" t="s">
        <v>128</v>
      </c>
      <c r="B187" s="205"/>
      <c r="C187" s="547"/>
      <c r="D187" s="553"/>
      <c r="E187" s="552"/>
      <c r="F187" s="552"/>
      <c r="G187" s="554"/>
      <c r="H187" s="552"/>
      <c r="I187" s="553"/>
      <c r="J187" s="552"/>
      <c r="K187" s="552"/>
      <c r="L187" s="554"/>
      <c r="M187" s="552"/>
      <c r="N187" s="553"/>
      <c r="O187" s="552"/>
      <c r="P187" s="552"/>
      <c r="Q187" s="554"/>
      <c r="R187" s="552"/>
      <c r="S187" s="553"/>
      <c r="T187" s="552"/>
      <c r="U187" s="552"/>
      <c r="V187" s="554"/>
      <c r="W187" s="125"/>
      <c r="X187" s="553"/>
      <c r="Y187" s="552"/>
      <c r="Z187" s="552"/>
      <c r="AA187" s="554"/>
      <c r="AB187" s="125"/>
      <c r="AC187" s="553"/>
      <c r="AD187" s="552"/>
      <c r="AE187" s="552"/>
      <c r="AF187" s="554"/>
      <c r="AG187" s="125"/>
      <c r="AH187" s="553"/>
      <c r="AI187" s="552"/>
      <c r="AJ187" s="552"/>
      <c r="AK187" s="554"/>
      <c r="AL187" s="125"/>
      <c r="AM187" s="553"/>
      <c r="AN187" s="552"/>
      <c r="AO187" s="552"/>
      <c r="AP187" s="554"/>
      <c r="AQ187" s="207"/>
      <c r="AR187" s="553"/>
      <c r="AS187" s="552"/>
      <c r="AT187" s="552"/>
      <c r="AU187" s="554"/>
      <c r="AV187" s="207"/>
      <c r="AW187" s="553"/>
      <c r="AX187" s="552"/>
      <c r="AY187" s="552"/>
      <c r="AZ187" s="554"/>
      <c r="BA187" s="207"/>
      <c r="BB187" s="553"/>
      <c r="BC187" s="552"/>
      <c r="BD187" s="552"/>
      <c r="BE187" s="554"/>
      <c r="BF187" s="207"/>
      <c r="BG187" s="553"/>
      <c r="BH187" s="552"/>
      <c r="BI187" s="552"/>
      <c r="BJ187" s="554"/>
      <c r="BK187" s="207"/>
      <c r="BL187" s="553"/>
      <c r="BM187" s="552"/>
      <c r="BN187" s="552"/>
      <c r="BO187" s="554"/>
      <c r="BP187" s="207"/>
      <c r="BQ187" s="553"/>
      <c r="BR187" s="552"/>
      <c r="BS187" s="552"/>
      <c r="BT187" s="554"/>
      <c r="BU187" s="207"/>
      <c r="BV187" s="553"/>
      <c r="BW187" s="552"/>
      <c r="BX187" s="552"/>
      <c r="BY187" s="200"/>
      <c r="BZ187" s="552"/>
      <c r="CA187" s="552"/>
      <c r="CB187" s="200"/>
      <c r="CC187" s="200"/>
      <c r="CD187" s="200"/>
      <c r="CE187" s="200"/>
      <c r="CF187" s="200"/>
      <c r="CG187" s="200"/>
      <c r="CH187" s="200"/>
      <c r="CI187" s="197"/>
      <c r="CJ187" s="733"/>
      <c r="CK187" s="781"/>
      <c r="CL187" s="781"/>
      <c r="CM187" s="781"/>
    </row>
    <row r="188" spans="1:91" x14ac:dyDescent="0.25">
      <c r="A188" s="195" t="s">
        <v>129</v>
      </c>
      <c r="B188" s="205"/>
      <c r="C188" s="547"/>
      <c r="D188" s="199">
        <v>3696.7729573199999</v>
      </c>
      <c r="E188" s="200">
        <v>3696.7729573199999</v>
      </c>
      <c r="F188" s="200">
        <v>3696.7729573199999</v>
      </c>
      <c r="G188" s="197">
        <v>3696.7729573199999</v>
      </c>
      <c r="H188" s="473"/>
      <c r="I188" s="199">
        <v>3696.7729573199999</v>
      </c>
      <c r="J188" s="200">
        <v>3696.7729573199999</v>
      </c>
      <c r="K188" s="200">
        <v>3696.7729573199999</v>
      </c>
      <c r="L188" s="197">
        <v>3696.7729573199999</v>
      </c>
      <c r="M188" s="473"/>
      <c r="N188" s="199">
        <v>3838.6861040000003</v>
      </c>
      <c r="O188" s="200">
        <v>3838.6861040000003</v>
      </c>
      <c r="P188" s="200">
        <v>3838.6861040000003</v>
      </c>
      <c r="Q188" s="197">
        <v>3838.6861040000003</v>
      </c>
      <c r="R188" s="174"/>
      <c r="S188" s="199">
        <v>3838.6861040000003</v>
      </c>
      <c r="T188" s="200">
        <v>3838.6861040000003</v>
      </c>
      <c r="U188" s="200">
        <v>3838.6860836700002</v>
      </c>
      <c r="V188" s="197">
        <v>3838.6861040000003</v>
      </c>
      <c r="W188" s="174"/>
      <c r="X188" s="199">
        <v>3838.6861039999999</v>
      </c>
      <c r="Y188" s="200">
        <v>3838.6861039399996</v>
      </c>
      <c r="Z188" s="200">
        <v>3838.6861039899995</v>
      </c>
      <c r="AA188" s="197">
        <v>3838.6861039899995</v>
      </c>
      <c r="AB188" s="474"/>
      <c r="AC188" s="199">
        <v>3838.6861039899995</v>
      </c>
      <c r="AD188" s="200">
        <v>5171.7516080699988</v>
      </c>
      <c r="AE188" s="200">
        <v>5171.7516080699988</v>
      </c>
      <c r="AF188" s="197">
        <v>5171.7516080799996</v>
      </c>
      <c r="AG188" s="474"/>
      <c r="AH188" s="199">
        <v>5171.7516071800001</v>
      </c>
      <c r="AI188" s="200">
        <v>5171.7516080799996</v>
      </c>
      <c r="AJ188" s="200">
        <v>5171.7516080799996</v>
      </c>
      <c r="AK188" s="197">
        <v>5171.7516080799996</v>
      </c>
      <c r="AL188" s="174"/>
      <c r="AM188" s="199">
        <v>5171.7516080799996</v>
      </c>
      <c r="AN188" s="200">
        <v>5171.7516080799996</v>
      </c>
      <c r="AO188" s="200">
        <v>5171.7516080799996</v>
      </c>
      <c r="AP188" s="197">
        <v>5171.7516080799996</v>
      </c>
      <c r="AQ188" s="475"/>
      <c r="AR188" s="199">
        <v>5171.7516080799996</v>
      </c>
      <c r="AS188" s="200">
        <v>5171.7516080799996</v>
      </c>
      <c r="AT188" s="200">
        <v>5171.7516080799996</v>
      </c>
      <c r="AU188" s="197">
        <v>5171.7516080799996</v>
      </c>
      <c r="AV188" s="475"/>
      <c r="AW188" s="199">
        <v>5171.7516080799996</v>
      </c>
      <c r="AX188" s="200">
        <v>5171.7516080799996</v>
      </c>
      <c r="AY188" s="200">
        <v>5171.7516080799996</v>
      </c>
      <c r="AZ188" s="197">
        <v>5171.7516080799996</v>
      </c>
      <c r="BA188" s="475"/>
      <c r="BB188" s="199">
        <v>5171.7516080799996</v>
      </c>
      <c r="BC188" s="200">
        <v>5171.7516080799996</v>
      </c>
      <c r="BD188" s="200">
        <v>5171.7516080799996</v>
      </c>
      <c r="BE188" s="197">
        <v>5171.7516080799996</v>
      </c>
      <c r="BF188" s="475"/>
      <c r="BG188" s="199">
        <v>5171.7516080799996</v>
      </c>
      <c r="BH188" s="200">
        <v>6621.7516080799996</v>
      </c>
      <c r="BI188" s="200">
        <v>6621.7516080799996</v>
      </c>
      <c r="BJ188" s="197">
        <v>6621.7516080799996</v>
      </c>
      <c r="BK188" s="207"/>
      <c r="BL188" s="199">
        <v>6621.7516080799996</v>
      </c>
      <c r="BM188" s="200">
        <v>6621.7516080799996</v>
      </c>
      <c r="BN188" s="200">
        <v>6621.7516080799996</v>
      </c>
      <c r="BO188" s="197">
        <v>6621.7516080799996</v>
      </c>
      <c r="BP188" s="207"/>
      <c r="BQ188" s="199">
        <v>6621.7516080799996</v>
      </c>
      <c r="BR188" s="200">
        <v>6621.7516080799996</v>
      </c>
      <c r="BS188" s="200">
        <v>7987.0998399</v>
      </c>
      <c r="BT188" s="197">
        <v>7987.0998399</v>
      </c>
      <c r="BU188" s="207"/>
      <c r="BV188" s="199">
        <f>INDEX(D188:G188,1,COUNT(D188:G188))</f>
        <v>3696.7729573199999</v>
      </c>
      <c r="BW188" s="200">
        <f>INDEX(I188:L188,1,COUNT(I188:L188))</f>
        <v>3696.7729573199999</v>
      </c>
      <c r="BX188" s="200">
        <f>INDEX(N188:Q188,1,COUNT(N188:Q188))</f>
        <v>3838.6861040000003</v>
      </c>
      <c r="BY188" s="200">
        <f>INDEX(S188:V188,1,COUNT(S188:V188))</f>
        <v>3838.6861040000003</v>
      </c>
      <c r="BZ188" s="200">
        <f>INDEX(X188:AA188,1,COUNT(X188:AA188))</f>
        <v>3838.6861039899995</v>
      </c>
      <c r="CA188" s="200">
        <f>INDEX(AC188:AF188,1,COUNT(AC188:AF188))</f>
        <v>5171.7516080799996</v>
      </c>
      <c r="CB188" s="200">
        <f>INDEX(AH188:AK188,1,COUNT(AH188:AK188))</f>
        <v>5171.7516080799996</v>
      </c>
      <c r="CC188" s="200">
        <f>INDEX(AM188:AP188,1,COUNT(AM188:AP188))</f>
        <v>5171.7516080799996</v>
      </c>
      <c r="CD188" s="200">
        <f>INDEX(AR188:AU188,1,COUNT(AR188:AU188))</f>
        <v>5171.7516080799996</v>
      </c>
      <c r="CE188" s="200">
        <f>INDEX(AW188:AZ188,1,COUNT(AW188:AZ188))</f>
        <v>5171.7516080799996</v>
      </c>
      <c r="CF188" s="200">
        <f>INDEX(BB188:BE188,1,COUNT(BB188:BE188))</f>
        <v>5171.7516080799996</v>
      </c>
      <c r="CG188" s="201">
        <f>INDEX(BG188:BJ188,1,COUNT(BG188:BJ188))</f>
        <v>6621.7516080799996</v>
      </c>
      <c r="CH188" s="201">
        <f t="shared" ref="CH188:CH193" si="335">INDEX(BL188:BO188,1,COUNT(BL188:BO188))</f>
        <v>6621.7516080799996</v>
      </c>
      <c r="CI188" s="202">
        <f t="shared" ref="CI188:CI193" si="336">INDEX(BQ188:BT188,1,COUNT(BQ188:BT188))</f>
        <v>7987.0998399</v>
      </c>
      <c r="CJ188" s="733"/>
      <c r="CK188" s="781"/>
      <c r="CL188" s="781"/>
      <c r="CM188" s="781"/>
    </row>
    <row r="189" spans="1:91" x14ac:dyDescent="0.25">
      <c r="A189" s="195" t="s">
        <v>130</v>
      </c>
      <c r="B189" s="205"/>
      <c r="C189" s="547"/>
      <c r="D189" s="199">
        <v>1854.4050689799999</v>
      </c>
      <c r="E189" s="200">
        <v>1854.7988324799999</v>
      </c>
      <c r="F189" s="200">
        <v>1854.7235950100001</v>
      </c>
      <c r="G189" s="197">
        <v>2248.5135818899998</v>
      </c>
      <c r="H189" s="473"/>
      <c r="I189" s="199">
        <v>2248.44837654</v>
      </c>
      <c r="J189" s="200">
        <v>2248.3834713900001</v>
      </c>
      <c r="K189" s="200">
        <v>2247.9731327299996</v>
      </c>
      <c r="L189" s="197">
        <v>2732.9852015699998</v>
      </c>
      <c r="M189" s="473"/>
      <c r="N189" s="199">
        <v>3238.7616772600004</v>
      </c>
      <c r="O189" s="200">
        <v>3238.6968373300001</v>
      </c>
      <c r="P189" s="200">
        <v>3238.6319973999998</v>
      </c>
      <c r="Q189" s="197">
        <v>3723.0136408399999</v>
      </c>
      <c r="R189" s="174"/>
      <c r="S189" s="199">
        <v>3722.9488009099996</v>
      </c>
      <c r="T189" s="200">
        <v>3722.0267282199998</v>
      </c>
      <c r="U189" s="200">
        <v>3721.9639183900003</v>
      </c>
      <c r="V189" s="197">
        <v>4354.1956287100002</v>
      </c>
      <c r="W189" s="174"/>
      <c r="X189" s="199">
        <v>4359.5632227899996</v>
      </c>
      <c r="Y189" s="200">
        <v>4359.5004537300001</v>
      </c>
      <c r="Z189" s="200">
        <v>4359.4376846700006</v>
      </c>
      <c r="AA189" s="197">
        <v>5023.7692752799994</v>
      </c>
      <c r="AB189" s="474"/>
      <c r="AC189" s="199">
        <v>4944.3944705946551</v>
      </c>
      <c r="AD189" s="200">
        <v>3611.1054591346556</v>
      </c>
      <c r="AE189" s="200">
        <v>3611.0435454346548</v>
      </c>
      <c r="AF189" s="197">
        <v>4184.5597228054166</v>
      </c>
      <c r="AG189" s="474"/>
      <c r="AH189" s="199">
        <v>4184.4978091054163</v>
      </c>
      <c r="AI189" s="200">
        <v>4180.0602909554173</v>
      </c>
      <c r="AJ189" s="200">
        <v>4179.8329951699998</v>
      </c>
      <c r="AK189" s="197">
        <v>4646.2047986799998</v>
      </c>
      <c r="AL189" s="174"/>
      <c r="AM189" s="199">
        <v>4646.1560505099997</v>
      </c>
      <c r="AN189" s="200">
        <v>4646.1083255799986</v>
      </c>
      <c r="AO189" s="200">
        <v>4646.0618067899995</v>
      </c>
      <c r="AP189" s="197">
        <v>4542.3375065499995</v>
      </c>
      <c r="AQ189" s="475"/>
      <c r="AR189" s="199">
        <v>4595.3631122199995</v>
      </c>
      <c r="AS189" s="200">
        <v>4595.3167140999994</v>
      </c>
      <c r="AT189" s="200">
        <v>4593.8471296299995</v>
      </c>
      <c r="AU189" s="197">
        <v>5006.6616356300001</v>
      </c>
      <c r="AV189" s="475"/>
      <c r="AW189" s="199">
        <v>5007.9862252399998</v>
      </c>
      <c r="AX189" s="200">
        <v>5007.9405390799993</v>
      </c>
      <c r="AY189" s="200">
        <v>5008.3429550000001</v>
      </c>
      <c r="AZ189" s="197">
        <v>5467.0450067099991</v>
      </c>
      <c r="BA189" s="475"/>
      <c r="BB189" s="199">
        <v>5467.65019553</v>
      </c>
      <c r="BC189" s="200">
        <v>5467.605688040001</v>
      </c>
      <c r="BD189" s="200">
        <v>5467.3755063400004</v>
      </c>
      <c r="BE189" s="197">
        <v>6714.5728884099999</v>
      </c>
      <c r="BF189" s="475"/>
      <c r="BG189" s="199">
        <v>6715.2882691400018</v>
      </c>
      <c r="BH189" s="200">
        <v>5262.7047022800007</v>
      </c>
      <c r="BI189" s="200">
        <v>5262.8104461300009</v>
      </c>
      <c r="BJ189" s="197">
        <v>6991.1886992999998</v>
      </c>
      <c r="BK189" s="207"/>
      <c r="BL189" s="199">
        <v>6996.7797376600001</v>
      </c>
      <c r="BM189" s="200">
        <v>6998.6202676399998</v>
      </c>
      <c r="BN189" s="200">
        <v>6999.4726027100005</v>
      </c>
      <c r="BO189" s="197">
        <v>8602.7783972699999</v>
      </c>
      <c r="BP189" s="207"/>
      <c r="BQ189" s="199">
        <v>8603.9007473799993</v>
      </c>
      <c r="BR189" s="200">
        <v>8602.3068902600007</v>
      </c>
      <c r="BS189" s="200">
        <v>7242.5302679999995</v>
      </c>
      <c r="BT189" s="197">
        <v>8282.8876909299997</v>
      </c>
      <c r="BU189" s="207"/>
      <c r="BV189" s="199">
        <f>INDEX(D189:G189,1,COUNT(D189:G189))</f>
        <v>2248.5135818899998</v>
      </c>
      <c r="BW189" s="200">
        <f>INDEX(I189:L189,1,COUNT(I189:L189))</f>
        <v>2732.9852015699998</v>
      </c>
      <c r="BX189" s="200">
        <f>INDEX(N189:Q189,1,COUNT(N189:Q189))</f>
        <v>3723.0136408399999</v>
      </c>
      <c r="BY189" s="200">
        <f>INDEX(S189:V189,1,COUNT(S189:V189))</f>
        <v>4354.1956287100002</v>
      </c>
      <c r="BZ189" s="200">
        <f>INDEX(X189:AA189,1,COUNT(X189:AA189))</f>
        <v>5023.7692752799994</v>
      </c>
      <c r="CA189" s="200">
        <f>INDEX(AC189:AF189,1,COUNT(AC189:AF189))</f>
        <v>4184.5597228054166</v>
      </c>
      <c r="CB189" s="200">
        <f>INDEX(AH189:AK189,1,COUNT(AH189:AK189))</f>
        <v>4646.2047986799998</v>
      </c>
      <c r="CC189" s="200">
        <f>INDEX(AM189:AP189,1,COUNT(AM189:AP189))</f>
        <v>4542.3375065499995</v>
      </c>
      <c r="CD189" s="200">
        <f>INDEX(AR189:AU189,1,COUNT(AR189:AU189))</f>
        <v>5006.6616356300001</v>
      </c>
      <c r="CE189" s="200">
        <f>INDEX(AW189:AZ189,1,COUNT(AW189:AZ189))</f>
        <v>5467.0450067099991</v>
      </c>
      <c r="CF189" s="200">
        <f>INDEX(BB189:BE189,1,COUNT(BB189:BE189))</f>
        <v>6714.5728884099999</v>
      </c>
      <c r="CG189" s="201">
        <f>INDEX(BG189:BJ189,1,COUNT(BG189:BJ189))</f>
        <v>6991.1886992999998</v>
      </c>
      <c r="CH189" s="201">
        <f t="shared" si="335"/>
        <v>8602.7783972699999</v>
      </c>
      <c r="CI189" s="202">
        <f t="shared" si="336"/>
        <v>8282.8876909299997</v>
      </c>
      <c r="CJ189" s="733"/>
      <c r="CK189" s="781"/>
      <c r="CL189" s="781"/>
      <c r="CM189" s="781"/>
    </row>
    <row r="190" spans="1:91" x14ac:dyDescent="0.25">
      <c r="A190" s="206" t="s">
        <v>131</v>
      </c>
      <c r="B190" s="205"/>
      <c r="C190" s="547"/>
      <c r="D190" s="199">
        <v>-118.23430581999999</v>
      </c>
      <c r="E190" s="200">
        <v>-119.92875314</v>
      </c>
      <c r="F190" s="200">
        <v>-119.92875314</v>
      </c>
      <c r="G190" s="197">
        <v>-114.88461672999999</v>
      </c>
      <c r="H190" s="473"/>
      <c r="I190" s="199">
        <v>-114.88461673</v>
      </c>
      <c r="J190" s="200">
        <v>-114.88461673</v>
      </c>
      <c r="K190" s="200">
        <v>-114.88461673</v>
      </c>
      <c r="L190" s="197">
        <v>-114.88461673</v>
      </c>
      <c r="M190" s="473"/>
      <c r="N190" s="199">
        <v>-111.52089833000001</v>
      </c>
      <c r="O190" s="200">
        <v>-111.52089833000001</v>
      </c>
      <c r="P190" s="200">
        <v>-111.52089833000001</v>
      </c>
      <c r="Q190" s="197">
        <v>-103.01792553000001</v>
      </c>
      <c r="R190" s="174"/>
      <c r="S190" s="199">
        <v>-205.22658805</v>
      </c>
      <c r="T190" s="200">
        <v>-270.41327871999999</v>
      </c>
      <c r="U190" s="200">
        <v>-394.87991915999999</v>
      </c>
      <c r="V190" s="197">
        <v>-490.88053080000003</v>
      </c>
      <c r="W190" s="174"/>
      <c r="X190" s="199">
        <v>-483.87919394000005</v>
      </c>
      <c r="Y190" s="200">
        <v>-483.87919394000005</v>
      </c>
      <c r="Z190" s="200">
        <v>-483.87919394000005</v>
      </c>
      <c r="AA190" s="197">
        <v>-483.87919394000005</v>
      </c>
      <c r="AB190" s="474"/>
      <c r="AC190" s="199">
        <v>-480.1942798</v>
      </c>
      <c r="AD190" s="200">
        <v>-480.1942798</v>
      </c>
      <c r="AE190" s="200">
        <v>-480.1942798</v>
      </c>
      <c r="AF190" s="197">
        <v>-482.26001160000004</v>
      </c>
      <c r="AG190" s="474"/>
      <c r="AH190" s="199">
        <v>-482.26001159999998</v>
      </c>
      <c r="AI190" s="200">
        <v>-484.08549898000001</v>
      </c>
      <c r="AJ190" s="200">
        <v>-484.22965980000004</v>
      </c>
      <c r="AK190" s="197">
        <v>-485.38260525999999</v>
      </c>
      <c r="AL190" s="174"/>
      <c r="AM190" s="199">
        <v>-485.38260525999999</v>
      </c>
      <c r="AN190" s="200">
        <v>-485.38260525999999</v>
      </c>
      <c r="AO190" s="200">
        <v>-485.38260525999999</v>
      </c>
      <c r="AP190" s="197">
        <v>-485.38260525999999</v>
      </c>
      <c r="AQ190" s="475"/>
      <c r="AR190" s="199">
        <v>-485.38260525999999</v>
      </c>
      <c r="AS190" s="200">
        <v>-485.38260525999999</v>
      </c>
      <c r="AT190" s="200">
        <v>-489.06751939999998</v>
      </c>
      <c r="AU190" s="197">
        <v>-489.06751939999998</v>
      </c>
      <c r="AV190" s="475"/>
      <c r="AW190" s="199">
        <v>-489.06751939999998</v>
      </c>
      <c r="AX190" s="200">
        <v>-489.06751939999998</v>
      </c>
      <c r="AY190" s="200">
        <v>-489.06751939999998</v>
      </c>
      <c r="AZ190" s="197">
        <v>-488.42423073999998</v>
      </c>
      <c r="BA190" s="475"/>
      <c r="BB190" s="199">
        <v>-488.42423073999998</v>
      </c>
      <c r="BC190" s="200">
        <v>-488.42423073999998</v>
      </c>
      <c r="BD190" s="200">
        <v>-489.03835851999997</v>
      </c>
      <c r="BE190" s="197">
        <v>-479.67446419999999</v>
      </c>
      <c r="BF190" s="475"/>
      <c r="BG190" s="199">
        <v>-479.67446419999999</v>
      </c>
      <c r="BH190" s="200">
        <v>-470.51011419999998</v>
      </c>
      <c r="BI190" s="200">
        <v>-470.51011419999998</v>
      </c>
      <c r="BJ190" s="197">
        <v>-470.51011419999998</v>
      </c>
      <c r="BK190" s="207"/>
      <c r="BL190" s="199">
        <v>-470.02992219999999</v>
      </c>
      <c r="BM190" s="200">
        <v>-450.28434913000001</v>
      </c>
      <c r="BN190" s="200">
        <v>-448.91723297999999</v>
      </c>
      <c r="BO190" s="197">
        <v>-596.40042498000003</v>
      </c>
      <c r="BP190" s="207"/>
      <c r="BQ190" s="199">
        <v>-710.69926209000005</v>
      </c>
      <c r="BR190" s="200">
        <v>-810.33114577000003</v>
      </c>
      <c r="BS190" s="200">
        <v>-826.91444908000005</v>
      </c>
      <c r="BT190" s="197">
        <v>-822.52624522999997</v>
      </c>
      <c r="BU190" s="207"/>
      <c r="BV190" s="199">
        <f>INDEX(D190:G190,1,COUNT(D190:G190))</f>
        <v>-114.88461672999999</v>
      </c>
      <c r="BW190" s="200">
        <f>INDEX(I190:L190,1,COUNT(I190:L190))</f>
        <v>-114.88461673</v>
      </c>
      <c r="BX190" s="200">
        <f>INDEX(N190:Q190,1,COUNT(N190:Q190))</f>
        <v>-103.01792553000001</v>
      </c>
      <c r="BY190" s="200">
        <f>INDEX(S190:V190,1,COUNT(S190:V190))</f>
        <v>-490.88053080000003</v>
      </c>
      <c r="BZ190" s="200">
        <f>INDEX(X190:AA190,1,COUNT(X190:AA190))</f>
        <v>-483.87919394000005</v>
      </c>
      <c r="CA190" s="200">
        <f>INDEX(AC190:AF190,1,COUNT(AC190:AF190))</f>
        <v>-482.26001160000004</v>
      </c>
      <c r="CB190" s="200">
        <f>INDEX(AH190:AK190,1,COUNT(AH190:AK190))</f>
        <v>-485.38260525999999</v>
      </c>
      <c r="CC190" s="200">
        <f>INDEX(AM190:AP190,1,COUNT(AM190:AP190))</f>
        <v>-485.38260525999999</v>
      </c>
      <c r="CD190" s="200">
        <f>INDEX(AR190:AU190,1,COUNT(AR190:AU190))</f>
        <v>-489.06751939999998</v>
      </c>
      <c r="CE190" s="200">
        <f>INDEX(AW190:AZ190,1,COUNT(AW190:AZ190))</f>
        <v>-488.42423073999998</v>
      </c>
      <c r="CF190" s="200">
        <f>INDEX(BB190:BE190,1,COUNT(BB190:BE190))</f>
        <v>-479.67446419999999</v>
      </c>
      <c r="CG190" s="201">
        <f>INDEX(BG190:BJ190,1,COUNT(BG190:BJ190))</f>
        <v>-470.51011419999998</v>
      </c>
      <c r="CH190" s="201">
        <f t="shared" si="335"/>
        <v>-596.40042498000003</v>
      </c>
      <c r="CI190" s="202">
        <f t="shared" si="336"/>
        <v>-822.52624522999997</v>
      </c>
      <c r="CJ190" s="733"/>
      <c r="CK190" s="781"/>
      <c r="CL190" s="781"/>
      <c r="CM190" s="781"/>
    </row>
    <row r="191" spans="1:91" x14ac:dyDescent="0.25">
      <c r="A191" s="206" t="s">
        <v>132</v>
      </c>
      <c r="B191" s="556"/>
      <c r="C191" s="547"/>
      <c r="D191" s="199">
        <v>176.54083322191758</v>
      </c>
      <c r="E191" s="200">
        <v>417.94611366314859</v>
      </c>
      <c r="F191" s="200">
        <v>435.18125630989323</v>
      </c>
      <c r="G191" s="197">
        <v>150.19495324663714</v>
      </c>
      <c r="H191" s="473"/>
      <c r="I191" s="199">
        <v>223.90125613999999</v>
      </c>
      <c r="J191" s="200">
        <v>526.11944134000009</v>
      </c>
      <c r="K191" s="200">
        <v>502.66860141000012</v>
      </c>
      <c r="L191" s="197">
        <v>205.08743189</v>
      </c>
      <c r="M191" s="473"/>
      <c r="N191" s="199">
        <v>296.74912945999995</v>
      </c>
      <c r="O191" s="200">
        <v>603.43974878999984</v>
      </c>
      <c r="P191" s="200">
        <v>507.9407011699999</v>
      </c>
      <c r="Q191" s="197">
        <v>239.31589136000025</v>
      </c>
      <c r="R191" s="174"/>
      <c r="S191" s="199">
        <v>500.15363017999999</v>
      </c>
      <c r="T191" s="200">
        <v>788.98838434999993</v>
      </c>
      <c r="U191" s="200">
        <v>783.45097806999991</v>
      </c>
      <c r="V191" s="197">
        <v>243.04102381999999</v>
      </c>
      <c r="W191" s="174"/>
      <c r="X191" s="199">
        <v>359.68851252000002</v>
      </c>
      <c r="Y191" s="200">
        <v>664.34500815000001</v>
      </c>
      <c r="Z191" s="200">
        <v>679.96586042999991</v>
      </c>
      <c r="AA191" s="197">
        <v>149.04632383000012</v>
      </c>
      <c r="AB191" s="474"/>
      <c r="AC191" s="199">
        <v>386.39981855482563</v>
      </c>
      <c r="AD191" s="200">
        <v>574.36964105665243</v>
      </c>
      <c r="AE191" s="200">
        <v>706.92371161500296</v>
      </c>
      <c r="AF191" s="197">
        <v>372.16265368000001</v>
      </c>
      <c r="AG191" s="474"/>
      <c r="AH191" s="199">
        <v>256.78778504458336</v>
      </c>
      <c r="AI191" s="200">
        <v>366.5471806945834</v>
      </c>
      <c r="AJ191" s="200">
        <v>333.73439042000007</v>
      </c>
      <c r="AK191" s="197">
        <v>115.53151693999993</v>
      </c>
      <c r="AL191" s="174"/>
      <c r="AM191" s="199">
        <v>239.79735730000002</v>
      </c>
      <c r="AN191" s="200">
        <v>359.62576681999997</v>
      </c>
      <c r="AO191" s="200">
        <v>355.15951107000001</v>
      </c>
      <c r="AP191" s="197">
        <v>229.54955399000005</v>
      </c>
      <c r="AQ191" s="475"/>
      <c r="AR191" s="199">
        <v>-165.05162456000005</v>
      </c>
      <c r="AS191" s="200">
        <v>-165.26561584000004</v>
      </c>
      <c r="AT191" s="200">
        <v>147.80372248999998</v>
      </c>
      <c r="AU191" s="197">
        <v>-155.59983745999995</v>
      </c>
      <c r="AV191" s="475"/>
      <c r="AW191" s="199">
        <v>-107.2098537000001</v>
      </c>
      <c r="AX191" s="200">
        <v>-25.883872639999957</v>
      </c>
      <c r="AY191" s="200">
        <v>104.87373100999996</v>
      </c>
      <c r="AZ191" s="197">
        <v>-83.450576599999977</v>
      </c>
      <c r="BA191" s="475"/>
      <c r="BB191" s="199">
        <v>391.26248513519988</v>
      </c>
      <c r="BC191" s="200">
        <v>690.27552542820013</v>
      </c>
      <c r="BD191" s="200">
        <v>761.31505628999662</v>
      </c>
      <c r="BE191" s="197">
        <v>302.09099838999691</v>
      </c>
      <c r="BF191" s="475"/>
      <c r="BG191" s="199">
        <v>484.49855878</v>
      </c>
      <c r="BH191" s="200">
        <v>682.63514564999969</v>
      </c>
      <c r="BI191" s="200">
        <v>1287.4700211599998</v>
      </c>
      <c r="BJ191" s="197">
        <v>364.06294904999999</v>
      </c>
      <c r="BK191" s="207"/>
      <c r="BL191" s="199">
        <v>679.72124025999949</v>
      </c>
      <c r="BM191" s="200">
        <v>1113.7144327600001</v>
      </c>
      <c r="BN191" s="200">
        <v>1531.5237176334999</v>
      </c>
      <c r="BO191" s="197">
        <v>530.58869352249997</v>
      </c>
      <c r="BP191" s="207"/>
      <c r="BQ191" s="199">
        <v>680.58204877569995</v>
      </c>
      <c r="BR191" s="200">
        <v>1659.9570212837998</v>
      </c>
      <c r="BS191" s="200">
        <v>1985.0267054737999</v>
      </c>
      <c r="BT191" s="197">
        <v>218.8092865138</v>
      </c>
      <c r="BU191" s="207"/>
      <c r="BV191" s="199">
        <f>INDEX(D191:G191,1,COUNT(D191:G191))</f>
        <v>150.19495324663714</v>
      </c>
      <c r="BW191" s="200">
        <f>INDEX(I191:L191,1,COUNT(I191:L191))</f>
        <v>205.08743189</v>
      </c>
      <c r="BX191" s="200">
        <f>INDEX(N191:Q191,1,COUNT(N191:Q191))</f>
        <v>239.31589136000025</v>
      </c>
      <c r="BY191" s="200">
        <f>INDEX(S191:V191,1,COUNT(S191:V191))</f>
        <v>243.04102381999999</v>
      </c>
      <c r="BZ191" s="200">
        <f>INDEX(X191:AA191,1,COUNT(X191:AA191))</f>
        <v>149.04632383000012</v>
      </c>
      <c r="CA191" s="200">
        <f>INDEX(AC191:AF191,1,COUNT(AC191:AF191))</f>
        <v>372.16265368000001</v>
      </c>
      <c r="CB191" s="200">
        <f>INDEX(AH191:AK191,1,COUNT(AH191:AK191))</f>
        <v>115.53151693999993</v>
      </c>
      <c r="CC191" s="200">
        <f>INDEX(AM191:AP191,1,COUNT(AM191:AP191))</f>
        <v>229.54955399000005</v>
      </c>
      <c r="CD191" s="200">
        <f>INDEX(AR191:AU191,1,COUNT(AR191:AU191))</f>
        <v>-155.59983745999995</v>
      </c>
      <c r="CE191" s="200">
        <f>INDEX(AW191:AZ191,1,COUNT(AW191:AZ191))</f>
        <v>-83.450576599999977</v>
      </c>
      <c r="CF191" s="200">
        <f>INDEX(BB191:BE191,1,COUNT(BB191:BE191))</f>
        <v>302.09099838999691</v>
      </c>
      <c r="CG191" s="201">
        <f>INDEX(BG191:BJ191,1,COUNT(BG191:BJ191))</f>
        <v>364.06294904999999</v>
      </c>
      <c r="CH191" s="201">
        <f t="shared" si="335"/>
        <v>530.58869352249997</v>
      </c>
      <c r="CI191" s="202">
        <f t="shared" si="336"/>
        <v>218.8092865138</v>
      </c>
      <c r="CJ191" s="733"/>
      <c r="CK191" s="781"/>
      <c r="CL191" s="781"/>
      <c r="CM191" s="781"/>
    </row>
    <row r="192" spans="1:91" x14ac:dyDescent="0.25">
      <c r="A192" s="195" t="s">
        <v>55</v>
      </c>
      <c r="B192" s="203"/>
      <c r="C192" s="547"/>
      <c r="D192" s="199">
        <v>27.601458839999999</v>
      </c>
      <c r="E192" s="200">
        <v>26.395632500000001</v>
      </c>
      <c r="F192" s="200">
        <v>28.329978959999998</v>
      </c>
      <c r="G192" s="197">
        <v>25.481354039999999</v>
      </c>
      <c r="H192" s="473"/>
      <c r="I192" s="199">
        <v>27.15751204</v>
      </c>
      <c r="J192" s="200">
        <v>24.404730769999997</v>
      </c>
      <c r="K192" s="200">
        <v>26.71663096</v>
      </c>
      <c r="L192" s="197">
        <v>26.924709920000002</v>
      </c>
      <c r="M192" s="473"/>
      <c r="N192" s="199">
        <v>29.236336370000004</v>
      </c>
      <c r="O192" s="200">
        <v>26.383833950000003</v>
      </c>
      <c r="P192" s="200">
        <v>28.817590560000006</v>
      </c>
      <c r="Q192" s="197">
        <v>28.596400410000008</v>
      </c>
      <c r="R192" s="174"/>
      <c r="S192" s="199">
        <v>30.280701720000007</v>
      </c>
      <c r="T192" s="200">
        <v>26.391761810000013</v>
      </c>
      <c r="U192" s="200">
        <v>28.964737740000011</v>
      </c>
      <c r="V192" s="197">
        <v>29.08814734000001</v>
      </c>
      <c r="W192" s="174"/>
      <c r="X192" s="199">
        <v>31.682992049999999</v>
      </c>
      <c r="Y192" s="200">
        <v>28.352489809999998</v>
      </c>
      <c r="Z192" s="200">
        <v>31.544081729999998</v>
      </c>
      <c r="AA192" s="197">
        <v>30.934543849999997</v>
      </c>
      <c r="AB192" s="474"/>
      <c r="AC192" s="199">
        <v>32.904775556248246</v>
      </c>
      <c r="AD192" s="200">
        <v>26.582690119007154</v>
      </c>
      <c r="AE192" s="200">
        <v>27.057250388042277</v>
      </c>
      <c r="AF192" s="197">
        <v>377.82381639508696</v>
      </c>
      <c r="AG192" s="474"/>
      <c r="AH192" s="199">
        <v>334.68187469999998</v>
      </c>
      <c r="AI192" s="200">
        <v>333.43495647000003</v>
      </c>
      <c r="AJ192" s="200">
        <v>362.62062617000004</v>
      </c>
      <c r="AK192" s="197">
        <v>351.92421906999999</v>
      </c>
      <c r="AL192" s="174"/>
      <c r="AM192" s="199">
        <v>357.60629351</v>
      </c>
      <c r="AN192" s="200">
        <v>376.02931777999999</v>
      </c>
      <c r="AO192" s="200">
        <v>385.57936025999999</v>
      </c>
      <c r="AP192" s="197">
        <v>376.92045102999998</v>
      </c>
      <c r="AQ192" s="475"/>
      <c r="AR192" s="199">
        <v>385.01477998000001</v>
      </c>
      <c r="AS192" s="200">
        <v>391.57423272000005</v>
      </c>
      <c r="AT192" s="200">
        <v>402.96508448000003</v>
      </c>
      <c r="AU192" s="197">
        <v>376.51866024000003</v>
      </c>
      <c r="AV192" s="475"/>
      <c r="AW192" s="199">
        <v>379.17995549</v>
      </c>
      <c r="AX192" s="200">
        <v>384.07582818999998</v>
      </c>
      <c r="AY192" s="200">
        <v>389.06927982999997</v>
      </c>
      <c r="AZ192" s="197">
        <v>402.31942670999996</v>
      </c>
      <c r="BA192" s="475"/>
      <c r="BB192" s="199">
        <v>445.08029649000002</v>
      </c>
      <c r="BC192" s="200">
        <v>451.15133560999999</v>
      </c>
      <c r="BD192" s="200">
        <v>459.95809154</v>
      </c>
      <c r="BE192" s="197">
        <v>466.22575146000003</v>
      </c>
      <c r="BF192" s="475"/>
      <c r="BG192" s="199">
        <v>477.68308741999994</v>
      </c>
      <c r="BH192" s="200">
        <v>510.08003997999998</v>
      </c>
      <c r="BI192" s="200">
        <v>541.90952271999993</v>
      </c>
      <c r="BJ192" s="197">
        <v>523.33055569999999</v>
      </c>
      <c r="BK192" s="207"/>
      <c r="BL192" s="199">
        <v>547.55970719000004</v>
      </c>
      <c r="BM192" s="200">
        <v>570.0493865789017</v>
      </c>
      <c r="BN192" s="200">
        <v>644.6500843792038</v>
      </c>
      <c r="BO192" s="197">
        <v>664.72611685271681</v>
      </c>
      <c r="BP192" s="207"/>
      <c r="BQ192" s="199">
        <v>694.86919376815558</v>
      </c>
      <c r="BR192" s="200">
        <v>2322.084911914902</v>
      </c>
      <c r="BS192" s="200">
        <v>2278.8430416281849</v>
      </c>
      <c r="BT192" s="197">
        <v>2064.3449667918994</v>
      </c>
      <c r="BU192" s="207"/>
      <c r="BV192" s="199">
        <f>INDEX(D192:G192,1,COUNT(D192:G192))</f>
        <v>25.481354039999999</v>
      </c>
      <c r="BW192" s="200">
        <f>INDEX(I192:L192,1,COUNT(I192:L192))</f>
        <v>26.924709920000002</v>
      </c>
      <c r="BX192" s="200">
        <f>INDEX(N192:Q192,1,COUNT(N192:Q192))</f>
        <v>28.596400410000008</v>
      </c>
      <c r="BY192" s="200">
        <f>INDEX(S192:V192,1,COUNT(S192:V192))</f>
        <v>29.08814734000001</v>
      </c>
      <c r="BZ192" s="200">
        <f>INDEX(X192:AA192,1,COUNT(X192:AA192))</f>
        <v>30.934543849999997</v>
      </c>
      <c r="CA192" s="200">
        <f>INDEX(AC192:AF192,1,COUNT(AC192:AF192))</f>
        <v>377.82381639508696</v>
      </c>
      <c r="CB192" s="200">
        <f>INDEX(AH192:AK192,1,COUNT(AH192:AK192))</f>
        <v>351.92421906999999</v>
      </c>
      <c r="CC192" s="200">
        <f>INDEX(AM192:AP192,1,COUNT(AM192:AP192))</f>
        <v>376.92045102999998</v>
      </c>
      <c r="CD192" s="200">
        <f>INDEX(AR192:AU192,1,COUNT(AR192:AU192))</f>
        <v>376.51866024000003</v>
      </c>
      <c r="CE192" s="200">
        <f>INDEX(AW192:AZ192,1,COUNT(AW192:AZ192))</f>
        <v>402.31942670999996</v>
      </c>
      <c r="CF192" s="200">
        <f>INDEX(BB192:BE192,1,COUNT(BB192:BE192))</f>
        <v>466.22575146000003</v>
      </c>
      <c r="CG192" s="201">
        <f>INDEX(BG192:BJ192,1,COUNT(BG192:BJ192))</f>
        <v>523.33055569999999</v>
      </c>
      <c r="CH192" s="201">
        <f t="shared" si="335"/>
        <v>664.72611685271681</v>
      </c>
      <c r="CI192" s="202">
        <f t="shared" si="336"/>
        <v>2064.3449667918994</v>
      </c>
      <c r="CJ192" s="733"/>
      <c r="CK192" s="781"/>
      <c r="CL192" s="781"/>
      <c r="CM192" s="781"/>
    </row>
    <row r="193" spans="1:91" s="113" customFormat="1" x14ac:dyDescent="0.25">
      <c r="A193" s="208" t="s">
        <v>133</v>
      </c>
      <c r="B193" s="205"/>
      <c r="C193" s="548"/>
      <c r="D193" s="549">
        <f t="shared" ref="D193:G193" si="337">SUM(D188:D192)</f>
        <v>5637.0860125419176</v>
      </c>
      <c r="E193" s="550">
        <f t="shared" si="337"/>
        <v>5875.9847828231495</v>
      </c>
      <c r="F193" s="550">
        <f t="shared" si="337"/>
        <v>5895.0790344598927</v>
      </c>
      <c r="G193" s="551">
        <f t="shared" si="337"/>
        <v>6006.0782297666365</v>
      </c>
      <c r="H193" s="552"/>
      <c r="I193" s="549">
        <f t="shared" ref="I193:L193" si="338">SUM(I188:I192)</f>
        <v>6081.3954853099995</v>
      </c>
      <c r="J193" s="550">
        <f t="shared" si="338"/>
        <v>6380.7959840900003</v>
      </c>
      <c r="K193" s="550">
        <f t="shared" si="338"/>
        <v>6359.2467056899995</v>
      </c>
      <c r="L193" s="551">
        <f t="shared" si="338"/>
        <v>6546.8856839699993</v>
      </c>
      <c r="M193" s="552"/>
      <c r="N193" s="549">
        <f t="shared" ref="N193:Q193" si="339">SUM(N188:N192)</f>
        <v>7291.91234876</v>
      </c>
      <c r="O193" s="550">
        <f t="shared" si="339"/>
        <v>7595.6856257400004</v>
      </c>
      <c r="P193" s="550">
        <f t="shared" si="339"/>
        <v>7502.5554947999999</v>
      </c>
      <c r="Q193" s="551">
        <f t="shared" si="339"/>
        <v>7726.5941110799995</v>
      </c>
      <c r="R193" s="552"/>
      <c r="S193" s="549">
        <f t="shared" ref="S193:V193" si="340">SUM(S188:S192)</f>
        <v>7886.84264876</v>
      </c>
      <c r="T193" s="550">
        <f t="shared" si="340"/>
        <v>8105.6796996600015</v>
      </c>
      <c r="U193" s="550">
        <f t="shared" si="340"/>
        <v>7978.1857987100002</v>
      </c>
      <c r="V193" s="551">
        <f t="shared" si="340"/>
        <v>7974.130373070001</v>
      </c>
      <c r="W193" s="124"/>
      <c r="X193" s="549">
        <f t="shared" ref="X193:AA193" si="341">SUM(X188:X192)</f>
        <v>8105.7416374199993</v>
      </c>
      <c r="Y193" s="550">
        <f t="shared" si="341"/>
        <v>8407.0048616900003</v>
      </c>
      <c r="Z193" s="550">
        <f t="shared" si="341"/>
        <v>8425.7545368800002</v>
      </c>
      <c r="AA193" s="551">
        <f t="shared" si="341"/>
        <v>8558.5570530099994</v>
      </c>
      <c r="AB193" s="124"/>
      <c r="AC193" s="549">
        <f t="shared" ref="AC193:AF193" si="342">SUM(AC188:AC192)</f>
        <v>8722.1908888957296</v>
      </c>
      <c r="AD193" s="550">
        <f t="shared" si="342"/>
        <v>8903.6151185803137</v>
      </c>
      <c r="AE193" s="550">
        <f t="shared" si="342"/>
        <v>9036.5818357077005</v>
      </c>
      <c r="AF193" s="551">
        <f t="shared" si="342"/>
        <v>9624.0377893605018</v>
      </c>
      <c r="AG193" s="124"/>
      <c r="AH193" s="549">
        <f t="shared" ref="AH193:AK193" si="343">SUM(AH188:AH192)</f>
        <v>9465.4590644300006</v>
      </c>
      <c r="AI193" s="550">
        <f t="shared" si="343"/>
        <v>9567.7085372199999</v>
      </c>
      <c r="AJ193" s="550">
        <f t="shared" si="343"/>
        <v>9563.7099600400015</v>
      </c>
      <c r="AK193" s="551">
        <f t="shared" si="343"/>
        <v>9800.0295375100013</v>
      </c>
      <c r="AL193" s="124"/>
      <c r="AM193" s="549">
        <f t="shared" ref="AM193:AP193" si="344">SUM(AM188:AM192)</f>
        <v>9929.9287041400003</v>
      </c>
      <c r="AN193" s="550">
        <f t="shared" si="344"/>
        <v>10068.132412999998</v>
      </c>
      <c r="AO193" s="550">
        <f t="shared" si="344"/>
        <v>10073.16968094</v>
      </c>
      <c r="AP193" s="551">
        <f t="shared" si="344"/>
        <v>9835.1765143899993</v>
      </c>
      <c r="AQ193" s="207"/>
      <c r="AR193" s="549">
        <f t="shared" ref="AR193:AU193" si="345">SUM(AR188:AR192)</f>
        <v>9501.6952704600008</v>
      </c>
      <c r="AS193" s="550">
        <f t="shared" si="345"/>
        <v>9507.9943337999994</v>
      </c>
      <c r="AT193" s="550">
        <f t="shared" si="345"/>
        <v>9827.3000252799993</v>
      </c>
      <c r="AU193" s="551">
        <f t="shared" si="345"/>
        <v>9910.2645470900006</v>
      </c>
      <c r="AV193" s="207"/>
      <c r="AW193" s="549">
        <f t="shared" ref="AW193:AZ193" si="346">SUM(AW188:AW192)</f>
        <v>9962.6404157100005</v>
      </c>
      <c r="AX193" s="550">
        <f t="shared" si="346"/>
        <v>10048.816583309999</v>
      </c>
      <c r="AY193" s="550">
        <f t="shared" si="346"/>
        <v>10184.970054520001</v>
      </c>
      <c r="AZ193" s="551">
        <f t="shared" si="346"/>
        <v>10469.241234159999</v>
      </c>
      <c r="BA193" s="207"/>
      <c r="BB193" s="549">
        <f t="shared" ref="BB193:BE193" si="347">SUM(BB188:BB192)</f>
        <v>10987.320354495198</v>
      </c>
      <c r="BC193" s="550">
        <f t="shared" si="347"/>
        <v>11292.359926418201</v>
      </c>
      <c r="BD193" s="550">
        <f t="shared" si="347"/>
        <v>11371.361903729998</v>
      </c>
      <c r="BE193" s="551">
        <f t="shared" si="347"/>
        <v>12174.966782139998</v>
      </c>
      <c r="BF193" s="207"/>
      <c r="BG193" s="549">
        <f t="shared" ref="BG193:BI193" si="348">SUM(BG188:BG192)</f>
        <v>12369.547059220004</v>
      </c>
      <c r="BH193" s="550">
        <f t="shared" si="348"/>
        <v>12606.66138179</v>
      </c>
      <c r="BI193" s="550">
        <f t="shared" si="348"/>
        <v>13243.431483889999</v>
      </c>
      <c r="BJ193" s="214">
        <f t="shared" ref="BJ193" si="349">SUM(BJ188:BJ192)</f>
        <v>14029.823697929998</v>
      </c>
      <c r="BK193" s="207"/>
      <c r="BL193" s="549">
        <f t="shared" ref="BL193:BM193" si="350">SUM(BL188:BL192)</f>
        <v>14375.78237099</v>
      </c>
      <c r="BM193" s="550">
        <f t="shared" si="350"/>
        <v>14853.851345928901</v>
      </c>
      <c r="BN193" s="550">
        <f t="shared" ref="BN193" si="351">SUM(BN188:BN192)</f>
        <v>15348.480779822703</v>
      </c>
      <c r="BO193" s="551">
        <f t="shared" ref="BO193" si="352">SUM(BO188:BO192)</f>
        <v>15823.444390745217</v>
      </c>
      <c r="BP193" s="207"/>
      <c r="BQ193" s="549">
        <f t="shared" ref="BQ193:BT193" si="353">SUM(BQ188:BQ192)</f>
        <v>15890.404335913854</v>
      </c>
      <c r="BR193" s="550">
        <f t="shared" si="353"/>
        <v>18395.769285768703</v>
      </c>
      <c r="BS193" s="550">
        <f t="shared" si="353"/>
        <v>18666.585405921986</v>
      </c>
      <c r="BT193" s="551">
        <f t="shared" si="353"/>
        <v>17730.615538905702</v>
      </c>
      <c r="BU193" s="207"/>
      <c r="BV193" s="557">
        <f>SUM(BV188:BV192)</f>
        <v>6006.0782297666365</v>
      </c>
      <c r="BW193" s="558">
        <f t="shared" ref="BW193:CG193" si="354">SUM(BW188:BW192)</f>
        <v>6546.8856839699993</v>
      </c>
      <c r="BX193" s="558">
        <f t="shared" si="354"/>
        <v>7726.5941110799995</v>
      </c>
      <c r="BY193" s="558">
        <f t="shared" si="354"/>
        <v>7974.130373070001</v>
      </c>
      <c r="BZ193" s="558">
        <f t="shared" si="354"/>
        <v>8558.5570530099994</v>
      </c>
      <c r="CA193" s="558">
        <f t="shared" si="354"/>
        <v>9624.0377893605018</v>
      </c>
      <c r="CB193" s="558">
        <f t="shared" si="354"/>
        <v>9800.0295375100013</v>
      </c>
      <c r="CC193" s="558">
        <f t="shared" si="354"/>
        <v>9835.1765143899993</v>
      </c>
      <c r="CD193" s="558">
        <f t="shared" si="354"/>
        <v>9910.2645470900006</v>
      </c>
      <c r="CE193" s="558">
        <f t="shared" si="354"/>
        <v>10469.241234159999</v>
      </c>
      <c r="CF193" s="558">
        <f t="shared" si="354"/>
        <v>12174.966782139998</v>
      </c>
      <c r="CG193" s="558">
        <f t="shared" si="354"/>
        <v>14029.823697929998</v>
      </c>
      <c r="CH193" s="558">
        <f t="shared" si="335"/>
        <v>15823.444390745217</v>
      </c>
      <c r="CI193" s="559">
        <f t="shared" si="336"/>
        <v>17730.615538905702</v>
      </c>
      <c r="CJ193" s="733"/>
      <c r="CK193" s="781"/>
      <c r="CL193" s="781"/>
      <c r="CM193" s="781"/>
    </row>
    <row r="194" spans="1:91" x14ac:dyDescent="0.25">
      <c r="A194" s="188"/>
      <c r="B194" s="203"/>
      <c r="C194" s="547"/>
      <c r="D194" s="553"/>
      <c r="E194" s="552"/>
      <c r="F194" s="552"/>
      <c r="G194" s="554"/>
      <c r="H194" s="552"/>
      <c r="I194" s="553"/>
      <c r="J194" s="552"/>
      <c r="K194" s="552"/>
      <c r="L194" s="554"/>
      <c r="M194" s="552"/>
      <c r="N194" s="553"/>
      <c r="O194" s="552"/>
      <c r="P194" s="552"/>
      <c r="Q194" s="554"/>
      <c r="R194" s="552"/>
      <c r="S194" s="553"/>
      <c r="T194" s="552"/>
      <c r="U194" s="552"/>
      <c r="V194" s="554"/>
      <c r="W194" s="125"/>
      <c r="X194" s="553"/>
      <c r="Y194" s="552"/>
      <c r="Z194" s="552"/>
      <c r="AA194" s="554"/>
      <c r="AB194" s="125"/>
      <c r="AC194" s="553"/>
      <c r="AD194" s="552"/>
      <c r="AE194" s="552"/>
      <c r="AF194" s="554"/>
      <c r="AG194" s="125"/>
      <c r="AH194" s="553"/>
      <c r="AI194" s="552"/>
      <c r="AJ194" s="552"/>
      <c r="AK194" s="554"/>
      <c r="AL194" s="125"/>
      <c r="AM194" s="553"/>
      <c r="AN194" s="552"/>
      <c r="AO194" s="552"/>
      <c r="AP194" s="554"/>
      <c r="AQ194" s="207"/>
      <c r="AR194" s="553"/>
      <c r="AS194" s="552"/>
      <c r="AT194" s="552"/>
      <c r="AU194" s="554"/>
      <c r="AV194" s="207"/>
      <c r="AW194" s="553"/>
      <c r="AX194" s="552"/>
      <c r="AY194" s="552"/>
      <c r="AZ194" s="554"/>
      <c r="BA194" s="207"/>
      <c r="BB194" s="553"/>
      <c r="BC194" s="552"/>
      <c r="BD194" s="552"/>
      <c r="BE194" s="554"/>
      <c r="BF194" s="207"/>
      <c r="BG194" s="553"/>
      <c r="BH194" s="552"/>
      <c r="BI194" s="552"/>
      <c r="BJ194" s="197"/>
      <c r="BK194" s="207"/>
      <c r="BL194" s="553"/>
      <c r="BM194" s="552"/>
      <c r="BN194" s="552"/>
      <c r="BO194" s="554"/>
      <c r="BP194" s="207"/>
      <c r="BQ194" s="553"/>
      <c r="BR194" s="552"/>
      <c r="BS194" s="552"/>
      <c r="BT194" s="554"/>
      <c r="BU194" s="207"/>
      <c r="BV194" s="553"/>
      <c r="BW194" s="552"/>
      <c r="BX194" s="552"/>
      <c r="BY194" s="200"/>
      <c r="BZ194" s="552"/>
      <c r="CA194" s="552"/>
      <c r="CB194" s="200"/>
      <c r="CC194" s="200"/>
      <c r="CD194" s="200"/>
      <c r="CE194" s="200"/>
      <c r="CF194" s="200"/>
      <c r="CG194" s="200"/>
      <c r="CH194" s="200"/>
      <c r="CI194" s="197"/>
      <c r="CJ194" s="733"/>
      <c r="CK194" s="781"/>
      <c r="CL194" s="781"/>
      <c r="CM194" s="781"/>
    </row>
    <row r="195" spans="1:91" s="113" customFormat="1" x14ac:dyDescent="0.25">
      <c r="A195" s="567" t="s">
        <v>134</v>
      </c>
      <c r="B195" s="205"/>
      <c r="C195" s="567"/>
      <c r="D195" s="215">
        <f t="shared" ref="D195:G195" si="355">D185+D193</f>
        <v>13354.659490036585</v>
      </c>
      <c r="E195" s="216">
        <f t="shared" si="355"/>
        <v>13810.653306712618</v>
      </c>
      <c r="F195" s="216">
        <f t="shared" si="355"/>
        <v>13981.337936234901</v>
      </c>
      <c r="G195" s="214">
        <f t="shared" si="355"/>
        <v>15249.55423164718</v>
      </c>
      <c r="H195" s="200"/>
      <c r="I195" s="215">
        <f t="shared" ref="I195:L195" si="356">I185+I193</f>
        <v>14696.149534969998</v>
      </c>
      <c r="J195" s="216">
        <f t="shared" si="356"/>
        <v>15586.310834250002</v>
      </c>
      <c r="K195" s="216">
        <f t="shared" si="356"/>
        <v>15721.047017209999</v>
      </c>
      <c r="L195" s="214">
        <f t="shared" si="356"/>
        <v>16378.545239520001</v>
      </c>
      <c r="M195" s="200"/>
      <c r="N195" s="215">
        <f t="shared" ref="N195:Q195" si="357">N185+N193</f>
        <v>17636.817930770001</v>
      </c>
      <c r="O195" s="216">
        <f t="shared" si="357"/>
        <v>17699.369635210001</v>
      </c>
      <c r="P195" s="216">
        <f t="shared" si="357"/>
        <v>18470.469768180003</v>
      </c>
      <c r="Q195" s="214">
        <f t="shared" si="357"/>
        <v>19480.381022269998</v>
      </c>
      <c r="R195" s="200"/>
      <c r="S195" s="215">
        <f t="shared" ref="S195:V195" si="358">S185+S193</f>
        <v>19717.934934289999</v>
      </c>
      <c r="T195" s="216">
        <f t="shared" si="358"/>
        <v>19363.222435489999</v>
      </c>
      <c r="U195" s="216">
        <f t="shared" si="358"/>
        <v>20593.16265092</v>
      </c>
      <c r="V195" s="214">
        <f t="shared" si="358"/>
        <v>20713.061622059999</v>
      </c>
      <c r="W195" s="124"/>
      <c r="X195" s="215">
        <f t="shared" ref="X195:AA195" si="359">X185+X193</f>
        <v>19992.35328671</v>
      </c>
      <c r="Y195" s="216">
        <f t="shared" si="359"/>
        <v>20328.457806549999</v>
      </c>
      <c r="Z195" s="216">
        <f t="shared" si="359"/>
        <v>20507.718490300002</v>
      </c>
      <c r="AA195" s="214">
        <f t="shared" si="359"/>
        <v>24159.669826230001</v>
      </c>
      <c r="AB195" s="124"/>
      <c r="AC195" s="215">
        <f t="shared" ref="AC195:AF195" si="360">AC185+AC193</f>
        <v>22926.312665258774</v>
      </c>
      <c r="AD195" s="216">
        <f t="shared" si="360"/>
        <v>24427.326931683358</v>
      </c>
      <c r="AE195" s="216">
        <f t="shared" si="360"/>
        <v>25913.77442941074</v>
      </c>
      <c r="AF195" s="214">
        <f t="shared" si="360"/>
        <v>28284.345976391647</v>
      </c>
      <c r="AG195" s="124"/>
      <c r="AH195" s="215">
        <f t="shared" ref="AH195:AK195" si="361">AH185+AH193</f>
        <v>28548.70611657</v>
      </c>
      <c r="AI195" s="216">
        <f t="shared" si="361"/>
        <v>28672.917945600006</v>
      </c>
      <c r="AJ195" s="216">
        <f t="shared" si="361"/>
        <v>29805.343972540002</v>
      </c>
      <c r="AK195" s="214">
        <f t="shared" si="361"/>
        <v>30499.395176590006</v>
      </c>
      <c r="AL195" s="124"/>
      <c r="AM195" s="215">
        <f t="shared" ref="AM195:AP195" si="362">AM185+AM193</f>
        <v>31186.865032250003</v>
      </c>
      <c r="AN195" s="216">
        <f t="shared" si="362"/>
        <v>31304.780186969998</v>
      </c>
      <c r="AO195" s="216">
        <f t="shared" si="362"/>
        <v>31796.81747704</v>
      </c>
      <c r="AP195" s="214">
        <f t="shared" si="362"/>
        <v>31195.471941259995</v>
      </c>
      <c r="AQ195" s="207"/>
      <c r="AR195" s="215">
        <f t="shared" ref="AR195:AU195" si="363">AR185+AR193</f>
        <v>33015.881433179995</v>
      </c>
      <c r="AS195" s="216">
        <f t="shared" si="363"/>
        <v>34087.424746160003</v>
      </c>
      <c r="AT195" s="216">
        <f t="shared" si="363"/>
        <v>36611.168481089997</v>
      </c>
      <c r="AU195" s="214">
        <f t="shared" si="363"/>
        <v>36250.160948900004</v>
      </c>
      <c r="AV195" s="207"/>
      <c r="AW195" s="215">
        <f t="shared" ref="AW195:AZ195" si="364">AW185+AW193</f>
        <v>37471.193754110005</v>
      </c>
      <c r="AX195" s="216">
        <f t="shared" si="364"/>
        <v>35973.176309779999</v>
      </c>
      <c r="AY195" s="216">
        <f t="shared" si="364"/>
        <v>37372.334953340003</v>
      </c>
      <c r="AZ195" s="214">
        <f t="shared" si="364"/>
        <v>39010.355557669995</v>
      </c>
      <c r="BA195" s="207"/>
      <c r="BB195" s="215">
        <f t="shared" ref="BB195:BE195" si="365">BB185+BB193</f>
        <v>37660.3903724052</v>
      </c>
      <c r="BC195" s="216">
        <f t="shared" si="365"/>
        <v>36294.199398804863</v>
      </c>
      <c r="BD195" s="216">
        <f t="shared" si="365"/>
        <v>34067.165415409996</v>
      </c>
      <c r="BE195" s="214">
        <f t="shared" si="365"/>
        <v>36441.00314724644</v>
      </c>
      <c r="BF195" s="207"/>
      <c r="BG195" s="215">
        <f t="shared" ref="BG195:BI195" si="366">BG185+BG193</f>
        <v>33808.035459530001</v>
      </c>
      <c r="BH195" s="216">
        <f t="shared" si="366"/>
        <v>34278.483865816263</v>
      </c>
      <c r="BI195" s="216">
        <f t="shared" si="366"/>
        <v>36409.144050860006</v>
      </c>
      <c r="BJ195" s="214">
        <f t="shared" ref="BJ195" si="367">BJ185+BJ193</f>
        <v>38251.975750619997</v>
      </c>
      <c r="BK195" s="207"/>
      <c r="BL195" s="215">
        <f t="shared" ref="BL195:BM195" si="368">BL185+BL193</f>
        <v>36613.453349169999</v>
      </c>
      <c r="BM195" s="216">
        <f t="shared" si="368"/>
        <v>38340.170438778427</v>
      </c>
      <c r="BN195" s="216">
        <f t="shared" ref="BN195" si="369">BN185+BN193</f>
        <v>39321.791905842416</v>
      </c>
      <c r="BO195" s="214">
        <f t="shared" ref="BO195" si="370">BO185+BO193</f>
        <v>39558.075013864487</v>
      </c>
      <c r="BP195" s="207"/>
      <c r="BQ195" s="215">
        <f t="shared" ref="BQ195:BT195" si="371">BQ185+BQ193</f>
        <v>37754.597082082604</v>
      </c>
      <c r="BR195" s="216">
        <f t="shared" si="371"/>
        <v>45608.192518043696</v>
      </c>
      <c r="BS195" s="216">
        <f t="shared" si="371"/>
        <v>45564.666363745477</v>
      </c>
      <c r="BT195" s="214">
        <f t="shared" si="371"/>
        <v>49348.990313776245</v>
      </c>
      <c r="BU195" s="207"/>
      <c r="BV195" s="557">
        <f>SUM(BV185,BV193)</f>
        <v>15249.55423164718</v>
      </c>
      <c r="BW195" s="558">
        <f t="shared" ref="BW195:CG195" si="372">SUM(BW185,BW193)</f>
        <v>16378.545239520001</v>
      </c>
      <c r="BX195" s="558">
        <f t="shared" si="372"/>
        <v>19480.381022269998</v>
      </c>
      <c r="BY195" s="558">
        <f t="shared" si="372"/>
        <v>20713.061622059999</v>
      </c>
      <c r="BZ195" s="558">
        <f t="shared" si="372"/>
        <v>24159.669826230001</v>
      </c>
      <c r="CA195" s="558">
        <f t="shared" si="372"/>
        <v>28284.345976391647</v>
      </c>
      <c r="CB195" s="558">
        <f t="shared" si="372"/>
        <v>30499.395176590006</v>
      </c>
      <c r="CC195" s="558">
        <f t="shared" si="372"/>
        <v>31195.471941259995</v>
      </c>
      <c r="CD195" s="558">
        <f t="shared" si="372"/>
        <v>36250.160948900004</v>
      </c>
      <c r="CE195" s="558">
        <f t="shared" si="372"/>
        <v>39010.355557669995</v>
      </c>
      <c r="CF195" s="558">
        <f t="shared" si="372"/>
        <v>36441.00314724644</v>
      </c>
      <c r="CG195" s="558">
        <f t="shared" si="372"/>
        <v>38251.975750619997</v>
      </c>
      <c r="CH195" s="558">
        <f>INDEX(BL195:BO195,1,COUNT(BL195:BO195))</f>
        <v>39558.075013864487</v>
      </c>
      <c r="CI195" s="559">
        <f>INDEX(BQ195:BT195,1,COUNT(BQ195:BT195))</f>
        <v>49348.990313776245</v>
      </c>
      <c r="CJ195" s="733"/>
      <c r="CK195" s="781"/>
      <c r="CL195" s="781"/>
      <c r="CM195" s="781"/>
    </row>
    <row r="196" spans="1:91" x14ac:dyDescent="0.25">
      <c r="A196" s="188"/>
      <c r="B196" s="203"/>
      <c r="C196" s="547"/>
      <c r="D196" s="553"/>
      <c r="E196" s="552"/>
      <c r="F196" s="552"/>
      <c r="G196" s="554"/>
      <c r="H196" s="552"/>
      <c r="I196" s="553"/>
      <c r="J196" s="552"/>
      <c r="K196" s="552"/>
      <c r="L196" s="554"/>
      <c r="M196" s="552"/>
      <c r="N196" s="553"/>
      <c r="O196" s="552"/>
      <c r="P196" s="552"/>
      <c r="Q196" s="554"/>
      <c r="R196" s="552"/>
      <c r="S196" s="553"/>
      <c r="T196" s="552"/>
      <c r="U196" s="552"/>
      <c r="V196" s="554"/>
      <c r="W196" s="125"/>
      <c r="X196" s="553"/>
      <c r="Y196" s="552"/>
      <c r="Z196" s="552"/>
      <c r="AA196" s="554"/>
      <c r="AB196" s="125"/>
      <c r="AC196" s="553"/>
      <c r="AD196" s="552"/>
      <c r="AE196" s="552"/>
      <c r="AF196" s="554"/>
      <c r="AG196" s="125"/>
      <c r="AH196" s="553"/>
      <c r="AI196" s="552"/>
      <c r="AJ196" s="552"/>
      <c r="AK196" s="554"/>
      <c r="AL196" s="125"/>
      <c r="AM196" s="553"/>
      <c r="AN196" s="552"/>
      <c r="AO196" s="552"/>
      <c r="AP196" s="554"/>
      <c r="AQ196" s="207"/>
      <c r="AR196" s="553"/>
      <c r="AS196" s="552"/>
      <c r="AT196" s="552"/>
      <c r="AU196" s="554"/>
      <c r="AV196" s="207"/>
      <c r="AW196" s="553"/>
      <c r="AX196" s="552"/>
      <c r="AY196" s="552"/>
      <c r="AZ196" s="554"/>
      <c r="BA196" s="207"/>
      <c r="BB196" s="553"/>
      <c r="BC196" s="552"/>
      <c r="BD196" s="552"/>
      <c r="BE196" s="554"/>
      <c r="BF196" s="207"/>
      <c r="BG196" s="553"/>
      <c r="BH196" s="552"/>
      <c r="BI196" s="552"/>
      <c r="BJ196" s="197"/>
      <c r="BK196" s="207"/>
      <c r="BL196" s="553"/>
      <c r="BM196" s="552"/>
      <c r="BN196" s="552"/>
      <c r="BO196" s="554"/>
      <c r="BP196" s="207"/>
      <c r="BQ196" s="553"/>
      <c r="BR196" s="552"/>
      <c r="BS196" s="552"/>
      <c r="BT196" s="554"/>
      <c r="BU196" s="207"/>
      <c r="BV196" s="553"/>
      <c r="BW196" s="552"/>
      <c r="BX196" s="552"/>
      <c r="BY196" s="552"/>
      <c r="BZ196" s="552"/>
      <c r="CA196" s="552"/>
      <c r="CB196" s="200"/>
      <c r="CC196" s="200"/>
      <c r="CD196" s="200"/>
      <c r="CE196" s="200"/>
      <c r="CF196" s="200"/>
      <c r="CG196" s="200"/>
      <c r="CH196" s="200"/>
      <c r="CI196" s="197"/>
      <c r="CJ196" s="733"/>
      <c r="CK196" s="781"/>
      <c r="CL196" s="781"/>
      <c r="CM196" s="781"/>
    </row>
    <row r="197" spans="1:91" x14ac:dyDescent="0.25">
      <c r="A197" s="206" t="s">
        <v>91</v>
      </c>
      <c r="B197" s="203"/>
      <c r="C197" s="544"/>
      <c r="D197" s="553">
        <f>D125+D126+D138</f>
        <v>2176.8408492799995</v>
      </c>
      <c r="E197" s="552">
        <f>E125+E126+E138</f>
        <v>2350.0887807600002</v>
      </c>
      <c r="F197" s="552">
        <f>F125+F126+F138</f>
        <v>2136.6178489900003</v>
      </c>
      <c r="G197" s="554">
        <f>G125+G126+G138</f>
        <v>3131.8280694799996</v>
      </c>
      <c r="H197" s="552"/>
      <c r="I197" s="553">
        <f>I125+I126+I138</f>
        <v>2213.7183308200001</v>
      </c>
      <c r="J197" s="552">
        <f>J125+J126+J138</f>
        <v>3189.2090029400006</v>
      </c>
      <c r="K197" s="552">
        <f>K125+K126+K138</f>
        <v>3264.3643997599997</v>
      </c>
      <c r="L197" s="554">
        <f>L125+L126+L138</f>
        <v>3543.6994924599999</v>
      </c>
      <c r="M197" s="552"/>
      <c r="N197" s="553">
        <f>N125+N126+N138</f>
        <v>3294.2053775500003</v>
      </c>
      <c r="O197" s="552">
        <f>O125+O126+O138</f>
        <v>3419.9224141699997</v>
      </c>
      <c r="P197" s="552">
        <f>P125+P126+P138</f>
        <v>3826.0922557399999</v>
      </c>
      <c r="Q197" s="554">
        <f>Q125+Q126+Q138</f>
        <v>4400.1219775300005</v>
      </c>
      <c r="R197" s="552"/>
      <c r="S197" s="553">
        <f>S125+S126+S138</f>
        <v>4019.3845234999999</v>
      </c>
      <c r="T197" s="552">
        <f>T125+T126+T138</f>
        <v>3484.6601534599999</v>
      </c>
      <c r="U197" s="552">
        <f>U125+U126+U138</f>
        <v>4082.4211052599999</v>
      </c>
      <c r="V197" s="554">
        <f>V125+V126+V138</f>
        <v>3973.16172719</v>
      </c>
      <c r="W197" s="125"/>
      <c r="X197" s="553">
        <f>X125+X126+X138</f>
        <v>2927.3035239000001</v>
      </c>
      <c r="Y197" s="552">
        <f>Y125+Y126+Y138</f>
        <v>3416.70709592</v>
      </c>
      <c r="Z197" s="552">
        <f>Z125+Z126+Z138</f>
        <v>3170.0469735100005</v>
      </c>
      <c r="AA197" s="554">
        <f>AA125+AA126+AA138</f>
        <v>5701.8492171400012</v>
      </c>
      <c r="AB197" s="125"/>
      <c r="AC197" s="553">
        <f>AC125+AC126+AC138</f>
        <v>4753.090930979999</v>
      </c>
      <c r="AD197" s="552">
        <f>AD125+AD126+AD138</f>
        <v>6142.2700317299996</v>
      </c>
      <c r="AE197" s="552">
        <f>AE125+AE126+AE138</f>
        <v>6355.81639989</v>
      </c>
      <c r="AF197" s="554">
        <f>AF125+AF126+AF138</f>
        <v>6369.9278871999995</v>
      </c>
      <c r="AG197" s="125"/>
      <c r="AH197" s="553">
        <f>AH125+AH126+AH138</f>
        <v>6239.2624636100009</v>
      </c>
      <c r="AI197" s="552">
        <f>AI125+AI126+AI138</f>
        <v>6119.2674327999994</v>
      </c>
      <c r="AJ197" s="552">
        <f>AJ125+AJ126+AJ138</f>
        <v>6428.7839350899994</v>
      </c>
      <c r="AK197" s="554">
        <f>AK125+AK126+AK138</f>
        <v>6994.4056586699999</v>
      </c>
      <c r="AL197" s="125"/>
      <c r="AM197" s="553">
        <f>AM125+AM126+AM138</f>
        <v>6491.9780657800002</v>
      </c>
      <c r="AN197" s="552">
        <f>AN125+AN126+AN138</f>
        <v>6421.5150409800008</v>
      </c>
      <c r="AO197" s="552">
        <f>AO125+AO126+AO138</f>
        <v>6438.5010831600002</v>
      </c>
      <c r="AP197" s="554">
        <f>AP125+AP126+AP138</f>
        <v>5712.0967762600003</v>
      </c>
      <c r="AQ197" s="207"/>
      <c r="AR197" s="553">
        <f>AR125+AR126+AR138</f>
        <v>7248.7388699700005</v>
      </c>
      <c r="AS197" s="552">
        <f>AS125+AS126+AS138</f>
        <v>8447.5230420400003</v>
      </c>
      <c r="AT197" s="552">
        <f>AT125+AT126+AT138</f>
        <v>9797.7895542699989</v>
      </c>
      <c r="AU197" s="554">
        <f>AU125+AU126+AU138</f>
        <v>8672.1598290399997</v>
      </c>
      <c r="AV197" s="207"/>
      <c r="AW197" s="553">
        <f>AW125+AW126+AW138</f>
        <v>8501.0469797900005</v>
      </c>
      <c r="AX197" s="552">
        <f>AX125+AX126+AX138</f>
        <v>6978.7399310499995</v>
      </c>
      <c r="AY197" s="552">
        <f>AY125+AY126+AY138</f>
        <v>6588.4352143099995</v>
      </c>
      <c r="AZ197" s="554">
        <f>AZ125+AZ126+AZ138</f>
        <v>6690.4356836099996</v>
      </c>
      <c r="BA197" s="207"/>
      <c r="BB197" s="553">
        <f>BB125+BB126+BB138</f>
        <v>4223.2683327699997</v>
      </c>
      <c r="BC197" s="552">
        <f>BC125+BC126+BC138</f>
        <v>6739.1572438000003</v>
      </c>
      <c r="BD197" s="552">
        <f>BD125+BD126+BD138</f>
        <v>6318.3310192800018</v>
      </c>
      <c r="BE197" s="554">
        <f>BE125+BE126+BE138</f>
        <v>6584.9617520199981</v>
      </c>
      <c r="BF197" s="207"/>
      <c r="BG197" s="553">
        <f>BG125+BG126+BG138</f>
        <v>5125.4802584199988</v>
      </c>
      <c r="BH197" s="552">
        <f>BH125+BH126+BH138</f>
        <v>6216.4005038899995</v>
      </c>
      <c r="BI197" s="552">
        <f>BI125+BI126+BI138</f>
        <v>6827.6030341099995</v>
      </c>
      <c r="BJ197" s="197">
        <f>BJ125+BJ126+BJ138</f>
        <v>7170.5634150500009</v>
      </c>
      <c r="BK197" s="207"/>
      <c r="BL197" s="553">
        <f>BL125+BL126+BL138</f>
        <v>6607.013417690001</v>
      </c>
      <c r="BM197" s="552">
        <f>BM125+BM126+BM138</f>
        <v>7429.488952103331</v>
      </c>
      <c r="BN197" s="552">
        <f>BN125+BN126+BN138</f>
        <v>7369.5524255753407</v>
      </c>
      <c r="BO197" s="554">
        <f>BO125+BO126+BO138</f>
        <v>8031.6835644029325</v>
      </c>
      <c r="BP197" s="207"/>
      <c r="BQ197" s="553">
        <f>BQ125+BQ126+BQ138</f>
        <v>5993.7740663092318</v>
      </c>
      <c r="BR197" s="552">
        <f>BR125+BR126+BR138</f>
        <v>6436.8959901763028</v>
      </c>
      <c r="BS197" s="552">
        <f>BS125+BS126+BS138</f>
        <v>6668.3591482690681</v>
      </c>
      <c r="BT197" s="554">
        <f>BT125+BT126+BT138</f>
        <v>9408.4798644716902</v>
      </c>
      <c r="BU197" s="207"/>
      <c r="BV197" s="199">
        <f t="shared" ref="BV197:CG197" si="373">BV125+BV126+BV138</f>
        <v>3131.8280694799996</v>
      </c>
      <c r="BW197" s="200">
        <f t="shared" si="373"/>
        <v>3543.6994924599999</v>
      </c>
      <c r="BX197" s="200">
        <f t="shared" si="373"/>
        <v>4400.1219775300005</v>
      </c>
      <c r="BY197" s="200">
        <f t="shared" si="373"/>
        <v>3973.16172719</v>
      </c>
      <c r="BZ197" s="200">
        <f t="shared" si="373"/>
        <v>5701.8492171400012</v>
      </c>
      <c r="CA197" s="200">
        <f t="shared" si="373"/>
        <v>6369.9278871999995</v>
      </c>
      <c r="CB197" s="200">
        <f t="shared" si="373"/>
        <v>6994.4056586699999</v>
      </c>
      <c r="CC197" s="200">
        <f t="shared" si="373"/>
        <v>5712.0967762600003</v>
      </c>
      <c r="CD197" s="200">
        <f t="shared" si="373"/>
        <v>8672.1598290399997</v>
      </c>
      <c r="CE197" s="200">
        <f t="shared" si="373"/>
        <v>6690.4356836099996</v>
      </c>
      <c r="CF197" s="200">
        <f t="shared" si="373"/>
        <v>6584.9617520199981</v>
      </c>
      <c r="CG197" s="200">
        <f t="shared" si="373"/>
        <v>7170.5634150500009</v>
      </c>
      <c r="CH197" s="200">
        <f>INDEX(BL197:BO197,1,COUNT(BL197:BO197))</f>
        <v>8031.6835644029325</v>
      </c>
      <c r="CI197" s="197">
        <f>INDEX(BQ197:BT197,1,COUNT(BQ197:BT197))</f>
        <v>9408.4798644716902</v>
      </c>
      <c r="CJ197" s="733"/>
      <c r="CK197" s="781"/>
      <c r="CL197" s="781"/>
      <c r="CM197" s="781"/>
    </row>
    <row r="198" spans="1:91" x14ac:dyDescent="0.25">
      <c r="A198" s="206" t="s">
        <v>135</v>
      </c>
      <c r="B198" s="203"/>
      <c r="C198" s="544"/>
      <c r="D198" s="553">
        <f>-(D162+D174)</f>
        <v>-5474.0562910200006</v>
      </c>
      <c r="E198" s="552">
        <f>-(E162+E174)</f>
        <v>-5606.0172131700001</v>
      </c>
      <c r="F198" s="552">
        <f>-(F162+F174)</f>
        <v>-5642.5669214</v>
      </c>
      <c r="G198" s="554">
        <f>-(G162+G174)</f>
        <v>-6215.8518098399982</v>
      </c>
      <c r="H198" s="552"/>
      <c r="I198" s="553">
        <f>-(I162+I174)</f>
        <v>-5957.1581460699999</v>
      </c>
      <c r="J198" s="552">
        <f>-(J162+J174)</f>
        <v>-6779.0674521500005</v>
      </c>
      <c r="K198" s="552">
        <f>-(K162+K174)</f>
        <v>-6881.1177771100001</v>
      </c>
      <c r="L198" s="554">
        <f>-(L162+L174)</f>
        <v>-6969.6269367700006</v>
      </c>
      <c r="M198" s="552"/>
      <c r="N198" s="553">
        <f>-(N162+N174)</f>
        <v>-7609.4187581899996</v>
      </c>
      <c r="O198" s="552">
        <f>-(O162+O174)</f>
        <v>-7514.3779137900001</v>
      </c>
      <c r="P198" s="552">
        <f>-(P162+P174)</f>
        <v>-8192.7351050000016</v>
      </c>
      <c r="Q198" s="554">
        <f>-(Q162+Q174)</f>
        <v>-8375.2128421800007</v>
      </c>
      <c r="R198" s="552"/>
      <c r="S198" s="553">
        <f>-(S162+S174)</f>
        <v>-8978.0500458199986</v>
      </c>
      <c r="T198" s="552">
        <f>-(T162+T174)</f>
        <v>-8468.2506914099977</v>
      </c>
      <c r="U198" s="552">
        <f>-(U162+U174)</f>
        <v>-9741.0473108999977</v>
      </c>
      <c r="V198" s="554">
        <f>-(V162+V174)</f>
        <v>-8901.6076321799974</v>
      </c>
      <c r="W198" s="125"/>
      <c r="X198" s="553">
        <f>-(X162+X174)</f>
        <v>-8829.3979357499993</v>
      </c>
      <c r="Y198" s="552">
        <f>-(Y162+Y174)</f>
        <v>-8922.6393310200001</v>
      </c>
      <c r="Z198" s="552">
        <f>-(Z162+Z174)</f>
        <v>-9008.5260425000015</v>
      </c>
      <c r="AA198" s="554">
        <f>-(AA162+AA174)</f>
        <v>-11417.130155990002</v>
      </c>
      <c r="AB198" s="125"/>
      <c r="AC198" s="553">
        <f>-(AC162+AC174)</f>
        <v>-11038.913466310001</v>
      </c>
      <c r="AD198" s="552">
        <f>-(AD162+AD174)</f>
        <v>-12358.401016220001</v>
      </c>
      <c r="AE198" s="552">
        <f>-(AE162+AE174)</f>
        <v>-13122.420940780001</v>
      </c>
      <c r="AF198" s="554">
        <f>-(AF162+AF174)</f>
        <v>-13590.594737009998</v>
      </c>
      <c r="AG198" s="125"/>
      <c r="AH198" s="553">
        <f>-(AH162+AH174)</f>
        <v>-14780.310927269999</v>
      </c>
      <c r="AI198" s="552">
        <f>-(AI162+AI174)</f>
        <v>-15044.733776670002</v>
      </c>
      <c r="AJ198" s="552">
        <f>-(AJ162+AJ174)</f>
        <v>-15620.132020540001</v>
      </c>
      <c r="AK198" s="554">
        <f>-(AK162+AK174)</f>
        <v>-15206.148153490001</v>
      </c>
      <c r="AL198" s="125"/>
      <c r="AM198" s="553">
        <f>-(AM162+AM174)</f>
        <v>-15112.007828689999</v>
      </c>
      <c r="AN198" s="552">
        <f>-(AN162+AN174)</f>
        <v>-14570.580466970001</v>
      </c>
      <c r="AO198" s="552">
        <f>-(AO162+AO174)</f>
        <v>-15069.22999475</v>
      </c>
      <c r="AP198" s="554">
        <f>-(AP162+AP174)</f>
        <v>-14392.721949659999</v>
      </c>
      <c r="AQ198" s="207"/>
      <c r="AR198" s="553">
        <f>-(AR162+AR174)</f>
        <v>-16962.04669739</v>
      </c>
      <c r="AS198" s="552">
        <f>-(AS162+AS174)</f>
        <v>-17764.171994320001</v>
      </c>
      <c r="AT198" s="552">
        <f>-(AT162+AT174)</f>
        <v>-18755.925971249999</v>
      </c>
      <c r="AU198" s="554">
        <f>-(AU162+AU174)</f>
        <v>-17376.21537817</v>
      </c>
      <c r="AV198" s="207"/>
      <c r="AW198" s="553">
        <f>-(AW162+AW174)</f>
        <v>-18606.261109869996</v>
      </c>
      <c r="AX198" s="552">
        <f>-(AX162+AX174)</f>
        <v>-16105.63102501</v>
      </c>
      <c r="AY198" s="552">
        <f>-(AY162+AY174)</f>
        <v>-16409.107330440002</v>
      </c>
      <c r="AZ198" s="554">
        <f>-(AZ162+AZ174)</f>
        <v>-16619.391418499996</v>
      </c>
      <c r="BA198" s="207"/>
      <c r="BB198" s="553">
        <f>-(BB162+BB174)</f>
        <v>-15783.044859130001</v>
      </c>
      <c r="BC198" s="552">
        <f>-(BC162+BC174)</f>
        <v>-13106.781108200001</v>
      </c>
      <c r="BD198" s="552">
        <f>-(BD162+BD174)</f>
        <v>-12235.795203140002</v>
      </c>
      <c r="BE198" s="554">
        <f>-(BE162+BE174)</f>
        <v>-11750.361241949999</v>
      </c>
      <c r="BF198" s="207"/>
      <c r="BG198" s="553">
        <f>-(BG162+BG174)</f>
        <v>-11800.857923300002</v>
      </c>
      <c r="BH198" s="552">
        <f>-(BH162+BH174)</f>
        <v>-12691.97982783</v>
      </c>
      <c r="BI198" s="552">
        <f>-(BI162+BI174)</f>
        <v>-12378.153006000002</v>
      </c>
      <c r="BJ198" s="197">
        <f>-(BJ162+BJ174)</f>
        <v>-11768.016796750002</v>
      </c>
      <c r="BK198" s="207"/>
      <c r="BL198" s="553">
        <f>-(BL162+BL174)</f>
        <v>-12957.793748900003</v>
      </c>
      <c r="BM198" s="552">
        <f>-(BM162+BM174)</f>
        <v>-13703.168794283742</v>
      </c>
      <c r="BN198" s="552">
        <f>-(BN162+BN174)</f>
        <v>-13847.994470759411</v>
      </c>
      <c r="BO198" s="554">
        <f>-(BO162+BO174)</f>
        <v>-14302.110038708852</v>
      </c>
      <c r="BP198" s="207"/>
      <c r="BQ198" s="553">
        <f>-(BQ162+BQ174)</f>
        <v>-13555.926960689865</v>
      </c>
      <c r="BR198" s="552">
        <f>-(BR162+BR174)</f>
        <v>-17618.253468180141</v>
      </c>
      <c r="BS198" s="552">
        <f>-(BS162+BS174)</f>
        <v>-17188.442988383493</v>
      </c>
      <c r="BT198" s="554">
        <f>-(BT162+BT174)</f>
        <v>-20093.261470495629</v>
      </c>
      <c r="BU198" s="207"/>
      <c r="BV198" s="199">
        <f t="shared" ref="BV198:CG198" si="374">-(BV162+BV174)</f>
        <v>-6215.8518098399982</v>
      </c>
      <c r="BW198" s="200">
        <f t="shared" si="374"/>
        <v>-6969.6269367700006</v>
      </c>
      <c r="BX198" s="200">
        <f t="shared" si="374"/>
        <v>-8375.2128421800007</v>
      </c>
      <c r="BY198" s="200">
        <f t="shared" si="374"/>
        <v>-8901.6076321799974</v>
      </c>
      <c r="BZ198" s="200">
        <f t="shared" si="374"/>
        <v>-11417.130155990002</v>
      </c>
      <c r="CA198" s="200">
        <f t="shared" si="374"/>
        <v>-13590.594737009998</v>
      </c>
      <c r="CB198" s="200">
        <f t="shared" si="374"/>
        <v>-15206.148153490001</v>
      </c>
      <c r="CC198" s="200">
        <f t="shared" si="374"/>
        <v>-14392.721949659999</v>
      </c>
      <c r="CD198" s="200">
        <f t="shared" si="374"/>
        <v>-17376.21537817</v>
      </c>
      <c r="CE198" s="200">
        <f t="shared" si="374"/>
        <v>-16619.391418499996</v>
      </c>
      <c r="CF198" s="200">
        <f t="shared" si="374"/>
        <v>-11750.361241949999</v>
      </c>
      <c r="CG198" s="200">
        <f t="shared" si="374"/>
        <v>-11768.016796750002</v>
      </c>
      <c r="CH198" s="200">
        <f>INDEX(BL198:BO198,1,COUNT(BL198:BO198))</f>
        <v>-14302.110038708852</v>
      </c>
      <c r="CI198" s="197">
        <f>INDEX(BQ198:BT198,1,COUNT(BQ198:BT198))</f>
        <v>-20093.261470495629</v>
      </c>
      <c r="CJ198" s="733"/>
      <c r="CK198" s="781"/>
      <c r="CL198" s="781"/>
      <c r="CM198" s="781"/>
    </row>
    <row r="199" spans="1:91" ht="15" x14ac:dyDescent="0.25">
      <c r="A199" s="206" t="s">
        <v>93</v>
      </c>
      <c r="B199" s="203"/>
      <c r="C199" s="544"/>
      <c r="D199" s="199">
        <v>0</v>
      </c>
      <c r="E199" s="200">
        <v>0</v>
      </c>
      <c r="F199" s="200">
        <v>0</v>
      </c>
      <c r="G199" s="197">
        <v>0</v>
      </c>
      <c r="H199" s="751"/>
      <c r="I199" s="199">
        <v>0</v>
      </c>
      <c r="J199" s="200">
        <v>0</v>
      </c>
      <c r="K199" s="200">
        <v>0</v>
      </c>
      <c r="L199" s="197">
        <v>0</v>
      </c>
      <c r="M199" s="751"/>
      <c r="N199" s="199">
        <v>0</v>
      </c>
      <c r="O199" s="200">
        <v>0</v>
      </c>
      <c r="P199" s="200">
        <v>0</v>
      </c>
      <c r="Q199" s="197">
        <v>0</v>
      </c>
      <c r="R199" s="474"/>
      <c r="S199" s="199">
        <v>0</v>
      </c>
      <c r="T199" s="200">
        <v>0</v>
      </c>
      <c r="U199" s="200">
        <v>0</v>
      </c>
      <c r="V199" s="197">
        <v>0</v>
      </c>
      <c r="W199" s="474"/>
      <c r="X199" s="199">
        <v>0</v>
      </c>
      <c r="Y199" s="200">
        <v>0</v>
      </c>
      <c r="Z199" s="200">
        <v>0</v>
      </c>
      <c r="AA199" s="197">
        <v>0</v>
      </c>
      <c r="AB199" s="474"/>
      <c r="AC199" s="199">
        <v>0</v>
      </c>
      <c r="AD199" s="200">
        <v>0</v>
      </c>
      <c r="AE199" s="200">
        <v>0</v>
      </c>
      <c r="AF199" s="197">
        <v>0</v>
      </c>
      <c r="AG199" s="474"/>
      <c r="AH199" s="199">
        <v>0</v>
      </c>
      <c r="AI199" s="200">
        <v>0</v>
      </c>
      <c r="AJ199" s="200">
        <v>0</v>
      </c>
      <c r="AK199" s="197">
        <v>0</v>
      </c>
      <c r="AL199" s="474"/>
      <c r="AM199" s="199">
        <v>0</v>
      </c>
      <c r="AN199" s="200">
        <v>0</v>
      </c>
      <c r="AO199" s="200">
        <v>0</v>
      </c>
      <c r="AP199" s="197">
        <v>0</v>
      </c>
      <c r="AQ199" s="475"/>
      <c r="AR199" s="199">
        <v>0</v>
      </c>
      <c r="AS199" s="200">
        <v>0</v>
      </c>
      <c r="AT199" s="200">
        <v>0</v>
      </c>
      <c r="AU199" s="197">
        <v>0</v>
      </c>
      <c r="AV199" s="475"/>
      <c r="AW199" s="199">
        <v>0</v>
      </c>
      <c r="AX199" s="200">
        <v>0</v>
      </c>
      <c r="AY199" s="200">
        <v>0</v>
      </c>
      <c r="AZ199" s="197">
        <v>0</v>
      </c>
      <c r="BA199" s="475"/>
      <c r="BB199" s="199">
        <v>0</v>
      </c>
      <c r="BC199" s="200">
        <v>0</v>
      </c>
      <c r="BD199" s="200">
        <v>0</v>
      </c>
      <c r="BE199" s="197">
        <v>0</v>
      </c>
      <c r="BF199" s="475"/>
      <c r="BG199" s="199">
        <v>0</v>
      </c>
      <c r="BH199" s="200">
        <v>0</v>
      </c>
      <c r="BI199" s="200">
        <v>0</v>
      </c>
      <c r="BJ199" s="197">
        <v>0</v>
      </c>
      <c r="BK199" s="207"/>
      <c r="BL199" s="199">
        <v>0</v>
      </c>
      <c r="BM199" s="200">
        <v>0</v>
      </c>
      <c r="BN199" s="200">
        <v>0</v>
      </c>
      <c r="BO199" s="197">
        <v>0</v>
      </c>
      <c r="BP199" s="207"/>
      <c r="BQ199" s="199">
        <v>0</v>
      </c>
      <c r="BR199" s="200">
        <v>295</v>
      </c>
      <c r="BS199" s="200">
        <v>184.59106943</v>
      </c>
      <c r="BT199" s="197">
        <v>275.91602285999988</v>
      </c>
      <c r="BU199" s="207"/>
      <c r="BV199" s="199">
        <f t="shared" ref="BV199:CG199" si="375">-(BV163+BV175+BV176)</f>
        <v>0</v>
      </c>
      <c r="BW199" s="200">
        <f t="shared" si="375"/>
        <v>0</v>
      </c>
      <c r="BX199" s="200">
        <f t="shared" si="375"/>
        <v>0</v>
      </c>
      <c r="BY199" s="200">
        <f t="shared" si="375"/>
        <v>0</v>
      </c>
      <c r="BZ199" s="200">
        <f t="shared" si="375"/>
        <v>0</v>
      </c>
      <c r="CA199" s="200">
        <f t="shared" si="375"/>
        <v>0</v>
      </c>
      <c r="CB199" s="200">
        <f t="shared" si="375"/>
        <v>0</v>
      </c>
      <c r="CC199" s="200">
        <f t="shared" si="375"/>
        <v>0</v>
      </c>
      <c r="CD199" s="200">
        <f t="shared" si="375"/>
        <v>0</v>
      </c>
      <c r="CE199" s="200">
        <f t="shared" si="375"/>
        <v>0</v>
      </c>
      <c r="CF199" s="200">
        <f t="shared" si="375"/>
        <v>0</v>
      </c>
      <c r="CG199" s="200">
        <f t="shared" si="375"/>
        <v>0</v>
      </c>
      <c r="CH199" s="200">
        <f>INDEX(BL199:BO199,1,COUNT(BL199:BO199))</f>
        <v>0</v>
      </c>
      <c r="CI199" s="197">
        <f>INDEX(BQ199:BT199,1,COUNT(BQ199:BT199))</f>
        <v>275.91602285999988</v>
      </c>
      <c r="CJ199" s="733"/>
      <c r="CK199" s="781"/>
      <c r="CL199" s="781"/>
      <c r="CM199" s="781"/>
    </row>
    <row r="200" spans="1:91" x14ac:dyDescent="0.25">
      <c r="A200" s="206" t="s">
        <v>118</v>
      </c>
      <c r="B200" s="203"/>
      <c r="C200" s="544"/>
      <c r="D200" s="553">
        <f>-(D179+D166)</f>
        <v>0</v>
      </c>
      <c r="E200" s="552">
        <f>-(E179+E166)</f>
        <v>0</v>
      </c>
      <c r="F200" s="552">
        <f>-(F179+F166)</f>
        <v>0</v>
      </c>
      <c r="G200" s="554">
        <f>-(G179+G166)</f>
        <v>0</v>
      </c>
      <c r="H200" s="552"/>
      <c r="I200" s="553">
        <f>-(I179+I166)</f>
        <v>0</v>
      </c>
      <c r="J200" s="552">
        <f>-(J179+J166)</f>
        <v>0</v>
      </c>
      <c r="K200" s="552">
        <f>-(K179+K166)</f>
        <v>0</v>
      </c>
      <c r="L200" s="554">
        <f>-(L179+L166)</f>
        <v>0</v>
      </c>
      <c r="M200" s="552"/>
      <c r="N200" s="553">
        <f>-(N179+N166)</f>
        <v>0</v>
      </c>
      <c r="O200" s="552">
        <f>-(O179+O166)</f>
        <v>0</v>
      </c>
      <c r="P200" s="552">
        <f>-(P179+P166)</f>
        <v>0</v>
      </c>
      <c r="Q200" s="554">
        <f>-(Q179+Q166)</f>
        <v>0</v>
      </c>
      <c r="R200" s="552"/>
      <c r="S200" s="553">
        <f>-(S179+S166)</f>
        <v>0</v>
      </c>
      <c r="T200" s="552">
        <f>-(T179+T166)</f>
        <v>0</v>
      </c>
      <c r="U200" s="552">
        <f>-(U179+U166)</f>
        <v>0</v>
      </c>
      <c r="V200" s="554">
        <f>-(V179+V166)</f>
        <v>0</v>
      </c>
      <c r="W200" s="125"/>
      <c r="X200" s="553">
        <f>-(X179+X166)</f>
        <v>0</v>
      </c>
      <c r="Y200" s="552">
        <f>-(Y179+Y166)</f>
        <v>0</v>
      </c>
      <c r="Z200" s="552">
        <f>-(Z179+Z166)</f>
        <v>0</v>
      </c>
      <c r="AA200" s="554">
        <f>-(AA179+AA166)</f>
        <v>0</v>
      </c>
      <c r="AB200" s="125"/>
      <c r="AC200" s="553">
        <f>-(AC179+AC166)</f>
        <v>0</v>
      </c>
      <c r="AD200" s="552">
        <f>-(AD179+AD166)</f>
        <v>0</v>
      </c>
      <c r="AE200" s="552">
        <f>-(AE179+AE166)</f>
        <v>0</v>
      </c>
      <c r="AF200" s="554">
        <f>-(AF179+AF166)</f>
        <v>0</v>
      </c>
      <c r="AG200" s="125"/>
      <c r="AH200" s="553">
        <f>-(AH179+AH166)</f>
        <v>0</v>
      </c>
      <c r="AI200" s="552">
        <f>-(AI179+AI166)</f>
        <v>0</v>
      </c>
      <c r="AJ200" s="552">
        <f>-(AJ179+AJ166)</f>
        <v>0</v>
      </c>
      <c r="AK200" s="554">
        <f>-(AK179+AK166)</f>
        <v>0</v>
      </c>
      <c r="AL200" s="125"/>
      <c r="AM200" s="553">
        <f>-(AM179+AM166)</f>
        <v>-1622.1949394399999</v>
      </c>
      <c r="AN200" s="552">
        <f>-(AN179+AN166)</f>
        <v>-1564.7141885200001</v>
      </c>
      <c r="AO200" s="552">
        <f>-(AO179+AO166)</f>
        <v>-1567.9340096800001</v>
      </c>
      <c r="AP200" s="554">
        <f>-(AP179+AP166)</f>
        <v>-1588.6724913099999</v>
      </c>
      <c r="AQ200" s="207"/>
      <c r="AR200" s="553">
        <f>-(AR179+AR166)</f>
        <v>-1704.2429193199998</v>
      </c>
      <c r="AS200" s="552">
        <f>-(AS179+AS166)</f>
        <v>-1775.2757779599997</v>
      </c>
      <c r="AT200" s="552">
        <f>-(AT179+AT166)</f>
        <v>-1831.7718725100001</v>
      </c>
      <c r="AU200" s="554">
        <f>-(AU179+AU166)</f>
        <v>-1833.28760784</v>
      </c>
      <c r="AV200" s="207"/>
      <c r="AW200" s="553">
        <f>-(AW179+AW166)</f>
        <v>-1793.8303528400002</v>
      </c>
      <c r="AX200" s="552">
        <f>-(AX179+AX166)</f>
        <v>-1795.71771891</v>
      </c>
      <c r="AY200" s="552">
        <f>-(AY179+AY166)</f>
        <v>-1815.7523280299999</v>
      </c>
      <c r="AZ200" s="554">
        <f>-(AZ179+AZ166)</f>
        <v>-1762.0254433099999</v>
      </c>
      <c r="BA200" s="207"/>
      <c r="BB200" s="553">
        <f>-(BB179+BB166)</f>
        <v>-1864.43812716</v>
      </c>
      <c r="BC200" s="552">
        <f>-(BC179+BC166)</f>
        <v>-1803.9146138199999</v>
      </c>
      <c r="BD200" s="552">
        <f>-(BD179+BD166)</f>
        <v>-1528.9448130800001</v>
      </c>
      <c r="BE200" s="554">
        <f>-(BE179+BE166)</f>
        <v>-1523.7700145400001</v>
      </c>
      <c r="BF200" s="207"/>
      <c r="BG200" s="553">
        <f>-(BG179+BG166)</f>
        <v>-1583.1595427500004</v>
      </c>
      <c r="BH200" s="552">
        <f>-(BH179+BH166)</f>
        <v>-1531.0040953400003</v>
      </c>
      <c r="BI200" s="552">
        <f>-(BI179+BI166)</f>
        <v>-1531.6798454000002</v>
      </c>
      <c r="BJ200" s="197">
        <f>-(BJ179+BJ166)</f>
        <v>-1523.9350821900002</v>
      </c>
      <c r="BK200" s="207"/>
      <c r="BL200" s="553">
        <f>-(BL179+BL166)</f>
        <v>-1472.0948616299997</v>
      </c>
      <c r="BM200" s="552">
        <f>-(BM179+BM166)</f>
        <v>-1426.1690469999999</v>
      </c>
      <c r="BN200" s="552">
        <f>-(BN179+BN166)</f>
        <v>-1489.28190969</v>
      </c>
      <c r="BO200" s="554">
        <f>-(BO179+BO166)</f>
        <v>-1485.15223872</v>
      </c>
      <c r="BP200" s="207"/>
      <c r="BQ200" s="553">
        <f>-(BQ179+BQ166)</f>
        <v>-1482.2300550800001</v>
      </c>
      <c r="BR200" s="552">
        <f>-(BR179+BR166)</f>
        <v>-1749.0965674364002</v>
      </c>
      <c r="BS200" s="552">
        <f>-(BS179+BS166)</f>
        <v>-1707.8755797281999</v>
      </c>
      <c r="BT200" s="554">
        <f>-(BT179+BT166)</f>
        <v>-1739.6330156009999</v>
      </c>
      <c r="BU200" s="207"/>
      <c r="BV200" s="199">
        <f t="shared" ref="BV200:CG200" si="376">-(BV166+BV179)</f>
        <v>0</v>
      </c>
      <c r="BW200" s="200">
        <f t="shared" si="376"/>
        <v>0</v>
      </c>
      <c r="BX200" s="200">
        <f t="shared" si="376"/>
        <v>0</v>
      </c>
      <c r="BY200" s="200">
        <f t="shared" si="376"/>
        <v>0</v>
      </c>
      <c r="BZ200" s="200">
        <f t="shared" si="376"/>
        <v>0</v>
      </c>
      <c r="CA200" s="200">
        <f t="shared" si="376"/>
        <v>0</v>
      </c>
      <c r="CB200" s="200">
        <f t="shared" si="376"/>
        <v>0</v>
      </c>
      <c r="CC200" s="200">
        <f t="shared" si="376"/>
        <v>-1588.6724913099999</v>
      </c>
      <c r="CD200" s="200">
        <f t="shared" si="376"/>
        <v>-1833.28760784</v>
      </c>
      <c r="CE200" s="200">
        <f t="shared" si="376"/>
        <v>-1762.0254433099999</v>
      </c>
      <c r="CF200" s="200">
        <f t="shared" si="376"/>
        <v>-1523.7700145400001</v>
      </c>
      <c r="CG200" s="200">
        <f t="shared" si="376"/>
        <v>-1523.9350821900002</v>
      </c>
      <c r="CH200" s="200">
        <f>INDEX(BL200:BO200,1,COUNT(BL200:BO200))</f>
        <v>-1485.15223872</v>
      </c>
      <c r="CI200" s="197">
        <f>INDEX(BQ200:BT200,1,COUNT(BQ200:BT200))</f>
        <v>-1739.6330156009999</v>
      </c>
      <c r="CJ200" s="733"/>
      <c r="CK200" s="781"/>
      <c r="CL200" s="781"/>
      <c r="CM200" s="781"/>
    </row>
    <row r="201" spans="1:91" s="113" customFormat="1" x14ac:dyDescent="0.25">
      <c r="A201" s="560" t="s">
        <v>136</v>
      </c>
      <c r="B201" s="205"/>
      <c r="C201" s="561"/>
      <c r="D201" s="215">
        <f t="shared" ref="D201:G201" si="377">SUM(D197:D200)</f>
        <v>-3297.2154417400011</v>
      </c>
      <c r="E201" s="216">
        <f t="shared" si="377"/>
        <v>-3255.9284324099999</v>
      </c>
      <c r="F201" s="216">
        <f t="shared" si="377"/>
        <v>-3505.9490724099996</v>
      </c>
      <c r="G201" s="214">
        <f t="shared" si="377"/>
        <v>-3084.0237403599986</v>
      </c>
      <c r="H201" s="216"/>
      <c r="I201" s="215">
        <f t="shared" ref="I201:L201" si="378">SUM(I197:I200)</f>
        <v>-3743.4398152499998</v>
      </c>
      <c r="J201" s="216">
        <f t="shared" si="378"/>
        <v>-3589.8584492099999</v>
      </c>
      <c r="K201" s="216">
        <f t="shared" si="378"/>
        <v>-3616.7533773500004</v>
      </c>
      <c r="L201" s="214">
        <f t="shared" si="378"/>
        <v>-3425.9274443100007</v>
      </c>
      <c r="M201" s="216"/>
      <c r="N201" s="215">
        <f t="shared" ref="N201:Q201" si="379">SUM(N197:N200)</f>
        <v>-4315.2133806399997</v>
      </c>
      <c r="O201" s="216">
        <f t="shared" si="379"/>
        <v>-4094.4554996200004</v>
      </c>
      <c r="P201" s="216">
        <f t="shared" si="379"/>
        <v>-4366.6428492600016</v>
      </c>
      <c r="Q201" s="214">
        <f t="shared" si="379"/>
        <v>-3975.0908646500002</v>
      </c>
      <c r="R201" s="216"/>
      <c r="S201" s="215">
        <f t="shared" ref="S201:V201" si="380">SUM(S197:S200)</f>
        <v>-4958.6655223199987</v>
      </c>
      <c r="T201" s="216">
        <f t="shared" si="380"/>
        <v>-4983.5905379499982</v>
      </c>
      <c r="U201" s="216">
        <f t="shared" si="380"/>
        <v>-5658.6262056399974</v>
      </c>
      <c r="V201" s="214">
        <f t="shared" si="380"/>
        <v>-4928.4459049899979</v>
      </c>
      <c r="W201" s="124"/>
      <c r="X201" s="215">
        <f t="shared" ref="X201:AA201" si="381">SUM(X197:X200)</f>
        <v>-5902.0944118499992</v>
      </c>
      <c r="Y201" s="216">
        <f t="shared" si="381"/>
        <v>-5505.9322351000001</v>
      </c>
      <c r="Z201" s="216">
        <f t="shared" si="381"/>
        <v>-5838.479068990001</v>
      </c>
      <c r="AA201" s="214">
        <f t="shared" si="381"/>
        <v>-5715.2809388500009</v>
      </c>
      <c r="AB201" s="124"/>
      <c r="AC201" s="215">
        <f t="shared" ref="AC201:AF201" si="382">SUM(AC197:AC200)</f>
        <v>-6285.8225353300022</v>
      </c>
      <c r="AD201" s="216">
        <f t="shared" si="382"/>
        <v>-6216.1309844900015</v>
      </c>
      <c r="AE201" s="216">
        <f t="shared" si="382"/>
        <v>-6766.6045408900009</v>
      </c>
      <c r="AF201" s="214">
        <f t="shared" si="382"/>
        <v>-7220.6668498099989</v>
      </c>
      <c r="AG201" s="124"/>
      <c r="AH201" s="215">
        <f t="shared" ref="AH201:AK201" si="383">SUM(AH197:AH200)</f>
        <v>-8541.0484636599977</v>
      </c>
      <c r="AI201" s="216">
        <f t="shared" si="383"/>
        <v>-8925.4663438700027</v>
      </c>
      <c r="AJ201" s="216">
        <f t="shared" si="383"/>
        <v>-9191.3480854500012</v>
      </c>
      <c r="AK201" s="214">
        <f t="shared" si="383"/>
        <v>-8211.7424948200023</v>
      </c>
      <c r="AL201" s="124"/>
      <c r="AM201" s="215">
        <f t="shared" ref="AM201:AP201" si="384">SUM(AM197:AM200)</f>
        <v>-10242.224702349999</v>
      </c>
      <c r="AN201" s="216">
        <f t="shared" si="384"/>
        <v>-9713.7796145100001</v>
      </c>
      <c r="AO201" s="216">
        <f t="shared" si="384"/>
        <v>-10198.662921269999</v>
      </c>
      <c r="AP201" s="214">
        <f t="shared" si="384"/>
        <v>-10269.29766471</v>
      </c>
      <c r="AQ201" s="207"/>
      <c r="AR201" s="215">
        <f t="shared" ref="AR201:AU201" si="385">SUM(AR197:AR200)</f>
        <v>-11417.55074674</v>
      </c>
      <c r="AS201" s="216">
        <f t="shared" si="385"/>
        <v>-11091.92473024</v>
      </c>
      <c r="AT201" s="216">
        <f t="shared" si="385"/>
        <v>-10789.90828949</v>
      </c>
      <c r="AU201" s="214">
        <f t="shared" si="385"/>
        <v>-10537.343156970001</v>
      </c>
      <c r="AV201" s="207"/>
      <c r="AW201" s="215">
        <f t="shared" ref="AW201:AZ201" si="386">SUM(AW197:AW200)</f>
        <v>-11899.044482919995</v>
      </c>
      <c r="AX201" s="216">
        <f t="shared" si="386"/>
        <v>-10922.608812869999</v>
      </c>
      <c r="AY201" s="216">
        <f t="shared" si="386"/>
        <v>-11636.42444416</v>
      </c>
      <c r="AZ201" s="214">
        <f t="shared" si="386"/>
        <v>-11690.981178199996</v>
      </c>
      <c r="BA201" s="207"/>
      <c r="BB201" s="215">
        <f t="shared" ref="BB201:BE201" si="387">SUM(BB197:BB200)</f>
        <v>-13424.214653520001</v>
      </c>
      <c r="BC201" s="216">
        <f t="shared" si="387"/>
        <v>-8171.5384782199999</v>
      </c>
      <c r="BD201" s="216">
        <f t="shared" si="387"/>
        <v>-7446.4089969400002</v>
      </c>
      <c r="BE201" s="214">
        <f t="shared" si="387"/>
        <v>-6689.1695044700009</v>
      </c>
      <c r="BF201" s="207"/>
      <c r="BG201" s="215">
        <f t="shared" ref="BG201:BI201" si="388">SUM(BG197:BG200)</f>
        <v>-8258.5372076300027</v>
      </c>
      <c r="BH201" s="216">
        <f t="shared" si="388"/>
        <v>-8006.5834192800012</v>
      </c>
      <c r="BI201" s="216">
        <f t="shared" si="388"/>
        <v>-7082.2298172900028</v>
      </c>
      <c r="BJ201" s="214">
        <f t="shared" ref="BJ201" si="389">SUM(BJ197:BJ200)</f>
        <v>-6121.3884638900017</v>
      </c>
      <c r="BK201" s="207"/>
      <c r="BL201" s="215">
        <f t="shared" ref="BL201:BM201" si="390">SUM(BL197:BL200)</f>
        <v>-7822.8751928400015</v>
      </c>
      <c r="BM201" s="216">
        <f t="shared" si="390"/>
        <v>-7699.84888918041</v>
      </c>
      <c r="BN201" s="216">
        <f t="shared" ref="BN201" si="391">SUM(BN197:BN200)</f>
        <v>-7967.7239548740708</v>
      </c>
      <c r="BO201" s="214">
        <f t="shared" ref="BO201" si="392">SUM(BO197:BO200)</f>
        <v>-7755.5787130259196</v>
      </c>
      <c r="BP201" s="207"/>
      <c r="BQ201" s="215">
        <f t="shared" ref="BQ201:BT201" si="393">SUM(BQ197:BQ200)</f>
        <v>-9044.3829494606325</v>
      </c>
      <c r="BR201" s="216">
        <f t="shared" si="393"/>
        <v>-12635.454045440238</v>
      </c>
      <c r="BS201" s="216">
        <f t="shared" si="393"/>
        <v>-12043.368350412624</v>
      </c>
      <c r="BT201" s="214">
        <f t="shared" si="393"/>
        <v>-12148.498598764938</v>
      </c>
      <c r="BU201" s="207"/>
      <c r="BV201" s="215">
        <f t="shared" ref="BV201:CG201" si="394">SUM(BV197:BV200)</f>
        <v>-3084.0237403599986</v>
      </c>
      <c r="BW201" s="216">
        <f t="shared" si="394"/>
        <v>-3425.9274443100007</v>
      </c>
      <c r="BX201" s="216">
        <f t="shared" si="394"/>
        <v>-3975.0908646500002</v>
      </c>
      <c r="BY201" s="216">
        <f t="shared" si="394"/>
        <v>-4928.4459049899979</v>
      </c>
      <c r="BZ201" s="216">
        <f t="shared" si="394"/>
        <v>-5715.2809388500009</v>
      </c>
      <c r="CA201" s="216">
        <f t="shared" si="394"/>
        <v>-7220.6668498099989</v>
      </c>
      <c r="CB201" s="216">
        <f t="shared" si="394"/>
        <v>-8211.7424948200023</v>
      </c>
      <c r="CC201" s="216">
        <f t="shared" si="394"/>
        <v>-10269.29766471</v>
      </c>
      <c r="CD201" s="216">
        <f t="shared" si="394"/>
        <v>-10537.343156970001</v>
      </c>
      <c r="CE201" s="216">
        <f t="shared" si="394"/>
        <v>-11690.981178199996</v>
      </c>
      <c r="CF201" s="216">
        <f t="shared" si="394"/>
        <v>-6689.1695044700009</v>
      </c>
      <c r="CG201" s="216">
        <f t="shared" si="394"/>
        <v>-6121.3884638900017</v>
      </c>
      <c r="CH201" s="216">
        <f>INDEX(BL201:BO201,1,COUNT(BL201:BO201))</f>
        <v>-7755.5787130259196</v>
      </c>
      <c r="CI201" s="214">
        <f>INDEX(BQ201:BT201,1,COUNT(BQ201:BT201))</f>
        <v>-12148.498598764938</v>
      </c>
      <c r="CJ201" s="733"/>
      <c r="CK201" s="781"/>
      <c r="CL201" s="781"/>
      <c r="CM201" s="781"/>
    </row>
    <row r="202" spans="1:91" x14ac:dyDescent="0.25">
      <c r="A202" s="179"/>
      <c r="B202" s="180"/>
      <c r="C202" s="287"/>
      <c r="D202" s="562"/>
      <c r="E202" s="563"/>
      <c r="F202" s="563"/>
      <c r="G202" s="564"/>
      <c r="H202" s="287"/>
      <c r="I202" s="562"/>
      <c r="J202" s="563"/>
      <c r="K202" s="563"/>
      <c r="L202" s="564"/>
      <c r="M202" s="287"/>
      <c r="N202" s="562"/>
      <c r="O202" s="563"/>
      <c r="P202" s="563"/>
      <c r="Q202" s="564"/>
      <c r="R202" s="1"/>
      <c r="S202" s="562"/>
      <c r="T202" s="563"/>
      <c r="U202" s="563"/>
      <c r="V202" s="564"/>
      <c r="W202" s="1"/>
      <c r="X202" s="562"/>
      <c r="Y202" s="563"/>
      <c r="Z202" s="563"/>
      <c r="AA202" s="564"/>
      <c r="AB202" s="1"/>
      <c r="AC202" s="562"/>
      <c r="AD202" s="563"/>
      <c r="AE202" s="563"/>
      <c r="AF202" s="564"/>
      <c r="AG202" s="1"/>
      <c r="AH202" s="562"/>
      <c r="AI202" s="563"/>
      <c r="AJ202" s="563"/>
      <c r="AK202" s="564"/>
      <c r="AL202" s="1"/>
      <c r="AM202" s="562"/>
      <c r="AN202" s="563"/>
      <c r="AO202" s="563"/>
      <c r="AP202" s="564"/>
      <c r="AQ202" s="531"/>
      <c r="AR202" s="562"/>
      <c r="AS202" s="563"/>
      <c r="AT202" s="563"/>
      <c r="AU202" s="564"/>
      <c r="AV202" s="1"/>
      <c r="AW202" s="562"/>
      <c r="AX202" s="563"/>
      <c r="AY202" s="563"/>
      <c r="AZ202" s="564"/>
      <c r="BA202" s="1"/>
      <c r="BB202" s="562"/>
      <c r="BC202" s="563"/>
      <c r="BD202" s="563"/>
      <c r="BE202" s="564"/>
      <c r="BF202" s="1"/>
      <c r="BG202" s="562"/>
      <c r="BH202" s="563"/>
      <c r="BI202" s="563"/>
      <c r="BJ202" s="180"/>
      <c r="BK202" s="1"/>
      <c r="BL202" s="562"/>
      <c r="BM202" s="563"/>
      <c r="BN202" s="563"/>
      <c r="BO202" s="564"/>
      <c r="BP202" s="1"/>
      <c r="BQ202" s="562"/>
      <c r="BR202" s="563"/>
      <c r="BS202" s="563"/>
      <c r="BT202" s="564"/>
      <c r="BU202" s="1"/>
      <c r="BV202" s="562"/>
      <c r="BW202" s="563"/>
      <c r="BX202" s="563"/>
      <c r="BY202" s="563"/>
      <c r="BZ202" s="563"/>
      <c r="CA202" s="563"/>
      <c r="CB202" s="427"/>
      <c r="CC202" s="427"/>
      <c r="CD202" s="427"/>
      <c r="CE202" s="427"/>
      <c r="CF202" s="427"/>
      <c r="CG202" s="427"/>
      <c r="CH202" s="427"/>
      <c r="CI202" s="180"/>
      <c r="CJ202" s="733"/>
      <c r="CK202" s="781"/>
      <c r="CL202" s="781"/>
      <c r="CM202" s="781"/>
    </row>
    <row r="203" spans="1:91" x14ac:dyDescent="0.25">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750"/>
      <c r="BH203" s="750"/>
      <c r="BI203" s="750"/>
      <c r="BJ203" s="750"/>
      <c r="BK203" s="750"/>
      <c r="BL203" s="3"/>
      <c r="BM203" s="3"/>
      <c r="BN203" s="3"/>
      <c r="BO203" s="3"/>
      <c r="BP203" s="750"/>
      <c r="BQ203" s="3"/>
      <c r="BR203" s="3"/>
      <c r="BS203" s="3"/>
      <c r="BT203" s="3"/>
      <c r="BU203" s="3"/>
      <c r="BV203" s="4"/>
      <c r="BW203" s="4"/>
      <c r="BX203" s="4"/>
      <c r="BY203" s="4"/>
      <c r="BZ203" s="4"/>
      <c r="CA203" s="4"/>
      <c r="CB203" s="4"/>
      <c r="CC203" s="5"/>
      <c r="CD203" s="5"/>
      <c r="CE203" s="5"/>
      <c r="CF203" s="5"/>
      <c r="CG203" s="5"/>
      <c r="CH203" s="5"/>
      <c r="CI203" s="5"/>
      <c r="CJ203" s="733"/>
      <c r="CK203" s="781"/>
      <c r="CL203" s="781"/>
      <c r="CM203" s="781"/>
    </row>
    <row r="204" spans="1:91" x14ac:dyDescent="0.25">
      <c r="A204" s="283" t="s">
        <v>87</v>
      </c>
      <c r="B204" s="28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4"/>
      <c r="BW204" s="4"/>
      <c r="BX204" s="4"/>
      <c r="BY204" s="4"/>
      <c r="BZ204" s="4"/>
      <c r="CA204" s="4"/>
      <c r="CB204" s="4"/>
      <c r="CC204" s="5"/>
      <c r="CD204" s="5"/>
      <c r="CE204" s="5"/>
      <c r="CF204" s="5"/>
      <c r="CG204" s="5"/>
      <c r="CH204" s="5"/>
      <c r="CI204" s="5"/>
      <c r="CJ204" s="733"/>
      <c r="CK204" s="781"/>
      <c r="CL204" s="781"/>
      <c r="CM204" s="781"/>
    </row>
    <row r="205" spans="1:91" x14ac:dyDescent="0.25">
      <c r="A205" s="283" t="s">
        <v>88</v>
      </c>
      <c r="B205" s="28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4"/>
      <c r="BW205" s="4"/>
      <c r="BX205" s="4"/>
      <c r="BY205" s="4"/>
      <c r="BZ205" s="4"/>
      <c r="CA205" s="4"/>
      <c r="CB205" s="4"/>
      <c r="CC205" s="5"/>
      <c r="CD205" s="5"/>
      <c r="CE205" s="5"/>
      <c r="CF205" s="5"/>
      <c r="CG205" s="5"/>
      <c r="CH205" s="5"/>
      <c r="CI205" s="5"/>
      <c r="CJ205" s="733"/>
      <c r="CK205" s="781"/>
      <c r="CL205" s="781"/>
      <c r="CM205" s="781"/>
    </row>
    <row r="206" spans="1:91" x14ac:dyDescent="0.25">
      <c r="A206" s="565" t="s">
        <v>89</v>
      </c>
      <c r="B206" s="146"/>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4"/>
      <c r="BW206" s="4"/>
      <c r="BX206" s="4"/>
      <c r="BY206" s="4"/>
      <c r="BZ206" s="4"/>
      <c r="CA206" s="4"/>
      <c r="CB206" s="4"/>
      <c r="CC206" s="5"/>
      <c r="CD206" s="5"/>
      <c r="CE206" s="5"/>
      <c r="CF206" s="5"/>
      <c r="CG206" s="5"/>
      <c r="CH206" s="5"/>
      <c r="CI206" s="5"/>
      <c r="CJ206" s="733"/>
      <c r="CK206" s="781"/>
      <c r="CL206" s="781"/>
      <c r="CM206" s="781"/>
    </row>
    <row r="207" spans="1:91" ht="15" customHeight="1" x14ac:dyDescent="0.25">
      <c r="A207" s="565" t="s">
        <v>137</v>
      </c>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4"/>
      <c r="BW207" s="4"/>
      <c r="BX207" s="4"/>
      <c r="BY207" s="4"/>
      <c r="BZ207" s="4"/>
      <c r="CA207" s="4"/>
      <c r="CB207" s="4"/>
      <c r="CC207" s="5"/>
      <c r="CD207" s="5"/>
      <c r="CE207" s="5"/>
      <c r="CF207" s="5"/>
      <c r="CG207" s="5"/>
      <c r="CH207" s="5"/>
      <c r="CI207" s="5"/>
      <c r="CJ207" s="733"/>
      <c r="CK207" s="781"/>
      <c r="CL207" s="781"/>
      <c r="CM207" s="781"/>
    </row>
    <row r="208" spans="1:91" x14ac:dyDescent="0.25">
      <c r="A208" s="822" t="s">
        <v>158</v>
      </c>
      <c r="B208" s="823"/>
      <c r="C208" s="10"/>
      <c r="D208" s="819">
        <v>2012</v>
      </c>
      <c r="E208" s="820"/>
      <c r="F208" s="820"/>
      <c r="G208" s="821"/>
      <c r="H208" s="2"/>
      <c r="I208" s="819">
        <v>2013</v>
      </c>
      <c r="J208" s="820"/>
      <c r="K208" s="820"/>
      <c r="L208" s="821"/>
      <c r="M208" s="2"/>
      <c r="N208" s="819">
        <v>2014</v>
      </c>
      <c r="O208" s="820"/>
      <c r="P208" s="820"/>
      <c r="Q208" s="821"/>
      <c r="R208" s="2"/>
      <c r="S208" s="819">
        <v>2015</v>
      </c>
      <c r="T208" s="820"/>
      <c r="U208" s="820"/>
      <c r="V208" s="821"/>
      <c r="W208" s="2"/>
      <c r="X208" s="819">
        <v>2016</v>
      </c>
      <c r="Y208" s="820"/>
      <c r="Z208" s="820"/>
      <c r="AA208" s="821"/>
      <c r="AB208" s="2"/>
      <c r="AC208" s="819">
        <v>2017</v>
      </c>
      <c r="AD208" s="820"/>
      <c r="AE208" s="820"/>
      <c r="AF208" s="821"/>
      <c r="AG208" s="10"/>
      <c r="AH208" s="819">
        <v>2018</v>
      </c>
      <c r="AI208" s="820"/>
      <c r="AJ208" s="820"/>
      <c r="AK208" s="821"/>
      <c r="AL208" s="10"/>
      <c r="AM208" s="819" t="s">
        <v>24</v>
      </c>
      <c r="AN208" s="820"/>
      <c r="AO208" s="820"/>
      <c r="AP208" s="821"/>
      <c r="AQ208" s="2"/>
      <c r="AR208" s="819">
        <v>2020</v>
      </c>
      <c r="AS208" s="820"/>
      <c r="AT208" s="820"/>
      <c r="AU208" s="821"/>
      <c r="AV208" s="2"/>
      <c r="AW208" s="819">
        <v>2021</v>
      </c>
      <c r="AX208" s="820"/>
      <c r="AY208" s="820"/>
      <c r="AZ208" s="821"/>
      <c r="BA208" s="2"/>
      <c r="BB208" s="819">
        <v>2022</v>
      </c>
      <c r="BC208" s="820"/>
      <c r="BD208" s="820"/>
      <c r="BE208" s="821"/>
      <c r="BF208" s="2"/>
      <c r="BG208" s="819">
        <v>2023</v>
      </c>
      <c r="BH208" s="820"/>
      <c r="BI208" s="820"/>
      <c r="BJ208" s="821"/>
      <c r="BK208" s="3"/>
      <c r="BL208" s="819">
        <v>2024</v>
      </c>
      <c r="BM208" s="820"/>
      <c r="BN208" s="820"/>
      <c r="BO208" s="821"/>
      <c r="BP208" s="3"/>
      <c r="BQ208" s="819">
        <v>2025</v>
      </c>
      <c r="BR208" s="820"/>
      <c r="BS208" s="820"/>
      <c r="BT208" s="821"/>
      <c r="BU208" s="3"/>
      <c r="BV208" s="11"/>
      <c r="BW208" s="12"/>
      <c r="BX208" s="12"/>
      <c r="BY208" s="12"/>
      <c r="BZ208" s="12"/>
      <c r="CA208" s="12"/>
      <c r="CB208" s="13"/>
      <c r="CC208" s="14"/>
      <c r="CD208" s="14"/>
      <c r="CE208" s="14"/>
      <c r="CF208" s="14"/>
      <c r="CG208" s="15"/>
      <c r="CH208" s="15"/>
      <c r="CI208" s="16"/>
      <c r="CJ208" s="733"/>
      <c r="CK208" s="781"/>
      <c r="CL208" s="781"/>
      <c r="CM208" s="781"/>
    </row>
    <row r="209" spans="1:91" s="28" customFormat="1" x14ac:dyDescent="0.25">
      <c r="A209" s="824"/>
      <c r="B209" s="825"/>
      <c r="C209" s="17"/>
      <c r="D209" s="18" t="s">
        <v>149</v>
      </c>
      <c r="E209" s="19" t="s">
        <v>150</v>
      </c>
      <c r="F209" s="19" t="s">
        <v>151</v>
      </c>
      <c r="G209" s="20" t="s">
        <v>152</v>
      </c>
      <c r="H209" s="21"/>
      <c r="I209" s="18" t="s">
        <v>149</v>
      </c>
      <c r="J209" s="19" t="s">
        <v>150</v>
      </c>
      <c r="K209" s="19" t="s">
        <v>151</v>
      </c>
      <c r="L209" s="20" t="s">
        <v>152</v>
      </c>
      <c r="M209" s="22"/>
      <c r="N209" s="18" t="s">
        <v>153</v>
      </c>
      <c r="O209" s="19" t="s">
        <v>150</v>
      </c>
      <c r="P209" s="19" t="s">
        <v>151</v>
      </c>
      <c r="Q209" s="20" t="s">
        <v>152</v>
      </c>
      <c r="R209" s="22"/>
      <c r="S209" s="18" t="s">
        <v>149</v>
      </c>
      <c r="T209" s="19" t="s">
        <v>150</v>
      </c>
      <c r="U209" s="19" t="s">
        <v>151</v>
      </c>
      <c r="V209" s="20" t="s">
        <v>152</v>
      </c>
      <c r="W209" s="22"/>
      <c r="X209" s="18" t="s">
        <v>149</v>
      </c>
      <c r="Y209" s="19" t="s">
        <v>150</v>
      </c>
      <c r="Z209" s="19" t="s">
        <v>151</v>
      </c>
      <c r="AA209" s="20" t="s">
        <v>152</v>
      </c>
      <c r="AB209" s="22"/>
      <c r="AC209" s="18" t="s">
        <v>149</v>
      </c>
      <c r="AD209" s="19" t="s">
        <v>150</v>
      </c>
      <c r="AE209" s="19" t="s">
        <v>151</v>
      </c>
      <c r="AF209" s="20" t="s">
        <v>152</v>
      </c>
      <c r="AG209" s="17"/>
      <c r="AH209" s="18" t="s">
        <v>149</v>
      </c>
      <c r="AI209" s="19" t="s">
        <v>150</v>
      </c>
      <c r="AJ209" s="19" t="s">
        <v>151</v>
      </c>
      <c r="AK209" s="20" t="s">
        <v>152</v>
      </c>
      <c r="AL209" s="17"/>
      <c r="AM209" s="18" t="s">
        <v>149</v>
      </c>
      <c r="AN209" s="19" t="s">
        <v>150</v>
      </c>
      <c r="AO209" s="19" t="s">
        <v>151</v>
      </c>
      <c r="AP209" s="20" t="s">
        <v>152</v>
      </c>
      <c r="AQ209" s="22"/>
      <c r="AR209" s="18" t="s">
        <v>149</v>
      </c>
      <c r="AS209" s="19" t="s">
        <v>150</v>
      </c>
      <c r="AT209" s="19" t="s">
        <v>151</v>
      </c>
      <c r="AU209" s="20" t="s">
        <v>152</v>
      </c>
      <c r="AV209" s="22"/>
      <c r="AW209" s="18" t="s">
        <v>149</v>
      </c>
      <c r="AX209" s="19" t="s">
        <v>150</v>
      </c>
      <c r="AY209" s="19" t="s">
        <v>151</v>
      </c>
      <c r="AZ209" s="20" t="s">
        <v>152</v>
      </c>
      <c r="BA209" s="22"/>
      <c r="BB209" s="18" t="s">
        <v>149</v>
      </c>
      <c r="BC209" s="19" t="s">
        <v>154</v>
      </c>
      <c r="BD209" s="19" t="s">
        <v>155</v>
      </c>
      <c r="BE209" s="20" t="s">
        <v>152</v>
      </c>
      <c r="BF209" s="22"/>
      <c r="BG209" s="18" t="s">
        <v>149</v>
      </c>
      <c r="BH209" s="19" t="s">
        <v>150</v>
      </c>
      <c r="BI209" s="19" t="s">
        <v>151</v>
      </c>
      <c r="BJ209" s="20" t="s">
        <v>152</v>
      </c>
      <c r="BK209" s="23"/>
      <c r="BL209" s="18" t="s">
        <v>149</v>
      </c>
      <c r="BM209" s="19" t="s">
        <v>150</v>
      </c>
      <c r="BN209" s="19" t="s">
        <v>151</v>
      </c>
      <c r="BO209" s="20" t="s">
        <v>152</v>
      </c>
      <c r="BP209" s="23"/>
      <c r="BQ209" s="18" t="s">
        <v>149</v>
      </c>
      <c r="BR209" s="19" t="s">
        <v>150</v>
      </c>
      <c r="BS209" s="19" t="s">
        <v>151</v>
      </c>
      <c r="BT209" s="20" t="s">
        <v>152</v>
      </c>
      <c r="BU209" s="23"/>
      <c r="BV209" s="24">
        <v>2012</v>
      </c>
      <c r="BW209" s="25">
        <v>2013</v>
      </c>
      <c r="BX209" s="25" t="s">
        <v>19</v>
      </c>
      <c r="BY209" s="25">
        <v>2015</v>
      </c>
      <c r="BZ209" s="25">
        <v>2016</v>
      </c>
      <c r="CA209" s="25">
        <v>2017</v>
      </c>
      <c r="CB209" s="25">
        <v>2018</v>
      </c>
      <c r="CC209" s="26">
        <v>2019</v>
      </c>
      <c r="CD209" s="26">
        <v>2020</v>
      </c>
      <c r="CE209" s="26">
        <v>2021</v>
      </c>
      <c r="CF209" s="26" t="s">
        <v>25</v>
      </c>
      <c r="CG209" s="26">
        <v>2023</v>
      </c>
      <c r="CH209" s="26">
        <v>2024</v>
      </c>
      <c r="CI209" s="27">
        <v>2025</v>
      </c>
      <c r="CJ209" s="733"/>
      <c r="CK209" s="781"/>
      <c r="CL209" s="781"/>
      <c r="CM209" s="781"/>
    </row>
    <row r="210" spans="1:91" ht="6" customHeight="1" x14ac:dyDescent="0.25">
      <c r="C210" s="1"/>
      <c r="D210" s="2"/>
      <c r="E210" s="2"/>
      <c r="F210" s="2"/>
      <c r="G210" s="2"/>
      <c r="H210" s="1"/>
      <c r="I210" s="2"/>
      <c r="J210" s="2"/>
      <c r="K210" s="2"/>
      <c r="L210" s="2"/>
      <c r="M210" s="1"/>
      <c r="N210" s="2"/>
      <c r="O210" s="2"/>
      <c r="P210" s="2"/>
      <c r="Q210" s="2"/>
      <c r="R210" s="1"/>
      <c r="S210" s="2"/>
      <c r="T210" s="2"/>
      <c r="U210" s="2"/>
      <c r="V210" s="2"/>
      <c r="W210" s="1"/>
      <c r="X210" s="2"/>
      <c r="Y210" s="2"/>
      <c r="Z210" s="2"/>
      <c r="AA210" s="2"/>
      <c r="AB210" s="1"/>
      <c r="AC210" s="2"/>
      <c r="AD210" s="2"/>
      <c r="AE210" s="2"/>
      <c r="AF210" s="2"/>
      <c r="AG210" s="1"/>
      <c r="AH210" s="2"/>
      <c r="AI210" s="2"/>
      <c r="AJ210" s="2"/>
      <c r="AK210" s="2"/>
      <c r="AL210" s="1"/>
      <c r="AM210" s="2"/>
      <c r="AN210" s="2"/>
      <c r="AO210" s="2"/>
      <c r="AP210" s="2"/>
      <c r="AQ210" s="1"/>
      <c r="AR210" s="2"/>
      <c r="AS210" s="2"/>
      <c r="AT210" s="2"/>
      <c r="AU210" s="2"/>
      <c r="AV210" s="1"/>
      <c r="AW210" s="2"/>
      <c r="AX210" s="2"/>
      <c r="AY210" s="2"/>
      <c r="AZ210" s="2"/>
      <c r="BA210" s="1"/>
      <c r="BB210" s="2"/>
      <c r="BC210" s="2"/>
      <c r="BD210" s="2"/>
      <c r="BE210" s="2"/>
      <c r="BF210" s="1"/>
      <c r="BG210" s="2"/>
      <c r="BH210" s="2"/>
      <c r="BI210" s="2"/>
      <c r="BJ210" s="2"/>
      <c r="BK210" s="3"/>
      <c r="BL210" s="2"/>
      <c r="BM210" s="2"/>
      <c r="BN210" s="2"/>
      <c r="BO210" s="2"/>
      <c r="BP210" s="3"/>
      <c r="BQ210" s="2"/>
      <c r="BR210" s="2"/>
      <c r="BS210" s="2"/>
      <c r="BT210" s="2"/>
      <c r="BU210" s="3"/>
      <c r="BV210" s="4"/>
      <c r="BW210" s="4"/>
      <c r="BX210" s="4"/>
      <c r="BY210" s="4"/>
      <c r="BZ210" s="4"/>
      <c r="CA210" s="4"/>
      <c r="CB210" s="4"/>
      <c r="CC210" s="5"/>
      <c r="CD210" s="5"/>
      <c r="CE210" s="5"/>
      <c r="CF210" s="5"/>
      <c r="CG210" s="5"/>
      <c r="CH210" s="5"/>
      <c r="CI210" s="5"/>
      <c r="CJ210" s="733"/>
      <c r="CK210" s="781"/>
      <c r="CL210" s="781"/>
      <c r="CM210" s="781"/>
    </row>
    <row r="211" spans="1:91" s="238" customFormat="1" ht="15" x14ac:dyDescent="0.25">
      <c r="A211" s="232"/>
      <c r="B211" s="233"/>
      <c r="C211" s="234"/>
      <c r="D211" s="235"/>
      <c r="E211" s="236"/>
      <c r="F211" s="236"/>
      <c r="G211" s="237"/>
      <c r="H211" s="234"/>
      <c r="I211" s="235"/>
      <c r="J211" s="236"/>
      <c r="K211" s="236"/>
      <c r="L211" s="237"/>
      <c r="M211" s="234"/>
      <c r="N211" s="235"/>
      <c r="O211" s="236"/>
      <c r="P211" s="236"/>
      <c r="Q211" s="237"/>
      <c r="R211" s="234"/>
      <c r="S211" s="235"/>
      <c r="T211" s="236"/>
      <c r="U211" s="236"/>
      <c r="V211" s="237"/>
      <c r="W211" s="234"/>
      <c r="X211" s="235"/>
      <c r="Y211" s="236"/>
      <c r="Z211" s="236"/>
      <c r="AA211" s="237"/>
      <c r="AB211" s="234"/>
      <c r="AC211" s="235"/>
      <c r="AD211" s="236"/>
      <c r="AE211" s="236"/>
      <c r="AF211" s="237"/>
      <c r="AG211" s="234"/>
      <c r="AH211" s="235"/>
      <c r="AI211" s="236"/>
      <c r="AJ211" s="236"/>
      <c r="AK211" s="237"/>
      <c r="AL211" s="234"/>
      <c r="AM211" s="235"/>
      <c r="AN211" s="236"/>
      <c r="AO211" s="236"/>
      <c r="AP211" s="237"/>
      <c r="AQ211" s="234"/>
      <c r="AR211" s="235"/>
      <c r="AS211" s="236"/>
      <c r="AT211" s="236"/>
      <c r="AU211" s="237"/>
      <c r="AV211" s="234"/>
      <c r="AW211" s="235"/>
      <c r="AX211" s="236"/>
      <c r="AY211" s="236"/>
      <c r="AZ211" s="237"/>
      <c r="BA211" s="234"/>
      <c r="BB211" s="235"/>
      <c r="BC211" s="236"/>
      <c r="BD211" s="236"/>
      <c r="BE211" s="237"/>
      <c r="BF211" s="234"/>
      <c r="BG211" s="235"/>
      <c r="BH211" s="236"/>
      <c r="BI211" s="236"/>
      <c r="BJ211" s="237"/>
      <c r="BK211" s="234"/>
      <c r="BL211" s="235"/>
      <c r="BM211" s="236"/>
      <c r="BN211" s="236"/>
      <c r="BO211" s="237"/>
      <c r="BP211" s="234"/>
      <c r="BQ211" s="235"/>
      <c r="BR211" s="236"/>
      <c r="BS211" s="236"/>
      <c r="BT211" s="237"/>
      <c r="BU211" s="234"/>
      <c r="BV211" s="235"/>
      <c r="BW211" s="236"/>
      <c r="BX211" s="236"/>
      <c r="BY211" s="236"/>
      <c r="BZ211" s="236"/>
      <c r="CA211" s="236"/>
      <c r="CB211" s="236"/>
      <c r="CC211" s="236"/>
      <c r="CD211" s="236"/>
      <c r="CE211" s="236"/>
      <c r="CF211" s="236"/>
      <c r="CG211" s="236"/>
      <c r="CH211" s="236"/>
      <c r="CI211" s="237"/>
      <c r="CJ211" s="733"/>
      <c r="CK211" s="781"/>
      <c r="CL211" s="781"/>
      <c r="CM211" s="781"/>
    </row>
    <row r="212" spans="1:91" s="238" customFormat="1" ht="15" x14ac:dyDescent="0.25">
      <c r="A212" s="239" t="s">
        <v>138</v>
      </c>
      <c r="B212" s="240"/>
      <c r="C212" s="241"/>
      <c r="D212" s="242" t="s">
        <v>14</v>
      </c>
      <c r="E212" s="243" t="s">
        <v>14</v>
      </c>
      <c r="F212" s="243" t="s">
        <v>14</v>
      </c>
      <c r="G212" s="244">
        <f>SUM(C49:G49)</f>
        <v>2411.448557014995</v>
      </c>
      <c r="H212" s="245"/>
      <c r="I212" s="242">
        <f>SUM(E49:I49)</f>
        <v>2525.165601149115</v>
      </c>
      <c r="J212" s="243">
        <f>SUM(F49:J49)</f>
        <v>2653.7521993939199</v>
      </c>
      <c r="K212" s="243">
        <f>SUM(G49:K49)</f>
        <v>2767.5192321394616</v>
      </c>
      <c r="L212" s="244">
        <f>SUM(H49:L49)</f>
        <v>2917.9762187400001</v>
      </c>
      <c r="M212" s="245"/>
      <c r="N212" s="242">
        <f>SUM(J49:N49)</f>
        <v>3006.0346575099998</v>
      </c>
      <c r="O212" s="243">
        <f>SUM(K49:O49)</f>
        <v>3050.9168538699987</v>
      </c>
      <c r="P212" s="243">
        <f>SUM(L49:P49)</f>
        <v>3075.8312657699967</v>
      </c>
      <c r="Q212" s="244">
        <f>SUM(M49:Q49)</f>
        <v>3157.935120029998</v>
      </c>
      <c r="R212" s="245"/>
      <c r="S212" s="242">
        <f>SUM(O49:S49)</f>
        <v>3442.4930077999979</v>
      </c>
      <c r="T212" s="243">
        <f>SUM(P49:T49)</f>
        <v>3537.4045919200034</v>
      </c>
      <c r="U212" s="243">
        <f>SUM(Q49:U49)</f>
        <v>3692.0397630300026</v>
      </c>
      <c r="V212" s="244">
        <f>SUM(R49:V49)</f>
        <v>3953.2934551899989</v>
      </c>
      <c r="W212" s="245"/>
      <c r="X212" s="242">
        <f>SUM(T49:X49)</f>
        <v>4024.2941387499941</v>
      </c>
      <c r="Y212" s="243">
        <f>SUM(U49:Y49)</f>
        <v>4186.3027834599889</v>
      </c>
      <c r="Z212" s="243">
        <f>SUM(V49:Z49)</f>
        <v>4271.562640949991</v>
      </c>
      <c r="AA212" s="244">
        <f>SUM(W49:AA49)</f>
        <v>4216.7230392199926</v>
      </c>
      <c r="AB212" s="245"/>
      <c r="AC212" s="242">
        <f>SUM(Y49:AC49)</f>
        <v>4106.1879706228556</v>
      </c>
      <c r="AD212" s="243">
        <f>SUM(Z49:AD49)</f>
        <v>3863.9777849385264</v>
      </c>
      <c r="AE212" s="243">
        <f>SUM(AA49:AE49)</f>
        <v>4056.0976855093213</v>
      </c>
      <c r="AF212" s="244">
        <f>SUM(AB49:AF49)</f>
        <v>3981.0067834855258</v>
      </c>
      <c r="AG212" s="245"/>
      <c r="AH212" s="242">
        <f>SUM(AD49:AH49)</f>
        <v>3542.0725410326668</v>
      </c>
      <c r="AI212" s="243">
        <f>SUM(AE49:AI49)</f>
        <v>3494.5936944869991</v>
      </c>
      <c r="AJ212" s="243">
        <f>SUM(AF49:AJ49)</f>
        <v>3122.8148620462071</v>
      </c>
      <c r="AK212" s="244">
        <f>SUM(AG49:AK49)</f>
        <v>3068.887368250003</v>
      </c>
      <c r="AL212" s="246"/>
      <c r="AM212" s="242">
        <v>3258.6703785047412</v>
      </c>
      <c r="AN212" s="243">
        <v>3129.7438686038495</v>
      </c>
      <c r="AO212" s="243">
        <v>3167.8595562144997</v>
      </c>
      <c r="AP212" s="244">
        <v>2436.2153923877377</v>
      </c>
      <c r="AQ212" s="247"/>
      <c r="AR212" s="242">
        <f>SUM(AN49:AR49)</f>
        <v>2897.8387390627004</v>
      </c>
      <c r="AS212" s="243">
        <f>SUM(AO49:AS49)</f>
        <v>2831.7249251940821</v>
      </c>
      <c r="AT212" s="243">
        <f>SUM(AP49:AT49)</f>
        <v>2890.748337384076</v>
      </c>
      <c r="AU212" s="244">
        <f>SUM(AQ49:AU49)</f>
        <v>3478.5385115340755</v>
      </c>
      <c r="AV212" s="247"/>
      <c r="AW212" s="242">
        <f>SUM(AS49:AW49)</f>
        <v>3595.0164795413775</v>
      </c>
      <c r="AX212" s="243">
        <f>SUM(AT49:AX49)</f>
        <v>3487.4334937199901</v>
      </c>
      <c r="AY212" s="243">
        <f>SUM(AU49:AY49)</f>
        <v>3466.4191455699956</v>
      </c>
      <c r="AZ212" s="244">
        <f>SUM(AV49:AZ49)</f>
        <v>3704.3009608599878</v>
      </c>
      <c r="BA212" s="247"/>
      <c r="BB212" s="242">
        <f>SUM(AX49:BB49)</f>
        <v>4020.9435379899919</v>
      </c>
      <c r="BC212" s="243">
        <f>SUM(AY49:BC49)</f>
        <v>5011.8853258899999</v>
      </c>
      <c r="BD212" s="243">
        <f>SUM(AZ49:BD49)</f>
        <v>4832.9762623617735</v>
      </c>
      <c r="BE212" s="244">
        <f>SUM(BA49:BE49)</f>
        <v>5478.410665371779</v>
      </c>
      <c r="BF212" s="247"/>
      <c r="BG212" s="242">
        <f>SUM(BC49:BG49)</f>
        <v>5244.5208239017848</v>
      </c>
      <c r="BH212" s="243">
        <f>SUM(BD49:BH49)</f>
        <v>4714.3442550217769</v>
      </c>
      <c r="BI212" s="243">
        <f>SUM(BE49:BI49)</f>
        <v>5876.9322111600031</v>
      </c>
      <c r="BJ212" s="244">
        <f>SUM(BF49:BJ49)</f>
        <v>6331.5484925399915</v>
      </c>
      <c r="BK212" s="247"/>
      <c r="BL212" s="242">
        <f>SUM(BH49:BL49)</f>
        <v>6610.1943182699833</v>
      </c>
      <c r="BM212" s="243">
        <f>SUM(BI49:BM49)</f>
        <v>6981.5983675269163</v>
      </c>
      <c r="BN212" s="243">
        <f>SUM(BJ49:BN49)</f>
        <v>6517.8690689471032</v>
      </c>
      <c r="BO212" s="244">
        <f>SUM(BK49:BO49)</f>
        <v>6609.9036190528959</v>
      </c>
      <c r="BP212" s="247"/>
      <c r="BQ212" s="242">
        <f>SUM(BM49:BQ49)</f>
        <v>6440.6876833061378</v>
      </c>
      <c r="BR212" s="243">
        <f>SUM(BN49:BR49)</f>
        <v>7174.7195565347647</v>
      </c>
      <c r="BS212" s="243">
        <f>SUM(BO49:BS49)</f>
        <v>7583.9204441544471</v>
      </c>
      <c r="BT212" s="244">
        <f>SUM(BP49:BT49)</f>
        <v>6767.033556538483</v>
      </c>
      <c r="BU212" s="247"/>
      <c r="BV212" s="242">
        <f>IF(G212&lt;&gt;0, G212, IF(F212&lt;&gt;0, F212, IF(E212&lt;&gt;0, E212, IF(D212&lt;&gt;0,D212, 0))))</f>
        <v>2411.448557014995</v>
      </c>
      <c r="BW212" s="243">
        <f>IF(L212&lt;&gt;0, L212, IF(K212&lt;&gt;0, K212, IF(J212&lt;&gt;0, J212, IF(I212&lt;&gt;0,I212, 0))))</f>
        <v>2917.9762187400001</v>
      </c>
      <c r="BX212" s="243">
        <f>IF(Q212&lt;&gt;0, Q212, IF(P212&lt;&gt;0, P212, IF(O212&lt;&gt;0, O212, IF(N212&lt;&gt;0,N212, 0))))</f>
        <v>3157.935120029998</v>
      </c>
      <c r="BY212" s="243">
        <f>IF(V212&lt;&gt;0, V212, IF(U212&lt;&gt;0, U212, IF(T212&lt;&gt;0, T212, IF(S212&lt;&gt;0,S212, 0))))</f>
        <v>3953.2934551899989</v>
      </c>
      <c r="BZ212" s="243">
        <f>IF(AA212&lt;&gt;0, AA212, IF(Z212&lt;&gt;0, Z212, IF(Y212&lt;&gt;0, Y212, IF(X212&lt;&gt;0, X212, 0))))</f>
        <v>4216.7230392199926</v>
      </c>
      <c r="CA212" s="243">
        <f>IF(AF212&lt;&gt;0, AF212, IF(AE212&lt;&gt;0, AE212, IF(AD212&lt;&gt;0, AD212, IF(AC212&lt;&gt;0, AC212, 0))))</f>
        <v>3981.0067834855258</v>
      </c>
      <c r="CB212" s="243">
        <f>IF(AK212&lt;&gt;0, AK212, IF(AJ212&lt;&gt;0, AJ212, IF(AI212&lt;&gt;0, AI212, IF(AH212&lt;&gt;0, AH212, 0))))</f>
        <v>3068.887368250003</v>
      </c>
      <c r="CC212" s="243">
        <f>IF(AP212&lt;&gt;0, AP212, IF(AO212&lt;&gt;0, AO212, IF(AN212&lt;&gt;0, AN212, IF(AM212&lt;&gt;0, AM212, 0))))</f>
        <v>2436.2153923877377</v>
      </c>
      <c r="CD212" s="243">
        <f>IF(AU212&lt;&gt;0, AU212, IF(AT212&lt;&gt;0, AT212, IF(AS212&lt;&gt;0, AS212, IF(AR212&lt;&gt;0, AR212, 0))))</f>
        <v>3478.5385115340755</v>
      </c>
      <c r="CE212" s="243">
        <f>IF(AZ212&lt;&gt;0, AZ212, IF(AY212&lt;&gt;0, AY212, IF(AX212&lt;&gt;0, AX212, IF(AW212&lt;&gt;0, AW212, 0))))</f>
        <v>3704.3009608599878</v>
      </c>
      <c r="CF212" s="243">
        <f>IF(BE212&lt;&gt;0, BE212, IF(BD212&lt;&gt;0, BD212, IF(BC212&lt;&gt;0, BC212, IF(BB212&lt;&gt;0, BB212, 0))))</f>
        <v>5478.410665371779</v>
      </c>
      <c r="CG212" s="243">
        <f>IF(BJ212&lt;&gt;0, BJ212, IF(BI212&lt;&gt;0, BI212, IF(BH212&lt;&gt;0, BH212, IF(BG212&lt;&gt;0, BG212, 0))))</f>
        <v>6331.5484925399915</v>
      </c>
      <c r="CH212" s="243">
        <f>IF(BO212&lt;&gt;0, BO212, IF(BN212&lt;&gt;0, BN212, IF(BM212&lt;&gt;0, BM212, IF(BL212&lt;&gt;0, BL212, 0))))</f>
        <v>6609.9036190528959</v>
      </c>
      <c r="CI212" s="244">
        <f>IF(BT212&lt;&gt;0, BT212, IF(BS212&lt;&gt;0, BS212, IF(BR212&lt;&gt;0, BR212, IF(BQ212&lt;&gt;0, BQ212, 0))))</f>
        <v>6767.033556538483</v>
      </c>
      <c r="CJ212" s="733"/>
      <c r="CK212" s="781"/>
      <c r="CL212" s="781"/>
      <c r="CM212" s="781"/>
    </row>
    <row r="213" spans="1:91" s="238" customFormat="1" ht="6" customHeight="1" x14ac:dyDescent="0.25">
      <c r="A213" s="248"/>
      <c r="B213" s="249"/>
      <c r="C213" s="234"/>
      <c r="D213" s="250"/>
      <c r="E213" s="251"/>
      <c r="F213" s="251"/>
      <c r="G213" s="252"/>
      <c r="H213" s="246"/>
      <c r="I213" s="250"/>
      <c r="J213" s="251"/>
      <c r="K213" s="251"/>
      <c r="L213" s="252"/>
      <c r="M213" s="246"/>
      <c r="N213" s="250"/>
      <c r="O213" s="251"/>
      <c r="P213" s="251"/>
      <c r="Q213" s="252"/>
      <c r="R213" s="246"/>
      <c r="S213" s="250"/>
      <c r="T213" s="251"/>
      <c r="U213" s="251"/>
      <c r="V213" s="252"/>
      <c r="W213" s="246"/>
      <c r="X213" s="250"/>
      <c r="Y213" s="251"/>
      <c r="Z213" s="251"/>
      <c r="AA213" s="252"/>
      <c r="AB213" s="246"/>
      <c r="AC213" s="250"/>
      <c r="AD213" s="251"/>
      <c r="AE213" s="251"/>
      <c r="AF213" s="252"/>
      <c r="AG213" s="246"/>
      <c r="AH213" s="250"/>
      <c r="AI213" s="251"/>
      <c r="AJ213" s="251"/>
      <c r="AK213" s="252"/>
      <c r="AL213" s="246"/>
      <c r="AM213" s="250"/>
      <c r="AN213" s="251"/>
      <c r="AO213" s="251"/>
      <c r="AP213" s="252"/>
      <c r="AQ213" s="247"/>
      <c r="AR213" s="250"/>
      <c r="AS213" s="251"/>
      <c r="AT213" s="251"/>
      <c r="AU213" s="252"/>
      <c r="AV213" s="247"/>
      <c r="AW213" s="250"/>
      <c r="AX213" s="251"/>
      <c r="AY213" s="251"/>
      <c r="AZ213" s="252"/>
      <c r="BA213" s="247"/>
      <c r="BB213" s="250"/>
      <c r="BC213" s="251"/>
      <c r="BD213" s="251"/>
      <c r="BE213" s="252"/>
      <c r="BF213" s="247"/>
      <c r="BG213" s="250"/>
      <c r="BH213" s="251"/>
      <c r="BI213" s="251"/>
      <c r="BJ213" s="252"/>
      <c r="BK213" s="247"/>
      <c r="BL213" s="250"/>
      <c r="BM213" s="251"/>
      <c r="BN213" s="251"/>
      <c r="BO213" s="252"/>
      <c r="BP213" s="247"/>
      <c r="BQ213" s="250"/>
      <c r="BR213" s="251"/>
      <c r="BS213" s="251"/>
      <c r="BT213" s="252"/>
      <c r="BU213" s="247"/>
      <c r="BV213" s="250"/>
      <c r="BW213" s="251"/>
      <c r="BX213" s="251"/>
      <c r="BY213" s="251"/>
      <c r="BZ213" s="251"/>
      <c r="CA213" s="251"/>
      <c r="CB213" s="251"/>
      <c r="CC213" s="251"/>
      <c r="CD213" s="251"/>
      <c r="CE213" s="251"/>
      <c r="CF213" s="251"/>
      <c r="CG213" s="251"/>
      <c r="CH213" s="251"/>
      <c r="CI213" s="252"/>
      <c r="CJ213" s="733"/>
      <c r="CK213" s="781"/>
      <c r="CL213" s="781"/>
      <c r="CM213" s="781"/>
    </row>
    <row r="214" spans="1:91" s="238" customFormat="1" ht="15" x14ac:dyDescent="0.25">
      <c r="A214" s="248" t="s">
        <v>139</v>
      </c>
      <c r="B214" s="249"/>
      <c r="C214" s="234"/>
      <c r="D214" s="250" t="s">
        <v>14</v>
      </c>
      <c r="E214" s="251" t="s">
        <v>14</v>
      </c>
      <c r="F214" s="251" t="s">
        <v>14</v>
      </c>
      <c r="G214" s="252">
        <f>-SUM(C65:G65)</f>
        <v>-693.07935350499997</v>
      </c>
      <c r="H214" s="246"/>
      <c r="I214" s="250">
        <f>-SUM(E65:I65)</f>
        <v>-721.40592630499998</v>
      </c>
      <c r="J214" s="251">
        <f>-SUM(F65:J65)</f>
        <v>-747.16019513499987</v>
      </c>
      <c r="K214" s="251">
        <f>-SUM(G65:K65)</f>
        <v>-762.78788579499997</v>
      </c>
      <c r="L214" s="252">
        <f>-SUM(H65:L65)</f>
        <v>-778.93665039999996</v>
      </c>
      <c r="M214" s="246"/>
      <c r="N214" s="250">
        <f>-SUM(J65:N65)</f>
        <v>-803.77824577000001</v>
      </c>
      <c r="O214" s="251">
        <f>-SUM(K65:O65)</f>
        <v>-827.39170517999992</v>
      </c>
      <c r="P214" s="251">
        <f>-SUM(L65:P65)</f>
        <v>-852.38990608999995</v>
      </c>
      <c r="Q214" s="252">
        <f>-SUM(M65:Q65)</f>
        <v>-887.82656381999993</v>
      </c>
      <c r="R214" s="246"/>
      <c r="S214" s="250">
        <f>-SUM(O65:S65)</f>
        <v>-909.41764927999998</v>
      </c>
      <c r="T214" s="251">
        <f>-SUM(P65:T65)</f>
        <v>-934.70704711999997</v>
      </c>
      <c r="U214" s="251">
        <f>-SUM(Q65:U65)</f>
        <v>-967.80829088999997</v>
      </c>
      <c r="V214" s="252">
        <f>-SUM(R65:V65)</f>
        <v>-1002.6472062099999</v>
      </c>
      <c r="W214" s="246"/>
      <c r="X214" s="250">
        <f>-SUM(T65:X65)</f>
        <v>-1036.8922345299998</v>
      </c>
      <c r="Y214" s="251">
        <f>-SUM(U65:Y65)</f>
        <v>-1070.4374785299999</v>
      </c>
      <c r="Z214" s="251">
        <f>-SUM(V65:Z65)</f>
        <v>-1091.0203157199999</v>
      </c>
      <c r="AA214" s="252">
        <f>-SUM(W65:AA65)</f>
        <v>-1103.5379706599999</v>
      </c>
      <c r="AB214" s="246"/>
      <c r="AC214" s="250">
        <f>-SUM(Y65:AC65)</f>
        <v>-1126.68133747</v>
      </c>
      <c r="AD214" s="251">
        <f>-SUM(Z65:AD65)</f>
        <v>-1143.0848665099998</v>
      </c>
      <c r="AE214" s="251">
        <f>-SUM(AA65:AE65)</f>
        <v>-1146.9372176499999</v>
      </c>
      <c r="AF214" s="252">
        <f>-SUM(AB65:AF65)</f>
        <v>-1167.59296533</v>
      </c>
      <c r="AG214" s="246"/>
      <c r="AH214" s="250">
        <f>-SUM(AD65:AH65)</f>
        <v>-1173.08587074</v>
      </c>
      <c r="AI214" s="251">
        <f>-SUM(AE65:AI65)</f>
        <v>-1171.39327452</v>
      </c>
      <c r="AJ214" s="251">
        <f>-SUM(AF65:AJ65)</f>
        <v>-1189.08949768</v>
      </c>
      <c r="AK214" s="252">
        <f>-SUM(AG65:AK65)</f>
        <v>-1184.31271943</v>
      </c>
      <c r="AL214" s="246"/>
      <c r="AM214" s="250">
        <v>-1181.107248979933</v>
      </c>
      <c r="AN214" s="251">
        <v>-1193.3423378284892</v>
      </c>
      <c r="AO214" s="251">
        <v>-1201.4664031941479</v>
      </c>
      <c r="AP214" s="252">
        <v>-1206.4762218622477</v>
      </c>
      <c r="AQ214" s="247"/>
      <c r="AR214" s="250">
        <f>-SUM(AN65:AR65)</f>
        <v>-1514.1404862099998</v>
      </c>
      <c r="AS214" s="251">
        <f>-SUM(AO65:AS65)</f>
        <v>-1520.0064207</v>
      </c>
      <c r="AT214" s="251">
        <f>-SUM(AP65:AT65)</f>
        <v>-1548.6791410999999</v>
      </c>
      <c r="AU214" s="252">
        <f>-SUM(AQ65:AU65)</f>
        <v>-1556.59887832</v>
      </c>
      <c r="AV214" s="247"/>
      <c r="AW214" s="250">
        <f>-SUM(AS65:AW65)</f>
        <v>-1550.9264265600004</v>
      </c>
      <c r="AX214" s="251">
        <f>-SUM(AT65:AX65)</f>
        <v>-1585.8803965300001</v>
      </c>
      <c r="AY214" s="251">
        <f>-SUM(AU65:AY65)</f>
        <v>-1605.94262437</v>
      </c>
      <c r="AZ214" s="252">
        <f>-SUM(AV65:AZ65)</f>
        <v>-1659.7685473700001</v>
      </c>
      <c r="BA214" s="247"/>
      <c r="BB214" s="250">
        <f>-SUM(AX65:BB65)</f>
        <v>-1730.6564209200001</v>
      </c>
      <c r="BC214" s="251">
        <f>-SUM(AY65:BC65)</f>
        <v>-1719.4527153499998</v>
      </c>
      <c r="BD214" s="251">
        <f>-SUM(AZ65:BD65)</f>
        <v>-1703.0310964199998</v>
      </c>
      <c r="BE214" s="252">
        <f>-SUM(BA65:BE65)</f>
        <v>-1693.04580459</v>
      </c>
      <c r="BF214" s="247"/>
      <c r="BG214" s="250">
        <f>-SUM(BC65:BG65)</f>
        <v>-1642.4567312000001</v>
      </c>
      <c r="BH214" s="251">
        <f>-SUM(BD65:BH65)</f>
        <v>-1686.92749976</v>
      </c>
      <c r="BI214" s="251">
        <f>-SUM(BE65:BI65)</f>
        <v>-1709.1996741299999</v>
      </c>
      <c r="BJ214" s="252">
        <f>-SUM(BF65:BJ65)</f>
        <v>-1753.7234886099998</v>
      </c>
      <c r="BK214" s="247"/>
      <c r="BL214" s="250">
        <f>-SUM(BH65:BL65)</f>
        <v>-1762.85913134</v>
      </c>
      <c r="BM214" s="251">
        <f>-SUM(BI65:BM65)</f>
        <v>-1759.2685702301146</v>
      </c>
      <c r="BN214" s="251">
        <f>-SUM(BJ65:BN65)</f>
        <v>-1759.2160730857506</v>
      </c>
      <c r="BO214" s="252">
        <f>-SUM(BK65:BO65)</f>
        <v>-1730.7396620452107</v>
      </c>
      <c r="BP214" s="247"/>
      <c r="BQ214" s="250">
        <f>-SUM(BM65:BQ65)</f>
        <v>-1726.3670460680567</v>
      </c>
      <c r="BR214" s="251">
        <f>-SUM(BN65:BR65)</f>
        <v>-1781.4105812471678</v>
      </c>
      <c r="BS214" s="251">
        <f>-SUM(BO65:BS65)</f>
        <v>-1928.9332046132076</v>
      </c>
      <c r="BT214" s="252">
        <f>-SUM(BP65:BT65)</f>
        <v>-2040.6316751215163</v>
      </c>
      <c r="BU214" s="247"/>
      <c r="BV214" s="250">
        <f>IF(G214&lt;&gt;0, G214, IF(F214&lt;&gt;0, F214, IF(E214&lt;&gt;0, E214, IF(D214&lt;&gt;0,D214, 0))))</f>
        <v>-693.07935350499997</v>
      </c>
      <c r="BW214" s="251">
        <f>IF(L214&lt;&gt;0, L214, IF(K214&lt;&gt;0, K214, IF(J214&lt;&gt;0, J214, IF(I214&lt;&gt;0,I214, 0))))</f>
        <v>-778.93665039999996</v>
      </c>
      <c r="BX214" s="251">
        <f>IF(Q214&lt;&gt;0, Q214, IF(P214&lt;&gt;0, P214, IF(O214&lt;&gt;0, O214, IF(N214&lt;&gt;0,N214, 0))))</f>
        <v>-887.82656381999993</v>
      </c>
      <c r="BY214" s="251">
        <f>IF(V214&lt;&gt;0, V214, IF(U214&lt;&gt;0, U214, IF(T214&lt;&gt;0, T214, IF(S214&lt;&gt;0,S214, 0))))</f>
        <v>-1002.6472062099999</v>
      </c>
      <c r="BZ214" s="251">
        <f>IF(AA214&lt;&gt;0, AA214, IF(Z214&lt;&gt;0, Z214, IF(Y214&lt;&gt;0, Y214, IF(X214&lt;&gt;0, X214, 0))))</f>
        <v>-1103.5379706599999</v>
      </c>
      <c r="CA214" s="251">
        <f>IF(AF214&lt;&gt;0, AF214, IF(AE214&lt;&gt;0, AE214, IF(AD214&lt;&gt;0, AD214, IF(AC214&lt;&gt;0, AC214, 0))))</f>
        <v>-1167.59296533</v>
      </c>
      <c r="CB214" s="251">
        <f>IF(AK214&lt;&gt;0, AK214, IF(AJ214&lt;&gt;0, AJ214, IF(AI214&lt;&gt;0, AI214, IF(AH214&lt;&gt;0, AH214, 0))))</f>
        <v>-1184.31271943</v>
      </c>
      <c r="CC214" s="251">
        <f>IF(AP214&lt;&gt;0, AP214, IF(AO214&lt;&gt;0, AO214, IF(AN214&lt;&gt;0, AN214, IF(AM214&lt;&gt;0, AM214, 0))))</f>
        <v>-1206.4762218622477</v>
      </c>
      <c r="CD214" s="251">
        <f>IF(AU214&lt;&gt;0, AU214, IF(AT214&lt;&gt;0, AT214, IF(AS214&lt;&gt;0, AS214, IF(AR214&lt;&gt;0, AR214, 0))))</f>
        <v>-1556.59887832</v>
      </c>
      <c r="CE214" s="251">
        <f>IF(AZ214&lt;&gt;0, AZ214, IF(AY214&lt;&gt;0, AY214, IF(AX214&lt;&gt;0, AX214, IF(AW214&lt;&gt;0, AW214, 0))))</f>
        <v>-1659.7685473700001</v>
      </c>
      <c r="CF214" s="251">
        <f>IF(BE214&lt;&gt;0, BE214, IF(BD214&lt;&gt;0, BD214, IF(BC214&lt;&gt;0, BC214, IF(BB214&lt;&gt;0, BB214, 0))))</f>
        <v>-1693.04580459</v>
      </c>
      <c r="CG214" s="251">
        <f>IF(BJ214&lt;&gt;0, BJ214, IF(BI214&lt;&gt;0, BI214, IF(BH214&lt;&gt;0, BH214, IF(BG214&lt;&gt;0, BG214, 0))))</f>
        <v>-1753.7234886099998</v>
      </c>
      <c r="CH214" s="251">
        <f>IF(BO214&lt;&gt;0, BO214, IF(BN214&lt;&gt;0, BN214, IF(BM214&lt;&gt;0, BM214, IF(BL214&lt;&gt;0, BL214, 0))))</f>
        <v>-1730.7396620452107</v>
      </c>
      <c r="CI214" s="252">
        <f t="shared" ref="CI214:CI218" si="395">IF(BT214&lt;&gt;0, BT214, IF(BS214&lt;&gt;0, BS214, IF(BR214&lt;&gt;0, BR214, IF(BQ214&lt;&gt;0, BQ214, 0))))</f>
        <v>-2040.6316751215163</v>
      </c>
      <c r="CJ214" s="733"/>
      <c r="CK214" s="781"/>
      <c r="CL214" s="781"/>
      <c r="CM214" s="781"/>
    </row>
    <row r="215" spans="1:91" s="238" customFormat="1" ht="15" x14ac:dyDescent="0.25">
      <c r="A215" s="248" t="s">
        <v>140</v>
      </c>
      <c r="B215" s="249"/>
      <c r="C215" s="234"/>
      <c r="D215" s="250" t="s">
        <v>14</v>
      </c>
      <c r="E215" s="251" t="s">
        <v>14</v>
      </c>
      <c r="F215" s="251" t="s">
        <v>14</v>
      </c>
      <c r="G215" s="252">
        <f t="shared" ref="G215:BL215" si="396">-(G212+G214)*G216</f>
        <v>-584.2455291933984</v>
      </c>
      <c r="H215" s="246"/>
      <c r="I215" s="250">
        <f t="shared" si="396"/>
        <v>-613.27828944699922</v>
      </c>
      <c r="J215" s="251">
        <f t="shared" si="396"/>
        <v>-648.24128144803285</v>
      </c>
      <c r="K215" s="251">
        <f t="shared" si="396"/>
        <v>-681.60865775711704</v>
      </c>
      <c r="L215" s="252">
        <f t="shared" si="396"/>
        <v>-727.27345323560007</v>
      </c>
      <c r="M215" s="246"/>
      <c r="N215" s="250">
        <f t="shared" si="396"/>
        <v>-748.76717999159996</v>
      </c>
      <c r="O215" s="251">
        <f t="shared" si="396"/>
        <v>-755.99855055459966</v>
      </c>
      <c r="P215" s="251">
        <f t="shared" si="396"/>
        <v>-755.97006229119893</v>
      </c>
      <c r="Q215" s="252">
        <f t="shared" si="396"/>
        <v>-771.83690911139934</v>
      </c>
      <c r="R215" s="246"/>
      <c r="S215" s="250">
        <f t="shared" si="396"/>
        <v>-861.24562189679943</v>
      </c>
      <c r="T215" s="251">
        <f t="shared" si="396"/>
        <v>-884.91716523200125</v>
      </c>
      <c r="U215" s="251">
        <f t="shared" si="396"/>
        <v>-926.23870052760094</v>
      </c>
      <c r="V215" s="252">
        <f t="shared" si="396"/>
        <v>-1003.2197246531996</v>
      </c>
      <c r="W215" s="246"/>
      <c r="X215" s="250">
        <f t="shared" si="396"/>
        <v>-1015.7166474347981</v>
      </c>
      <c r="Y215" s="251">
        <f t="shared" si="396"/>
        <v>-1059.3942036761964</v>
      </c>
      <c r="Z215" s="251">
        <f t="shared" si="396"/>
        <v>-1081.3843905781971</v>
      </c>
      <c r="AA215" s="252">
        <f t="shared" si="396"/>
        <v>-1058.4829233103976</v>
      </c>
      <c r="AB215" s="246"/>
      <c r="AC215" s="250">
        <f t="shared" si="396"/>
        <v>-1013.0322552719709</v>
      </c>
      <c r="AD215" s="251">
        <f t="shared" si="396"/>
        <v>-925.10359226569915</v>
      </c>
      <c r="AE215" s="251">
        <f t="shared" si="396"/>
        <v>-989.1145590721693</v>
      </c>
      <c r="AF215" s="252">
        <f t="shared" si="396"/>
        <v>-956.56069817287892</v>
      </c>
      <c r="AG215" s="246"/>
      <c r="AH215" s="250">
        <f t="shared" si="396"/>
        <v>-805.45546789950663</v>
      </c>
      <c r="AI215" s="251">
        <f t="shared" si="396"/>
        <v>-789.88814278877976</v>
      </c>
      <c r="AJ215" s="251">
        <f t="shared" si="396"/>
        <v>-657.46662388451045</v>
      </c>
      <c r="AK215" s="252">
        <f t="shared" si="396"/>
        <v>-640.75538059880103</v>
      </c>
      <c r="AL215" s="246"/>
      <c r="AM215" s="250">
        <f t="shared" ref="AM215:AO215" si="397">-(AM212+AM214)*AM216</f>
        <v>-706.37146403843485</v>
      </c>
      <c r="AN215" s="251">
        <f t="shared" si="397"/>
        <v>-658.37652046362257</v>
      </c>
      <c r="AO215" s="251">
        <f t="shared" si="397"/>
        <v>-668.57367202691967</v>
      </c>
      <c r="AP215" s="252">
        <f>-(AP212+AP214)*AP216</f>
        <v>-418.11131797866659</v>
      </c>
      <c r="AQ215" s="247"/>
      <c r="AR215" s="250">
        <f t="shared" si="396"/>
        <v>-470.45740596991823</v>
      </c>
      <c r="AS215" s="251">
        <f t="shared" si="396"/>
        <v>-445.98429152798792</v>
      </c>
      <c r="AT215" s="251">
        <f t="shared" si="396"/>
        <v>-456.30352673658587</v>
      </c>
      <c r="AU215" s="252">
        <f t="shared" si="396"/>
        <v>-653.45947529278567</v>
      </c>
      <c r="AV215" s="247"/>
      <c r="AW215" s="250">
        <f t="shared" si="396"/>
        <v>-694.99061801366827</v>
      </c>
      <c r="AX215" s="251">
        <f t="shared" si="396"/>
        <v>-646.52805304459662</v>
      </c>
      <c r="AY215" s="251">
        <f t="shared" si="396"/>
        <v>-632.56201720799857</v>
      </c>
      <c r="AZ215" s="252">
        <f t="shared" si="396"/>
        <v>-695.14102058659591</v>
      </c>
      <c r="BA215" s="247"/>
      <c r="BB215" s="250">
        <f t="shared" si="396"/>
        <v>-778.69761980379724</v>
      </c>
      <c r="BC215" s="251">
        <f t="shared" si="396"/>
        <v>-1119.4270875836</v>
      </c>
      <c r="BD215" s="251">
        <f t="shared" si="396"/>
        <v>-1064.1813564202032</v>
      </c>
      <c r="BE215" s="252">
        <f t="shared" si="396"/>
        <v>-1287.0240526658049</v>
      </c>
      <c r="BF215" s="247"/>
      <c r="BG215" s="250">
        <f t="shared" si="396"/>
        <v>-1044.5985868835176</v>
      </c>
      <c r="BH215" s="251">
        <f t="shared" si="396"/>
        <v>-877.95085902591518</v>
      </c>
      <c r="BI215" s="251">
        <f t="shared" si="396"/>
        <v>-1208.6424357387009</v>
      </c>
      <c r="BJ215" s="252">
        <f t="shared" si="396"/>
        <v>-1327.5692511396976</v>
      </c>
      <c r="BK215" s="247"/>
      <c r="BL215" s="250">
        <f t="shared" si="396"/>
        <v>-1502.6739079482948</v>
      </c>
      <c r="BM215" s="251">
        <f t="shared" ref="BM215:BN215" si="398">-(BM212+BM214)*BM216</f>
        <v>-1618.9222371620083</v>
      </c>
      <c r="BN215" s="251">
        <f t="shared" si="398"/>
        <v>-1475.1824287170193</v>
      </c>
      <c r="BO215" s="252">
        <f>-(BO212+BO214)*BO216</f>
        <v>-1512.5408266723823</v>
      </c>
      <c r="BP215" s="247"/>
      <c r="BQ215" s="250">
        <f>-(BQ212+BQ214)*BQ216</f>
        <v>-1461.4393975438052</v>
      </c>
      <c r="BR215" s="251">
        <f>-(BR212+BR214)*BR216</f>
        <v>-1671.9257823391549</v>
      </c>
      <c r="BS215" s="251">
        <f>-(BS212+BS214)*BS216</f>
        <v>-1753.0460442577842</v>
      </c>
      <c r="BT215" s="252">
        <f>-(BT212+BT214)*BT216</f>
        <v>-1465.1845832392596</v>
      </c>
      <c r="BU215" s="247"/>
      <c r="BV215" s="250">
        <f>IF(G215&lt;&gt;0, G215, IF(F215&lt;&gt;0, F215, IF(E215&lt;&gt;0, E215, IF(D215&lt;&gt;0,D215, 0))))</f>
        <v>-584.2455291933984</v>
      </c>
      <c r="BW215" s="251">
        <f>IF(L215&lt;&gt;0, L215, IF(K215&lt;&gt;0, K215, IF(J215&lt;&gt;0, J215, IF(I215&lt;&gt;0,I215, 0))))</f>
        <v>-727.27345323560007</v>
      </c>
      <c r="BX215" s="251">
        <f>IF(Q215&lt;&gt;0, Q215, IF(P215&lt;&gt;0, P215, IF(O215&lt;&gt;0, O215, IF(N215&lt;&gt;0,N215, 0))))</f>
        <v>-771.83690911139934</v>
      </c>
      <c r="BY215" s="251">
        <f>IF(V215&lt;&gt;0, V215, IF(U215&lt;&gt;0, U215, IF(T215&lt;&gt;0, T215, IF(S215&lt;&gt;0,S215, 0))))</f>
        <v>-1003.2197246531996</v>
      </c>
      <c r="BZ215" s="251">
        <f>IF(AA215&lt;&gt;0, AA215, IF(Z215&lt;&gt;0, Z215, IF(Y215&lt;&gt;0, Y215, IF(X215&lt;&gt;0, X215, 0))))</f>
        <v>-1058.4829233103976</v>
      </c>
      <c r="CA215" s="251">
        <f>IF(AF215&lt;&gt;0, AF215, IF(AE215&lt;&gt;0, AE215, IF(AD215&lt;&gt;0, AD215, IF(AC215&lt;&gt;0, AC215, 0))))</f>
        <v>-956.56069817287892</v>
      </c>
      <c r="CB215" s="251">
        <f>IF(AK215&lt;&gt;0, AK215, IF(AJ215&lt;&gt;0, AJ215, IF(AI215&lt;&gt;0, AI215, IF(AH215&lt;&gt;0, AH215, 0))))</f>
        <v>-640.75538059880103</v>
      </c>
      <c r="CC215" s="251">
        <f>IF(AP215&lt;&gt;0, AP215, IF(AO215&lt;&gt;0, AO215, IF(AN215&lt;&gt;0, AN215, IF(AM215&lt;&gt;0, AM215, 0))))</f>
        <v>-418.11131797866659</v>
      </c>
      <c r="CD215" s="251">
        <f>IF(AU215&lt;&gt;0, AU215, IF(AT215&lt;&gt;0, AT215, IF(AS215&lt;&gt;0, AS215, IF(AR215&lt;&gt;0, AR215, 0))))</f>
        <v>-653.45947529278567</v>
      </c>
      <c r="CE215" s="251">
        <f>IF(AZ215&lt;&gt;0, AZ215, IF(AY215&lt;&gt;0, AY215, IF(AX215&lt;&gt;0, AX215, IF(AW215&lt;&gt;0, AW215, 0))))</f>
        <v>-695.14102058659591</v>
      </c>
      <c r="CF215" s="251">
        <f>IF(BE215&lt;&gt;0, BE215, IF(BD215&lt;&gt;0, BD215, IF(BC215&lt;&gt;0, BC215, IF(BB215&lt;&gt;0, BB215, 0))))</f>
        <v>-1287.0240526658049</v>
      </c>
      <c r="CG215" s="251">
        <f>IF(BJ215&lt;&gt;0, BJ215, IF(BI215&lt;&gt;0, BI215, IF(BH215&lt;&gt;0, BH215, IF(BG215&lt;&gt;0, BG215, 0))))</f>
        <v>-1327.5692511396976</v>
      </c>
      <c r="CH215" s="251">
        <f>IF(BO215&lt;&gt;0, BO215, IF(BN215&lt;&gt;0, BN215, IF(BM215&lt;&gt;0, BM215, IF(BL215&lt;&gt;0, BL215, 0))))</f>
        <v>-1512.5408266723823</v>
      </c>
      <c r="CI215" s="252">
        <f t="shared" si="395"/>
        <v>-1465.1845832392596</v>
      </c>
      <c r="CJ215" s="733"/>
      <c r="CK215" s="781"/>
      <c r="CL215" s="781"/>
      <c r="CM215" s="781"/>
    </row>
    <row r="216" spans="1:91" s="238" customFormat="1" ht="15" x14ac:dyDescent="0.25">
      <c r="A216" s="253"/>
      <c r="B216" s="254" t="s">
        <v>7</v>
      </c>
      <c r="C216" s="255"/>
      <c r="D216" s="256">
        <v>0.34</v>
      </c>
      <c r="E216" s="257">
        <v>0.34</v>
      </c>
      <c r="F216" s="257">
        <v>0.34</v>
      </c>
      <c r="G216" s="258">
        <v>0.34</v>
      </c>
      <c r="H216" s="259"/>
      <c r="I216" s="256">
        <v>0.34</v>
      </c>
      <c r="J216" s="257">
        <v>0.34</v>
      </c>
      <c r="K216" s="257">
        <v>0.34</v>
      </c>
      <c r="L216" s="258">
        <v>0.34</v>
      </c>
      <c r="M216" s="259"/>
      <c r="N216" s="256">
        <v>0.34</v>
      </c>
      <c r="O216" s="257">
        <v>0.34</v>
      </c>
      <c r="P216" s="257">
        <v>0.34</v>
      </c>
      <c r="Q216" s="258">
        <v>0.34</v>
      </c>
      <c r="R216" s="259"/>
      <c r="S216" s="256">
        <v>0.34</v>
      </c>
      <c r="T216" s="257">
        <v>0.34</v>
      </c>
      <c r="U216" s="257">
        <v>0.34</v>
      </c>
      <c r="V216" s="258">
        <v>0.34</v>
      </c>
      <c r="W216" s="259"/>
      <c r="X216" s="256">
        <v>0.34</v>
      </c>
      <c r="Y216" s="257">
        <v>0.34</v>
      </c>
      <c r="Z216" s="257">
        <v>0.34</v>
      </c>
      <c r="AA216" s="258">
        <v>0.34</v>
      </c>
      <c r="AB216" s="259"/>
      <c r="AC216" s="256">
        <v>0.34</v>
      </c>
      <c r="AD216" s="257">
        <v>0.34</v>
      </c>
      <c r="AE216" s="257">
        <v>0.34</v>
      </c>
      <c r="AF216" s="258">
        <v>0.34</v>
      </c>
      <c r="AG216" s="259"/>
      <c r="AH216" s="256">
        <v>0.34</v>
      </c>
      <c r="AI216" s="257">
        <v>0.34</v>
      </c>
      <c r="AJ216" s="257">
        <v>0.34</v>
      </c>
      <c r="AK216" s="258">
        <v>0.34</v>
      </c>
      <c r="AL216" s="259"/>
      <c r="AM216" s="256">
        <v>0.34</v>
      </c>
      <c r="AN216" s="257">
        <v>0.34</v>
      </c>
      <c r="AO216" s="257">
        <v>0.34</v>
      </c>
      <c r="AP216" s="260">
        <v>0.34</v>
      </c>
      <c r="AQ216" s="247"/>
      <c r="AR216" s="256">
        <v>0.34</v>
      </c>
      <c r="AS216" s="257">
        <v>0.34</v>
      </c>
      <c r="AT216" s="257">
        <v>0.34</v>
      </c>
      <c r="AU216" s="258">
        <v>0.34</v>
      </c>
      <c r="AV216" s="247"/>
      <c r="AW216" s="256">
        <v>0.34</v>
      </c>
      <c r="AX216" s="257">
        <v>0.34</v>
      </c>
      <c r="AY216" s="257">
        <v>0.34</v>
      </c>
      <c r="AZ216" s="258">
        <v>0.34</v>
      </c>
      <c r="BA216" s="247"/>
      <c r="BB216" s="256">
        <v>0.34</v>
      </c>
      <c r="BC216" s="257">
        <v>0.34</v>
      </c>
      <c r="BD216" s="257">
        <v>0.34</v>
      </c>
      <c r="BE216" s="258">
        <v>0.34</v>
      </c>
      <c r="BF216" s="247"/>
      <c r="BG216" s="256">
        <v>0.28999999999999998</v>
      </c>
      <c r="BH216" s="257">
        <v>0.28999999999999998</v>
      </c>
      <c r="BI216" s="257">
        <v>0.28999999999999998</v>
      </c>
      <c r="BJ216" s="258">
        <v>0.28999999999999998</v>
      </c>
      <c r="BK216" s="247"/>
      <c r="BL216" s="256">
        <v>0.31</v>
      </c>
      <c r="BM216" s="257">
        <v>0.31</v>
      </c>
      <c r="BN216" s="257">
        <v>0.31</v>
      </c>
      <c r="BO216" s="258">
        <v>0.31</v>
      </c>
      <c r="BP216" s="247"/>
      <c r="BQ216" s="256">
        <v>0.31</v>
      </c>
      <c r="BR216" s="257">
        <v>0.31</v>
      </c>
      <c r="BS216" s="257">
        <v>0.31</v>
      </c>
      <c r="BT216" s="258">
        <v>0.31</v>
      </c>
      <c r="BU216" s="247"/>
      <c r="BV216" s="261">
        <f>IF(G216&lt;&gt;0, G216, IF(F216&lt;&gt;0, F216, IF(E216&lt;&gt;0, E216, IF(D216&lt;&gt;0,D216, 0))))</f>
        <v>0.34</v>
      </c>
      <c r="BW216" s="262">
        <f>IF(L216&lt;&gt;0, L216, IF(K216&lt;&gt;0, K216, IF(J216&lt;&gt;0, J216, IF(I216&lt;&gt;0,I216, 0))))</f>
        <v>0.34</v>
      </c>
      <c r="BX216" s="262">
        <f>IF(Q216&lt;&gt;0, Q216, IF(P216&lt;&gt;0, P216, IF(O216&lt;&gt;0, O216, IF(N216&lt;&gt;0,N216, 0))))</f>
        <v>0.34</v>
      </c>
      <c r="BY216" s="262">
        <f>IF(V216&lt;&gt;0, V216, IF(U216&lt;&gt;0, U216, IF(T216&lt;&gt;0, T216, IF(S216&lt;&gt;0,S216, 0))))</f>
        <v>0.34</v>
      </c>
      <c r="BZ216" s="262">
        <f>IF(AA216&lt;&gt;0, AA216, IF(Z216&lt;&gt;0, Z216, IF(Y216&lt;&gt;0, Y216, IF(X216&lt;&gt;0, X216, 0))))</f>
        <v>0.34</v>
      </c>
      <c r="CA216" s="262">
        <f>IF(AF216&lt;&gt;0, AF216, IF(AE216&lt;&gt;0, AE216, IF(AD216&lt;&gt;0, AD216, IF(AC216&lt;&gt;0, AC216, 0))))</f>
        <v>0.34</v>
      </c>
      <c r="CB216" s="262">
        <f>IF(AK216&lt;&gt;0, AK216, IF(AJ216&lt;&gt;0, AJ216, IF(AI216&lt;&gt;0, AI216, IF(AH216&lt;&gt;0, AH216, 0))))</f>
        <v>0.34</v>
      </c>
      <c r="CC216" s="262">
        <f>IF(AP216&lt;&gt;0, AP216, IF(AO216&lt;&gt;0, AO216, IF(AN216&lt;&gt;0, AN216, IF(AM216&lt;&gt;0, AM216, 0))))</f>
        <v>0.34</v>
      </c>
      <c r="CD216" s="262">
        <f>IF(AU216&lt;&gt;0, AU216, IF(AT216&lt;&gt;0, AT216, IF(AS216&lt;&gt;0, AS216, IF(AR216&lt;&gt;0, AR216, 0))))</f>
        <v>0.34</v>
      </c>
      <c r="CE216" s="262">
        <f>IF(AZ216&lt;&gt;0, AZ216, IF(AY216&lt;&gt;0, AY216, IF(AX216&lt;&gt;0, AX216, IF(AW216&lt;&gt;0, AW216, 0))))</f>
        <v>0.34</v>
      </c>
      <c r="CF216" s="262">
        <f>IF(BE216&lt;&gt;0, BE216, IF(BD216&lt;&gt;0, BD216, IF(BC216&lt;&gt;0, BC216, IF(BB216&lt;&gt;0, BB216, 0))))</f>
        <v>0.34</v>
      </c>
      <c r="CG216" s="262">
        <f>IF(BJ216&lt;&gt;0, BJ216, IF(BI216&lt;&gt;0, BI216, IF(BH216&lt;&gt;0, BH216, IF(BG216&lt;&gt;0, BG216, 0))))</f>
        <v>0.28999999999999998</v>
      </c>
      <c r="CH216" s="262">
        <f>IF(BO216&lt;&gt;0, BO216, IF(BN216&lt;&gt;0, BN216, IF(BM216&lt;&gt;0, BM216, IF(BL216&lt;&gt;0, BL216, 0))))</f>
        <v>0.31</v>
      </c>
      <c r="CI216" s="258">
        <f t="shared" si="395"/>
        <v>0.31</v>
      </c>
      <c r="CJ216" s="733"/>
      <c r="CK216" s="781"/>
      <c r="CL216" s="781"/>
      <c r="CM216" s="781"/>
    </row>
    <row r="217" spans="1:91" s="238" customFormat="1" ht="6" customHeight="1" x14ac:dyDescent="0.25">
      <c r="A217" s="248"/>
      <c r="B217" s="249"/>
      <c r="C217" s="234"/>
      <c r="D217" s="263"/>
      <c r="E217" s="246"/>
      <c r="F217" s="246"/>
      <c r="G217" s="252"/>
      <c r="H217" s="246"/>
      <c r="I217" s="263"/>
      <c r="J217" s="246"/>
      <c r="K217" s="246"/>
      <c r="L217" s="252"/>
      <c r="M217" s="246"/>
      <c r="N217" s="263"/>
      <c r="O217" s="246"/>
      <c r="P217" s="246"/>
      <c r="Q217" s="252"/>
      <c r="R217" s="246"/>
      <c r="S217" s="263"/>
      <c r="T217" s="246"/>
      <c r="U217" s="246"/>
      <c r="V217" s="252"/>
      <c r="W217" s="246"/>
      <c r="X217" s="263"/>
      <c r="Y217" s="246"/>
      <c r="Z217" s="246"/>
      <c r="AA217" s="252"/>
      <c r="AB217" s="246"/>
      <c r="AC217" s="263"/>
      <c r="AD217" s="246"/>
      <c r="AE217" s="246"/>
      <c r="AF217" s="252"/>
      <c r="AG217" s="246"/>
      <c r="AH217" s="263"/>
      <c r="AI217" s="246"/>
      <c r="AJ217" s="246"/>
      <c r="AK217" s="252"/>
      <c r="AL217" s="246"/>
      <c r="AM217" s="263"/>
      <c r="AN217" s="246"/>
      <c r="AO217" s="246"/>
      <c r="AP217" s="252"/>
      <c r="AQ217" s="247"/>
      <c r="AR217" s="263"/>
      <c r="AS217" s="246"/>
      <c r="AT217" s="246"/>
      <c r="AU217" s="252"/>
      <c r="AV217" s="247"/>
      <c r="AW217" s="263"/>
      <c r="AX217" s="246"/>
      <c r="AY217" s="246"/>
      <c r="AZ217" s="252"/>
      <c r="BA217" s="247"/>
      <c r="BB217" s="263"/>
      <c r="BC217" s="246"/>
      <c r="BD217" s="246"/>
      <c r="BE217" s="252"/>
      <c r="BF217" s="247"/>
      <c r="BG217" s="263"/>
      <c r="BH217" s="246"/>
      <c r="BI217" s="246"/>
      <c r="BJ217" s="252"/>
      <c r="BK217" s="247"/>
      <c r="BL217" s="263"/>
      <c r="BM217" s="246"/>
      <c r="BN217" s="246"/>
      <c r="BO217" s="252"/>
      <c r="BP217" s="247"/>
      <c r="BQ217" s="263"/>
      <c r="BR217" s="246"/>
      <c r="BS217" s="246"/>
      <c r="BT217" s="252"/>
      <c r="BU217" s="247"/>
      <c r="BV217" s="250"/>
      <c r="BW217" s="251"/>
      <c r="BX217" s="251"/>
      <c r="BY217" s="251"/>
      <c r="BZ217" s="251"/>
      <c r="CA217" s="251"/>
      <c r="CB217" s="251"/>
      <c r="CC217" s="251"/>
      <c r="CD217" s="251"/>
      <c r="CE217" s="251"/>
      <c r="CF217" s="251"/>
      <c r="CG217" s="251"/>
      <c r="CH217" s="251"/>
      <c r="CI217" s="252"/>
      <c r="CJ217" s="733"/>
      <c r="CK217" s="781"/>
      <c r="CL217" s="781"/>
      <c r="CM217" s="781"/>
    </row>
    <row r="218" spans="1:91" s="238" customFormat="1" ht="15" x14ac:dyDescent="0.25">
      <c r="A218" s="239" t="s">
        <v>8</v>
      </c>
      <c r="B218" s="240"/>
      <c r="C218" s="241"/>
      <c r="D218" s="242" t="s">
        <v>14</v>
      </c>
      <c r="E218" s="243" t="s">
        <v>14</v>
      </c>
      <c r="F218" s="243" t="s">
        <v>14</v>
      </c>
      <c r="G218" s="244">
        <f t="shared" ref="G218:BL218" si="399">SUM(G212,G214,G215)</f>
        <v>1134.1236743165966</v>
      </c>
      <c r="H218" s="245"/>
      <c r="I218" s="242">
        <f t="shared" si="399"/>
        <v>1190.4813853971159</v>
      </c>
      <c r="J218" s="243">
        <f t="shared" si="399"/>
        <v>1258.3507228108872</v>
      </c>
      <c r="K218" s="243">
        <f t="shared" si="399"/>
        <v>1323.1226885873446</v>
      </c>
      <c r="L218" s="244">
        <f t="shared" si="399"/>
        <v>1411.7661151044001</v>
      </c>
      <c r="M218" s="245"/>
      <c r="N218" s="242">
        <f t="shared" si="399"/>
        <v>1453.4892317483998</v>
      </c>
      <c r="O218" s="243">
        <f t="shared" si="399"/>
        <v>1467.5265981353991</v>
      </c>
      <c r="P218" s="243">
        <f t="shared" si="399"/>
        <v>1467.4712973887979</v>
      </c>
      <c r="Q218" s="244">
        <f t="shared" si="399"/>
        <v>1498.2716470985986</v>
      </c>
      <c r="R218" s="245"/>
      <c r="S218" s="242">
        <f t="shared" si="399"/>
        <v>1671.8297366231986</v>
      </c>
      <c r="T218" s="243">
        <f t="shared" si="399"/>
        <v>1717.7803795680022</v>
      </c>
      <c r="U218" s="243">
        <f t="shared" si="399"/>
        <v>1797.9927716124016</v>
      </c>
      <c r="V218" s="244">
        <f t="shared" si="399"/>
        <v>1947.4265243267992</v>
      </c>
      <c r="W218" s="245"/>
      <c r="X218" s="242">
        <f t="shared" si="399"/>
        <v>1971.6852567851961</v>
      </c>
      <c r="Y218" s="243">
        <f t="shared" si="399"/>
        <v>2056.4711012537928</v>
      </c>
      <c r="Z218" s="243">
        <f t="shared" si="399"/>
        <v>2099.1579346517938</v>
      </c>
      <c r="AA218" s="244">
        <f t="shared" si="399"/>
        <v>2054.7021452495956</v>
      </c>
      <c r="AB218" s="245"/>
      <c r="AC218" s="242">
        <f t="shared" si="399"/>
        <v>1966.4743778808847</v>
      </c>
      <c r="AD218" s="243">
        <f t="shared" si="399"/>
        <v>1795.7893261628274</v>
      </c>
      <c r="AE218" s="243">
        <f t="shared" si="399"/>
        <v>1920.0459087871518</v>
      </c>
      <c r="AF218" s="244">
        <f t="shared" si="399"/>
        <v>1856.8531199826471</v>
      </c>
      <c r="AG218" s="245"/>
      <c r="AH218" s="242">
        <f t="shared" si="399"/>
        <v>1563.5312023931599</v>
      </c>
      <c r="AI218" s="243">
        <f t="shared" si="399"/>
        <v>1533.3122771782193</v>
      </c>
      <c r="AJ218" s="243">
        <f t="shared" si="399"/>
        <v>1276.2587404816966</v>
      </c>
      <c r="AK218" s="244">
        <f t="shared" si="399"/>
        <v>1243.819268221202</v>
      </c>
      <c r="AL218" s="246"/>
      <c r="AM218" s="242">
        <f t="shared" ref="AM218:AO218" si="400">SUM(AM212,AM214,AM215)</f>
        <v>1371.1916654863733</v>
      </c>
      <c r="AN218" s="243">
        <f t="shared" si="400"/>
        <v>1278.0250103117378</v>
      </c>
      <c r="AO218" s="243">
        <f t="shared" si="400"/>
        <v>1297.8194809934321</v>
      </c>
      <c r="AP218" s="244">
        <f>SUM(AP212,AP214,AP215)</f>
        <v>811.62785254682331</v>
      </c>
      <c r="AQ218" s="247"/>
      <c r="AR218" s="242">
        <f t="shared" si="399"/>
        <v>913.24084688278231</v>
      </c>
      <c r="AS218" s="243">
        <f t="shared" si="399"/>
        <v>865.73421296609411</v>
      </c>
      <c r="AT218" s="243">
        <f t="shared" si="399"/>
        <v>885.76566954749023</v>
      </c>
      <c r="AU218" s="244">
        <f t="shared" si="399"/>
        <v>1268.4801579212899</v>
      </c>
      <c r="AV218" s="247"/>
      <c r="AW218" s="242">
        <f t="shared" si="399"/>
        <v>1349.0994349677089</v>
      </c>
      <c r="AX218" s="243">
        <f t="shared" si="399"/>
        <v>1255.0250441453934</v>
      </c>
      <c r="AY218" s="243">
        <f t="shared" si="399"/>
        <v>1227.9145039919972</v>
      </c>
      <c r="AZ218" s="244">
        <f t="shared" si="399"/>
        <v>1349.3913929033918</v>
      </c>
      <c r="BA218" s="247"/>
      <c r="BB218" s="242">
        <f t="shared" si="399"/>
        <v>1511.5894972661945</v>
      </c>
      <c r="BC218" s="243">
        <f t="shared" si="399"/>
        <v>2173.0055229564</v>
      </c>
      <c r="BD218" s="243">
        <f t="shared" si="399"/>
        <v>2065.7638095215707</v>
      </c>
      <c r="BE218" s="244">
        <f t="shared" si="399"/>
        <v>2498.3408081159741</v>
      </c>
      <c r="BF218" s="247"/>
      <c r="BG218" s="242">
        <f t="shared" si="399"/>
        <v>2557.465505818267</v>
      </c>
      <c r="BH218" s="243">
        <f t="shared" si="399"/>
        <v>2149.4658962358617</v>
      </c>
      <c r="BI218" s="243">
        <f t="shared" si="399"/>
        <v>2959.0901012913023</v>
      </c>
      <c r="BJ218" s="244">
        <f t="shared" si="399"/>
        <v>3250.2557527902945</v>
      </c>
      <c r="BK218" s="247"/>
      <c r="BL218" s="242">
        <f t="shared" si="399"/>
        <v>3344.6612789816882</v>
      </c>
      <c r="BM218" s="243">
        <f t="shared" ref="BM218:BN218" si="401">SUM(BM212,BM214,BM215)</f>
        <v>3603.4075601347931</v>
      </c>
      <c r="BN218" s="243">
        <f t="shared" si="401"/>
        <v>3283.4705671443335</v>
      </c>
      <c r="BO218" s="244">
        <f t="shared" ref="BO218" si="402">SUM(BO212,BO214,BO215)</f>
        <v>3366.6231303353024</v>
      </c>
      <c r="BP218" s="247"/>
      <c r="BQ218" s="242">
        <f t="shared" ref="BQ218:BR218" si="403">SUM(BQ212,BQ214,BQ215)</f>
        <v>3252.8812396942758</v>
      </c>
      <c r="BR218" s="243">
        <f t="shared" si="403"/>
        <v>3721.3831929484418</v>
      </c>
      <c r="BS218" s="243">
        <f t="shared" ref="BS218:BT218" si="404">SUM(BS212,BS214,BS215)</f>
        <v>3901.9411952834553</v>
      </c>
      <c r="BT218" s="244">
        <f t="shared" si="404"/>
        <v>3261.2172981777071</v>
      </c>
      <c r="BU218" s="247"/>
      <c r="BV218" s="242">
        <f>IF(G218&lt;&gt;0, G218, IF(F218&lt;&gt;0, F218, IF(E218&lt;&gt;0, E218, IF(D218&lt;&gt;0,D218, 0))))</f>
        <v>1134.1236743165966</v>
      </c>
      <c r="BW218" s="243">
        <f>IF(L218&lt;&gt;0, L218, IF(K218&lt;&gt;0, K218, IF(J218&lt;&gt;0, J218, IF(I218&lt;&gt;0,I218, 0))))</f>
        <v>1411.7661151044001</v>
      </c>
      <c r="BX218" s="243">
        <f>IF(Q218&lt;&gt;0, Q218, IF(P218&lt;&gt;0, P218, IF(O218&lt;&gt;0, O218, IF(N218&lt;&gt;0,N218, 0))))</f>
        <v>1498.2716470985986</v>
      </c>
      <c r="BY218" s="243">
        <f>IF(V218&lt;&gt;0, V218, IF(U218&lt;&gt;0, U218, IF(T218&lt;&gt;0, T218, IF(S218&lt;&gt;0,S218, 0))))</f>
        <v>1947.4265243267992</v>
      </c>
      <c r="BZ218" s="243">
        <f>IF(AA218&lt;&gt;0, AA218, IF(Z218&lt;&gt;0, Z218, IF(Y218&lt;&gt;0, Y218, IF(X218&lt;&gt;0, X218, 0))))</f>
        <v>2054.7021452495956</v>
      </c>
      <c r="CA218" s="243">
        <f>IF(AF218&lt;&gt;0, AF218, IF(AE218&lt;&gt;0, AE218, IF(AD218&lt;&gt;0, AD218, IF(AC218&lt;&gt;0, AC218, 0))))</f>
        <v>1856.8531199826471</v>
      </c>
      <c r="CB218" s="243">
        <f>IF(AK218&lt;&gt;0, AK218, IF(AJ218&lt;&gt;0, AJ218, IF(AI218&lt;&gt;0, AI218, IF(AH218&lt;&gt;0, AH218, 0))))</f>
        <v>1243.819268221202</v>
      </c>
      <c r="CC218" s="243">
        <f>IF(AP218&lt;&gt;0, AP218, IF(AO218&lt;&gt;0, AO218, IF(AN218&lt;&gt;0, AN218, IF(AM218&lt;&gt;0, AM218, 0))))</f>
        <v>811.62785254682331</v>
      </c>
      <c r="CD218" s="243">
        <f>IF(AU218&lt;&gt;0, AU218, IF(AT218&lt;&gt;0, AT218, IF(AS218&lt;&gt;0, AS218, IF(AR218&lt;&gt;0, AR218, 0))))</f>
        <v>1268.4801579212899</v>
      </c>
      <c r="CE218" s="243">
        <f>IF(AZ218&lt;&gt;0, AZ218, IF(AY218&lt;&gt;0, AY218, IF(AX218&lt;&gt;0, AX218, IF(AW218&lt;&gt;0, AW218, 0))))</f>
        <v>1349.3913929033918</v>
      </c>
      <c r="CF218" s="243">
        <f>IF(BE218&lt;&gt;0, BE218, IF(BD218&lt;&gt;0, BD218, IF(BC218&lt;&gt;0, BC218, IF(BB218&lt;&gt;0, BB218, 0))))</f>
        <v>2498.3408081159741</v>
      </c>
      <c r="CG218" s="243">
        <f>IF(BJ218&lt;&gt;0, BJ218, IF(BI218&lt;&gt;0, BI218, IF(BH218&lt;&gt;0, BH218, IF(BG218&lt;&gt;0, BG218, 0))))</f>
        <v>3250.2557527902945</v>
      </c>
      <c r="CH218" s="243">
        <f>IF(BO218&lt;&gt;0, BO218, IF(BN218&lt;&gt;0, BN218, IF(BM218&lt;&gt;0, BM218, IF(BL218&lt;&gt;0, BL218, 0))))</f>
        <v>3366.6231303353024</v>
      </c>
      <c r="CI218" s="244">
        <f t="shared" si="395"/>
        <v>3261.2172981777071</v>
      </c>
      <c r="CJ218" s="733"/>
      <c r="CK218" s="781"/>
      <c r="CL218" s="781"/>
      <c r="CM218" s="781"/>
    </row>
    <row r="219" spans="1:91" s="238" customFormat="1" ht="15" x14ac:dyDescent="0.25">
      <c r="A219" s="248"/>
      <c r="B219" s="784"/>
      <c r="C219" s="234"/>
      <c r="D219" s="263"/>
      <c r="E219" s="246"/>
      <c r="F219" s="246"/>
      <c r="G219" s="252"/>
      <c r="H219" s="246"/>
      <c r="I219" s="263"/>
      <c r="J219" s="246"/>
      <c r="K219" s="246"/>
      <c r="L219" s="252"/>
      <c r="M219" s="246"/>
      <c r="N219" s="263"/>
      <c r="O219" s="246"/>
      <c r="P219" s="246"/>
      <c r="Q219" s="252"/>
      <c r="R219" s="246"/>
      <c r="S219" s="263"/>
      <c r="T219" s="246"/>
      <c r="U219" s="246"/>
      <c r="V219" s="252"/>
      <c r="W219" s="246"/>
      <c r="X219" s="263"/>
      <c r="Y219" s="246"/>
      <c r="Z219" s="246"/>
      <c r="AA219" s="252"/>
      <c r="AB219" s="246"/>
      <c r="AC219" s="263"/>
      <c r="AD219" s="246"/>
      <c r="AE219" s="246"/>
      <c r="AF219" s="252"/>
      <c r="AG219" s="246"/>
      <c r="AH219" s="263"/>
      <c r="AI219" s="246"/>
      <c r="AJ219" s="246"/>
      <c r="AK219" s="252"/>
      <c r="AL219" s="246"/>
      <c r="AM219" s="263"/>
      <c r="AN219" s="246"/>
      <c r="AO219" s="246"/>
      <c r="AP219" s="252"/>
      <c r="AQ219" s="247"/>
      <c r="AR219" s="263"/>
      <c r="AS219" s="246"/>
      <c r="AT219" s="246"/>
      <c r="AU219" s="252"/>
      <c r="AV219" s="247"/>
      <c r="AW219" s="263"/>
      <c r="AX219" s="246"/>
      <c r="AY219" s="246"/>
      <c r="AZ219" s="252"/>
      <c r="BA219" s="247"/>
      <c r="BB219" s="263"/>
      <c r="BC219" s="246"/>
      <c r="BD219" s="246"/>
      <c r="BE219" s="252"/>
      <c r="BF219" s="247"/>
      <c r="BG219" s="263"/>
      <c r="BH219" s="246"/>
      <c r="BI219" s="246"/>
      <c r="BJ219" s="252"/>
      <c r="BK219" s="247"/>
      <c r="BL219" s="263"/>
      <c r="BM219" s="246"/>
      <c r="BN219" s="246"/>
      <c r="BO219" s="252"/>
      <c r="BP219" s="247"/>
      <c r="BQ219" s="263"/>
      <c r="BR219" s="246"/>
      <c r="BS219" s="246"/>
      <c r="BT219" s="252"/>
      <c r="BU219" s="247"/>
      <c r="BV219" s="250"/>
      <c r="BW219" s="251"/>
      <c r="BX219" s="251"/>
      <c r="BY219" s="251"/>
      <c r="BZ219" s="251"/>
      <c r="CA219" s="251"/>
      <c r="CB219" s="251"/>
      <c r="CC219" s="251"/>
      <c r="CD219" s="251"/>
      <c r="CE219" s="251"/>
      <c r="CF219" s="251"/>
      <c r="CG219" s="251"/>
      <c r="CH219" s="251"/>
      <c r="CI219" s="252"/>
      <c r="CJ219" s="733"/>
      <c r="CK219" s="781"/>
      <c r="CL219" s="781"/>
      <c r="CM219" s="781"/>
    </row>
    <row r="220" spans="1:91" s="238" customFormat="1" ht="15" x14ac:dyDescent="0.25">
      <c r="A220" s="248" t="s">
        <v>141</v>
      </c>
      <c r="B220" s="249"/>
      <c r="C220" s="234"/>
      <c r="D220" s="250">
        <f>D157-D138-D126-D125</f>
        <v>11177.818640746584</v>
      </c>
      <c r="E220" s="251">
        <f>E157-E138-E126-E125</f>
        <v>11460.564525962618</v>
      </c>
      <c r="F220" s="251">
        <f>F157-F138-F126-F125</f>
        <v>11844.720087264899</v>
      </c>
      <c r="G220" s="252">
        <f>G157-G138-G126-G125</f>
        <v>12117.725945502183</v>
      </c>
      <c r="H220" s="246"/>
      <c r="I220" s="250">
        <f>I157-I138-I126-I125</f>
        <v>12482.430771619998</v>
      </c>
      <c r="J220" s="251">
        <f>J157-J138-J126-J125</f>
        <v>12397.10225537</v>
      </c>
      <c r="K220" s="251">
        <f>K157-K138-K126-K125</f>
        <v>12456.683443899999</v>
      </c>
      <c r="L220" s="252">
        <f>L157-L138-L126-L125</f>
        <v>12834.845954799997</v>
      </c>
      <c r="M220" s="246"/>
      <c r="N220" s="250">
        <f>N157-N138-N126-N125</f>
        <v>14342.612344049996</v>
      </c>
      <c r="O220" s="251">
        <f>O157-O138-O126-O125</f>
        <v>14279.447057110001</v>
      </c>
      <c r="P220" s="251">
        <f>P157-P138-P126-P125</f>
        <v>14644.37744353</v>
      </c>
      <c r="Q220" s="252">
        <f>Q157-Q138-Q126-Q125</f>
        <v>15080.259492530005</v>
      </c>
      <c r="R220" s="246"/>
      <c r="S220" s="250">
        <f>S157-S138-S126-S125</f>
        <v>15698.550366629999</v>
      </c>
      <c r="T220" s="251">
        <f>T157-T138-T126-T125</f>
        <v>15878.56190156</v>
      </c>
      <c r="U220" s="251">
        <f>U157-U138-U126-U125</f>
        <v>16510.741116740002</v>
      </c>
      <c r="V220" s="252">
        <f>V157-V138-V126-V125</f>
        <v>16739.900105360004</v>
      </c>
      <c r="W220" s="246"/>
      <c r="X220" s="250">
        <f>X157-X138-X126-X125</f>
        <v>17065.049877789999</v>
      </c>
      <c r="Y220" s="251">
        <f>Y157-Y138-Y126-Y125</f>
        <v>16911.750194370001</v>
      </c>
      <c r="Z220" s="251">
        <f>Z157-Z138-Z126-Z125</f>
        <v>17337.671860429993</v>
      </c>
      <c r="AA220" s="252">
        <f>AA157-AA138-AA126-AA125</f>
        <v>18457.821001370001</v>
      </c>
      <c r="AB220" s="246"/>
      <c r="AC220" s="250">
        <f>AC157-AC138-AC126-AC125</f>
        <v>18173.221734298768</v>
      </c>
      <c r="AD220" s="251">
        <f>AD157-AD138-AD126-AD125</f>
        <v>18285.056899983359</v>
      </c>
      <c r="AE220" s="251">
        <f>AE157-AE138-AE126-AE125</f>
        <v>19557.958029550744</v>
      </c>
      <c r="AF220" s="252">
        <f>AF157-AF138-AF126-AF125</f>
        <v>21914.418089201656</v>
      </c>
      <c r="AG220" s="246"/>
      <c r="AH220" s="250">
        <f>AH157-AH138-AH126-AH125</f>
        <v>22309.443652970003</v>
      </c>
      <c r="AI220" s="251">
        <f>AI157-AI138-AI126-AI125</f>
        <v>22553.65051281</v>
      </c>
      <c r="AJ220" s="251">
        <f>AJ157-AJ138-AJ126-AJ125</f>
        <v>23376.560037490002</v>
      </c>
      <c r="AK220" s="252">
        <f>AK157-AK138-AK126-AK125</f>
        <v>23504.989542750001</v>
      </c>
      <c r="AL220" s="246"/>
      <c r="AM220" s="250">
        <v>23126.644467927821</v>
      </c>
      <c r="AN220" s="251">
        <v>23381.71287242695</v>
      </c>
      <c r="AO220" s="251">
        <v>23866.726609176574</v>
      </c>
      <c r="AP220" s="252">
        <v>23978.443033041964</v>
      </c>
      <c r="AQ220" s="247"/>
      <c r="AR220" s="250">
        <f>AR157-AR138-AR126-AR125</f>
        <v>25767.142563209993</v>
      </c>
      <c r="AS220" s="251">
        <f>AS157-AS138-AS126-AS125</f>
        <v>25639.901704119999</v>
      </c>
      <c r="AT220" s="251">
        <f>AT157-AT138-AT126-AT125</f>
        <v>26813.378926819998</v>
      </c>
      <c r="AU220" s="252">
        <f>AU157-AU138-AU126-AU125</f>
        <v>27578.001119860004</v>
      </c>
      <c r="AV220" s="247"/>
      <c r="AW220" s="250">
        <f>AW157-AW138-AW126-AW125</f>
        <v>28970.146774320001</v>
      </c>
      <c r="AX220" s="251">
        <f>AX157-AX138-AX126-AX125</f>
        <v>28994.43637873001</v>
      </c>
      <c r="AY220" s="251">
        <f>AY157-AY138-AY126-AY125</f>
        <v>30783.899739030014</v>
      </c>
      <c r="AZ220" s="252">
        <f>AZ157-AZ138-AZ126-AZ125</f>
        <v>32319.91987406</v>
      </c>
      <c r="BA220" s="247"/>
      <c r="BB220" s="250">
        <f>BB157-BB138-BB126-BB125</f>
        <v>33437.122039635207</v>
      </c>
      <c r="BC220" s="251">
        <f>BC157-BC138-BC126-BC125</f>
        <v>29555.04215500487</v>
      </c>
      <c r="BD220" s="251">
        <f>BD157-BD138-BD126-BD125</f>
        <v>27748.834396129994</v>
      </c>
      <c r="BE220" s="252">
        <f>BE157-BE138-BE126-BE125</f>
        <v>29856.041395226439</v>
      </c>
      <c r="BF220" s="247"/>
      <c r="BG220" s="250">
        <f>BG157-BG138-BG126-BG125-BG148-BG144-BG132</f>
        <v>28682.207201109999</v>
      </c>
      <c r="BH220" s="251">
        <f>BH157-BH138-BH126-BH125-BH148-BH144-BH132</f>
        <v>28062.083361906269</v>
      </c>
      <c r="BI220" s="251">
        <f>BI157-BI138-BI126-BI125-BI148-BI144-BI132</f>
        <v>29561.625016729991</v>
      </c>
      <c r="BJ220" s="252">
        <f>BJ157-BJ138-BJ126-BJ125-BJ148-BJ144-BJ132</f>
        <v>31049.520335550002</v>
      </c>
      <c r="BK220" s="247"/>
      <c r="BL220" s="250">
        <f>BL157-BL138-BL126-BL125-BL148-BL144-BL132</f>
        <v>29965.759931460001</v>
      </c>
      <c r="BM220" s="251">
        <f>BM157-BM138-BM126-BM125-BM148-BM144-BM132</f>
        <v>30864.044486676103</v>
      </c>
      <c r="BN220" s="251">
        <f>BN157-BN138-BN126-BN125-BN148-BN144-BN132</f>
        <v>31562.855230337067</v>
      </c>
      <c r="BO220" s="252">
        <f>BO157-BO138-BO126-BO125-BO148-BO144-BO132</f>
        <v>31073.386376442559</v>
      </c>
      <c r="BP220" s="247"/>
      <c r="BQ220" s="250">
        <f>BQ157-BQ138-BQ126-BQ125-BQ148-BQ144-BQ132</f>
        <v>30977.149997250963</v>
      </c>
      <c r="BR220" s="251">
        <f>BR157-BR138-BR126-BR125-BR148-BR144-BR132-BR127-BR139</f>
        <v>37779.673481807935</v>
      </c>
      <c r="BS220" s="251">
        <f>BS157-BS138-BS126-BS125-BS148-BS144-BS132-BS127-BS139</f>
        <v>37308.897511082905</v>
      </c>
      <c r="BT220" s="252">
        <f>BT157-BT138-BT126-BT125-BT148-BT144-BT132-BT127-BT139</f>
        <v>37839.638662395846</v>
      </c>
      <c r="BU220" s="247"/>
      <c r="BV220" s="250">
        <f>IF(G220&lt;&gt;0, G220, IF(F220&lt;&gt;0, F220, IF(E220&lt;&gt;0, E220, IF(D220&lt;&gt;0,D220, 0))))</f>
        <v>12117.725945502183</v>
      </c>
      <c r="BW220" s="251">
        <f>IF(L220&lt;&gt;0, L220, IF(K220&lt;&gt;0, K220, IF(J220&lt;&gt;0, J220, IF(I220&lt;&gt;0,I220, 0))))</f>
        <v>12834.845954799997</v>
      </c>
      <c r="BX220" s="251">
        <f>IF(Q220&lt;&gt;0, Q220, IF(P220&lt;&gt;0, P220, IF(O220&lt;&gt;0, O220, IF(N220&lt;&gt;0,N220, 0))))</f>
        <v>15080.259492530005</v>
      </c>
      <c r="BY220" s="251">
        <f>IF(V220&lt;&gt;0, V220, IF(U220&lt;&gt;0, U220, IF(T220&lt;&gt;0, T220, IF(S220&lt;&gt;0,S220, 0))))</f>
        <v>16739.900105360004</v>
      </c>
      <c r="BZ220" s="251">
        <f>IF(AA220&lt;&gt;0, AA220, IF(Z220&lt;&gt;0, Z220, IF(Y220&lt;&gt;0, Y220, IF(X220&lt;&gt;0, X220, 0))))</f>
        <v>18457.821001370001</v>
      </c>
      <c r="CA220" s="251">
        <f>IF(AF220&lt;&gt;0, AF220, IF(AE220&lt;&gt;0, AE220, IF(AD220&lt;&gt;0, AD220, IF(AC220&lt;&gt;0, AC220, 0))))</f>
        <v>21914.418089201656</v>
      </c>
      <c r="CB220" s="251">
        <f>IF(AK220&lt;&gt;0, AK220, IF(AJ220&lt;&gt;0, AJ220, IF(AI220&lt;&gt;0, AI220, IF(AH220&lt;&gt;0, AH220, 0))))</f>
        <v>23504.989542750001</v>
      </c>
      <c r="CC220" s="251">
        <f>IF(AP220&lt;&gt;0, AP220, IF(AO220&lt;&gt;0, AO220, IF(AN220&lt;&gt;0, AN220, IF(AM220&lt;&gt;0, AM220, 0))))</f>
        <v>23978.443033041964</v>
      </c>
      <c r="CD220" s="251">
        <f>IF(AU220&lt;&gt;0, AU220, IF(AT220&lt;&gt;0, AT220, IF(AS220&lt;&gt;0, AS220, IF(AR220&lt;&gt;0, AR220, 0))))</f>
        <v>27578.001119860004</v>
      </c>
      <c r="CE220" s="251">
        <f>IF(AZ220&lt;&gt;0, AZ220, IF(AY220&lt;&gt;0, AY220, IF(AX220&lt;&gt;0, AX220, IF(AW220&lt;&gt;0, AW220, 0))))</f>
        <v>32319.91987406</v>
      </c>
      <c r="CF220" s="251">
        <f>IF(BE220&lt;&gt;0, BE220, IF(BD220&lt;&gt;0, BD220, IF(BC220&lt;&gt;0, BC220, IF(BB220&lt;&gt;0, BB220, 0))))</f>
        <v>29856.041395226439</v>
      </c>
      <c r="CG220" s="251">
        <f>IF(BJ220&lt;&gt;0, BJ220, IF(BI220&lt;&gt;0, BI220, IF(BH220&lt;&gt;0, BH220, IF(BG220&lt;&gt;0, BG220, 0))))</f>
        <v>31049.520335550002</v>
      </c>
      <c r="CH220" s="251">
        <f>IF(BO220&lt;&gt;0, BO220, IF(BN220&lt;&gt;0, BN220, IF(BM220&lt;&gt;0, BM220, IF(BL220&lt;&gt;0, BL220, 0))))</f>
        <v>31073.386376442559</v>
      </c>
      <c r="CI220" s="252">
        <f t="shared" ref="CI220:CI225" si="405">IF(BT220&lt;&gt;0, BT220, IF(BS220&lt;&gt;0, BS220, IF(BR220&lt;&gt;0, BR220, IF(BQ220&lt;&gt;0, BQ220, 0))))</f>
        <v>37839.638662395846</v>
      </c>
      <c r="CJ220" s="733"/>
      <c r="CK220" s="781"/>
      <c r="CL220" s="781"/>
      <c r="CM220" s="781"/>
    </row>
    <row r="221" spans="1:91" s="238" customFormat="1" ht="15" x14ac:dyDescent="0.25">
      <c r="A221" s="264" t="s">
        <v>142</v>
      </c>
      <c r="B221" s="265"/>
      <c r="C221" s="266"/>
      <c r="D221" s="250">
        <f>D185-D174-D162</f>
        <v>2243.5171864746685</v>
      </c>
      <c r="E221" s="251">
        <f>E185-E174-E162</f>
        <v>2328.6513107194696</v>
      </c>
      <c r="F221" s="251">
        <f>F185-F174-F162</f>
        <v>2443.6919803750088</v>
      </c>
      <c r="G221" s="252">
        <f>G185-G174-G162</f>
        <v>3027.6241920405464</v>
      </c>
      <c r="H221" s="267"/>
      <c r="I221" s="250">
        <f>I185-I174-I162</f>
        <v>2657.5959035899996</v>
      </c>
      <c r="J221" s="251">
        <f>J185-J174-J162</f>
        <v>2426.4473980100011</v>
      </c>
      <c r="K221" s="251">
        <f>K185-K174-K162</f>
        <v>2480.6825344100007</v>
      </c>
      <c r="L221" s="252">
        <f>L185-L174-L162</f>
        <v>2862.0326187800001</v>
      </c>
      <c r="M221" s="267"/>
      <c r="N221" s="250">
        <f>N185-N174-N162</f>
        <v>2735.4868238200006</v>
      </c>
      <c r="O221" s="251">
        <f>O185-O174-O162</f>
        <v>2589.30609568</v>
      </c>
      <c r="P221" s="251">
        <f>P185-P174-P162</f>
        <v>2775.1791683800025</v>
      </c>
      <c r="Q221" s="252">
        <f>Q185-Q174-Q162</f>
        <v>3378.5740690100001</v>
      </c>
      <c r="R221" s="267"/>
      <c r="S221" s="250">
        <f>S185-S174-S162</f>
        <v>2853.0422397100006</v>
      </c>
      <c r="T221" s="251">
        <f>T185-T174-T162</f>
        <v>2789.2920444200008</v>
      </c>
      <c r="U221" s="251">
        <f>U185-U174-U162</f>
        <v>2873.9295413100003</v>
      </c>
      <c r="V221" s="252">
        <f>V185-V174-V162</f>
        <v>3837.3236168100011</v>
      </c>
      <c r="W221" s="267"/>
      <c r="X221" s="250">
        <f>X185-X174-X162</f>
        <v>3057.2137135400003</v>
      </c>
      <c r="Y221" s="251">
        <f>Y185-Y174-Y162</f>
        <v>2998.8136138399987</v>
      </c>
      <c r="Z221" s="251">
        <f>Z185-Z174-Z162</f>
        <v>3073.4379109199999</v>
      </c>
      <c r="AA221" s="252">
        <f>AA185-AA174-AA162</f>
        <v>4183.98261723</v>
      </c>
      <c r="AB221" s="267"/>
      <c r="AC221" s="250">
        <f>AC185-AC174-AC162</f>
        <v>3165.2083100530426</v>
      </c>
      <c r="AD221" s="251">
        <f>AD185-AD174-AD162</f>
        <v>3165.3107968830427</v>
      </c>
      <c r="AE221" s="251">
        <f>AE185-AE174-AE162</f>
        <v>3754.7716529230388</v>
      </c>
      <c r="AF221" s="252">
        <f>AF185-AF174-AF162</f>
        <v>5069.7134500211487</v>
      </c>
      <c r="AG221" s="267"/>
      <c r="AH221" s="250">
        <f>AH185-AH174-AH162</f>
        <v>4302.9361248700006</v>
      </c>
      <c r="AI221" s="251">
        <f>AI185-AI174-AI162</f>
        <v>4060.4756317100018</v>
      </c>
      <c r="AJ221" s="251">
        <f>AJ185-AJ174-AJ162</f>
        <v>4621.5019919600009</v>
      </c>
      <c r="AK221" s="252">
        <f>AK185-AK174-AK162</f>
        <v>5493.2174855900012</v>
      </c>
      <c r="AL221" s="246"/>
      <c r="AM221" s="250">
        <v>4568.1403566843528</v>
      </c>
      <c r="AN221" s="251">
        <v>5149.7950552082693</v>
      </c>
      <c r="AO221" s="251">
        <v>5134.1922263020724</v>
      </c>
      <c r="AP221" s="252">
        <v>5425.8658572652976</v>
      </c>
      <c r="AQ221" s="247"/>
      <c r="AR221" s="250">
        <f>AR185-AR174-AR162</f>
        <v>6552.1394653299985</v>
      </c>
      <c r="AS221" s="251">
        <f>AS185-AS174-AS162</f>
        <v>6815.2584180400017</v>
      </c>
      <c r="AT221" s="251">
        <f>AT185-AT174-AT162</f>
        <v>8027.9424845600006</v>
      </c>
      <c r="AU221" s="252">
        <f>AU185-AU174-AU162</f>
        <v>8963.6810236400052</v>
      </c>
      <c r="AV221" s="247"/>
      <c r="AW221" s="250">
        <f>AW185-AW174-AW162</f>
        <v>8902.2922285300046</v>
      </c>
      <c r="AX221" s="251">
        <f>AX185-AX174-AX162</f>
        <v>9818.7287014600006</v>
      </c>
      <c r="AY221" s="251">
        <f>AY185-AY174-AY162</f>
        <v>10778.257568380002</v>
      </c>
      <c r="AZ221" s="252">
        <f>AZ185-AZ174-AZ162</f>
        <v>11921.722905009998</v>
      </c>
      <c r="BA221" s="247"/>
      <c r="BB221" s="250">
        <f>BB185-BB174-BB162</f>
        <v>10890.025158780001</v>
      </c>
      <c r="BC221" s="251">
        <f>BC185-BC174-BC162</f>
        <v>11895.058364186665</v>
      </c>
      <c r="BD221" s="251">
        <f>BD185-BD174-BD162</f>
        <v>10460.00830854</v>
      </c>
      <c r="BE221" s="252">
        <f>BE185-BE174-BE162</f>
        <v>12515.675123156441</v>
      </c>
      <c r="BF221" s="247"/>
      <c r="BG221" s="250">
        <f>BG185-BG174-BG162-BG170-BG176-BG169-BG181</f>
        <v>9619.663477009999</v>
      </c>
      <c r="BH221" s="251">
        <f>BH185-BH174-BH162-BH170-BH176-BH169-BH181</f>
        <v>8970.5966561962632</v>
      </c>
      <c r="BI221" s="251">
        <f>BI185-BI174-BI162-BI170-BI176-BI169-BI181</f>
        <v>10773.781560970001</v>
      </c>
      <c r="BJ221" s="252">
        <f>BJ185-BJ174-BJ162-BJ170-BJ176-BJ169-BJ181</f>
        <v>12116.376255939997</v>
      </c>
      <c r="BK221" s="247"/>
      <c r="BL221" s="250">
        <f>BL185-BL174-BL162-BL170-BL176-BL169-BL181</f>
        <v>9245.4242292799991</v>
      </c>
      <c r="BM221" s="251">
        <f>BM185-BM174-BM162-BM170-BM176-BM169-BM181</f>
        <v>9727.9102985657828</v>
      </c>
      <c r="BN221" s="251">
        <f>BN185-BN174-BN162-BN170-BN176-BN169-BN181</f>
        <v>9911.047957611303</v>
      </c>
      <c r="BO221" s="252">
        <f>BO185-BO174-BO162-BO170-BO176-BO169-BO181</f>
        <v>8986.757115640421</v>
      </c>
      <c r="BP221" s="247"/>
      <c r="BQ221" s="250">
        <f>BQ185-BQ174-BQ162-BQ170-BQ176-BQ169-BQ181</f>
        <v>7824.9370755788877</v>
      </c>
      <c r="BR221" s="251">
        <f>BR185-BR174-BR162-BR170-BR176-BR169-BR181-BR175-BR163</f>
        <v>8769.4425857736405</v>
      </c>
      <c r="BS221" s="251">
        <f>BS185-BS174-BS162-BS170-BS176-BS169-BS181-BS175-BS163</f>
        <v>8762.4994680600703</v>
      </c>
      <c r="BT221" s="252">
        <f>BT185-BT174-BT162-BT170-BT176-BT169-BT181-BT175-BT163</f>
        <v>10183.377621945752</v>
      </c>
      <c r="BU221" s="247"/>
      <c r="BV221" s="250">
        <f>IF(G221&lt;&gt;0, G221, IF(F221&lt;&gt;0, F221, IF(E221&lt;&gt;0, E221, IF(D221&lt;&gt;0,D221, 0))))</f>
        <v>3027.6241920405464</v>
      </c>
      <c r="BW221" s="251">
        <f>IF(L221&lt;&gt;0, L221, IF(K221&lt;&gt;0, K221, IF(J221&lt;&gt;0, J221, IF(I221&lt;&gt;0,I221, 0))))</f>
        <v>2862.0326187800001</v>
      </c>
      <c r="BX221" s="251">
        <f>IF(Q221&lt;&gt;0, Q221, IF(P221&lt;&gt;0, P221, IF(O221&lt;&gt;0, O221, IF(N221&lt;&gt;0,N221, 0))))</f>
        <v>3378.5740690100001</v>
      </c>
      <c r="BY221" s="251">
        <f>IF(V221&lt;&gt;0, V221, IF(U221&lt;&gt;0, U221, IF(T221&lt;&gt;0, T221, IF(S221&lt;&gt;0,S221, 0))))</f>
        <v>3837.3236168100011</v>
      </c>
      <c r="BZ221" s="251">
        <f>IF(AA221&lt;&gt;0, AA221, IF(Z221&lt;&gt;0, Z221, IF(Y221&lt;&gt;0, Y221, IF(X221&lt;&gt;0, X221, 0))))</f>
        <v>4183.98261723</v>
      </c>
      <c r="CA221" s="251">
        <f>IF(AF221&lt;&gt;0, AF221, IF(AE221&lt;&gt;0, AE221, IF(AD221&lt;&gt;0, AD221, IF(AC221&lt;&gt;0, AC221, 0))))</f>
        <v>5069.7134500211487</v>
      </c>
      <c r="CB221" s="251">
        <f>IF(AK221&lt;&gt;0, AK221, IF(AJ221&lt;&gt;0, AJ221, IF(AI221&lt;&gt;0, AI221, IF(AH221&lt;&gt;0, AH221, 0))))</f>
        <v>5493.2174855900012</v>
      </c>
      <c r="CC221" s="251">
        <f>IF(AP221&lt;&gt;0, AP221, IF(AO221&lt;&gt;0, AO221, IF(AN221&lt;&gt;0, AN221, IF(AM221&lt;&gt;0, AM221, 0))))</f>
        <v>5425.8658572652976</v>
      </c>
      <c r="CD221" s="251">
        <f>IF(AU221&lt;&gt;0, AU221, IF(AT221&lt;&gt;0, AT221, IF(AS221&lt;&gt;0, AS221, IF(AR221&lt;&gt;0, AR221, 0))))</f>
        <v>8963.6810236400052</v>
      </c>
      <c r="CE221" s="251">
        <f>IF(AZ221&lt;&gt;0, AZ221, IF(AY221&lt;&gt;0, AY221, IF(AX221&lt;&gt;0, AX221, IF(AW221&lt;&gt;0, AW221, 0))))</f>
        <v>11921.722905009998</v>
      </c>
      <c r="CF221" s="251">
        <f>IF(BE221&lt;&gt;0, BE221, IF(BD221&lt;&gt;0, BD221, IF(BC221&lt;&gt;0, BC221, IF(BB221&lt;&gt;0, BB221, 0))))</f>
        <v>12515.675123156441</v>
      </c>
      <c r="CG221" s="251">
        <f>IF(BJ221&lt;&gt;0, BJ221, IF(BI221&lt;&gt;0, BI221, IF(BH221&lt;&gt;0, BH221, IF(BG221&lt;&gt;0, BG221, 0))))</f>
        <v>12116.376255939997</v>
      </c>
      <c r="CH221" s="251">
        <f>IF(BO221&lt;&gt;0, BO221, IF(BN221&lt;&gt;0, BN221, IF(BM221&lt;&gt;0, BM221, IF(BL221&lt;&gt;0, BL221, 0))))</f>
        <v>8986.757115640421</v>
      </c>
      <c r="CI221" s="252">
        <f t="shared" si="405"/>
        <v>10183.377621945752</v>
      </c>
      <c r="CJ221" s="733"/>
      <c r="CK221" s="781"/>
      <c r="CL221" s="781"/>
      <c r="CM221" s="781"/>
    </row>
    <row r="222" spans="1:91" s="238" customFormat="1" ht="5.0999999999999996" customHeight="1" x14ac:dyDescent="0.25">
      <c r="A222" s="248"/>
      <c r="B222" s="249"/>
      <c r="C222" s="234"/>
      <c r="D222" s="250"/>
      <c r="E222" s="251"/>
      <c r="F222" s="251"/>
      <c r="G222" s="252"/>
      <c r="H222" s="246"/>
      <c r="I222" s="250"/>
      <c r="J222" s="251"/>
      <c r="K222" s="251"/>
      <c r="L222" s="252"/>
      <c r="M222" s="246"/>
      <c r="N222" s="250"/>
      <c r="O222" s="251"/>
      <c r="P222" s="251"/>
      <c r="Q222" s="252"/>
      <c r="R222" s="246"/>
      <c r="S222" s="250"/>
      <c r="T222" s="251"/>
      <c r="U222" s="251"/>
      <c r="V222" s="252"/>
      <c r="W222" s="246"/>
      <c r="X222" s="250"/>
      <c r="Y222" s="251"/>
      <c r="Z222" s="251"/>
      <c r="AA222" s="252"/>
      <c r="AB222" s="246"/>
      <c r="AC222" s="250"/>
      <c r="AD222" s="251"/>
      <c r="AE222" s="251"/>
      <c r="AF222" s="252"/>
      <c r="AG222" s="246"/>
      <c r="AH222" s="250"/>
      <c r="AI222" s="251"/>
      <c r="AJ222" s="251"/>
      <c r="AK222" s="252"/>
      <c r="AL222" s="246"/>
      <c r="AM222" s="250"/>
      <c r="AN222" s="251"/>
      <c r="AO222" s="251"/>
      <c r="AP222" s="252"/>
      <c r="AQ222" s="247"/>
      <c r="AR222" s="250"/>
      <c r="AS222" s="251"/>
      <c r="AT222" s="251"/>
      <c r="AU222" s="252"/>
      <c r="AV222" s="247"/>
      <c r="AW222" s="250"/>
      <c r="AX222" s="251"/>
      <c r="AY222" s="251"/>
      <c r="AZ222" s="252"/>
      <c r="BA222" s="247"/>
      <c r="BB222" s="250"/>
      <c r="BC222" s="251"/>
      <c r="BD222" s="251"/>
      <c r="BE222" s="252"/>
      <c r="BF222" s="247"/>
      <c r="BG222" s="250"/>
      <c r="BH222" s="251"/>
      <c r="BI222" s="251"/>
      <c r="BJ222" s="252"/>
      <c r="BK222" s="247"/>
      <c r="BL222" s="250"/>
      <c r="BM222" s="251"/>
      <c r="BN222" s="251"/>
      <c r="BO222" s="252"/>
      <c r="BP222" s="247"/>
      <c r="BQ222" s="250"/>
      <c r="BR222" s="251"/>
      <c r="BS222" s="251"/>
      <c r="BT222" s="252"/>
      <c r="BU222" s="247"/>
      <c r="BV222" s="250"/>
      <c r="BW222" s="251"/>
      <c r="BX222" s="251"/>
      <c r="BY222" s="251"/>
      <c r="BZ222" s="251"/>
      <c r="CA222" s="251"/>
      <c r="CB222" s="251"/>
      <c r="CC222" s="251"/>
      <c r="CD222" s="251"/>
      <c r="CE222" s="251"/>
      <c r="CF222" s="251"/>
      <c r="CG222" s="251"/>
      <c r="CH222" s="251"/>
      <c r="CI222" s="252"/>
      <c r="CJ222" s="733"/>
      <c r="CK222" s="781"/>
      <c r="CL222" s="781"/>
      <c r="CM222" s="781"/>
    </row>
    <row r="223" spans="1:91" s="238" customFormat="1" ht="15" x14ac:dyDescent="0.25">
      <c r="A223" s="239" t="s">
        <v>143</v>
      </c>
      <c r="B223" s="240"/>
      <c r="C223" s="241"/>
      <c r="D223" s="242">
        <f>D220-D221</f>
        <v>8934.3014542719156</v>
      </c>
      <c r="E223" s="243">
        <f>E220-E221</f>
        <v>9131.9132152431484</v>
      </c>
      <c r="F223" s="243">
        <f>F220-F221</f>
        <v>9401.0281068898912</v>
      </c>
      <c r="G223" s="244">
        <f>G220-G221</f>
        <v>9090.1017534616367</v>
      </c>
      <c r="H223" s="245"/>
      <c r="I223" s="242">
        <f>I220-I221</f>
        <v>9824.8348680299987</v>
      </c>
      <c r="J223" s="243">
        <f>J220-J221</f>
        <v>9970.6548573599994</v>
      </c>
      <c r="K223" s="243">
        <f>K220-K221</f>
        <v>9976.0009094899979</v>
      </c>
      <c r="L223" s="244">
        <f>L220-L221</f>
        <v>9972.8133360199972</v>
      </c>
      <c r="M223" s="245"/>
      <c r="N223" s="242">
        <f>N220-N221</f>
        <v>11607.125520229994</v>
      </c>
      <c r="O223" s="243">
        <f>O220-O221</f>
        <v>11690.140961430001</v>
      </c>
      <c r="P223" s="243">
        <f>P220-P221</f>
        <v>11869.198275149998</v>
      </c>
      <c r="Q223" s="244">
        <f>Q220-Q221</f>
        <v>11701.685423520004</v>
      </c>
      <c r="R223" s="245"/>
      <c r="S223" s="242">
        <f>S220-S221</f>
        <v>12845.508126919998</v>
      </c>
      <c r="T223" s="243">
        <f>T220-T221</f>
        <v>13089.26985714</v>
      </c>
      <c r="U223" s="243">
        <f>U220-U221</f>
        <v>13636.811575430002</v>
      </c>
      <c r="V223" s="244">
        <f>V220-V221</f>
        <v>12902.576488550003</v>
      </c>
      <c r="W223" s="245"/>
      <c r="X223" s="242">
        <f>X220-X221</f>
        <v>14007.836164249999</v>
      </c>
      <c r="Y223" s="243">
        <f>Y220-Y221</f>
        <v>13912.936580530002</v>
      </c>
      <c r="Z223" s="243">
        <f>Z220-Z221</f>
        <v>14264.233949509993</v>
      </c>
      <c r="AA223" s="244">
        <f>AA220-AA221</f>
        <v>14273.838384140001</v>
      </c>
      <c r="AB223" s="245"/>
      <c r="AC223" s="242">
        <f>AC220-AC221</f>
        <v>15008.013424245724</v>
      </c>
      <c r="AD223" s="243">
        <f>AD220-AD221</f>
        <v>15119.746103100317</v>
      </c>
      <c r="AE223" s="243">
        <f>AE220-AE221</f>
        <v>15803.186376627706</v>
      </c>
      <c r="AF223" s="244">
        <f>AF220-AF221</f>
        <v>16844.704639180505</v>
      </c>
      <c r="AG223" s="245"/>
      <c r="AH223" s="242">
        <f>AH220-AH221</f>
        <v>18006.507528100003</v>
      </c>
      <c r="AI223" s="243">
        <f>AI220-AI221</f>
        <v>18493.1748811</v>
      </c>
      <c r="AJ223" s="243">
        <f>AJ220-AJ221</f>
        <v>18755.058045530001</v>
      </c>
      <c r="AK223" s="244">
        <f>AK220-AK221</f>
        <v>18011.77205716</v>
      </c>
      <c r="AL223" s="245"/>
      <c r="AM223" s="242">
        <f>AM220-AM221</f>
        <v>18558.50411124347</v>
      </c>
      <c r="AN223" s="243">
        <f>AN220-AN221</f>
        <v>18231.91781721868</v>
      </c>
      <c r="AO223" s="243">
        <f>AO220-AO221</f>
        <v>18732.534382874503</v>
      </c>
      <c r="AP223" s="244">
        <f>AP220-AP221</f>
        <v>18552.577175776667</v>
      </c>
      <c r="AQ223" s="247"/>
      <c r="AR223" s="242">
        <f>AR220-AR221</f>
        <v>19215.003097879995</v>
      </c>
      <c r="AS223" s="243">
        <f>AS220-AS221</f>
        <v>18824.643286079998</v>
      </c>
      <c r="AT223" s="243">
        <f>AT220-AT221</f>
        <v>18785.436442259997</v>
      </c>
      <c r="AU223" s="244">
        <f>AU220-AU221</f>
        <v>18614.320096219999</v>
      </c>
      <c r="AV223" s="247"/>
      <c r="AW223" s="242">
        <f>AW220-AW221</f>
        <v>20067.854545789996</v>
      </c>
      <c r="AX223" s="243">
        <f>AX220-AX221</f>
        <v>19175.707677270009</v>
      </c>
      <c r="AY223" s="243">
        <f>AY220-AY221</f>
        <v>20005.642170650011</v>
      </c>
      <c r="AZ223" s="244">
        <f>AZ220-AZ221</f>
        <v>20398.196969050005</v>
      </c>
      <c r="BA223" s="247"/>
      <c r="BB223" s="242">
        <f>BB220-BB221</f>
        <v>22547.096880855206</v>
      </c>
      <c r="BC223" s="243">
        <f>BC220-BC221</f>
        <v>17659.983790818205</v>
      </c>
      <c r="BD223" s="243">
        <f>BD220-BD221</f>
        <v>17288.826087589994</v>
      </c>
      <c r="BE223" s="244">
        <f>BE220-BE221</f>
        <v>17340.366272069998</v>
      </c>
      <c r="BF223" s="247"/>
      <c r="BG223" s="242">
        <f>BG220-BG221</f>
        <v>19062.5437241</v>
      </c>
      <c r="BH223" s="243">
        <f>BH220-BH221</f>
        <v>19091.486705710005</v>
      </c>
      <c r="BI223" s="243">
        <f>BI220-BI221</f>
        <v>18787.84345575999</v>
      </c>
      <c r="BJ223" s="244">
        <f>BJ220-BJ221</f>
        <v>18933.144079610007</v>
      </c>
      <c r="BK223" s="247"/>
      <c r="BL223" s="242">
        <f>BL220-BL221</f>
        <v>20720.335702180004</v>
      </c>
      <c r="BM223" s="243">
        <f>BM220-BM221</f>
        <v>21136.134188110322</v>
      </c>
      <c r="BN223" s="243">
        <f>BN220-BN221</f>
        <v>21651.807272725764</v>
      </c>
      <c r="BO223" s="244">
        <f>BO220-BO221</f>
        <v>22086.629260802139</v>
      </c>
      <c r="BP223" s="247"/>
      <c r="BQ223" s="242">
        <f>BQ220-BQ221</f>
        <v>23152.212921672075</v>
      </c>
      <c r="BR223" s="243">
        <f>BR220-BR221</f>
        <v>29010.230896034293</v>
      </c>
      <c r="BS223" s="243">
        <f>BS220-BS221</f>
        <v>28546.398043022833</v>
      </c>
      <c r="BT223" s="244">
        <f>BT220-BT221</f>
        <v>27656.261040450096</v>
      </c>
      <c r="BU223" s="247"/>
      <c r="BV223" s="242">
        <f>IF(G223&lt;&gt;0, G223, IF(F223&lt;&gt;0, F223, IF(E223&lt;&gt;0, E223, IF(D223&lt;&gt;0,D223, 0))))</f>
        <v>9090.1017534616367</v>
      </c>
      <c r="BW223" s="243">
        <f>IF(L223&lt;&gt;0, L223, IF(K223&lt;&gt;0, K223, IF(J223&lt;&gt;0, J223, IF(I223&lt;&gt;0,I223, 0))))</f>
        <v>9972.8133360199972</v>
      </c>
      <c r="BX223" s="243">
        <f>IF(Q223&lt;&gt;0, Q223, IF(P223&lt;&gt;0, P223, IF(O223&lt;&gt;0, O223, IF(N223&lt;&gt;0,N223, 0))))</f>
        <v>11701.685423520004</v>
      </c>
      <c r="BY223" s="243">
        <f>IF(V223&lt;&gt;0, V223, IF(U223&lt;&gt;0, U223, IF(T223&lt;&gt;0, T223, IF(S223&lt;&gt;0,S223, 0))))</f>
        <v>12902.576488550003</v>
      </c>
      <c r="BZ223" s="243">
        <f>IF(AA223&lt;&gt;0, AA223, IF(Z223&lt;&gt;0, Z223, IF(Y223&lt;&gt;0, Y223, IF(X223&lt;&gt;0, X223, 0))))</f>
        <v>14273.838384140001</v>
      </c>
      <c r="CA223" s="243">
        <f>IF(AF223&lt;&gt;0, AF223, IF(AE223&lt;&gt;0, AE223, IF(AD223&lt;&gt;0, AD223, IF(AC223&lt;&gt;0, AC223, 0))))</f>
        <v>16844.704639180505</v>
      </c>
      <c r="CB223" s="243">
        <f>IF(AK223&lt;&gt;0, AK223, IF(AJ223&lt;&gt;0, AJ223, IF(AI223&lt;&gt;0, AI223, IF(AH223&lt;&gt;0, AH223, 0))))</f>
        <v>18011.77205716</v>
      </c>
      <c r="CC223" s="243">
        <f>IF(AP223&lt;&gt;0, AP223, IF(AO223&lt;&gt;0, AO223, IF(AN223&lt;&gt;0, AN223, IF(AM223&lt;&gt;0, AM223, 0))))</f>
        <v>18552.577175776667</v>
      </c>
      <c r="CD223" s="243">
        <f>IF(AU223&lt;&gt;0, AU223, IF(AT223&lt;&gt;0, AT223, IF(AS223&lt;&gt;0, AS223, IF(AR223&lt;&gt;0, AR223, 0))))</f>
        <v>18614.320096219999</v>
      </c>
      <c r="CE223" s="243">
        <f>IF(AZ223&lt;&gt;0, AZ223, IF(AY223&lt;&gt;0, AY223, IF(AX223&lt;&gt;0, AX223, IF(AW223&lt;&gt;0, AW223, 0))))</f>
        <v>20398.196969050005</v>
      </c>
      <c r="CF223" s="243">
        <f>IF(BE223&lt;&gt;0, BE223, IF(BD223&lt;&gt;0, BD223, IF(BC223&lt;&gt;0, BC223, IF(BB223&lt;&gt;0, BB223, 0))))</f>
        <v>17340.366272069998</v>
      </c>
      <c r="CG223" s="243">
        <f>IF(BJ223&lt;&gt;0, BJ223, IF(BI223&lt;&gt;0, BI223, IF(BH223&lt;&gt;0, BH223, IF(BG223&lt;&gt;0, BG223, 0))))</f>
        <v>18933.144079610007</v>
      </c>
      <c r="CH223" s="243">
        <f>IF(BO223&lt;&gt;0, BO223, IF(BN223&lt;&gt;0, BN223, IF(BM223&lt;&gt;0, BM223, IF(BL223&lt;&gt;0, BL223, 0))))</f>
        <v>22086.629260802139</v>
      </c>
      <c r="CI223" s="244">
        <f t="shared" si="405"/>
        <v>27656.261040450096</v>
      </c>
      <c r="CJ223" s="733"/>
      <c r="CK223" s="781"/>
      <c r="CL223" s="781"/>
      <c r="CM223" s="781"/>
    </row>
    <row r="224" spans="1:91" s="238" customFormat="1" ht="6" customHeight="1" x14ac:dyDescent="0.25">
      <c r="A224" s="248"/>
      <c r="B224" s="249"/>
      <c r="C224" s="234"/>
      <c r="D224" s="250"/>
      <c r="E224" s="251"/>
      <c r="F224" s="251"/>
      <c r="G224" s="252"/>
      <c r="H224" s="246"/>
      <c r="I224" s="250"/>
      <c r="J224" s="251"/>
      <c r="K224" s="251"/>
      <c r="L224" s="252"/>
      <c r="M224" s="246"/>
      <c r="N224" s="250"/>
      <c r="O224" s="251"/>
      <c r="P224" s="251"/>
      <c r="Q224" s="252"/>
      <c r="R224" s="246"/>
      <c r="S224" s="250"/>
      <c r="T224" s="251"/>
      <c r="U224" s="251"/>
      <c r="V224" s="252"/>
      <c r="W224" s="246"/>
      <c r="X224" s="250"/>
      <c r="Y224" s="251"/>
      <c r="Z224" s="251"/>
      <c r="AA224" s="252"/>
      <c r="AB224" s="246"/>
      <c r="AC224" s="250"/>
      <c r="AD224" s="251"/>
      <c r="AE224" s="251"/>
      <c r="AF224" s="252"/>
      <c r="AG224" s="246"/>
      <c r="AH224" s="250"/>
      <c r="AI224" s="251"/>
      <c r="AJ224" s="251"/>
      <c r="AK224" s="252"/>
      <c r="AL224" s="246"/>
      <c r="AM224" s="250"/>
      <c r="AN224" s="251"/>
      <c r="AO224" s="251"/>
      <c r="AP224" s="252"/>
      <c r="AQ224" s="247"/>
      <c r="AR224" s="250"/>
      <c r="AS224" s="251"/>
      <c r="AT224" s="251"/>
      <c r="AU224" s="252"/>
      <c r="AV224" s="247"/>
      <c r="AW224" s="250"/>
      <c r="AX224" s="251"/>
      <c r="AY224" s="251"/>
      <c r="AZ224" s="252"/>
      <c r="BA224" s="247"/>
      <c r="BB224" s="250"/>
      <c r="BC224" s="251"/>
      <c r="BD224" s="251"/>
      <c r="BE224" s="252"/>
      <c r="BF224" s="247"/>
      <c r="BG224" s="250"/>
      <c r="BH224" s="251"/>
      <c r="BI224" s="251"/>
      <c r="BJ224" s="252"/>
      <c r="BK224" s="247"/>
      <c r="BL224" s="250"/>
      <c r="BM224" s="251"/>
      <c r="BN224" s="251"/>
      <c r="BO224" s="252"/>
      <c r="BP224" s="247"/>
      <c r="BQ224" s="250"/>
      <c r="BR224" s="251"/>
      <c r="BS224" s="251"/>
      <c r="BT224" s="252"/>
      <c r="BU224" s="247"/>
      <c r="BV224" s="250"/>
      <c r="BW224" s="251"/>
      <c r="BX224" s="251"/>
      <c r="BY224" s="251"/>
      <c r="BZ224" s="251"/>
      <c r="CA224" s="251"/>
      <c r="CB224" s="251"/>
      <c r="CC224" s="251"/>
      <c r="CD224" s="251"/>
      <c r="CE224" s="251"/>
      <c r="CF224" s="251"/>
      <c r="CG224" s="251"/>
      <c r="CH224" s="251"/>
      <c r="CI224" s="252"/>
      <c r="CJ224" s="733"/>
      <c r="CK224" s="781"/>
      <c r="CL224" s="781"/>
      <c r="CM224" s="781"/>
    </row>
    <row r="225" spans="1:91" s="238" customFormat="1" ht="15" x14ac:dyDescent="0.25">
      <c r="A225" s="239" t="s">
        <v>144</v>
      </c>
      <c r="B225" s="240"/>
      <c r="C225" s="241"/>
      <c r="D225" s="242" t="s">
        <v>14</v>
      </c>
      <c r="E225" s="243" t="s">
        <v>14</v>
      </c>
      <c r="F225" s="243" t="s">
        <v>14</v>
      </c>
      <c r="G225" s="244" t="s">
        <v>14</v>
      </c>
      <c r="H225" s="245"/>
      <c r="I225" s="242">
        <f>(I223+D223)/2</f>
        <v>9379.5681611509572</v>
      </c>
      <c r="J225" s="243">
        <f t="shared" ref="J225:BE225" si="406">(J223+E223)/2</f>
        <v>9551.2840363015748</v>
      </c>
      <c r="K225" s="243">
        <f t="shared" si="406"/>
        <v>9688.5145081899445</v>
      </c>
      <c r="L225" s="244">
        <f t="shared" si="406"/>
        <v>9531.457544740817</v>
      </c>
      <c r="M225" s="245"/>
      <c r="N225" s="242">
        <f t="shared" si="406"/>
        <v>10715.980194129996</v>
      </c>
      <c r="O225" s="243">
        <f t="shared" si="406"/>
        <v>10830.397909395</v>
      </c>
      <c r="P225" s="243">
        <f t="shared" si="406"/>
        <v>10922.599592319999</v>
      </c>
      <c r="Q225" s="244">
        <f t="shared" si="406"/>
        <v>10837.249379770001</v>
      </c>
      <c r="R225" s="245"/>
      <c r="S225" s="242">
        <f t="shared" si="406"/>
        <v>12226.316823574996</v>
      </c>
      <c r="T225" s="243">
        <f t="shared" si="406"/>
        <v>12389.705409285001</v>
      </c>
      <c r="U225" s="243">
        <f t="shared" si="406"/>
        <v>12753.004925289999</v>
      </c>
      <c r="V225" s="244">
        <f t="shared" si="406"/>
        <v>12302.130956035004</v>
      </c>
      <c r="W225" s="245"/>
      <c r="X225" s="242">
        <f t="shared" si="406"/>
        <v>13426.672145584998</v>
      </c>
      <c r="Y225" s="243">
        <f t="shared" si="406"/>
        <v>13501.103218835</v>
      </c>
      <c r="Z225" s="243">
        <f t="shared" si="406"/>
        <v>13950.522762469998</v>
      </c>
      <c r="AA225" s="244">
        <f t="shared" si="406"/>
        <v>13588.207436345001</v>
      </c>
      <c r="AB225" s="245"/>
      <c r="AC225" s="242">
        <f t="shared" si="406"/>
        <v>14507.924794247861</v>
      </c>
      <c r="AD225" s="243">
        <f t="shared" si="406"/>
        <v>14516.341341815159</v>
      </c>
      <c r="AE225" s="243">
        <f t="shared" si="406"/>
        <v>15033.710163068848</v>
      </c>
      <c r="AF225" s="244">
        <f t="shared" si="406"/>
        <v>15559.271511660252</v>
      </c>
      <c r="AG225" s="245"/>
      <c r="AH225" s="242">
        <f t="shared" si="406"/>
        <v>16507.260476172865</v>
      </c>
      <c r="AI225" s="243">
        <f t="shared" si="406"/>
        <v>16806.460492100159</v>
      </c>
      <c r="AJ225" s="243">
        <f t="shared" si="406"/>
        <v>17279.122211078851</v>
      </c>
      <c r="AK225" s="244">
        <f t="shared" si="406"/>
        <v>17428.238348170253</v>
      </c>
      <c r="AL225" s="246"/>
      <c r="AM225" s="242">
        <f>(AM223+AH223)/2</f>
        <v>18282.505819671736</v>
      </c>
      <c r="AN225" s="243">
        <f t="shared" ref="AN225:AP225" si="407">(AN223+AI223)/2</f>
        <v>18362.54634915934</v>
      </c>
      <c r="AO225" s="243">
        <f t="shared" si="407"/>
        <v>18743.796214202252</v>
      </c>
      <c r="AP225" s="244">
        <f t="shared" si="407"/>
        <v>18282.174616468335</v>
      </c>
      <c r="AQ225" s="247"/>
      <c r="AR225" s="725">
        <f>(AR223+((AM157-AM138-AM126-AM125)-(AM185-AM174-AM162)))/2</f>
        <v>18882.480782464998</v>
      </c>
      <c r="AS225" s="726">
        <f>(AS223+((AN157-AN138-AN126-AN125)-(AN185-AN174-AN162)))/2</f>
        <v>18520.920562534997</v>
      </c>
      <c r="AT225" s="726">
        <f>(AT223+((AO157-AO138-AO126-AO125)-(AO185-AO174-AO162)))/2</f>
        <v>18744.667517395003</v>
      </c>
      <c r="AU225" s="727">
        <f>(AU223+((AP157-AP138-AP126-AP125)-(AP185-AP174-AP162)))/2</f>
        <v>18565.060892005</v>
      </c>
      <c r="AV225" s="247"/>
      <c r="AW225" s="242">
        <f t="shared" si="406"/>
        <v>19641.428821834998</v>
      </c>
      <c r="AX225" s="243">
        <f t="shared" si="406"/>
        <v>19000.175481675004</v>
      </c>
      <c r="AY225" s="243">
        <f t="shared" si="406"/>
        <v>19395.539306455004</v>
      </c>
      <c r="AZ225" s="244">
        <f t="shared" si="406"/>
        <v>19506.258532635002</v>
      </c>
      <c r="BA225" s="247"/>
      <c r="BB225" s="242">
        <f t="shared" si="406"/>
        <v>21307.475713322601</v>
      </c>
      <c r="BC225" s="243">
        <f t="shared" si="406"/>
        <v>18417.845734044109</v>
      </c>
      <c r="BD225" s="243">
        <f t="shared" si="406"/>
        <v>18647.234129120003</v>
      </c>
      <c r="BE225" s="244">
        <f t="shared" si="406"/>
        <v>18869.281620560003</v>
      </c>
      <c r="BF225" s="247"/>
      <c r="BG225" s="242">
        <f>(BG223+BB223+BC223+BD223+BE223)/5</f>
        <v>18779.76335108668</v>
      </c>
      <c r="BH225" s="243">
        <f>(BH223+BC223+BD223+BE223+BG223)/5</f>
        <v>18088.641316057641</v>
      </c>
      <c r="BI225" s="243">
        <f>(BI223+BD223+BE223+BG223+BH223)/5</f>
        <v>18314.213249045999</v>
      </c>
      <c r="BJ225" s="244">
        <f>(BJ223+BE223+BG223+BH223+BI223)/5</f>
        <v>18643.07684745</v>
      </c>
      <c r="BK225" s="247"/>
      <c r="BL225" s="242">
        <f>(BL223+BG223+BH223+BI223+BJ223)/5</f>
        <v>19319.070733471999</v>
      </c>
      <c r="BM225" s="243">
        <f>(BM223+BH223+BI223+BJ223+BL223)/5</f>
        <v>19733.788826274067</v>
      </c>
      <c r="BN225" s="243">
        <f>(BN223+BI223+BJ223+BL223+BM223)/5</f>
        <v>20245.852939677214</v>
      </c>
      <c r="BO225" s="244">
        <f>(BO223+BJ223+BL223+BM223+BN223)/5</f>
        <v>20905.610100685648</v>
      </c>
      <c r="BP225" s="247"/>
      <c r="BQ225" s="242">
        <f>SUM(BL223:BQ223)/5</f>
        <v>21749.423869098064</v>
      </c>
      <c r="BR225" s="243">
        <f>SUM(BM223:BR223)/5</f>
        <v>23407.402907868916</v>
      </c>
      <c r="BS225" s="243">
        <f>SUM(BN223:BS223)/5</f>
        <v>24889.45567885142</v>
      </c>
      <c r="BT225" s="244">
        <f>SUM(BO223:BT223)/5</f>
        <v>26090.346432396287</v>
      </c>
      <c r="BU225" s="247"/>
      <c r="BV225" s="242" t="str">
        <f>IF(G225&lt;&gt;0, G225, IF(F225&lt;&gt;0, F225, IF(E225&lt;&gt;0, E225, IF(D225&lt;&gt;0,D225, 0))))</f>
        <v>n/a</v>
      </c>
      <c r="BW225" s="243">
        <f>IF(L225&lt;&gt;0, L225, IF(K225&lt;&gt;0, K225, IF(J225&lt;&gt;0, J225, IF(I225&lt;&gt;0,I225, 0))))</f>
        <v>9531.457544740817</v>
      </c>
      <c r="BX225" s="243">
        <f>IF(Q225&lt;&gt;0, Q225, IF(P225&lt;&gt;0, P225, IF(O225&lt;&gt;0, O225, IF(N225&lt;&gt;0,N225, 0))))</f>
        <v>10837.249379770001</v>
      </c>
      <c r="BY225" s="243">
        <f>IF(V225&lt;&gt;0, V225, IF(U225&lt;&gt;0, U225, IF(T225&lt;&gt;0, T225, IF(S225&lt;&gt;0,S225, 0))))</f>
        <v>12302.130956035004</v>
      </c>
      <c r="BZ225" s="243">
        <f>IF(AA225&lt;&gt;0, AA225, IF(Z225&lt;&gt;0, Z225, IF(Y225&lt;&gt;0, Y225, IF(X225&lt;&gt;0, X225, 0))))</f>
        <v>13588.207436345001</v>
      </c>
      <c r="CA225" s="243">
        <f>IF(AF225&lt;&gt;0, AF225, IF(AE225&lt;&gt;0, AE225, IF(AD225&lt;&gt;0, AD225, IF(AC225&lt;&gt;0, AC225, 0))))</f>
        <v>15559.271511660252</v>
      </c>
      <c r="CB225" s="243">
        <f>IF(AK225&lt;&gt;0, AK225, IF(AJ225&lt;&gt;0, AJ225, IF(AI225&lt;&gt;0, AI225, IF(AH225&lt;&gt;0, AH225, 0))))</f>
        <v>17428.238348170253</v>
      </c>
      <c r="CC225" s="243">
        <f>IF(AP225&lt;&gt;0, AP225, IF(AO225&lt;&gt;0, AO225, IF(AN225&lt;&gt;0, AN225, IF(AM225&lt;&gt;0, AM225, 0))))</f>
        <v>18282.174616468335</v>
      </c>
      <c r="CD225" s="243">
        <f>IF(AU225&lt;&gt;0, AU225, IF(AT225&lt;&gt;0, AT225, IF(AS225&lt;&gt;0, AS225, IF(AR225&lt;&gt;0, AR225, 0))))</f>
        <v>18565.060892005</v>
      </c>
      <c r="CE225" s="243">
        <f>IF(AZ225&lt;&gt;0, AZ225, IF(AY225&lt;&gt;0, AY225, IF(AX225&lt;&gt;0, AX225, IF(AW225&lt;&gt;0, AW225, 0))))</f>
        <v>19506.258532635002</v>
      </c>
      <c r="CF225" s="243">
        <f>IF(BE225&lt;&gt;0, BE225, IF(BD225&lt;&gt;0, BD225, IF(BC225&lt;&gt;0, BC225, IF(BB225&lt;&gt;0, BB225, 0))))</f>
        <v>18869.281620560003</v>
      </c>
      <c r="CG225" s="243">
        <f>IF(BJ225&lt;&gt;0, BJ225, IF(BI225&lt;&gt;0, BI225, IF(BH225&lt;&gt;0, BH225, IF(BG225&lt;&gt;0, BG225, 0))))</f>
        <v>18643.07684745</v>
      </c>
      <c r="CH225" s="243">
        <f>IF(BO225&lt;&gt;0, BO225, IF(BN225&lt;&gt;0, BN225, IF(BM225&lt;&gt;0, BM225, IF(BL225&lt;&gt;0, BL225, 0))))</f>
        <v>20905.610100685648</v>
      </c>
      <c r="CI225" s="244">
        <f t="shared" si="405"/>
        <v>26090.346432396287</v>
      </c>
      <c r="CJ225" s="733"/>
      <c r="CK225" s="781"/>
      <c r="CL225" s="781"/>
      <c r="CM225" s="781"/>
    </row>
    <row r="226" spans="1:91" s="238" customFormat="1" ht="15" x14ac:dyDescent="0.25">
      <c r="A226" s="248"/>
      <c r="B226" s="249"/>
      <c r="C226" s="234"/>
      <c r="D226" s="263"/>
      <c r="E226" s="246"/>
      <c r="F226" s="246"/>
      <c r="G226" s="268"/>
      <c r="H226" s="246"/>
      <c r="I226" s="263"/>
      <c r="J226" s="246"/>
      <c r="K226" s="246"/>
      <c r="L226" s="268"/>
      <c r="M226" s="246"/>
      <c r="N226" s="263"/>
      <c r="O226" s="246"/>
      <c r="P226" s="246"/>
      <c r="Q226" s="268"/>
      <c r="R226" s="246"/>
      <c r="S226" s="263"/>
      <c r="T226" s="246"/>
      <c r="U226" s="246"/>
      <c r="V226" s="268"/>
      <c r="W226" s="246"/>
      <c r="X226" s="263"/>
      <c r="Y226" s="246"/>
      <c r="Z226" s="246"/>
      <c r="AA226" s="268"/>
      <c r="AB226" s="246"/>
      <c r="AC226" s="263"/>
      <c r="AD226" s="246"/>
      <c r="AE226" s="246"/>
      <c r="AF226" s="268"/>
      <c r="AG226" s="246"/>
      <c r="AH226" s="263"/>
      <c r="AI226" s="246"/>
      <c r="AJ226" s="246"/>
      <c r="AK226" s="268"/>
      <c r="AL226" s="246"/>
      <c r="AM226" s="263"/>
      <c r="AN226" s="246"/>
      <c r="AO226" s="246"/>
      <c r="AP226" s="268"/>
      <c r="AQ226" s="247"/>
      <c r="AR226" s="263"/>
      <c r="AS226" s="246"/>
      <c r="AT226" s="246"/>
      <c r="AU226" s="268"/>
      <c r="AV226" s="247"/>
      <c r="AW226" s="263"/>
      <c r="AX226" s="246"/>
      <c r="AY226" s="246"/>
      <c r="AZ226" s="268"/>
      <c r="BA226" s="247"/>
      <c r="BB226" s="263"/>
      <c r="BC226" s="246"/>
      <c r="BD226" s="246"/>
      <c r="BE226" s="268"/>
      <c r="BF226" s="247"/>
      <c r="BG226" s="263"/>
      <c r="BH226" s="246"/>
      <c r="BI226" s="246"/>
      <c r="BJ226" s="268"/>
      <c r="BK226" s="247"/>
      <c r="BL226" s="263"/>
      <c r="BM226" s="246"/>
      <c r="BN226" s="246"/>
      <c r="BO226" s="268"/>
      <c r="BP226" s="247"/>
      <c r="BQ226" s="263"/>
      <c r="BR226" s="246"/>
      <c r="BS226" s="246"/>
      <c r="BT226" s="268"/>
      <c r="BU226" s="247"/>
      <c r="BV226" s="269"/>
      <c r="BW226" s="270"/>
      <c r="BX226" s="270"/>
      <c r="BY226" s="270"/>
      <c r="BZ226" s="270"/>
      <c r="CA226" s="270"/>
      <c r="CB226" s="270"/>
      <c r="CC226" s="270"/>
      <c r="CD226" s="270"/>
      <c r="CE226" s="270"/>
      <c r="CF226" s="270"/>
      <c r="CG226" s="270"/>
      <c r="CH226" s="270"/>
      <c r="CI226" s="268"/>
      <c r="CJ226" s="733"/>
      <c r="CK226" s="781"/>
      <c r="CL226" s="781"/>
      <c r="CM226" s="781"/>
    </row>
    <row r="227" spans="1:91" s="238" customFormat="1" ht="15" x14ac:dyDescent="0.25">
      <c r="A227" s="271" t="s">
        <v>145</v>
      </c>
      <c r="B227" s="272"/>
      <c r="C227" s="273"/>
      <c r="D227" s="274" t="s">
        <v>14</v>
      </c>
      <c r="E227" s="275" t="s">
        <v>14</v>
      </c>
      <c r="F227" s="275" t="s">
        <v>14</v>
      </c>
      <c r="G227" s="276" t="s">
        <v>14</v>
      </c>
      <c r="H227" s="277"/>
      <c r="I227" s="274">
        <f>I218/I225</f>
        <v>0.12692283535269211</v>
      </c>
      <c r="J227" s="275">
        <f>J218/J225</f>
        <v>0.1317467597056346</v>
      </c>
      <c r="K227" s="275">
        <f>K218/K225</f>
        <v>0.13656610489346696</v>
      </c>
      <c r="L227" s="276">
        <f>L218/L225</f>
        <v>0.14811649828764875</v>
      </c>
      <c r="M227" s="277"/>
      <c r="N227" s="274">
        <f>N218/N225</f>
        <v>0.13563754368868586</v>
      </c>
      <c r="O227" s="275">
        <f>O218/O225</f>
        <v>0.1355007092456289</v>
      </c>
      <c r="P227" s="275">
        <f>P218/P225</f>
        <v>0.13435183492587424</v>
      </c>
      <c r="Q227" s="276">
        <f>Q218/Q225</f>
        <v>0.13825202268533535</v>
      </c>
      <c r="R227" s="277"/>
      <c r="S227" s="274">
        <f>S218/S225</f>
        <v>0.13674025961764277</v>
      </c>
      <c r="T227" s="275">
        <f>T218/T225</f>
        <v>0.13864578073669742</v>
      </c>
      <c r="U227" s="275">
        <f>U218/U225</f>
        <v>0.14098581331579904</v>
      </c>
      <c r="V227" s="276">
        <f>V218/V225</f>
        <v>0.15829993448179466</v>
      </c>
      <c r="W227" s="277"/>
      <c r="X227" s="274">
        <f>X218/X225</f>
        <v>0.14684839515006196</v>
      </c>
      <c r="Y227" s="275">
        <f>Y218/Y225</f>
        <v>0.15231874521075206</v>
      </c>
      <c r="Z227" s="275">
        <f>Z218/Z225</f>
        <v>0.1504716325254129</v>
      </c>
      <c r="AA227" s="276">
        <f>AA218/AA225</f>
        <v>0.15121215619315537</v>
      </c>
      <c r="AB227" s="277"/>
      <c r="AC227" s="274">
        <f>AC218/AC225</f>
        <v>0.13554484226858948</v>
      </c>
      <c r="AD227" s="275">
        <f>AD218/AD225</f>
        <v>0.12370812203140695</v>
      </c>
      <c r="AE227" s="275">
        <f>AE218/AE225</f>
        <v>0.12771603868643497</v>
      </c>
      <c r="AF227" s="276">
        <f>AF218/AF225</f>
        <v>0.11934062070908046</v>
      </c>
      <c r="AG227" s="277"/>
      <c r="AH227" s="274">
        <f>AH218/AH225</f>
        <v>9.4717788251419022E-2</v>
      </c>
      <c r="AI227" s="275">
        <f>AI218/AI225</f>
        <v>9.1233503800455154E-2</v>
      </c>
      <c r="AJ227" s="275">
        <f>AJ218/AJ225</f>
        <v>7.3861318005112434E-2</v>
      </c>
      <c r="AK227" s="276">
        <f>AK218/AK225</f>
        <v>7.1368043251014382E-2</v>
      </c>
      <c r="AL227" s="246"/>
      <c r="AM227" s="274">
        <f>AM218/AM225</f>
        <v>7.5000203966077178E-2</v>
      </c>
      <c r="AN227" s="275">
        <f>AN218/AN225</f>
        <v>6.95995525898426E-2</v>
      </c>
      <c r="AO227" s="275">
        <f>AO218/AO225</f>
        <v>6.9239948309407509E-2</v>
      </c>
      <c r="AP227" s="276">
        <f>AP218/AP225</f>
        <v>4.439449187930411E-2</v>
      </c>
      <c r="AQ227" s="247"/>
      <c r="AR227" s="274">
        <f>AR218/AR225</f>
        <v>4.8364452605764233E-2</v>
      </c>
      <c r="AS227" s="275">
        <f>AS218/AS225</f>
        <v>4.6743584372222979E-2</v>
      </c>
      <c r="AT227" s="275">
        <f>AT218/AT225</f>
        <v>4.7254274781107851E-2</v>
      </c>
      <c r="AU227" s="276">
        <f>AU218/AU225</f>
        <v>6.8326205084926914E-2</v>
      </c>
      <c r="AV227" s="247"/>
      <c r="AW227" s="274">
        <f>AW218/AW225</f>
        <v>6.8686420280582694E-2</v>
      </c>
      <c r="AX227" s="275">
        <f>AX218/AX225</f>
        <v>6.6053339631300806E-2</v>
      </c>
      <c r="AY227" s="275">
        <f>AY218/AY225</f>
        <v>6.3309118895360464E-2</v>
      </c>
      <c r="AZ227" s="276">
        <f>AZ218/AZ225</f>
        <v>6.917735611090095E-2</v>
      </c>
      <c r="BA227" s="247"/>
      <c r="BB227" s="274">
        <f>BB218/BB225</f>
        <v>7.0941744465819856E-2</v>
      </c>
      <c r="BC227" s="275">
        <f>BC218/BC225</f>
        <v>0.11798369659160246</v>
      </c>
      <c r="BD227" s="275">
        <f>BD218/BD225</f>
        <v>0.11078124483328176</v>
      </c>
      <c r="BE227" s="276">
        <f>BE218/BE225</f>
        <v>0.13240253965968571</v>
      </c>
      <c r="BF227" s="247"/>
      <c r="BG227" s="274">
        <f>BG218/BG225</f>
        <v>0.13618198792000649</v>
      </c>
      <c r="BH227" s="275">
        <f>BH218/BH225</f>
        <v>0.11882959359295486</v>
      </c>
      <c r="BI227" s="275">
        <f>BI218/BI225</f>
        <v>0.16157342174911299</v>
      </c>
      <c r="BJ227" s="276">
        <f>BJ218/BJ225</f>
        <v>0.17434116585937179</v>
      </c>
      <c r="BK227" s="247"/>
      <c r="BL227" s="274">
        <f>BL218/BL225</f>
        <v>0.17312744102058525</v>
      </c>
      <c r="BM227" s="275">
        <f>BM218/BM225</f>
        <v>0.18260089797541185</v>
      </c>
      <c r="BN227" s="275">
        <f>BN218/BN225</f>
        <v>0.16217990800029405</v>
      </c>
      <c r="BO227" s="276">
        <f>BO218/BO225</f>
        <v>0.16103921933495194</v>
      </c>
      <c r="BP227" s="247"/>
      <c r="BQ227" s="274">
        <f>BQ218/BQ225</f>
        <v>0.14956171985392325</v>
      </c>
      <c r="BR227" s="275">
        <f>BR218/BR225</f>
        <v>0.15898317329759878</v>
      </c>
      <c r="BS227" s="275">
        <f>BS218/BS225</f>
        <v>0.15677085291177886</v>
      </c>
      <c r="BT227" s="276">
        <f>BT218/BT225</f>
        <v>0.12499708682013765</v>
      </c>
      <c r="BU227" s="247"/>
      <c r="BV227" s="274" t="str">
        <f>IF(G227&lt;&gt;0, G227, IF(F227&lt;&gt;0, F227, IF(E227&lt;&gt;0, E227, IF(D227&lt;&gt;0,D227, 0))))</f>
        <v>n/a</v>
      </c>
      <c r="BW227" s="275">
        <f>IF(L227&lt;&gt;0, L227, IF(K227&lt;&gt;0, K227, IF(J227&lt;&gt;0, J227, IF(I227&lt;&gt;0,I227, 0))))</f>
        <v>0.14811649828764875</v>
      </c>
      <c r="BX227" s="275">
        <f>IF(Q227&lt;&gt;0, Q227, IF(P227&lt;&gt;0, P227, IF(O227&lt;&gt;0, O227, IF(N227&lt;&gt;0,N227, 0))))</f>
        <v>0.13825202268533535</v>
      </c>
      <c r="BY227" s="275">
        <f>IF(V227&lt;&gt;0, V227, IF(U227&lt;&gt;0, U227, IF(T227&lt;&gt;0, T227, IF(S227&lt;&gt;0,S227, 0))))</f>
        <v>0.15829993448179466</v>
      </c>
      <c r="BZ227" s="275">
        <f>IF(AA227&lt;&gt;0, AA227, IF(Z227&lt;&gt;0, Z227, IF(Y227&lt;&gt;0, Y227, IF(X227&lt;&gt;0, X227, 0))))</f>
        <v>0.15121215619315537</v>
      </c>
      <c r="CA227" s="275">
        <f>IF(AF227&lt;&gt;0, AF227, IF(AE227&lt;&gt;0, AE227, IF(AD227&lt;&gt;0, AD227, IF(AC227&lt;&gt;0, AC227, 0))))</f>
        <v>0.11934062070908046</v>
      </c>
      <c r="CB227" s="275">
        <f>IF(AK227&lt;&gt;0, AK227, IF(AJ227&lt;&gt;0, AJ227, IF(AI227&lt;&gt;0, AI227, IF(AH227&lt;&gt;0, AH227, 0))))</f>
        <v>7.1368043251014382E-2</v>
      </c>
      <c r="CC227" s="275">
        <f>IF(AP227&lt;&gt;0, AP227, IF(AO227&lt;&gt;0, AO227, IF(AN227&lt;&gt;0, AN227, IF(AM227&lt;&gt;0, AM227, 0))))</f>
        <v>4.439449187930411E-2</v>
      </c>
      <c r="CD227" s="275">
        <f>IF(AU227&lt;&gt;0, AU227, IF(AT227&lt;&gt;0, AT227, IF(AS227&lt;&gt;0, AS227, IF(AR227&lt;&gt;0, AR227, 0))))</f>
        <v>6.8326205084926914E-2</v>
      </c>
      <c r="CE227" s="275">
        <f>IF(AZ227&lt;&gt;0, AZ227, IF(AY227&lt;&gt;0, AY227, IF(AX227&lt;&gt;0, AX227, IF(AW227&lt;&gt;0, AW227, 0))))</f>
        <v>6.917735611090095E-2</v>
      </c>
      <c r="CF227" s="275">
        <f>IF(BE227&lt;&gt;0, BE227, IF(BD227&lt;&gt;0, BD227, IF(BC227&lt;&gt;0, BC227, IF(BB227&lt;&gt;0, BB227, 0))))</f>
        <v>0.13240253965968571</v>
      </c>
      <c r="CG227" s="275">
        <f>IF(BJ227&lt;&gt;0, BJ227, IF(BI227&lt;&gt;0, BI227, IF(BH227&lt;&gt;0, BH227, IF(BG227&lt;&gt;0, BG227, 0))))</f>
        <v>0.17434116585937179</v>
      </c>
      <c r="CH227" s="275">
        <f>IF(BO227&lt;&gt;0, BO227, IF(BN227&lt;&gt;0, BN227, IF(BM227&lt;&gt;0, BM227, IF(BL227&lt;&gt;0, BL227, 0))))</f>
        <v>0.16103921933495194</v>
      </c>
      <c r="CI227" s="276">
        <f>IF(BT227&lt;&gt;0, BT227, IF(BS227&lt;&gt;0, BS227, IF(BR227&lt;&gt;0, BR227, IF(BQ227&lt;&gt;0, BQ227, 0))))</f>
        <v>0.12499708682013765</v>
      </c>
      <c r="CJ227" s="733"/>
      <c r="CK227" s="781"/>
      <c r="CL227" s="781"/>
      <c r="CM227" s="781"/>
    </row>
    <row r="228" spans="1:91" s="238" customFormat="1" ht="15" x14ac:dyDescent="0.25">
      <c r="A228" s="278"/>
      <c r="B228" s="279"/>
      <c r="C228" s="234"/>
      <c r="D228" s="280"/>
      <c r="E228" s="281"/>
      <c r="F228" s="281"/>
      <c r="G228" s="282"/>
      <c r="H228" s="234"/>
      <c r="I228" s="280"/>
      <c r="J228" s="281"/>
      <c r="K228" s="281"/>
      <c r="L228" s="282"/>
      <c r="M228" s="234"/>
      <c r="N228" s="280"/>
      <c r="O228" s="281"/>
      <c r="P228" s="281"/>
      <c r="Q228" s="282"/>
      <c r="R228" s="234"/>
      <c r="S228" s="280"/>
      <c r="T228" s="281"/>
      <c r="U228" s="281"/>
      <c r="V228" s="282"/>
      <c r="W228" s="234"/>
      <c r="X228" s="280"/>
      <c r="Y228" s="281"/>
      <c r="Z228" s="281"/>
      <c r="AA228" s="282"/>
      <c r="AB228" s="234"/>
      <c r="AC228" s="280"/>
      <c r="AD228" s="281"/>
      <c r="AE228" s="281"/>
      <c r="AF228" s="282"/>
      <c r="AG228" s="234"/>
      <c r="AH228" s="280"/>
      <c r="AI228" s="281"/>
      <c r="AJ228" s="281"/>
      <c r="AK228" s="282"/>
      <c r="AL228" s="234"/>
      <c r="AM228" s="280"/>
      <c r="AN228" s="281"/>
      <c r="AO228" s="281"/>
      <c r="AP228" s="282"/>
      <c r="AQ228" s="234"/>
      <c r="AR228" s="280"/>
      <c r="AS228" s="281"/>
      <c r="AT228" s="281"/>
      <c r="AU228" s="282"/>
      <c r="AV228" s="234"/>
      <c r="AW228" s="280"/>
      <c r="AX228" s="281"/>
      <c r="AY228" s="281"/>
      <c r="AZ228" s="282"/>
      <c r="BA228" s="234"/>
      <c r="BB228" s="280"/>
      <c r="BC228" s="281"/>
      <c r="BD228" s="281"/>
      <c r="BE228" s="282"/>
      <c r="BF228" s="234"/>
      <c r="BG228" s="280"/>
      <c r="BH228" s="281"/>
      <c r="BI228" s="281"/>
      <c r="BJ228" s="282"/>
      <c r="BK228" s="234"/>
      <c r="BL228" s="280"/>
      <c r="BM228" s="281"/>
      <c r="BN228" s="281"/>
      <c r="BO228" s="282"/>
      <c r="BP228" s="234"/>
      <c r="BQ228" s="280"/>
      <c r="BR228" s="281"/>
      <c r="BS228" s="281"/>
      <c r="BT228" s="282"/>
      <c r="BU228" s="234"/>
      <c r="BV228" s="280"/>
      <c r="BW228" s="281"/>
      <c r="BX228" s="281"/>
      <c r="BY228" s="281"/>
      <c r="BZ228" s="281"/>
      <c r="CA228" s="281"/>
      <c r="CB228" s="281"/>
      <c r="CC228" s="281"/>
      <c r="CD228" s="281"/>
      <c r="CE228" s="281"/>
      <c r="CF228" s="281"/>
      <c r="CG228" s="281"/>
      <c r="CH228" s="281"/>
      <c r="CI228" s="282"/>
      <c r="CJ228" s="742"/>
      <c r="CK228" s="781"/>
      <c r="CL228" s="781"/>
      <c r="CM228" s="781"/>
    </row>
    <row r="229" spans="1:91" ht="26.25" customHeight="1" x14ac:dyDescent="0.25">
      <c r="A229" s="783"/>
      <c r="B229" s="234"/>
      <c r="CK229" s="781"/>
      <c r="CL229" s="781"/>
      <c r="CM229" s="781"/>
    </row>
    <row r="230" spans="1:91" ht="15" customHeight="1" x14ac:dyDescent="0.25">
      <c r="A230" s="283" t="s">
        <v>87</v>
      </c>
      <c r="B230" s="283"/>
      <c r="CK230" s="781"/>
      <c r="CL230" s="781"/>
      <c r="CM230" s="781"/>
    </row>
    <row r="231" spans="1:91" ht="15" customHeight="1" x14ac:dyDescent="0.25">
      <c r="A231" s="283" t="s">
        <v>88</v>
      </c>
      <c r="B231" s="283"/>
    </row>
    <row r="232" spans="1:91" ht="15" customHeight="1" x14ac:dyDescent="0.25">
      <c r="A232" s="283" t="s">
        <v>89</v>
      </c>
      <c r="B232" s="283"/>
    </row>
    <row r="233" spans="1:91" ht="15" customHeight="1" x14ac:dyDescent="0.25">
      <c r="A233" s="283" t="s">
        <v>146</v>
      </c>
      <c r="B233" s="283"/>
      <c r="AK233" s="106"/>
      <c r="AL233" s="106"/>
      <c r="AM233" s="106"/>
      <c r="AN233" s="106"/>
      <c r="AO233" s="106"/>
      <c r="AP233" s="106"/>
      <c r="AQ233" s="106"/>
      <c r="AR233" s="106"/>
    </row>
    <row r="234" spans="1:91" ht="15" customHeight="1" x14ac:dyDescent="0.25">
      <c r="A234" s="283" t="s">
        <v>147</v>
      </c>
      <c r="B234" s="283"/>
      <c r="AK234" s="106"/>
      <c r="AL234" s="106"/>
      <c r="AM234" s="243"/>
      <c r="AN234" s="243"/>
      <c r="AO234" s="243"/>
      <c r="AP234" s="243"/>
      <c r="AQ234" s="106"/>
      <c r="AR234" s="243"/>
      <c r="AS234" s="243"/>
      <c r="AT234" s="243"/>
      <c r="AU234" s="243"/>
    </row>
    <row r="235" spans="1:91" x14ac:dyDescent="0.25">
      <c r="A235" s="283" t="s">
        <v>148</v>
      </c>
      <c r="AK235" s="106"/>
      <c r="AL235" s="106"/>
      <c r="AM235" s="251"/>
      <c r="AN235" s="251"/>
      <c r="AO235" s="251"/>
      <c r="AP235" s="251"/>
      <c r="AQ235" s="106"/>
      <c r="AR235" s="251"/>
      <c r="AS235" s="251"/>
      <c r="AT235" s="251"/>
      <c r="AU235" s="251"/>
    </row>
    <row r="236" spans="1:91" x14ac:dyDescent="0.25">
      <c r="AK236" s="106"/>
      <c r="AL236" s="106"/>
      <c r="AM236" s="251"/>
      <c r="AN236" s="251"/>
      <c r="AO236" s="251"/>
      <c r="AP236" s="251"/>
      <c r="AQ236" s="106"/>
      <c r="AR236" s="251"/>
      <c r="AS236" s="251"/>
      <c r="AT236" s="251"/>
      <c r="AU236" s="251"/>
    </row>
    <row r="237" spans="1:91" x14ac:dyDescent="0.25">
      <c r="AK237" s="106"/>
      <c r="AL237" s="106"/>
      <c r="AM237" s="251"/>
      <c r="AN237" s="251"/>
      <c r="AO237" s="251"/>
      <c r="AP237" s="251"/>
      <c r="AQ237" s="106"/>
      <c r="AR237" s="251"/>
      <c r="AS237" s="251"/>
      <c r="AT237" s="251"/>
      <c r="AU237" s="251"/>
    </row>
    <row r="238" spans="1:91" x14ac:dyDescent="0.25">
      <c r="AK238" s="106"/>
      <c r="AL238" s="106"/>
      <c r="AM238" s="257"/>
      <c r="AN238" s="257"/>
      <c r="AO238" s="257"/>
      <c r="AP238" s="566"/>
      <c r="AQ238" s="106"/>
      <c r="AR238" s="257"/>
      <c r="AS238" s="257"/>
      <c r="AT238" s="257"/>
      <c r="AU238" s="566"/>
    </row>
    <row r="239" spans="1:91" x14ac:dyDescent="0.25">
      <c r="AK239" s="106"/>
      <c r="AL239" s="106"/>
      <c r="AM239" s="246"/>
      <c r="AN239" s="246"/>
      <c r="AO239" s="246"/>
      <c r="AP239" s="251"/>
      <c r="AQ239" s="106"/>
      <c r="AR239" s="246"/>
      <c r="AS239" s="246"/>
      <c r="AT239" s="246"/>
      <c r="AU239" s="251"/>
    </row>
    <row r="240" spans="1:91" x14ac:dyDescent="0.25">
      <c r="AK240" s="106"/>
      <c r="AL240" s="106"/>
      <c r="AM240" s="243"/>
      <c r="AN240" s="243"/>
      <c r="AO240" s="243"/>
      <c r="AP240" s="243"/>
      <c r="AQ240" s="106"/>
      <c r="AR240" s="243"/>
      <c r="AS240" s="243"/>
      <c r="AT240" s="243"/>
      <c r="AU240" s="243"/>
    </row>
    <row r="241" spans="37:47" x14ac:dyDescent="0.25">
      <c r="AK241" s="106"/>
      <c r="AL241" s="106"/>
      <c r="AM241" s="246"/>
      <c r="AN241" s="246"/>
      <c r="AO241" s="246"/>
      <c r="AP241" s="251"/>
      <c r="AQ241" s="106"/>
      <c r="AR241" s="246"/>
      <c r="AS241" s="246"/>
      <c r="AT241" s="246"/>
      <c r="AU241" s="251"/>
    </row>
    <row r="242" spans="37:47" x14ac:dyDescent="0.25">
      <c r="AK242" s="106"/>
      <c r="AL242" s="106"/>
      <c r="AM242" s="251"/>
      <c r="AN242" s="251"/>
      <c r="AO242" s="251"/>
      <c r="AP242" s="251"/>
      <c r="AQ242" s="106"/>
      <c r="AR242" s="251"/>
      <c r="AS242" s="251"/>
      <c r="AT242" s="251"/>
      <c r="AU242" s="251"/>
    </row>
    <row r="243" spans="37:47" x14ac:dyDescent="0.25">
      <c r="AK243" s="106"/>
      <c r="AL243" s="106"/>
      <c r="AM243" s="251"/>
      <c r="AN243" s="251"/>
      <c r="AO243" s="251"/>
      <c r="AP243" s="251"/>
      <c r="AQ243" s="106"/>
      <c r="AR243" s="251"/>
      <c r="AS243" s="251"/>
      <c r="AT243" s="251"/>
      <c r="AU243" s="251"/>
    </row>
    <row r="244" spans="37:47" x14ac:dyDescent="0.25">
      <c r="AK244" s="106"/>
      <c r="AL244" s="106"/>
      <c r="AM244" s="251"/>
      <c r="AN244" s="251"/>
      <c r="AO244" s="251"/>
      <c r="AP244" s="251"/>
      <c r="AQ244" s="106"/>
      <c r="AR244" s="251"/>
      <c r="AS244" s="251"/>
      <c r="AT244" s="251"/>
      <c r="AU244" s="251"/>
    </row>
    <row r="245" spans="37:47" x14ac:dyDescent="0.25">
      <c r="AK245" s="106"/>
      <c r="AL245" s="106"/>
      <c r="AM245" s="243"/>
      <c r="AN245" s="243"/>
      <c r="AO245" s="243"/>
      <c r="AP245" s="243"/>
      <c r="AQ245" s="106"/>
      <c r="AR245" s="243"/>
      <c r="AS245" s="243"/>
      <c r="AT245" s="243"/>
      <c r="AU245" s="243"/>
    </row>
    <row r="246" spans="37:47" x14ac:dyDescent="0.25">
      <c r="AK246" s="106"/>
      <c r="AL246" s="106"/>
      <c r="AM246" s="251"/>
      <c r="AN246" s="251"/>
      <c r="AO246" s="251"/>
      <c r="AP246" s="251"/>
      <c r="AQ246" s="106"/>
      <c r="AR246" s="251"/>
      <c r="AS246" s="251"/>
      <c r="AT246" s="251"/>
      <c r="AU246" s="251"/>
    </row>
    <row r="247" spans="37:47" x14ac:dyDescent="0.25">
      <c r="AK247" s="106"/>
      <c r="AL247" s="106"/>
      <c r="AM247" s="243"/>
      <c r="AN247" s="243"/>
      <c r="AO247" s="243"/>
      <c r="AP247" s="243"/>
      <c r="AQ247" s="106"/>
      <c r="AR247" s="243"/>
      <c r="AS247" s="243"/>
      <c r="AT247" s="243"/>
      <c r="AU247" s="243"/>
    </row>
    <row r="248" spans="37:47" x14ac:dyDescent="0.25">
      <c r="AK248" s="106"/>
      <c r="AL248" s="106"/>
      <c r="AM248" s="246"/>
      <c r="AN248" s="246"/>
      <c r="AO248" s="246"/>
      <c r="AP248" s="270"/>
      <c r="AQ248" s="106"/>
      <c r="AR248" s="246"/>
      <c r="AS248" s="246"/>
      <c r="AT248" s="246"/>
      <c r="AU248" s="270"/>
    </row>
    <row r="249" spans="37:47" x14ac:dyDescent="0.25">
      <c r="AK249" s="106"/>
      <c r="AL249" s="106"/>
      <c r="AM249" s="285"/>
      <c r="AN249" s="285"/>
      <c r="AO249" s="285"/>
      <c r="AP249" s="285"/>
      <c r="AQ249" s="106"/>
      <c r="AR249" s="285"/>
      <c r="AS249" s="285"/>
      <c r="AT249" s="285"/>
      <c r="AU249" s="285"/>
    </row>
    <row r="250" spans="37:47" x14ac:dyDescent="0.25">
      <c r="AK250" s="106"/>
      <c r="AL250" s="106"/>
      <c r="AM250" s="106"/>
      <c r="AN250" s="106"/>
      <c r="AO250" s="106"/>
      <c r="AP250" s="106"/>
      <c r="AQ250" s="106"/>
      <c r="AR250" s="106"/>
      <c r="AS250" s="106"/>
      <c r="AT250" s="106"/>
      <c r="AU250" s="106"/>
    </row>
    <row r="251" spans="37:47" x14ac:dyDescent="0.25">
      <c r="AK251" s="106"/>
      <c r="AL251" s="106"/>
      <c r="AM251" s="106"/>
      <c r="AN251" s="106"/>
      <c r="AO251" s="106"/>
      <c r="AP251" s="106"/>
      <c r="AQ251" s="106"/>
      <c r="AR251" s="106"/>
      <c r="AS251" s="106"/>
      <c r="AT251" s="106"/>
      <c r="AU251" s="106"/>
    </row>
    <row r="252" spans="37:47" x14ac:dyDescent="0.25">
      <c r="AK252" s="106"/>
      <c r="AL252" s="106"/>
      <c r="AM252" s="106"/>
      <c r="AN252" s="106"/>
      <c r="AO252" s="106"/>
      <c r="AP252" s="106"/>
      <c r="AQ252" s="106"/>
      <c r="AR252" s="106"/>
      <c r="AS252" s="106"/>
      <c r="AT252" s="106"/>
      <c r="AU252" s="106"/>
    </row>
    <row r="253" spans="37:47" x14ac:dyDescent="0.25">
      <c r="AK253" s="106"/>
      <c r="AL253" s="106"/>
      <c r="AM253" s="106"/>
      <c r="AN253" s="106"/>
      <c r="AO253" s="106"/>
      <c r="AP253" s="106"/>
      <c r="AQ253" s="106"/>
      <c r="AR253" s="106"/>
    </row>
    <row r="254" spans="37:47" x14ac:dyDescent="0.25">
      <c r="AK254" s="106"/>
      <c r="AL254" s="106"/>
      <c r="AM254" s="106"/>
      <c r="AN254" s="106"/>
      <c r="AO254" s="106"/>
      <c r="AP254" s="106"/>
      <c r="AQ254" s="106"/>
      <c r="AR254" s="106"/>
    </row>
  </sheetData>
  <mergeCells count="65">
    <mergeCell ref="BG7:BJ7"/>
    <mergeCell ref="BG89:BJ89"/>
    <mergeCell ref="AR89:AU89"/>
    <mergeCell ref="AW89:AZ89"/>
    <mergeCell ref="BB89:BE89"/>
    <mergeCell ref="A84:L84"/>
    <mergeCell ref="A7:B8"/>
    <mergeCell ref="D7:G7"/>
    <mergeCell ref="I7:L7"/>
    <mergeCell ref="N7:Q7"/>
    <mergeCell ref="A83:L83"/>
    <mergeCell ref="A85:L85"/>
    <mergeCell ref="A89:B90"/>
    <mergeCell ref="D89:G89"/>
    <mergeCell ref="I89:L89"/>
    <mergeCell ref="N89:Q89"/>
    <mergeCell ref="A86:L86"/>
    <mergeCell ref="A87:L87"/>
    <mergeCell ref="AC7:AF7"/>
    <mergeCell ref="AH7:AK7"/>
    <mergeCell ref="AM7:AP7"/>
    <mergeCell ref="AR7:AU7"/>
    <mergeCell ref="S7:V7"/>
    <mergeCell ref="X7:AA7"/>
    <mergeCell ref="S89:V89"/>
    <mergeCell ref="X89:AA89"/>
    <mergeCell ref="AC89:AF89"/>
    <mergeCell ref="AH89:AK89"/>
    <mergeCell ref="AM89:AP89"/>
    <mergeCell ref="A120:B121"/>
    <mergeCell ref="D120:G120"/>
    <mergeCell ref="I120:L120"/>
    <mergeCell ref="N120:Q120"/>
    <mergeCell ref="S120:V120"/>
    <mergeCell ref="X120:AA120"/>
    <mergeCell ref="AC120:AF120"/>
    <mergeCell ref="AH120:AK120"/>
    <mergeCell ref="AM120:AP120"/>
    <mergeCell ref="AR120:AU120"/>
    <mergeCell ref="X208:AA208"/>
    <mergeCell ref="AC208:AF208"/>
    <mergeCell ref="AH208:AK208"/>
    <mergeCell ref="AM208:AP208"/>
    <mergeCell ref="AR208:AU208"/>
    <mergeCell ref="A208:B209"/>
    <mergeCell ref="D208:G208"/>
    <mergeCell ref="I208:L208"/>
    <mergeCell ref="N208:Q208"/>
    <mergeCell ref="S208:V208"/>
    <mergeCell ref="BQ7:BT7"/>
    <mergeCell ref="BQ89:BT89"/>
    <mergeCell ref="BQ120:BT120"/>
    <mergeCell ref="BQ208:BT208"/>
    <mergeCell ref="AW120:AZ120"/>
    <mergeCell ref="BB120:BE120"/>
    <mergeCell ref="BG120:BJ120"/>
    <mergeCell ref="AW208:AZ208"/>
    <mergeCell ref="BB208:BE208"/>
    <mergeCell ref="BG208:BJ208"/>
    <mergeCell ref="AW7:AZ7"/>
    <mergeCell ref="BB7:BE7"/>
    <mergeCell ref="BL7:BO7"/>
    <mergeCell ref="BL89:BO89"/>
    <mergeCell ref="BL120:BO120"/>
    <mergeCell ref="BL208:BO208"/>
  </mergeCells>
  <phoneticPr fontId="4" type="noConversion"/>
  <pageMargins left="0.25" right="0.25" top="0.75" bottom="0.75" header="0.3" footer="0.3"/>
  <pageSetup paperSize="9" scale="11" fitToHeight="0" orientation="landscape" r:id="rId1"/>
  <ignoredErrors>
    <ignoredError sqref="CE54:CH54"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61931-1223-4D54-8460-9577E24B37EA}">
  <sheetPr>
    <pageSetUpPr fitToPage="1"/>
  </sheetPr>
  <dimension ref="A1:CX148"/>
  <sheetViews>
    <sheetView showGridLines="0" zoomScaleNormal="100" workbookViewId="0">
      <pane xSplit="2" ySplit="8" topLeftCell="C9" activePane="bottomRight" state="frozen"/>
      <selection activeCell="B5" sqref="B5:B6"/>
      <selection pane="topRight" activeCell="B5" sqref="B5:B6"/>
      <selection pane="bottomLeft" activeCell="B5" sqref="B5:B6"/>
      <selection pane="bottomRight"/>
    </sheetView>
  </sheetViews>
  <sheetFormatPr defaultRowHeight="13.5" x14ac:dyDescent="0.25"/>
  <cols>
    <col min="1" max="1" width="3" style="1" customWidth="1"/>
    <col min="2" max="2" width="85.42578125" style="1" customWidth="1"/>
    <col min="3" max="3" width="2.7109375" style="287" customWidth="1"/>
    <col min="4" max="7" width="15.7109375" style="7" customWidth="1"/>
    <col min="8" max="8" width="2.7109375" style="287" customWidth="1"/>
    <col min="9" max="12" width="15.7109375" style="7" customWidth="1"/>
    <col min="13" max="13" width="2.7109375" style="287" customWidth="1"/>
    <col min="14" max="17" width="15.7109375" style="7" customWidth="1"/>
    <col min="18" max="18" width="2.7109375" style="287" customWidth="1"/>
    <col min="19" max="22" width="15.7109375" style="7" customWidth="1"/>
    <col min="23" max="23" width="2.7109375" style="287" customWidth="1"/>
    <col min="24" max="27" width="15.7109375" style="7" customWidth="1"/>
    <col min="28" max="28" width="2.7109375" style="287" customWidth="1"/>
    <col min="29" max="32" width="15.7109375" style="7" customWidth="1"/>
    <col min="33" max="33" width="2.7109375" style="287" customWidth="1"/>
    <col min="34" max="37" width="15.7109375" style="7" customWidth="1"/>
    <col min="38" max="38" width="2.7109375" style="287" customWidth="1"/>
    <col min="39" max="42" width="15.7109375" style="7" customWidth="1"/>
    <col min="43" max="43" width="2.7109375" style="287" customWidth="1"/>
    <col min="44" max="47" width="15.7109375" style="7" customWidth="1"/>
    <col min="48" max="48" width="2.7109375" style="287" customWidth="1"/>
    <col min="49" max="52" width="15.7109375" style="7" customWidth="1"/>
    <col min="53" max="53" width="2.7109375" style="287" customWidth="1"/>
    <col min="54" max="57" width="15.7109375" style="7" customWidth="1"/>
    <col min="58" max="58" width="2.7109375" style="287" customWidth="1"/>
    <col min="59" max="62" width="15.7109375" style="7" customWidth="1"/>
    <col min="63" max="63" width="2.7109375" style="288" customWidth="1"/>
    <col min="64" max="67" width="15.7109375" style="7" customWidth="1"/>
    <col min="68" max="68" width="2.7109375" style="288" customWidth="1"/>
    <col min="69" max="71" width="15.7109375" style="7" customWidth="1"/>
    <col min="72" max="72" width="17.5703125" style="7" bestFit="1" customWidth="1"/>
    <col min="73" max="73" width="2.7109375" style="288" customWidth="1"/>
    <col min="74" max="80" width="17.42578125" style="9" customWidth="1"/>
    <col min="81" max="87" width="17.42578125" style="106" customWidth="1"/>
    <col min="88" max="88" width="24.7109375" style="1" customWidth="1"/>
    <col min="89" max="16384" width="9.140625" style="1"/>
  </cols>
  <sheetData>
    <row r="1" spans="1:102" x14ac:dyDescent="0.25">
      <c r="D1" s="2"/>
      <c r="E1" s="2"/>
      <c r="F1" s="2"/>
      <c r="G1" s="2"/>
      <c r="I1" s="2"/>
      <c r="J1" s="2"/>
      <c r="K1" s="2"/>
      <c r="L1" s="2"/>
      <c r="N1" s="2"/>
      <c r="O1" s="2"/>
      <c r="P1" s="2"/>
      <c r="Q1" s="2"/>
      <c r="S1" s="2"/>
      <c r="T1" s="2"/>
      <c r="U1" s="2"/>
      <c r="V1" s="2"/>
      <c r="X1" s="2"/>
      <c r="Y1" s="2"/>
      <c r="Z1" s="2"/>
      <c r="AA1" s="2"/>
      <c r="AC1" s="2"/>
      <c r="AD1" s="2"/>
      <c r="AE1" s="2"/>
      <c r="AF1" s="2"/>
      <c r="AH1" s="2"/>
      <c r="AI1" s="2"/>
      <c r="AJ1" s="2"/>
      <c r="AK1" s="2"/>
      <c r="AM1" s="2"/>
      <c r="AN1" s="2"/>
      <c r="AO1" s="2"/>
      <c r="AP1" s="2"/>
      <c r="AR1" s="2"/>
      <c r="AS1" s="2"/>
      <c r="AT1" s="2"/>
      <c r="AU1" s="2"/>
      <c r="AW1" s="2"/>
      <c r="AX1" s="2"/>
      <c r="AY1" s="2"/>
      <c r="AZ1" s="2"/>
      <c r="BB1" s="2"/>
      <c r="BC1" s="2"/>
      <c r="BD1" s="2"/>
      <c r="BE1" s="2"/>
      <c r="BG1" s="2"/>
      <c r="BH1" s="2"/>
      <c r="BI1" s="2"/>
      <c r="BJ1" s="2"/>
      <c r="BL1" s="2"/>
      <c r="BM1" s="2"/>
      <c r="BN1" s="2"/>
      <c r="BO1" s="2"/>
      <c r="BQ1" s="2"/>
      <c r="BR1" s="2"/>
      <c r="BS1" s="2"/>
      <c r="BT1" s="2"/>
      <c r="BV1" s="4"/>
      <c r="BW1" s="4"/>
      <c r="BX1" s="4"/>
      <c r="BY1" s="4"/>
      <c r="BZ1" s="4"/>
      <c r="CA1" s="4"/>
      <c r="CB1" s="4"/>
      <c r="CC1" s="5"/>
      <c r="CD1" s="5"/>
      <c r="CE1" s="5"/>
      <c r="CF1" s="5"/>
      <c r="CG1" s="5"/>
      <c r="CH1" s="5"/>
      <c r="CI1" s="5"/>
    </row>
    <row r="2" spans="1:102" x14ac:dyDescent="0.25">
      <c r="D2" s="2"/>
      <c r="E2" s="2"/>
      <c r="F2" s="2"/>
      <c r="G2" s="2"/>
      <c r="I2" s="2"/>
      <c r="J2" s="2"/>
      <c r="K2" s="2"/>
      <c r="L2" s="2"/>
      <c r="N2" s="2"/>
      <c r="O2" s="2"/>
      <c r="P2" s="2"/>
      <c r="Q2" s="2"/>
      <c r="S2" s="2"/>
      <c r="T2" s="2"/>
      <c r="U2" s="2"/>
      <c r="V2" s="2"/>
      <c r="X2" s="2"/>
      <c r="Y2" s="2"/>
      <c r="Z2" s="2"/>
      <c r="AA2" s="2"/>
      <c r="AC2" s="2"/>
      <c r="AD2" s="2"/>
      <c r="AE2" s="2"/>
      <c r="AF2" s="2"/>
      <c r="AH2" s="2"/>
      <c r="AI2" s="2"/>
      <c r="AJ2" s="2"/>
      <c r="AK2" s="2"/>
      <c r="AM2" s="2"/>
      <c r="AN2" s="2"/>
      <c r="AO2" s="2"/>
      <c r="AP2" s="2"/>
      <c r="AR2" s="2"/>
      <c r="AS2" s="2"/>
      <c r="AT2" s="2"/>
      <c r="AU2" s="2"/>
      <c r="AW2" s="2"/>
      <c r="AX2" s="2"/>
      <c r="AY2" s="2"/>
      <c r="AZ2" s="2"/>
      <c r="BB2" s="2"/>
      <c r="BC2" s="2"/>
      <c r="BD2" s="2"/>
      <c r="BE2" s="2"/>
      <c r="BG2" s="2"/>
      <c r="BH2" s="2"/>
      <c r="BI2" s="2"/>
      <c r="BJ2" s="2"/>
      <c r="BL2" s="2"/>
      <c r="BM2" s="2"/>
      <c r="BN2" s="2"/>
      <c r="BO2" s="2"/>
      <c r="BQ2" s="2"/>
      <c r="BR2" s="2"/>
      <c r="BS2" s="2"/>
      <c r="BT2" s="2"/>
      <c r="BV2" s="4"/>
      <c r="BW2" s="4"/>
      <c r="BX2" s="4"/>
      <c r="BY2" s="4"/>
      <c r="BZ2" s="4"/>
      <c r="CA2" s="4"/>
      <c r="CB2" s="4"/>
      <c r="CC2" s="5"/>
      <c r="CD2" s="5"/>
      <c r="CE2" s="5"/>
      <c r="CF2" s="5"/>
      <c r="CG2" s="5"/>
      <c r="CH2" s="5"/>
      <c r="CI2" s="5"/>
    </row>
    <row r="3" spans="1:102" x14ac:dyDescent="0.25">
      <c r="D3" s="2"/>
      <c r="E3" s="2"/>
      <c r="F3" s="2"/>
      <c r="G3" s="2"/>
      <c r="I3" s="2"/>
      <c r="J3" s="2"/>
      <c r="K3" s="2"/>
      <c r="L3" s="2"/>
      <c r="N3" s="2"/>
      <c r="O3" s="2"/>
      <c r="P3" s="2"/>
      <c r="Q3" s="2"/>
      <c r="S3" s="2"/>
      <c r="T3" s="2"/>
      <c r="U3" s="2"/>
      <c r="V3" s="2"/>
      <c r="X3" s="2"/>
      <c r="Y3" s="2"/>
      <c r="Z3" s="2"/>
      <c r="AA3" s="2"/>
      <c r="AC3" s="2"/>
      <c r="AD3" s="2"/>
      <c r="AE3" s="2"/>
      <c r="AF3" s="2"/>
      <c r="AH3" s="2"/>
      <c r="AI3" s="2"/>
      <c r="AJ3" s="2"/>
      <c r="AK3" s="2"/>
      <c r="AM3" s="2"/>
      <c r="AN3" s="2"/>
      <c r="AO3" s="2"/>
      <c r="AP3" s="2"/>
      <c r="AR3" s="2"/>
      <c r="AS3" s="2"/>
      <c r="AT3" s="2"/>
      <c r="AU3" s="2"/>
      <c r="AW3" s="2"/>
      <c r="AX3" s="2"/>
      <c r="AY3" s="2"/>
      <c r="AZ3" s="2"/>
      <c r="BB3" s="2"/>
      <c r="BC3" s="2"/>
      <c r="BD3" s="2"/>
      <c r="BE3" s="2"/>
      <c r="BG3" s="2"/>
      <c r="BH3" s="2"/>
      <c r="BI3" s="2"/>
      <c r="BJ3" s="2"/>
      <c r="BL3" s="2"/>
      <c r="BM3" s="2"/>
      <c r="BN3" s="2"/>
      <c r="BO3" s="2"/>
      <c r="BQ3" s="2"/>
      <c r="BR3" s="2"/>
      <c r="BS3" s="2"/>
      <c r="BT3" s="2"/>
      <c r="BV3" s="4"/>
      <c r="BW3" s="4"/>
      <c r="BX3" s="4"/>
      <c r="BY3" s="4"/>
      <c r="BZ3" s="4"/>
      <c r="CA3" s="4"/>
      <c r="CB3" s="4"/>
      <c r="CC3" s="5"/>
      <c r="CD3" s="5"/>
      <c r="CE3" s="5"/>
      <c r="CF3" s="5"/>
      <c r="CG3" s="5"/>
      <c r="CH3" s="5"/>
      <c r="CI3" s="5"/>
    </row>
    <row r="4" spans="1:102" x14ac:dyDescent="0.25">
      <c r="D4" s="2"/>
      <c r="E4" s="2"/>
      <c r="F4" s="2"/>
      <c r="G4" s="2"/>
      <c r="I4" s="2"/>
      <c r="J4" s="2"/>
      <c r="K4" s="2"/>
      <c r="L4" s="2"/>
      <c r="N4" s="2"/>
      <c r="O4" s="2"/>
      <c r="P4" s="2"/>
      <c r="Q4" s="2"/>
      <c r="S4" s="2"/>
      <c r="T4" s="2"/>
      <c r="U4" s="2"/>
      <c r="V4" s="2"/>
      <c r="X4" s="2"/>
      <c r="Y4" s="2"/>
      <c r="Z4" s="2"/>
      <c r="AA4" s="2"/>
      <c r="AC4" s="2"/>
      <c r="AD4" s="2"/>
      <c r="AE4" s="2"/>
      <c r="AF4" s="2"/>
      <c r="AH4" s="2"/>
      <c r="AI4" s="2"/>
      <c r="AJ4" s="2"/>
      <c r="AK4" s="2"/>
      <c r="AM4" s="2"/>
      <c r="AN4" s="2"/>
      <c r="AO4" s="2"/>
      <c r="AP4" s="2"/>
      <c r="AR4" s="2"/>
      <c r="AS4" s="2"/>
      <c r="AT4" s="2"/>
      <c r="AU4" s="2"/>
      <c r="AW4" s="2"/>
      <c r="AX4" s="2"/>
      <c r="AY4" s="2"/>
      <c r="AZ4" s="2"/>
      <c r="BB4" s="2"/>
      <c r="BC4" s="2"/>
      <c r="BD4" s="2"/>
      <c r="BE4" s="2"/>
      <c r="BG4" s="2"/>
      <c r="BH4" s="2"/>
      <c r="BI4" s="2"/>
      <c r="BJ4" s="2"/>
      <c r="BL4" s="2"/>
      <c r="BM4" s="2"/>
      <c r="BN4" s="2"/>
      <c r="BO4" s="2"/>
      <c r="BQ4" s="2"/>
      <c r="BR4" s="2"/>
      <c r="BS4" s="2"/>
      <c r="BT4" s="2"/>
      <c r="BV4" s="4"/>
      <c r="BW4" s="4"/>
      <c r="BX4" s="4"/>
      <c r="BY4" s="4"/>
      <c r="BZ4" s="4"/>
      <c r="CA4" s="4"/>
      <c r="CB4" s="4"/>
      <c r="CC4" s="5"/>
      <c r="CD4" s="5"/>
      <c r="CE4" s="5"/>
      <c r="CF4" s="5"/>
      <c r="CG4" s="5"/>
      <c r="CH4" s="5"/>
      <c r="CI4" s="5"/>
    </row>
    <row r="5" spans="1:102" x14ac:dyDescent="0.25">
      <c r="D5" s="2"/>
      <c r="E5" s="2"/>
      <c r="F5" s="2"/>
      <c r="G5" s="2"/>
      <c r="I5" s="2"/>
      <c r="J5" s="2"/>
      <c r="K5" s="2"/>
      <c r="L5" s="2"/>
      <c r="N5" s="2"/>
      <c r="O5" s="2"/>
      <c r="P5" s="2"/>
      <c r="Q5" s="2"/>
      <c r="S5" s="2"/>
      <c r="T5" s="2"/>
      <c r="U5" s="2"/>
      <c r="V5" s="2"/>
      <c r="X5" s="2"/>
      <c r="Y5" s="2"/>
      <c r="Z5" s="2"/>
      <c r="AA5" s="2"/>
      <c r="AC5" s="2"/>
      <c r="AD5" s="2"/>
      <c r="AE5" s="2"/>
      <c r="AF5" s="2"/>
      <c r="AH5" s="2"/>
      <c r="AI5" s="2"/>
      <c r="AJ5" s="2"/>
      <c r="AK5" s="2"/>
      <c r="AM5" s="2"/>
      <c r="AN5" s="2"/>
      <c r="AO5" s="2"/>
      <c r="AP5" s="2"/>
      <c r="AR5" s="2"/>
      <c r="AS5" s="2"/>
      <c r="AT5" s="2"/>
      <c r="AU5" s="2"/>
      <c r="AW5" s="2"/>
      <c r="AX5" s="2"/>
      <c r="AY5" s="2"/>
      <c r="AZ5" s="2"/>
      <c r="BB5" s="2"/>
      <c r="BC5" s="2"/>
      <c r="BD5" s="2"/>
      <c r="BE5" s="2"/>
      <c r="BG5" s="2"/>
      <c r="BH5" s="2"/>
      <c r="BI5" s="2"/>
      <c r="BJ5" s="2"/>
      <c r="BL5" s="2"/>
      <c r="BM5" s="2"/>
      <c r="BN5" s="2"/>
      <c r="BO5" s="2"/>
      <c r="BQ5" s="2"/>
      <c r="BR5" s="2"/>
      <c r="BS5" s="2"/>
      <c r="BT5" s="2"/>
      <c r="BV5" s="4"/>
      <c r="BW5" s="4"/>
      <c r="BX5" s="4"/>
      <c r="BY5" s="4"/>
      <c r="BZ5" s="4"/>
      <c r="CA5" s="4"/>
      <c r="CB5" s="4"/>
      <c r="CC5" s="5"/>
      <c r="CD5" s="5"/>
      <c r="CE5" s="5"/>
      <c r="CF5" s="5"/>
      <c r="CG5" s="5"/>
      <c r="CH5" s="5"/>
      <c r="CI5" s="5"/>
    </row>
    <row r="6" spans="1:102" ht="6" customHeight="1" x14ac:dyDescent="0.25">
      <c r="A6" s="6"/>
      <c r="B6" s="7"/>
      <c r="C6" s="288"/>
      <c r="H6" s="288"/>
      <c r="M6" s="288"/>
      <c r="R6" s="288"/>
      <c r="W6" s="288"/>
      <c r="AB6" s="288"/>
      <c r="AG6" s="288"/>
      <c r="AL6" s="288"/>
      <c r="AQ6" s="288"/>
      <c r="AV6" s="288"/>
      <c r="BA6" s="288"/>
      <c r="BF6" s="288"/>
      <c r="BK6" s="289"/>
      <c r="BP6" s="289"/>
      <c r="BU6" s="289"/>
      <c r="BV6" s="7"/>
      <c r="BW6" s="7"/>
      <c r="BX6" s="7"/>
      <c r="BY6" s="7"/>
      <c r="BZ6" s="7"/>
      <c r="CA6" s="7"/>
      <c r="CB6" s="7"/>
      <c r="CC6" s="7"/>
      <c r="CD6" s="7"/>
      <c r="CE6" s="7"/>
      <c r="CF6" s="7"/>
      <c r="CG6" s="7"/>
      <c r="CH6" s="7"/>
      <c r="CI6" s="9"/>
    </row>
    <row r="7" spans="1:102" x14ac:dyDescent="0.25">
      <c r="A7" s="822" t="s">
        <v>30</v>
      </c>
      <c r="B7" s="823"/>
      <c r="C7" s="290"/>
      <c r="D7" s="819">
        <v>2012</v>
      </c>
      <c r="E7" s="820"/>
      <c r="F7" s="820"/>
      <c r="G7" s="821"/>
      <c r="H7" s="291"/>
      <c r="I7" s="819">
        <v>2013</v>
      </c>
      <c r="J7" s="820"/>
      <c r="K7" s="820"/>
      <c r="L7" s="821"/>
      <c r="M7" s="291"/>
      <c r="N7" s="819">
        <v>2014</v>
      </c>
      <c r="O7" s="820"/>
      <c r="P7" s="820"/>
      <c r="Q7" s="821"/>
      <c r="R7" s="291"/>
      <c r="S7" s="819">
        <v>2015</v>
      </c>
      <c r="T7" s="820"/>
      <c r="U7" s="820"/>
      <c r="V7" s="821"/>
      <c r="W7" s="291"/>
      <c r="X7" s="819">
        <v>2016</v>
      </c>
      <c r="Y7" s="820"/>
      <c r="Z7" s="820"/>
      <c r="AA7" s="821"/>
      <c r="AB7" s="291"/>
      <c r="AC7" s="819">
        <v>2017</v>
      </c>
      <c r="AD7" s="820"/>
      <c r="AE7" s="820"/>
      <c r="AF7" s="821"/>
      <c r="AG7" s="290"/>
      <c r="AH7" s="819">
        <v>2018</v>
      </c>
      <c r="AI7" s="820"/>
      <c r="AJ7" s="820"/>
      <c r="AK7" s="821"/>
      <c r="AL7" s="290"/>
      <c r="AM7" s="819">
        <v>2019</v>
      </c>
      <c r="AN7" s="820"/>
      <c r="AO7" s="820"/>
      <c r="AP7" s="821"/>
      <c r="AQ7" s="291"/>
      <c r="AR7" s="819">
        <v>2020</v>
      </c>
      <c r="AS7" s="820"/>
      <c r="AT7" s="820"/>
      <c r="AU7" s="821"/>
      <c r="AV7" s="291"/>
      <c r="AW7" s="819">
        <v>2021</v>
      </c>
      <c r="AX7" s="820"/>
      <c r="AY7" s="820"/>
      <c r="AZ7" s="821"/>
      <c r="BA7" s="291"/>
      <c r="BB7" s="819">
        <v>2022</v>
      </c>
      <c r="BC7" s="820"/>
      <c r="BD7" s="820"/>
      <c r="BE7" s="821"/>
      <c r="BF7" s="291"/>
      <c r="BG7" s="819">
        <v>2023</v>
      </c>
      <c r="BH7" s="820"/>
      <c r="BI7" s="820"/>
      <c r="BJ7" s="821"/>
      <c r="BK7" s="292"/>
      <c r="BL7" s="819">
        <v>2024</v>
      </c>
      <c r="BM7" s="820"/>
      <c r="BN7" s="820"/>
      <c r="BO7" s="821"/>
      <c r="BP7" s="292"/>
      <c r="BQ7" s="819">
        <v>2025</v>
      </c>
      <c r="BR7" s="820"/>
      <c r="BS7" s="820"/>
      <c r="BT7" s="821"/>
      <c r="BU7" s="292"/>
      <c r="BV7" s="11"/>
      <c r="BW7" s="12"/>
      <c r="BX7" s="12"/>
      <c r="BY7" s="12"/>
      <c r="BZ7" s="12"/>
      <c r="CA7" s="12"/>
      <c r="CB7" s="13"/>
      <c r="CC7" s="14"/>
      <c r="CD7" s="14"/>
      <c r="CE7" s="14"/>
      <c r="CF7" s="14"/>
      <c r="CG7" s="15"/>
      <c r="CH7" s="15"/>
      <c r="CI7" s="16"/>
    </row>
    <row r="8" spans="1:102" s="28" customFormat="1" x14ac:dyDescent="0.25">
      <c r="A8" s="824"/>
      <c r="B8" s="825"/>
      <c r="C8" s="293"/>
      <c r="D8" s="18" t="s">
        <v>149</v>
      </c>
      <c r="E8" s="19" t="s">
        <v>150</v>
      </c>
      <c r="F8" s="19" t="s">
        <v>151</v>
      </c>
      <c r="G8" s="20" t="s">
        <v>152</v>
      </c>
      <c r="H8" s="294"/>
      <c r="I8" s="18" t="s">
        <v>149</v>
      </c>
      <c r="J8" s="19" t="s">
        <v>150</v>
      </c>
      <c r="K8" s="19" t="s">
        <v>151</v>
      </c>
      <c r="L8" s="20" t="s">
        <v>152</v>
      </c>
      <c r="M8" s="295"/>
      <c r="N8" s="18" t="s">
        <v>149</v>
      </c>
      <c r="O8" s="19" t="s">
        <v>150</v>
      </c>
      <c r="P8" s="19" t="s">
        <v>151</v>
      </c>
      <c r="Q8" s="20" t="s">
        <v>152</v>
      </c>
      <c r="R8" s="295"/>
      <c r="S8" s="18" t="s">
        <v>149</v>
      </c>
      <c r="T8" s="19" t="s">
        <v>150</v>
      </c>
      <c r="U8" s="19" t="s">
        <v>151</v>
      </c>
      <c r="V8" s="20" t="s">
        <v>152</v>
      </c>
      <c r="W8" s="295"/>
      <c r="X8" s="18" t="s">
        <v>149</v>
      </c>
      <c r="Y8" s="19" t="s">
        <v>150</v>
      </c>
      <c r="Z8" s="19" t="s">
        <v>151</v>
      </c>
      <c r="AA8" s="20" t="s">
        <v>152</v>
      </c>
      <c r="AB8" s="295"/>
      <c r="AC8" s="18" t="s">
        <v>149</v>
      </c>
      <c r="AD8" s="19" t="s">
        <v>150</v>
      </c>
      <c r="AE8" s="19" t="s">
        <v>151</v>
      </c>
      <c r="AF8" s="20" t="s">
        <v>152</v>
      </c>
      <c r="AG8" s="293"/>
      <c r="AH8" s="18" t="s">
        <v>149</v>
      </c>
      <c r="AI8" s="19" t="s">
        <v>150</v>
      </c>
      <c r="AJ8" s="19" t="s">
        <v>151</v>
      </c>
      <c r="AK8" s="20" t="s">
        <v>152</v>
      </c>
      <c r="AL8" s="293"/>
      <c r="AM8" s="18" t="s">
        <v>149</v>
      </c>
      <c r="AN8" s="19" t="s">
        <v>150</v>
      </c>
      <c r="AO8" s="19" t="s">
        <v>151</v>
      </c>
      <c r="AP8" s="20" t="s">
        <v>152</v>
      </c>
      <c r="AQ8" s="295"/>
      <c r="AR8" s="18" t="s">
        <v>149</v>
      </c>
      <c r="AS8" s="19" t="s">
        <v>150</v>
      </c>
      <c r="AT8" s="19" t="s">
        <v>151</v>
      </c>
      <c r="AU8" s="20" t="s">
        <v>152</v>
      </c>
      <c r="AV8" s="295"/>
      <c r="AW8" s="18" t="s">
        <v>149</v>
      </c>
      <c r="AX8" s="19" t="s">
        <v>150</v>
      </c>
      <c r="AY8" s="19" t="s">
        <v>151</v>
      </c>
      <c r="AZ8" s="20" t="s">
        <v>152</v>
      </c>
      <c r="BA8" s="295"/>
      <c r="BB8" s="18" t="s">
        <v>149</v>
      </c>
      <c r="BC8" s="19" t="s">
        <v>150</v>
      </c>
      <c r="BD8" s="19" t="s">
        <v>151</v>
      </c>
      <c r="BE8" s="20" t="s">
        <v>152</v>
      </c>
      <c r="BF8" s="295"/>
      <c r="BG8" s="18" t="s">
        <v>149</v>
      </c>
      <c r="BH8" s="19" t="s">
        <v>150</v>
      </c>
      <c r="BI8" s="19" t="s">
        <v>151</v>
      </c>
      <c r="BJ8" s="20" t="s">
        <v>152</v>
      </c>
      <c r="BK8" s="296"/>
      <c r="BL8" s="18" t="s">
        <v>149</v>
      </c>
      <c r="BM8" s="19" t="s">
        <v>150</v>
      </c>
      <c r="BN8" s="19" t="s">
        <v>151</v>
      </c>
      <c r="BO8" s="20" t="s">
        <v>152</v>
      </c>
      <c r="BP8" s="296"/>
      <c r="BQ8" s="18" t="s">
        <v>149</v>
      </c>
      <c r="BR8" s="19" t="s">
        <v>150</v>
      </c>
      <c r="BS8" s="19" t="s">
        <v>151</v>
      </c>
      <c r="BT8" s="20" t="s">
        <v>152</v>
      </c>
      <c r="BU8" s="296"/>
      <c r="BV8" s="24">
        <v>2012</v>
      </c>
      <c r="BW8" s="25">
        <v>2013</v>
      </c>
      <c r="BX8" s="25">
        <v>2014</v>
      </c>
      <c r="BY8" s="25">
        <v>2015</v>
      </c>
      <c r="BZ8" s="25">
        <v>2016</v>
      </c>
      <c r="CA8" s="25">
        <v>2017</v>
      </c>
      <c r="CB8" s="25">
        <v>2018</v>
      </c>
      <c r="CC8" s="26">
        <v>2019</v>
      </c>
      <c r="CD8" s="26">
        <v>2020</v>
      </c>
      <c r="CE8" s="26">
        <v>2021</v>
      </c>
      <c r="CF8" s="26">
        <v>2022</v>
      </c>
      <c r="CG8" s="26">
        <v>2023</v>
      </c>
      <c r="CH8" s="26">
        <v>2024</v>
      </c>
      <c r="CI8" s="27">
        <v>2025</v>
      </c>
    </row>
    <row r="9" spans="1:102" ht="6" customHeight="1" x14ac:dyDescent="0.25">
      <c r="A9" s="6"/>
      <c r="B9" s="7"/>
      <c r="C9" s="288"/>
      <c r="H9" s="288"/>
      <c r="M9" s="288"/>
      <c r="R9" s="288"/>
      <c r="W9" s="288"/>
      <c r="AB9" s="288"/>
      <c r="AG9" s="288"/>
      <c r="AL9" s="288"/>
      <c r="AQ9" s="288"/>
      <c r="AV9" s="288"/>
      <c r="BA9" s="288"/>
      <c r="BF9" s="288"/>
      <c r="BK9" s="289"/>
      <c r="BP9" s="289"/>
      <c r="BU9" s="289"/>
      <c r="BV9" s="7"/>
      <c r="BW9" s="7"/>
      <c r="BX9" s="7"/>
      <c r="BY9" s="7"/>
      <c r="BZ9" s="7"/>
      <c r="CA9" s="7"/>
      <c r="CB9" s="7"/>
      <c r="CC9" s="7"/>
      <c r="CD9" s="7"/>
      <c r="CE9" s="7"/>
      <c r="CF9" s="7"/>
      <c r="CG9" s="7"/>
      <c r="CH9" s="7"/>
      <c r="CI9" s="9"/>
    </row>
    <row r="10" spans="1:102" x14ac:dyDescent="0.25">
      <c r="A10" s="29"/>
      <c r="B10" s="30"/>
      <c r="C10" s="288"/>
      <c r="D10" s="32"/>
      <c r="E10" s="33"/>
      <c r="F10" s="33"/>
      <c r="G10" s="34"/>
      <c r="H10" s="288"/>
      <c r="I10" s="32"/>
      <c r="J10" s="33"/>
      <c r="K10" s="33"/>
      <c r="L10" s="34"/>
      <c r="M10" s="288"/>
      <c r="N10" s="32"/>
      <c r="O10" s="33"/>
      <c r="P10" s="33"/>
      <c r="Q10" s="34"/>
      <c r="R10" s="288"/>
      <c r="S10" s="32"/>
      <c r="T10" s="33"/>
      <c r="U10" s="33"/>
      <c r="V10" s="34"/>
      <c r="W10" s="288"/>
      <c r="X10" s="32"/>
      <c r="Y10" s="33"/>
      <c r="Z10" s="33"/>
      <c r="AA10" s="34"/>
      <c r="AB10" s="288"/>
      <c r="AC10" s="32"/>
      <c r="AD10" s="33"/>
      <c r="AE10" s="33"/>
      <c r="AF10" s="34"/>
      <c r="AG10" s="288"/>
      <c r="AH10" s="32"/>
      <c r="AI10" s="33"/>
      <c r="AJ10" s="33"/>
      <c r="AK10" s="34"/>
      <c r="AL10" s="288"/>
      <c r="AM10" s="32"/>
      <c r="AN10" s="33"/>
      <c r="AO10" s="33"/>
      <c r="AP10" s="34"/>
      <c r="AQ10" s="288"/>
      <c r="AR10" s="32"/>
      <c r="AS10" s="33"/>
      <c r="AT10" s="33"/>
      <c r="AU10" s="34"/>
      <c r="AV10" s="288"/>
      <c r="AW10" s="32"/>
      <c r="AX10" s="33"/>
      <c r="AY10" s="33"/>
      <c r="AZ10" s="34"/>
      <c r="BA10" s="288"/>
      <c r="BB10" s="32"/>
      <c r="BC10" s="33"/>
      <c r="BD10" s="33"/>
      <c r="BE10" s="34"/>
      <c r="BF10" s="288"/>
      <c r="BG10" s="32"/>
      <c r="BH10" s="33"/>
      <c r="BI10" s="33"/>
      <c r="BJ10" s="34"/>
      <c r="BK10" s="297"/>
      <c r="BL10" s="32"/>
      <c r="BM10" s="33"/>
      <c r="BN10" s="33"/>
      <c r="BO10" s="34"/>
      <c r="BP10" s="297"/>
      <c r="BQ10" s="32"/>
      <c r="BR10" s="33"/>
      <c r="BS10" s="33"/>
      <c r="BT10" s="34"/>
      <c r="BU10" s="297"/>
      <c r="BV10" s="32"/>
      <c r="BW10" s="36"/>
      <c r="BX10" s="36"/>
      <c r="BY10" s="36"/>
      <c r="BZ10" s="36"/>
      <c r="CA10" s="36"/>
      <c r="CB10" s="36"/>
      <c r="CC10" s="36"/>
      <c r="CD10" s="36"/>
      <c r="CE10" s="36"/>
      <c r="CF10" s="36"/>
      <c r="CG10" s="36"/>
      <c r="CH10" s="36"/>
      <c r="CI10" s="37"/>
    </row>
    <row r="11" spans="1:102" s="113" customFormat="1" x14ac:dyDescent="0.25">
      <c r="A11" s="829" t="s">
        <v>160</v>
      </c>
      <c r="B11" s="298"/>
      <c r="C11" s="299"/>
      <c r="D11" s="41">
        <f>SUM(D12:D18)</f>
        <v>10763.533001620002</v>
      </c>
      <c r="E11" s="42">
        <f t="shared" ref="E11:G11" si="0">SUM(E12:E18)</f>
        <v>11275.725877840003</v>
      </c>
      <c r="F11" s="42">
        <f t="shared" si="0"/>
        <v>12248.887406450003</v>
      </c>
      <c r="G11" s="43">
        <f t="shared" si="0"/>
        <v>12541.276740060002</v>
      </c>
      <c r="H11" s="299"/>
      <c r="I11" s="41">
        <f>SUM(I12:I18)</f>
        <v>11858.78370824</v>
      </c>
      <c r="J11" s="42">
        <f t="shared" ref="J11" si="1">SUM(J12:J18)</f>
        <v>13300.653102179998</v>
      </c>
      <c r="K11" s="42">
        <f t="shared" ref="K11" si="2">SUM(K12:K18)</f>
        <v>13911.924470509999</v>
      </c>
      <c r="L11" s="43">
        <f t="shared" ref="L11" si="3">SUM(L12:L18)</f>
        <v>14312.7549382</v>
      </c>
      <c r="M11" s="299"/>
      <c r="N11" s="41">
        <f>SUM(N12:N18)</f>
        <v>13921.688164990004</v>
      </c>
      <c r="O11" s="42">
        <f t="shared" ref="O11" si="4">SUM(O12:O18)</f>
        <v>14473.359445709999</v>
      </c>
      <c r="P11" s="42">
        <f t="shared" ref="P11" si="5">SUM(P12:P18)</f>
        <v>14946.10409232</v>
      </c>
      <c r="Q11" s="43">
        <f t="shared" ref="Q11" si="6">SUM(Q12:Q18)</f>
        <v>15488.903066650002</v>
      </c>
      <c r="R11" s="299"/>
      <c r="S11" s="41">
        <f>SUM(S12:S18)</f>
        <v>15118.295500249998</v>
      </c>
      <c r="T11" s="42">
        <f t="shared" ref="T11" si="7">SUM(T12:T18)</f>
        <v>15975.397712279999</v>
      </c>
      <c r="U11" s="42">
        <f t="shared" ref="U11" si="8">SUM(U12:U18)</f>
        <v>16409.4286723</v>
      </c>
      <c r="V11" s="43">
        <f t="shared" ref="V11" si="9">SUM(V12:V18)</f>
        <v>17846.689928399996</v>
      </c>
      <c r="W11" s="299"/>
      <c r="X11" s="41">
        <f>SUM(X12:X18)</f>
        <v>16869.314461950005</v>
      </c>
      <c r="Y11" s="42">
        <f t="shared" ref="Y11" si="10">SUM(Y12:Y18)</f>
        <v>16588.239560509995</v>
      </c>
      <c r="Z11" s="42">
        <f t="shared" ref="Z11" si="11">SUM(Z12:Z18)</f>
        <v>16591.286420370001</v>
      </c>
      <c r="AA11" s="43">
        <f t="shared" ref="AA11" si="12">SUM(AA12:AA18)</f>
        <v>16358.464094670007</v>
      </c>
      <c r="AB11" s="299"/>
      <c r="AC11" s="41">
        <f>SUM(AC12:AC18)</f>
        <v>15735.622252248153</v>
      </c>
      <c r="AD11" s="42">
        <f t="shared" ref="AD11" si="13">SUM(AD12:AD18)</f>
        <v>16102.434341013068</v>
      </c>
      <c r="AE11" s="42">
        <f t="shared" ref="AE11" si="14">SUM(AE12:AE18)</f>
        <v>17165.007954946206</v>
      </c>
      <c r="AF11" s="43">
        <f t="shared" ref="AF11" si="15">SUM(AF12:AF18)</f>
        <v>17947.436515406989</v>
      </c>
      <c r="AG11" s="299"/>
      <c r="AH11" s="41">
        <f>SUM(AH12:AH18)</f>
        <v>17516.291275669999</v>
      </c>
      <c r="AI11" s="42">
        <f t="shared" ref="AI11" si="16">SUM(AI12:AI18)</f>
        <v>19067.616243849996</v>
      </c>
      <c r="AJ11" s="42">
        <f t="shared" ref="AJ11" si="17">SUM(AJ12:AJ18)</f>
        <v>20006.522719449997</v>
      </c>
      <c r="AK11" s="43">
        <f t="shared" ref="AK11" si="18">SUM(AK12:AK18)</f>
        <v>19882.990360660002</v>
      </c>
      <c r="AL11" s="299"/>
      <c r="AM11" s="41">
        <f>SUM(AM12:AM18)</f>
        <v>17427.989134550004</v>
      </c>
      <c r="AN11" s="42">
        <f t="shared" ref="AN11" si="19">SUM(AN12:AN18)</f>
        <v>18223.482245509997</v>
      </c>
      <c r="AO11" s="42">
        <f t="shared" ref="AO11" si="20">SUM(AO12:AO18)</f>
        <v>19568.485576430005</v>
      </c>
      <c r="AP11" s="43">
        <f t="shared" ref="AP11" si="21">SUM(AP12:AP18)</f>
        <v>20232.523906219998</v>
      </c>
      <c r="AQ11" s="300"/>
      <c r="AR11" s="41">
        <f>SUM(AR12:AR18)</f>
        <v>17899.584986140006</v>
      </c>
      <c r="AS11" s="42">
        <f t="shared" ref="AS11" si="22">SUM(AS12:AS18)</f>
        <v>12350.206724759999</v>
      </c>
      <c r="AT11" s="42">
        <f t="shared" ref="AT11" si="23">SUM(AT12:AT18)</f>
        <v>16771.250566089999</v>
      </c>
      <c r="AU11" s="43">
        <f t="shared" ref="AU11" si="24">SUM(AU12:AU18)</f>
        <v>19129.215517160002</v>
      </c>
      <c r="AV11" s="300"/>
      <c r="AW11" s="41">
        <f>SUM(AW12:AW18)</f>
        <v>19859.124095250001</v>
      </c>
      <c r="AX11" s="42">
        <f t="shared" ref="AX11" si="25">SUM(AX12:AX18)</f>
        <v>23882.843218409995</v>
      </c>
      <c r="AY11" s="42">
        <f t="shared" ref="AY11" si="26">SUM(AY12:AY18)</f>
        <v>26638.049739549999</v>
      </c>
      <c r="AZ11" s="43">
        <f t="shared" ref="AZ11" si="27">SUM(AZ12:AZ18)</f>
        <v>29087.333528640007</v>
      </c>
      <c r="BA11" s="300"/>
      <c r="BB11" s="41">
        <f>SUM(BB12:BB18)</f>
        <v>28714.294906470004</v>
      </c>
      <c r="BC11" s="42">
        <f t="shared" ref="BC11" si="28">SUM(BC12:BC18)</f>
        <v>33762.686835679997</v>
      </c>
      <c r="BD11" s="42">
        <f t="shared" ref="BD11" si="29">SUM(BD12:BD18)</f>
        <v>36046.07522394001</v>
      </c>
      <c r="BE11" s="43">
        <f t="shared" ref="BE11" si="30">SUM(BE12:BE18)</f>
        <v>32937.367500310014</v>
      </c>
      <c r="BF11" s="300"/>
      <c r="BG11" s="41">
        <f>SUM(BG12:BG18)</f>
        <v>27719.112319290001</v>
      </c>
      <c r="BH11" s="42">
        <f t="shared" ref="BH11" si="31">SUM(BH12:BH18)</f>
        <v>26603.762002909996</v>
      </c>
      <c r="BI11" s="42">
        <f t="shared" ref="BI11" si="32">SUM(BI12:BI18)</f>
        <v>29576.794730010002</v>
      </c>
      <c r="BJ11" s="43">
        <f t="shared" ref="BJ11:BL11" si="33">SUM(BJ12:BJ18)</f>
        <v>30652.160636640008</v>
      </c>
      <c r="BK11" s="300"/>
      <c r="BL11" s="41">
        <f t="shared" si="33"/>
        <v>27693.281889950002</v>
      </c>
      <c r="BM11" s="42">
        <f t="shared" ref="BM11:BN11" si="34">SUM(BM12:BM18)</f>
        <v>29430.718167022078</v>
      </c>
      <c r="BN11" s="42">
        <f t="shared" si="34"/>
        <v>32115.239314015234</v>
      </c>
      <c r="BO11" s="43">
        <f>SUM(BO12:BO18)</f>
        <v>32096.992593673356</v>
      </c>
      <c r="BP11" s="300"/>
      <c r="BQ11" s="41">
        <f>SUM(BQ12:BQ18)</f>
        <v>30234.383348308656</v>
      </c>
      <c r="BR11" s="71">
        <f>SUM(BR12:BR18)</f>
        <v>30295.842202322106</v>
      </c>
      <c r="BS11" s="71">
        <f>SUM(BS12:BS18)</f>
        <v>32974.725806369308</v>
      </c>
      <c r="BT11" s="43">
        <f>SUM(BT12:BT18)</f>
        <v>34128.059731750007</v>
      </c>
      <c r="BU11" s="300"/>
      <c r="BV11" s="45">
        <f t="shared" ref="BV11:BV18" si="35">SUM(D11:G11)</f>
        <v>46829.423025970013</v>
      </c>
      <c r="BW11" s="46">
        <f t="shared" ref="BW11:BW18" si="36">SUM(I11:L11)</f>
        <v>53384.116219129995</v>
      </c>
      <c r="BX11" s="46">
        <f t="shared" ref="BX11:BX18" si="37">SUM(N11:Q11)</f>
        <v>58830.054769670009</v>
      </c>
      <c r="BY11" s="46">
        <f t="shared" ref="BY11:BY18" si="38">SUM(S11:V11)</f>
        <v>65349.811813229993</v>
      </c>
      <c r="BZ11" s="46">
        <f t="shared" ref="BZ11:BZ18" si="39">SUM(X11:AA11)</f>
        <v>66407.304537500007</v>
      </c>
      <c r="CA11" s="46">
        <f t="shared" ref="CA11:CA18" si="40">SUM(AC11:AF11)</f>
        <v>66950.501063614414</v>
      </c>
      <c r="CB11" s="46">
        <f t="shared" ref="CB11:CB18" si="41">SUM(AH11:AK11)</f>
        <v>76473.420599630001</v>
      </c>
      <c r="CC11" s="46">
        <f t="shared" ref="CC11:CC18" si="42">SUM(AM11:AP11)</f>
        <v>75452.480862709999</v>
      </c>
      <c r="CD11" s="46">
        <f t="shared" ref="CD11:CD18" si="43">SUM(AR11:AU11)</f>
        <v>66150.257794150006</v>
      </c>
      <c r="CE11" s="46">
        <f t="shared" ref="CE11:CE18" si="44">SUM(AW11:AZ11)</f>
        <v>99467.350581850013</v>
      </c>
      <c r="CF11" s="46">
        <f t="shared" ref="CF11:CF18" si="45">SUM(BB11:BE11)</f>
        <v>131460.42446640003</v>
      </c>
      <c r="CG11" s="46">
        <f t="shared" ref="CG11:CG18" si="46">SUM(BG11:BJ11)</f>
        <v>114551.82968885</v>
      </c>
      <c r="CH11" s="46">
        <f>SUM(BL11:BO11)</f>
        <v>121336.23196466066</v>
      </c>
      <c r="CI11" s="47">
        <f t="shared" ref="CI11:CI18" si="47">SUM(BQ11:BT11)</f>
        <v>127633.01108875008</v>
      </c>
      <c r="CK11" s="123"/>
      <c r="CL11" s="123"/>
      <c r="CM11" s="123"/>
      <c r="CN11" s="123"/>
      <c r="CO11" s="123"/>
      <c r="CP11" s="123"/>
      <c r="CQ11" s="123"/>
      <c r="CR11" s="123"/>
      <c r="CS11" s="123"/>
      <c r="CT11" s="123"/>
      <c r="CU11" s="123"/>
      <c r="CV11" s="123"/>
      <c r="CW11" s="123"/>
      <c r="CX11" s="123"/>
    </row>
    <row r="12" spans="1:102" x14ac:dyDescent="0.25">
      <c r="A12" s="830"/>
      <c r="B12" s="301" t="s">
        <v>167</v>
      </c>
      <c r="C12" s="302"/>
      <c r="D12" s="66">
        <v>4535.6552301500005</v>
      </c>
      <c r="E12" s="67">
        <v>4619.5229366900003</v>
      </c>
      <c r="F12" s="67">
        <v>4822.5239083100005</v>
      </c>
      <c r="G12" s="68">
        <v>5239.1167398199996</v>
      </c>
      <c r="H12" s="302"/>
      <c r="I12" s="66">
        <v>4959.8423605099988</v>
      </c>
      <c r="J12" s="67">
        <v>5252.8832712099993</v>
      </c>
      <c r="K12" s="67">
        <v>5339.1278721699991</v>
      </c>
      <c r="L12" s="68">
        <v>5763.4374494599997</v>
      </c>
      <c r="M12" s="302"/>
      <c r="N12" s="66">
        <v>5671.3116908699994</v>
      </c>
      <c r="O12" s="67">
        <v>5863.3685983999994</v>
      </c>
      <c r="P12" s="67">
        <v>5942.6744945600012</v>
      </c>
      <c r="Q12" s="68">
        <v>6396.6540539700018</v>
      </c>
      <c r="R12" s="302"/>
      <c r="S12" s="66">
        <v>6075.8781484600004</v>
      </c>
      <c r="T12" s="67">
        <v>6096.6137076200002</v>
      </c>
      <c r="U12" s="67">
        <v>6011.9111389899999</v>
      </c>
      <c r="V12" s="68">
        <v>6954.6536710999981</v>
      </c>
      <c r="W12" s="302"/>
      <c r="X12" s="66">
        <v>7083.9875088999997</v>
      </c>
      <c r="Y12" s="67">
        <v>6659.2012911299998</v>
      </c>
      <c r="Z12" s="67">
        <v>6633.3648554800002</v>
      </c>
      <c r="AA12" s="68">
        <v>7481.0179278500009</v>
      </c>
      <c r="AB12" s="302"/>
      <c r="AC12" s="66">
        <v>7322.8301481271501</v>
      </c>
      <c r="AD12" s="67">
        <v>7219.9091765973653</v>
      </c>
      <c r="AE12" s="67">
        <v>7170.7398657664189</v>
      </c>
      <c r="AF12" s="68">
        <v>7634.154305003075</v>
      </c>
      <c r="AG12" s="302"/>
      <c r="AH12" s="66">
        <v>7441.0817742499985</v>
      </c>
      <c r="AI12" s="67">
        <v>7449.0745380000008</v>
      </c>
      <c r="AJ12" s="67">
        <v>7397.1233180899999</v>
      </c>
      <c r="AK12" s="68">
        <v>7656.3161435600014</v>
      </c>
      <c r="AL12" s="302"/>
      <c r="AM12" s="66">
        <v>6960.4526804900006</v>
      </c>
      <c r="AN12" s="67">
        <v>7468.9288005699982</v>
      </c>
      <c r="AO12" s="67">
        <v>7507.49658344</v>
      </c>
      <c r="AP12" s="68">
        <v>8314.4171623499988</v>
      </c>
      <c r="AQ12" s="300"/>
      <c r="AR12" s="66">
        <v>7373.1333754500001</v>
      </c>
      <c r="AS12" s="67">
        <v>4785.2204889300001</v>
      </c>
      <c r="AT12" s="67">
        <v>6291.7529395700003</v>
      </c>
      <c r="AU12" s="68">
        <v>7493.0234676500013</v>
      </c>
      <c r="AV12" s="300"/>
      <c r="AW12" s="66">
        <v>6956.7747894800004</v>
      </c>
      <c r="AX12" s="67">
        <v>8453.8648791300002</v>
      </c>
      <c r="AY12" s="67">
        <v>10202.028277630001</v>
      </c>
      <c r="AZ12" s="68">
        <v>12035.237043699999</v>
      </c>
      <c r="BA12" s="300"/>
      <c r="BB12" s="66">
        <v>10868.571431679999</v>
      </c>
      <c r="BC12" s="67">
        <v>11246.72140651</v>
      </c>
      <c r="BD12" s="67">
        <v>9455.6714042200001</v>
      </c>
      <c r="BE12" s="68">
        <v>10419.099085730002</v>
      </c>
      <c r="BF12" s="300"/>
      <c r="BG12" s="66">
        <v>9254.4050300799991</v>
      </c>
      <c r="BH12" s="67">
        <v>10274.859179720001</v>
      </c>
      <c r="BI12" s="67">
        <v>9973.0807422500002</v>
      </c>
      <c r="BJ12" s="68">
        <v>9739.1096444300001</v>
      </c>
      <c r="BK12" s="300"/>
      <c r="BL12" s="66">
        <v>9366.4876640300008</v>
      </c>
      <c r="BM12" s="67">
        <v>9281.2661797999972</v>
      </c>
      <c r="BN12" s="67">
        <v>10421.37982299</v>
      </c>
      <c r="BO12" s="68">
        <v>10981.840259609999</v>
      </c>
      <c r="BP12" s="300"/>
      <c r="BQ12" s="66">
        <v>10320.997925220001</v>
      </c>
      <c r="BR12" s="67">
        <v>10012.673242479999</v>
      </c>
      <c r="BS12" s="67">
        <v>10393.79201114</v>
      </c>
      <c r="BT12" s="68">
        <v>12567.825551640004</v>
      </c>
      <c r="BU12" s="300"/>
      <c r="BV12" s="63">
        <f t="shared" si="35"/>
        <v>19216.81881497</v>
      </c>
      <c r="BW12" s="64">
        <f t="shared" si="36"/>
        <v>21315.290953349999</v>
      </c>
      <c r="BX12" s="64">
        <f t="shared" si="37"/>
        <v>23874.0088378</v>
      </c>
      <c r="BY12" s="64">
        <f t="shared" si="38"/>
        <v>25139.056666169996</v>
      </c>
      <c r="BZ12" s="64">
        <f t="shared" si="39"/>
        <v>27857.571583359997</v>
      </c>
      <c r="CA12" s="64">
        <f t="shared" si="40"/>
        <v>29347.63349549401</v>
      </c>
      <c r="CB12" s="64">
        <f t="shared" si="41"/>
        <v>29943.5957739</v>
      </c>
      <c r="CC12" s="64">
        <f t="shared" si="42"/>
        <v>30251.295226849994</v>
      </c>
      <c r="CD12" s="64">
        <f t="shared" si="43"/>
        <v>25943.130271600003</v>
      </c>
      <c r="CE12" s="64">
        <f t="shared" si="44"/>
        <v>37647.904989939998</v>
      </c>
      <c r="CF12" s="64">
        <f t="shared" si="45"/>
        <v>41990.063328140001</v>
      </c>
      <c r="CG12" s="64">
        <f t="shared" si="46"/>
        <v>39241.454596479998</v>
      </c>
      <c r="CH12" s="64">
        <f t="shared" ref="CH12:CH18" si="48">SUM(BL12:BO12)</f>
        <v>40050.973926429993</v>
      </c>
      <c r="CI12" s="65">
        <f t="shared" si="47"/>
        <v>43295.288730480002</v>
      </c>
      <c r="CK12" s="123"/>
      <c r="CL12" s="123"/>
      <c r="CM12" s="123"/>
      <c r="CN12" s="123"/>
      <c r="CO12" s="123"/>
      <c r="CP12" s="123"/>
      <c r="CQ12" s="123"/>
      <c r="CR12" s="123"/>
      <c r="CS12" s="123"/>
      <c r="CT12" s="123"/>
      <c r="CU12" s="123"/>
      <c r="CV12" s="123"/>
      <c r="CW12" s="123"/>
      <c r="CX12" s="123"/>
    </row>
    <row r="13" spans="1:102" x14ac:dyDescent="0.25">
      <c r="A13" s="831"/>
      <c r="B13" s="303" t="s">
        <v>168</v>
      </c>
      <c r="C13" s="302"/>
      <c r="D13" s="60">
        <v>518.48212407999995</v>
      </c>
      <c r="E13" s="61">
        <v>523.57715573999997</v>
      </c>
      <c r="F13" s="61">
        <v>543.42704378999997</v>
      </c>
      <c r="G13" s="62">
        <v>635.46187320000001</v>
      </c>
      <c r="H13" s="302"/>
      <c r="I13" s="60">
        <v>649.0556206599997</v>
      </c>
      <c r="J13" s="61">
        <v>653.91158224999992</v>
      </c>
      <c r="K13" s="61">
        <v>729.56339331000015</v>
      </c>
      <c r="L13" s="62">
        <v>897.4266237400002</v>
      </c>
      <c r="M13" s="302"/>
      <c r="N13" s="60">
        <v>907.20936359999973</v>
      </c>
      <c r="O13" s="61">
        <v>790.44547006999983</v>
      </c>
      <c r="P13" s="61">
        <v>827.46521876000008</v>
      </c>
      <c r="Q13" s="62">
        <v>1001.2276668799998</v>
      </c>
      <c r="R13" s="302"/>
      <c r="S13" s="60">
        <v>1162.7220666300002</v>
      </c>
      <c r="T13" s="61">
        <v>1239.2838280999999</v>
      </c>
      <c r="U13" s="61">
        <v>1287.2781695000001</v>
      </c>
      <c r="V13" s="62">
        <v>1620.8739036700001</v>
      </c>
      <c r="W13" s="302"/>
      <c r="X13" s="60">
        <v>1311.41686712</v>
      </c>
      <c r="Y13" s="61">
        <v>1045.8050742099997</v>
      </c>
      <c r="Z13" s="61">
        <v>1155.4338564900002</v>
      </c>
      <c r="AA13" s="62">
        <v>1130.3457064300001</v>
      </c>
      <c r="AB13" s="302"/>
      <c r="AC13" s="60">
        <v>935.01369247654986</v>
      </c>
      <c r="AD13" s="61">
        <v>924.7100235997799</v>
      </c>
      <c r="AE13" s="61">
        <v>1008.7682891677101</v>
      </c>
      <c r="AF13" s="62">
        <v>1403.9706317923199</v>
      </c>
      <c r="AG13" s="302"/>
      <c r="AH13" s="60">
        <v>1584.6492940300004</v>
      </c>
      <c r="AI13" s="61">
        <v>1334.6818322299998</v>
      </c>
      <c r="AJ13" s="61">
        <v>1629.8390120299998</v>
      </c>
      <c r="AK13" s="62">
        <v>2155.7642797899998</v>
      </c>
      <c r="AL13" s="302"/>
      <c r="AM13" s="60">
        <v>1805.9440144499997</v>
      </c>
      <c r="AN13" s="61">
        <v>1713.72919411</v>
      </c>
      <c r="AO13" s="61">
        <v>1829.6414442099999</v>
      </c>
      <c r="AP13" s="62">
        <v>2218.4940975399995</v>
      </c>
      <c r="AQ13" s="300"/>
      <c r="AR13" s="66">
        <v>1963.6403846999999</v>
      </c>
      <c r="AS13" s="61">
        <v>941.60207920000005</v>
      </c>
      <c r="AT13" s="61">
        <v>1450.9757914300001</v>
      </c>
      <c r="AU13" s="62">
        <v>2082.0331046000001</v>
      </c>
      <c r="AV13" s="300"/>
      <c r="AW13" s="60">
        <v>2203.8617469700002</v>
      </c>
      <c r="AX13" s="61">
        <v>2171.73114764</v>
      </c>
      <c r="AY13" s="61">
        <v>2165.9415910799999</v>
      </c>
      <c r="AZ13" s="62">
        <v>2155.4480994499995</v>
      </c>
      <c r="BA13" s="300"/>
      <c r="BB13" s="60">
        <v>2017.52380842</v>
      </c>
      <c r="BC13" s="61">
        <v>2401.6211000000003</v>
      </c>
      <c r="BD13" s="61">
        <v>1820.35039652</v>
      </c>
      <c r="BE13" s="62">
        <v>1858.6300248500002</v>
      </c>
      <c r="BF13" s="300"/>
      <c r="BG13" s="60">
        <v>1620.33591168</v>
      </c>
      <c r="BH13" s="61">
        <v>1698.1207989500001</v>
      </c>
      <c r="BI13" s="61">
        <v>1639.16567332</v>
      </c>
      <c r="BJ13" s="62">
        <v>2070.7509758300002</v>
      </c>
      <c r="BK13" s="300"/>
      <c r="BL13" s="60">
        <v>2155.0378308499999</v>
      </c>
      <c r="BM13" s="61">
        <v>2385.8016390799999</v>
      </c>
      <c r="BN13" s="61">
        <v>2463.9618247799999</v>
      </c>
      <c r="BO13" s="62">
        <v>2747.44134592</v>
      </c>
      <c r="BP13" s="300"/>
      <c r="BQ13" s="60">
        <v>2676.9552597100001</v>
      </c>
      <c r="BR13" s="61">
        <v>2571.1399984500003</v>
      </c>
      <c r="BS13" s="61">
        <v>2471.3993166599998</v>
      </c>
      <c r="BT13" s="62">
        <v>2883.5563418199999</v>
      </c>
      <c r="BU13" s="300"/>
      <c r="BV13" s="63">
        <f t="shared" si="35"/>
        <v>2220.9481968099999</v>
      </c>
      <c r="BW13" s="64">
        <f t="shared" si="36"/>
        <v>2929.9572199600002</v>
      </c>
      <c r="BX13" s="64">
        <f t="shared" si="37"/>
        <v>3526.3477193099998</v>
      </c>
      <c r="BY13" s="64">
        <f t="shared" si="38"/>
        <v>5310.1579679000006</v>
      </c>
      <c r="BZ13" s="64">
        <f t="shared" si="39"/>
        <v>4643.0015042499999</v>
      </c>
      <c r="CA13" s="64">
        <f t="shared" si="40"/>
        <v>4272.4626370363594</v>
      </c>
      <c r="CB13" s="64">
        <f t="shared" si="41"/>
        <v>6704.9344180799999</v>
      </c>
      <c r="CC13" s="64">
        <f t="shared" si="42"/>
        <v>7567.8087503099987</v>
      </c>
      <c r="CD13" s="64">
        <f t="shared" si="43"/>
        <v>6438.25135993</v>
      </c>
      <c r="CE13" s="64">
        <f t="shared" si="44"/>
        <v>8696.9825851400001</v>
      </c>
      <c r="CF13" s="64">
        <f t="shared" si="45"/>
        <v>8098.1253297900003</v>
      </c>
      <c r="CG13" s="64">
        <f t="shared" si="46"/>
        <v>7028.3733597800001</v>
      </c>
      <c r="CH13" s="64">
        <f t="shared" si="48"/>
        <v>9752.2426406300001</v>
      </c>
      <c r="CI13" s="65">
        <f t="shared" si="47"/>
        <v>10603.050916640001</v>
      </c>
      <c r="CK13" s="123"/>
      <c r="CL13" s="123"/>
      <c r="CM13" s="123"/>
      <c r="CN13" s="123"/>
      <c r="CO13" s="123"/>
      <c r="CP13" s="123"/>
      <c r="CQ13" s="123"/>
      <c r="CR13" s="123"/>
      <c r="CS13" s="123"/>
      <c r="CT13" s="123"/>
      <c r="CU13" s="123"/>
      <c r="CV13" s="123"/>
      <c r="CW13" s="123"/>
      <c r="CX13" s="123"/>
    </row>
    <row r="14" spans="1:102" x14ac:dyDescent="0.25">
      <c r="A14" s="831"/>
      <c r="B14" s="303" t="s">
        <v>169</v>
      </c>
      <c r="C14" s="302"/>
      <c r="D14" s="66">
        <v>78.211899329999994</v>
      </c>
      <c r="E14" s="67">
        <v>79.959320050000002</v>
      </c>
      <c r="F14" s="67">
        <v>80.190159180000009</v>
      </c>
      <c r="G14" s="68">
        <v>82.62359696</v>
      </c>
      <c r="H14" s="302"/>
      <c r="I14" s="66">
        <v>78.146054209999988</v>
      </c>
      <c r="J14" s="67">
        <v>82.452816329999976</v>
      </c>
      <c r="K14" s="67">
        <v>82.695018940000011</v>
      </c>
      <c r="L14" s="68">
        <v>83.08358982</v>
      </c>
      <c r="M14" s="302"/>
      <c r="N14" s="66">
        <v>80.807425670000001</v>
      </c>
      <c r="O14" s="67">
        <v>79.813625470000005</v>
      </c>
      <c r="P14" s="67">
        <v>77.947572649999984</v>
      </c>
      <c r="Q14" s="68">
        <v>79.121188570000001</v>
      </c>
      <c r="R14" s="302"/>
      <c r="S14" s="66">
        <v>71.350074200000009</v>
      </c>
      <c r="T14" s="67">
        <v>72.590812420000006</v>
      </c>
      <c r="U14" s="67">
        <v>74.809056760000047</v>
      </c>
      <c r="V14" s="68">
        <v>78.30692851000012</v>
      </c>
      <c r="W14" s="302"/>
      <c r="X14" s="66">
        <v>77.086780449999992</v>
      </c>
      <c r="Y14" s="67">
        <v>75.409457989999993</v>
      </c>
      <c r="Z14" s="67">
        <v>72.478013009999941</v>
      </c>
      <c r="AA14" s="68">
        <v>75.017847450000005</v>
      </c>
      <c r="AB14" s="302"/>
      <c r="AC14" s="66">
        <v>69.395422417600059</v>
      </c>
      <c r="AD14" s="67">
        <v>72.841116528800114</v>
      </c>
      <c r="AE14" s="67">
        <v>72.422184318150002</v>
      </c>
      <c r="AF14" s="68">
        <v>84.49083594605041</v>
      </c>
      <c r="AG14" s="302"/>
      <c r="AH14" s="66">
        <v>77.087157540000035</v>
      </c>
      <c r="AI14" s="67">
        <v>89.931053140000003</v>
      </c>
      <c r="AJ14" s="67">
        <v>95.354878770000013</v>
      </c>
      <c r="AK14" s="68">
        <v>121.88961648999998</v>
      </c>
      <c r="AL14" s="302"/>
      <c r="AM14" s="66">
        <v>97.998981190000023</v>
      </c>
      <c r="AN14" s="67">
        <v>113.87315045000001</v>
      </c>
      <c r="AO14" s="67">
        <v>109.96736749000003</v>
      </c>
      <c r="AP14" s="68">
        <v>119.10939823999998</v>
      </c>
      <c r="AQ14" s="300"/>
      <c r="AR14" s="66">
        <v>92.611085319999987</v>
      </c>
      <c r="AS14" s="67">
        <v>61.111367570000013</v>
      </c>
      <c r="AT14" s="67">
        <v>69.833187589999994</v>
      </c>
      <c r="AU14" s="68">
        <v>84.264034910000007</v>
      </c>
      <c r="AV14" s="300"/>
      <c r="AW14" s="66">
        <v>69.64882308</v>
      </c>
      <c r="AX14" s="67">
        <v>95.945600470000002</v>
      </c>
      <c r="AY14" s="67">
        <v>116.14029253999999</v>
      </c>
      <c r="AZ14" s="68">
        <v>132.51323187</v>
      </c>
      <c r="BA14" s="300"/>
      <c r="BB14" s="66">
        <v>142.01298211000002</v>
      </c>
      <c r="BC14" s="67">
        <v>161.12723559</v>
      </c>
      <c r="BD14" s="67">
        <v>166.82992902999999</v>
      </c>
      <c r="BE14" s="68">
        <v>166.26172003999997</v>
      </c>
      <c r="BF14" s="300"/>
      <c r="BG14" s="66">
        <v>121.34042779000001</v>
      </c>
      <c r="BH14" s="67">
        <v>93.84636218</v>
      </c>
      <c r="BI14" s="67">
        <v>86.642061220000002</v>
      </c>
      <c r="BJ14" s="68">
        <v>87.973985230000011</v>
      </c>
      <c r="BK14" s="300"/>
      <c r="BL14" s="66">
        <v>73.368001620000001</v>
      </c>
      <c r="BM14" s="67">
        <v>67.887219930000001</v>
      </c>
      <c r="BN14" s="67">
        <v>60.505355249999994</v>
      </c>
      <c r="BO14" s="68">
        <v>55.294717759999997</v>
      </c>
      <c r="BP14" s="300"/>
      <c r="BQ14" s="66">
        <v>45.272361550000007</v>
      </c>
      <c r="BR14" s="67">
        <v>36.351100080000002</v>
      </c>
      <c r="BS14" s="61">
        <v>31.862296559999997</v>
      </c>
      <c r="BT14" s="68">
        <v>42.225232470000002</v>
      </c>
      <c r="BU14" s="300"/>
      <c r="BV14" s="63">
        <f t="shared" si="35"/>
        <v>320.98497551999998</v>
      </c>
      <c r="BW14" s="64">
        <f t="shared" si="36"/>
        <v>326.37747929999995</v>
      </c>
      <c r="BX14" s="64">
        <f t="shared" si="37"/>
        <v>317.68981236000002</v>
      </c>
      <c r="BY14" s="64">
        <f t="shared" si="38"/>
        <v>297.05687189000014</v>
      </c>
      <c r="BZ14" s="64">
        <f t="shared" si="39"/>
        <v>299.99209889999997</v>
      </c>
      <c r="CA14" s="64">
        <f t="shared" si="40"/>
        <v>299.14955921060061</v>
      </c>
      <c r="CB14" s="64">
        <f t="shared" si="41"/>
        <v>384.26270594000005</v>
      </c>
      <c r="CC14" s="64">
        <f t="shared" si="42"/>
        <v>440.94889737</v>
      </c>
      <c r="CD14" s="64">
        <f t="shared" si="43"/>
        <v>307.81967538999999</v>
      </c>
      <c r="CE14" s="64">
        <f t="shared" si="44"/>
        <v>414.24794796000003</v>
      </c>
      <c r="CF14" s="64">
        <f t="shared" si="45"/>
        <v>636.23186677000001</v>
      </c>
      <c r="CG14" s="64">
        <f t="shared" si="46"/>
        <v>389.80283642000006</v>
      </c>
      <c r="CH14" s="64">
        <f t="shared" si="48"/>
        <v>257.05529455999999</v>
      </c>
      <c r="CI14" s="65">
        <f t="shared" si="47"/>
        <v>155.71099066000002</v>
      </c>
      <c r="CK14" s="123"/>
      <c r="CL14" s="123"/>
      <c r="CM14" s="123"/>
      <c r="CN14" s="123"/>
      <c r="CO14" s="123"/>
      <c r="CP14" s="123"/>
      <c r="CQ14" s="123"/>
      <c r="CR14" s="123"/>
      <c r="CS14" s="123"/>
      <c r="CT14" s="123"/>
      <c r="CU14" s="123"/>
      <c r="CV14" s="123"/>
      <c r="CW14" s="123"/>
      <c r="CX14" s="123"/>
    </row>
    <row r="15" spans="1:102" x14ac:dyDescent="0.25">
      <c r="A15" s="831"/>
      <c r="B15" s="303" t="s">
        <v>170</v>
      </c>
      <c r="C15" s="302"/>
      <c r="D15" s="66">
        <v>5330.12790675</v>
      </c>
      <c r="E15" s="61">
        <v>5683.55525923</v>
      </c>
      <c r="F15" s="61">
        <v>6415.3481352799981</v>
      </c>
      <c r="G15" s="68">
        <v>6230.0239825999997</v>
      </c>
      <c r="H15" s="302"/>
      <c r="I15" s="66">
        <v>5837.13029551</v>
      </c>
      <c r="J15" s="61">
        <v>6904.7325821100021</v>
      </c>
      <c r="K15" s="61">
        <v>7348.1871493700019</v>
      </c>
      <c r="L15" s="68">
        <v>7184.8005127800016</v>
      </c>
      <c r="M15" s="302"/>
      <c r="N15" s="66">
        <v>6912.5353505999992</v>
      </c>
      <c r="O15" s="61">
        <v>7345.8426807999986</v>
      </c>
      <c r="P15" s="61">
        <v>7664.2291884299993</v>
      </c>
      <c r="Q15" s="68">
        <v>7615.04328455</v>
      </c>
      <c r="R15" s="302"/>
      <c r="S15" s="66">
        <v>7370.876556010001</v>
      </c>
      <c r="T15" s="61">
        <v>8142.6437023399976</v>
      </c>
      <c r="U15" s="61">
        <v>8591.1674247699993</v>
      </c>
      <c r="V15" s="68">
        <v>8769.7287489299997</v>
      </c>
      <c r="W15" s="302"/>
      <c r="X15" s="66">
        <v>8013.9835855499987</v>
      </c>
      <c r="Y15" s="61">
        <v>8354.3104347099979</v>
      </c>
      <c r="Z15" s="61">
        <v>8226.0597787097995</v>
      </c>
      <c r="AA15" s="68">
        <v>7165.7264368455035</v>
      </c>
      <c r="AB15" s="302"/>
      <c r="AC15" s="66">
        <v>7151.3075529914104</v>
      </c>
      <c r="AD15" s="61">
        <v>7619.6936812825707</v>
      </c>
      <c r="AE15" s="61">
        <v>8541.5104411687789</v>
      </c>
      <c r="AF15" s="68">
        <v>8441.8993858061003</v>
      </c>
      <c r="AG15" s="302"/>
      <c r="AH15" s="66">
        <v>7839.503709749999</v>
      </c>
      <c r="AI15" s="61">
        <v>9587.1034871599986</v>
      </c>
      <c r="AJ15" s="61">
        <v>10224.716495949999</v>
      </c>
      <c r="AK15" s="68">
        <v>9415.8877602300017</v>
      </c>
      <c r="AL15" s="302"/>
      <c r="AM15" s="66">
        <v>8584.2588394999984</v>
      </c>
      <c r="AN15" s="61">
        <v>9534.1027771600002</v>
      </c>
      <c r="AO15" s="61">
        <v>10548.491145</v>
      </c>
      <c r="AP15" s="68">
        <v>10528.238827730003</v>
      </c>
      <c r="AQ15" s="300"/>
      <c r="AR15" s="66">
        <v>9403.7954671000007</v>
      </c>
      <c r="AS15" s="61">
        <v>7294.2501005499998</v>
      </c>
      <c r="AT15" s="61">
        <v>10210.01121628</v>
      </c>
      <c r="AU15" s="68">
        <v>10008.443269430001</v>
      </c>
      <c r="AV15" s="300"/>
      <c r="AW15" s="66">
        <v>10129.75101118</v>
      </c>
      <c r="AX15" s="61">
        <v>13122.409946139998</v>
      </c>
      <c r="AY15" s="61">
        <v>13869.9967227</v>
      </c>
      <c r="AZ15" s="68">
        <v>15229.637801350002</v>
      </c>
      <c r="BA15" s="300"/>
      <c r="BB15" s="66">
        <v>16054.189192930002</v>
      </c>
      <c r="BC15" s="61">
        <v>21632.08552529</v>
      </c>
      <c r="BD15" s="61">
        <v>23230.398025490002</v>
      </c>
      <c r="BE15" s="68">
        <v>19777.254672710002</v>
      </c>
      <c r="BF15" s="300"/>
      <c r="BG15" s="66">
        <v>16396.253406169999</v>
      </c>
      <c r="BH15" s="61">
        <v>14827.61608188</v>
      </c>
      <c r="BI15" s="61">
        <v>18503.994804649999</v>
      </c>
      <c r="BJ15" s="68">
        <v>20443.250987029998</v>
      </c>
      <c r="BK15" s="300"/>
      <c r="BL15" s="66">
        <v>14979.364087899998</v>
      </c>
      <c r="BM15" s="61">
        <v>17075.951709540001</v>
      </c>
      <c r="BN15" s="61">
        <v>19339.595797409998</v>
      </c>
      <c r="BO15" s="68">
        <v>17393.157854729998</v>
      </c>
      <c r="BP15" s="300"/>
      <c r="BQ15" s="66">
        <v>16687.310115830001</v>
      </c>
      <c r="BR15" s="61">
        <v>16354.847445540003</v>
      </c>
      <c r="BS15" s="61">
        <v>17659.37977381</v>
      </c>
      <c r="BT15" s="68">
        <v>17902.939679910003</v>
      </c>
      <c r="BU15" s="300"/>
      <c r="BV15" s="63">
        <f t="shared" si="35"/>
        <v>23659.055283859998</v>
      </c>
      <c r="BW15" s="64">
        <f t="shared" si="36"/>
        <v>27274.850539770006</v>
      </c>
      <c r="BX15" s="64">
        <f t="shared" si="37"/>
        <v>29537.650504379995</v>
      </c>
      <c r="BY15" s="64">
        <f t="shared" si="38"/>
        <v>32874.416432049999</v>
      </c>
      <c r="BZ15" s="64">
        <f t="shared" si="39"/>
        <v>31760.080235815298</v>
      </c>
      <c r="CA15" s="64">
        <f t="shared" si="40"/>
        <v>31754.411061248858</v>
      </c>
      <c r="CB15" s="64">
        <f t="shared" si="41"/>
        <v>37067.21145309</v>
      </c>
      <c r="CC15" s="64">
        <f t="shared" si="42"/>
        <v>39195.091589390002</v>
      </c>
      <c r="CD15" s="64">
        <f t="shared" si="43"/>
        <v>36916.500053359996</v>
      </c>
      <c r="CE15" s="64">
        <f t="shared" si="44"/>
        <v>52351.795481369998</v>
      </c>
      <c r="CF15" s="64">
        <f t="shared" si="45"/>
        <v>80693.927416420003</v>
      </c>
      <c r="CG15" s="64">
        <f t="shared" si="46"/>
        <v>70171.115279730002</v>
      </c>
      <c r="CH15" s="64">
        <f t="shared" si="48"/>
        <v>68788.069449579998</v>
      </c>
      <c r="CI15" s="65">
        <f t="shared" si="47"/>
        <v>68604.477015090015</v>
      </c>
      <c r="CK15" s="123"/>
      <c r="CL15" s="123"/>
      <c r="CM15" s="123"/>
      <c r="CN15" s="123"/>
      <c r="CO15" s="123"/>
      <c r="CP15" s="123"/>
      <c r="CQ15" s="123"/>
      <c r="CR15" s="123"/>
      <c r="CS15" s="123"/>
      <c r="CT15" s="123"/>
      <c r="CU15" s="123"/>
      <c r="CV15" s="123"/>
      <c r="CW15" s="123"/>
      <c r="CX15" s="123"/>
    </row>
    <row r="16" spans="1:102" x14ac:dyDescent="0.25">
      <c r="A16" s="831"/>
      <c r="B16" s="303" t="s">
        <v>171</v>
      </c>
      <c r="C16" s="302"/>
      <c r="D16" s="66">
        <v>54.41573975</v>
      </c>
      <c r="E16" s="67">
        <v>61.149356689999998</v>
      </c>
      <c r="F16" s="67">
        <v>66.787134409999993</v>
      </c>
      <c r="G16" s="68">
        <v>48.446799149999997</v>
      </c>
      <c r="H16" s="302"/>
      <c r="I16" s="66">
        <v>44.593132600000004</v>
      </c>
      <c r="J16" s="67">
        <v>44.805467110000002</v>
      </c>
      <c r="K16" s="67">
        <v>43.702190730000012</v>
      </c>
      <c r="L16" s="68">
        <v>41.787757569999997</v>
      </c>
      <c r="M16" s="302"/>
      <c r="N16" s="66">
        <v>47.457125470000001</v>
      </c>
      <c r="O16" s="67">
        <v>56.409380710000015</v>
      </c>
      <c r="P16" s="67">
        <v>55.409610179999987</v>
      </c>
      <c r="Q16" s="68">
        <v>51.847872969999997</v>
      </c>
      <c r="R16" s="302"/>
      <c r="S16" s="66">
        <v>64.802149490000005</v>
      </c>
      <c r="T16" s="67">
        <v>68.521474469999987</v>
      </c>
      <c r="U16" s="67">
        <v>64.220425280000001</v>
      </c>
      <c r="V16" s="68">
        <v>60.880614969999989</v>
      </c>
      <c r="W16" s="302"/>
      <c r="X16" s="66">
        <v>55.850869270000004</v>
      </c>
      <c r="Y16" s="67">
        <v>59.689971130000004</v>
      </c>
      <c r="Z16" s="67">
        <v>62.65777469000011</v>
      </c>
      <c r="AA16" s="68">
        <v>57.286023250000014</v>
      </c>
      <c r="AB16" s="302"/>
      <c r="AC16" s="66">
        <v>57.797832572249995</v>
      </c>
      <c r="AD16" s="67">
        <v>52.811731803921859</v>
      </c>
      <c r="AE16" s="67">
        <v>59.275149334185009</v>
      </c>
      <c r="AF16" s="68">
        <v>56.173747325875006</v>
      </c>
      <c r="AG16" s="302"/>
      <c r="AH16" s="66">
        <v>68.829198050000002</v>
      </c>
      <c r="AI16" s="67">
        <v>70.804670069999986</v>
      </c>
      <c r="AJ16" s="67">
        <v>89.104426339999989</v>
      </c>
      <c r="AK16" s="68">
        <v>82.356457400000011</v>
      </c>
      <c r="AL16" s="302"/>
      <c r="AM16" s="66">
        <v>68.233956880000008</v>
      </c>
      <c r="AN16" s="67">
        <v>64.574279619999999</v>
      </c>
      <c r="AO16" s="67">
        <v>66.312171840000005</v>
      </c>
      <c r="AP16" s="68">
        <v>64.981935949999979</v>
      </c>
      <c r="AQ16" s="300"/>
      <c r="AR16" s="66">
        <v>72.575145370000001</v>
      </c>
      <c r="AS16" s="67">
        <v>51.536238939999997</v>
      </c>
      <c r="AT16" s="67">
        <v>60.240486910000001</v>
      </c>
      <c r="AU16" s="68">
        <v>69.493264350000004</v>
      </c>
      <c r="AV16" s="300"/>
      <c r="AW16" s="66">
        <v>92.126307740000016</v>
      </c>
      <c r="AX16" s="67">
        <v>94.426904909999976</v>
      </c>
      <c r="AY16" s="67">
        <v>93.826688289999993</v>
      </c>
      <c r="AZ16" s="68">
        <v>103.42396342999997</v>
      </c>
      <c r="BA16" s="300"/>
      <c r="BB16" s="66">
        <v>142.81870734999998</v>
      </c>
      <c r="BC16" s="67">
        <v>178.00671679999999</v>
      </c>
      <c r="BD16" s="67">
        <v>127.32638063999998</v>
      </c>
      <c r="BE16" s="68">
        <v>78.66167744000002</v>
      </c>
      <c r="BF16" s="300"/>
      <c r="BG16" s="66">
        <v>63.832354400000007</v>
      </c>
      <c r="BH16" s="67">
        <v>64.146535979999996</v>
      </c>
      <c r="BI16" s="67">
        <v>109.33149661</v>
      </c>
      <c r="BJ16" s="68">
        <v>134.42153362000002</v>
      </c>
      <c r="BK16" s="300"/>
      <c r="BL16" s="66">
        <v>141.21568967000002</v>
      </c>
      <c r="BM16" s="67">
        <v>138.07282199999997</v>
      </c>
      <c r="BN16" s="67">
        <v>104.65214285999998</v>
      </c>
      <c r="BO16" s="68">
        <v>86.471016009999985</v>
      </c>
      <c r="BP16" s="300"/>
      <c r="BQ16" s="66">
        <v>81.977694390000011</v>
      </c>
      <c r="BR16" s="67">
        <v>147.49056232000001</v>
      </c>
      <c r="BS16" s="61">
        <v>139.02045654</v>
      </c>
      <c r="BT16" s="68">
        <v>175.95914249999998</v>
      </c>
      <c r="BU16" s="300"/>
      <c r="BV16" s="63">
        <f t="shared" si="35"/>
        <v>230.79902999999999</v>
      </c>
      <c r="BW16" s="64">
        <f t="shared" si="36"/>
        <v>174.88854801000002</v>
      </c>
      <c r="BX16" s="64">
        <f t="shared" si="37"/>
        <v>211.12398933</v>
      </c>
      <c r="BY16" s="64">
        <f t="shared" si="38"/>
        <v>258.42466421</v>
      </c>
      <c r="BZ16" s="64">
        <f t="shared" si="39"/>
        <v>235.48463834000012</v>
      </c>
      <c r="CA16" s="64">
        <f t="shared" si="40"/>
        <v>226.05846103623188</v>
      </c>
      <c r="CB16" s="64">
        <f t="shared" si="41"/>
        <v>311.09475185999997</v>
      </c>
      <c r="CC16" s="64">
        <f t="shared" si="42"/>
        <v>264.10234429000002</v>
      </c>
      <c r="CD16" s="64">
        <f t="shared" si="43"/>
        <v>253.84513557000002</v>
      </c>
      <c r="CE16" s="64">
        <f t="shared" si="44"/>
        <v>383.80386436999993</v>
      </c>
      <c r="CF16" s="64">
        <f t="shared" si="45"/>
        <v>526.81348222999998</v>
      </c>
      <c r="CG16" s="64">
        <f t="shared" si="46"/>
        <v>371.73192060999997</v>
      </c>
      <c r="CH16" s="64">
        <f t="shared" si="48"/>
        <v>470.41167053999993</v>
      </c>
      <c r="CI16" s="65">
        <f t="shared" si="47"/>
        <v>544.44785575000003</v>
      </c>
      <c r="CK16" s="123"/>
      <c r="CL16" s="123"/>
      <c r="CM16" s="123"/>
      <c r="CN16" s="123"/>
      <c r="CO16" s="123"/>
      <c r="CP16" s="123"/>
      <c r="CQ16" s="123"/>
      <c r="CR16" s="123"/>
      <c r="CS16" s="123"/>
      <c r="CT16" s="123"/>
      <c r="CU16" s="123"/>
      <c r="CV16" s="123"/>
      <c r="CW16" s="123"/>
      <c r="CX16" s="123"/>
    </row>
    <row r="17" spans="1:102" x14ac:dyDescent="0.25">
      <c r="A17" s="831"/>
      <c r="B17" s="303" t="s">
        <v>172</v>
      </c>
      <c r="C17" s="302"/>
      <c r="D17" s="60">
        <v>213.08289388</v>
      </c>
      <c r="E17" s="67">
        <v>238.71598315000006</v>
      </c>
      <c r="F17" s="67">
        <v>267.23990846000004</v>
      </c>
      <c r="G17" s="68">
        <v>239.12022993000005</v>
      </c>
      <c r="H17" s="302"/>
      <c r="I17" s="60">
        <v>233.01070292</v>
      </c>
      <c r="J17" s="67">
        <v>264.00692426000001</v>
      </c>
      <c r="K17" s="67">
        <v>287.67565564000012</v>
      </c>
      <c r="L17" s="68">
        <v>256.43091790000005</v>
      </c>
      <c r="M17" s="302"/>
      <c r="N17" s="60">
        <v>246.77109393999993</v>
      </c>
      <c r="O17" s="67">
        <v>257.51451183</v>
      </c>
      <c r="P17" s="67">
        <v>291.8207245600002</v>
      </c>
      <c r="Q17" s="68">
        <v>263.13888437999992</v>
      </c>
      <c r="R17" s="302"/>
      <c r="S17" s="60">
        <v>244.9412775000001</v>
      </c>
      <c r="T17" s="67">
        <v>260.13060784000004</v>
      </c>
      <c r="U17" s="67">
        <v>293.53350118999981</v>
      </c>
      <c r="V17" s="68">
        <v>254.09607714000012</v>
      </c>
      <c r="W17" s="302"/>
      <c r="X17" s="60">
        <v>256.16392863000004</v>
      </c>
      <c r="Y17" s="67">
        <v>279.90016566999998</v>
      </c>
      <c r="Z17" s="67">
        <v>285.56071351999998</v>
      </c>
      <c r="AA17" s="68">
        <v>248.41503748999995</v>
      </c>
      <c r="AB17" s="302"/>
      <c r="AC17" s="60">
        <v>205.94195028866201</v>
      </c>
      <c r="AD17" s="67">
        <v>217.51770062238322</v>
      </c>
      <c r="AE17" s="67">
        <v>274.54634764859031</v>
      </c>
      <c r="AF17" s="68">
        <v>276.77583373225497</v>
      </c>
      <c r="AG17" s="302"/>
      <c r="AH17" s="60">
        <v>448.03414839999994</v>
      </c>
      <c r="AI17" s="67">
        <v>455.90849984000005</v>
      </c>
      <c r="AJ17" s="67">
        <v>511.07985266999992</v>
      </c>
      <c r="AK17" s="68">
        <v>408.57658143999998</v>
      </c>
      <c r="AL17" s="302"/>
      <c r="AM17" s="60">
        <v>469.15380594999993</v>
      </c>
      <c r="AN17" s="67">
        <v>483.20525603000004</v>
      </c>
      <c r="AO17" s="67">
        <v>556.38187804000006</v>
      </c>
      <c r="AP17" s="68">
        <v>434.60009134000006</v>
      </c>
      <c r="AQ17" s="300"/>
      <c r="AR17" s="66">
        <v>482.47036877000005</v>
      </c>
      <c r="AS17" s="67">
        <v>375.64584355000005</v>
      </c>
      <c r="AT17" s="67">
        <v>569.68185198000003</v>
      </c>
      <c r="AU17" s="68">
        <v>580.34222402000012</v>
      </c>
      <c r="AV17" s="300"/>
      <c r="AW17" s="60">
        <v>677.99094873000001</v>
      </c>
      <c r="AX17" s="67">
        <v>729.93810730999996</v>
      </c>
      <c r="AY17" s="67">
        <v>838.36239992000003</v>
      </c>
      <c r="AZ17" s="68">
        <v>849.47323911000001</v>
      </c>
      <c r="BA17" s="300"/>
      <c r="BB17" s="60">
        <v>763.67612202000009</v>
      </c>
      <c r="BC17" s="67">
        <v>825.25825973000008</v>
      </c>
      <c r="BD17" s="67">
        <v>958.58791900999995</v>
      </c>
      <c r="BE17" s="68">
        <v>860.06891625000003</v>
      </c>
      <c r="BF17" s="300"/>
      <c r="BG17" s="60">
        <v>853.35728905000008</v>
      </c>
      <c r="BH17" s="67">
        <v>886.58315270999992</v>
      </c>
      <c r="BI17" s="67">
        <v>920.78773553999974</v>
      </c>
      <c r="BJ17" s="68">
        <v>857.77639648999991</v>
      </c>
      <c r="BK17" s="300"/>
      <c r="BL17" s="60">
        <v>818.86129420999998</v>
      </c>
      <c r="BM17" s="67">
        <v>973.01447932999986</v>
      </c>
      <c r="BN17" s="67">
        <v>1000.50235286</v>
      </c>
      <c r="BO17" s="68">
        <v>933.98384513000008</v>
      </c>
      <c r="BP17" s="300"/>
      <c r="BQ17" s="60">
        <v>946.39293289000011</v>
      </c>
      <c r="BR17" s="67">
        <v>1060.6210931699998</v>
      </c>
      <c r="BS17" s="61">
        <v>1098.7013359699995</v>
      </c>
      <c r="BT17" s="68">
        <v>1037.3537834100002</v>
      </c>
      <c r="BU17" s="300"/>
      <c r="BV17" s="63">
        <f t="shared" si="35"/>
        <v>958.15901542000017</v>
      </c>
      <c r="BW17" s="64">
        <f t="shared" si="36"/>
        <v>1041.1242007200003</v>
      </c>
      <c r="BX17" s="64">
        <f t="shared" si="37"/>
        <v>1059.2452147100003</v>
      </c>
      <c r="BY17" s="64">
        <f t="shared" si="38"/>
        <v>1052.7014636700001</v>
      </c>
      <c r="BZ17" s="64">
        <f t="shared" si="39"/>
        <v>1070.0398453100001</v>
      </c>
      <c r="CA17" s="64">
        <f t="shared" si="40"/>
        <v>974.78183229189062</v>
      </c>
      <c r="CB17" s="64">
        <f t="shared" si="41"/>
        <v>1823.5990823499999</v>
      </c>
      <c r="CC17" s="64">
        <f t="shared" si="42"/>
        <v>1943.34103136</v>
      </c>
      <c r="CD17" s="64">
        <f t="shared" si="43"/>
        <v>2008.1402883200003</v>
      </c>
      <c r="CE17" s="64">
        <f t="shared" si="44"/>
        <v>3095.76469507</v>
      </c>
      <c r="CF17" s="64">
        <f t="shared" si="45"/>
        <v>3407.59121701</v>
      </c>
      <c r="CG17" s="64">
        <f t="shared" si="46"/>
        <v>3518.5045737899995</v>
      </c>
      <c r="CH17" s="64">
        <f t="shared" si="48"/>
        <v>3726.3619715300001</v>
      </c>
      <c r="CI17" s="65">
        <f t="shared" si="47"/>
        <v>4143.0691454400003</v>
      </c>
      <c r="CK17" s="123"/>
      <c r="CL17" s="123"/>
      <c r="CM17" s="123"/>
      <c r="CN17" s="123"/>
      <c r="CO17" s="123"/>
      <c r="CP17" s="123"/>
      <c r="CQ17" s="123"/>
      <c r="CR17" s="123"/>
      <c r="CS17" s="123"/>
      <c r="CT17" s="123"/>
      <c r="CU17" s="123"/>
      <c r="CV17" s="123"/>
      <c r="CW17" s="123"/>
      <c r="CX17" s="123"/>
    </row>
    <row r="18" spans="1:102" x14ac:dyDescent="0.25">
      <c r="A18" s="832"/>
      <c r="B18" s="303" t="s">
        <v>132</v>
      </c>
      <c r="C18" s="302"/>
      <c r="D18" s="60">
        <v>33.557207680000168</v>
      </c>
      <c r="E18" s="61">
        <v>69.245866290001544</v>
      </c>
      <c r="F18" s="61">
        <v>53.371117020003524</v>
      </c>
      <c r="G18" s="62">
        <v>66.483518400001799</v>
      </c>
      <c r="H18" s="302"/>
      <c r="I18" s="60">
        <v>57.005541829999999</v>
      </c>
      <c r="J18" s="61">
        <v>97.860458909997718</v>
      </c>
      <c r="K18" s="61">
        <v>80.97319034999795</v>
      </c>
      <c r="L18" s="62">
        <v>85.788086929997434</v>
      </c>
      <c r="M18" s="302"/>
      <c r="N18" s="60">
        <v>55.596114840003665</v>
      </c>
      <c r="O18" s="61">
        <v>79.965178429999852</v>
      </c>
      <c r="P18" s="61">
        <v>86.557283179998649</v>
      </c>
      <c r="Q18" s="62">
        <v>81.870115330000345</v>
      </c>
      <c r="R18" s="302"/>
      <c r="S18" s="60">
        <v>127.72522795999701</v>
      </c>
      <c r="T18" s="61">
        <v>95.613579490002252</v>
      </c>
      <c r="U18" s="61">
        <v>86.508955809998326</v>
      </c>
      <c r="V18" s="62">
        <v>108.14998407999985</v>
      </c>
      <c r="W18" s="302"/>
      <c r="X18" s="60">
        <v>70.82492203000281</v>
      </c>
      <c r="Y18" s="61">
        <v>113.92316567000094</v>
      </c>
      <c r="Z18" s="61">
        <v>155.73142847020085</v>
      </c>
      <c r="AA18" s="62">
        <v>200.65511535449977</v>
      </c>
      <c r="AB18" s="302"/>
      <c r="AC18" s="60">
        <v>-6.664346625467374</v>
      </c>
      <c r="AD18" s="61">
        <v>-5.0490894217519298</v>
      </c>
      <c r="AE18" s="61">
        <v>37.745677542375034</v>
      </c>
      <c r="AF18" s="62">
        <v>49.971775801309406</v>
      </c>
      <c r="AG18" s="302"/>
      <c r="AH18" s="60">
        <v>57.105993650003342</v>
      </c>
      <c r="AI18" s="61">
        <v>80.112163409999354</v>
      </c>
      <c r="AJ18" s="61">
        <v>59.304735600001123</v>
      </c>
      <c r="AK18" s="62">
        <v>42.19952174999608</v>
      </c>
      <c r="AL18" s="302"/>
      <c r="AM18" s="60">
        <v>-558.05314390999945</v>
      </c>
      <c r="AN18" s="61">
        <v>-1154.9312124300011</v>
      </c>
      <c r="AO18" s="61">
        <v>-1049.8050135899985</v>
      </c>
      <c r="AP18" s="62">
        <v>-1447.3176069300032</v>
      </c>
      <c r="AQ18" s="300"/>
      <c r="AR18" s="66">
        <v>-1488.6408405699965</v>
      </c>
      <c r="AS18" s="61">
        <v>-1159.1593939800016</v>
      </c>
      <c r="AT18" s="61">
        <v>-1881.24490767</v>
      </c>
      <c r="AU18" s="62">
        <v>-1188.3838478000043</v>
      </c>
      <c r="AV18" s="300"/>
      <c r="AW18" s="60">
        <v>-271.02953193000263</v>
      </c>
      <c r="AX18" s="61">
        <v>-785.47336719000725</v>
      </c>
      <c r="AY18" s="61">
        <v>-648.24623260999954</v>
      </c>
      <c r="AZ18" s="62">
        <v>-1418.3998502699937</v>
      </c>
      <c r="BA18" s="300"/>
      <c r="BB18" s="60">
        <v>-1274.4973380399974</v>
      </c>
      <c r="BC18" s="61">
        <v>-2682.1334082400031</v>
      </c>
      <c r="BD18" s="61">
        <v>286.91116903000398</v>
      </c>
      <c r="BE18" s="62">
        <v>-222.60859670999588</v>
      </c>
      <c r="BF18" s="300"/>
      <c r="BG18" s="60">
        <v>-590.41209987999969</v>
      </c>
      <c r="BH18" s="61">
        <v>-1241.4101085100003</v>
      </c>
      <c r="BI18" s="61">
        <v>-1656.2077835800023</v>
      </c>
      <c r="BJ18" s="62">
        <v>-2681.1228859899938</v>
      </c>
      <c r="BK18" s="300"/>
      <c r="BL18" s="60">
        <v>158.94732167000211</v>
      </c>
      <c r="BM18" s="61">
        <v>-491.27588265791633</v>
      </c>
      <c r="BN18" s="61">
        <v>-1275.3579821347685</v>
      </c>
      <c r="BO18" s="62">
        <v>-101.19644548664019</v>
      </c>
      <c r="BP18" s="300"/>
      <c r="BQ18" s="60">
        <v>-524.52294128134599</v>
      </c>
      <c r="BR18" s="61">
        <v>112.71876028210136</v>
      </c>
      <c r="BS18" s="61">
        <v>1180.5706156893048</v>
      </c>
      <c r="BT18" s="62">
        <v>-481.79999999999973</v>
      </c>
      <c r="BU18" s="300"/>
      <c r="BV18" s="63">
        <f t="shared" si="35"/>
        <v>222.65770939000703</v>
      </c>
      <c r="BW18" s="64">
        <f t="shared" si="36"/>
        <v>321.62727801999313</v>
      </c>
      <c r="BX18" s="64">
        <f t="shared" si="37"/>
        <v>303.98869178000251</v>
      </c>
      <c r="BY18" s="64">
        <f t="shared" si="38"/>
        <v>417.99774733999743</v>
      </c>
      <c r="BZ18" s="64">
        <f t="shared" si="39"/>
        <v>541.13463152470433</v>
      </c>
      <c r="CA18" s="64">
        <f t="shared" si="40"/>
        <v>76.004017296465136</v>
      </c>
      <c r="CB18" s="64">
        <f t="shared" si="41"/>
        <v>238.72241440999989</v>
      </c>
      <c r="CC18" s="64">
        <f t="shared" si="42"/>
        <v>-4210.1069768600019</v>
      </c>
      <c r="CD18" s="64">
        <f t="shared" si="43"/>
        <v>-5717.4289900200029</v>
      </c>
      <c r="CE18" s="64">
        <f t="shared" si="44"/>
        <v>-3123.1489820000033</v>
      </c>
      <c r="CF18" s="64">
        <f t="shared" si="45"/>
        <v>-3892.328173959992</v>
      </c>
      <c r="CG18" s="64">
        <f t="shared" si="46"/>
        <v>-6169.1528779599957</v>
      </c>
      <c r="CH18" s="64">
        <f t="shared" si="48"/>
        <v>-1708.8829886093229</v>
      </c>
      <c r="CI18" s="65">
        <f t="shared" si="47"/>
        <v>286.9664346900604</v>
      </c>
      <c r="CK18" s="123"/>
      <c r="CL18" s="123"/>
      <c r="CM18" s="123"/>
      <c r="CN18" s="123"/>
      <c r="CO18" s="123"/>
      <c r="CP18" s="123"/>
      <c r="CQ18" s="123"/>
      <c r="CR18" s="123"/>
      <c r="CS18" s="123"/>
      <c r="CT18" s="123"/>
      <c r="CU18" s="123"/>
      <c r="CV18" s="123"/>
      <c r="CW18" s="123"/>
      <c r="CX18" s="123"/>
    </row>
    <row r="19" spans="1:102" x14ac:dyDescent="0.25">
      <c r="A19" s="811"/>
      <c r="B19" s="305"/>
      <c r="C19" s="288"/>
      <c r="D19" s="41"/>
      <c r="E19" s="42"/>
      <c r="F19" s="42"/>
      <c r="G19" s="43"/>
      <c r="H19" s="288"/>
      <c r="I19" s="41"/>
      <c r="J19" s="42"/>
      <c r="K19" s="42"/>
      <c r="L19" s="43"/>
      <c r="M19" s="288"/>
      <c r="N19" s="41"/>
      <c r="O19" s="42"/>
      <c r="P19" s="42"/>
      <c r="Q19" s="43"/>
      <c r="R19" s="288"/>
      <c r="S19" s="41"/>
      <c r="T19" s="42"/>
      <c r="U19" s="42"/>
      <c r="V19" s="43"/>
      <c r="W19" s="288"/>
      <c r="X19" s="41"/>
      <c r="Y19" s="42"/>
      <c r="Z19" s="42"/>
      <c r="AA19" s="43"/>
      <c r="AB19" s="288"/>
      <c r="AC19" s="41"/>
      <c r="AD19" s="42"/>
      <c r="AE19" s="42"/>
      <c r="AF19" s="43"/>
      <c r="AG19" s="288"/>
      <c r="AH19" s="41"/>
      <c r="AI19" s="42"/>
      <c r="AJ19" s="42"/>
      <c r="AK19" s="43"/>
      <c r="AL19" s="288"/>
      <c r="AM19" s="41"/>
      <c r="AN19" s="42"/>
      <c r="AO19" s="42"/>
      <c r="AP19" s="43"/>
      <c r="AQ19" s="288"/>
      <c r="AR19" s="41"/>
      <c r="AS19" s="42"/>
      <c r="AT19" s="42"/>
      <c r="AU19" s="43"/>
      <c r="AV19" s="288"/>
      <c r="AW19" s="41"/>
      <c r="AX19" s="42"/>
      <c r="AY19" s="42"/>
      <c r="AZ19" s="43"/>
      <c r="BA19" s="288"/>
      <c r="BB19" s="41"/>
      <c r="BC19" s="42"/>
      <c r="BD19" s="42"/>
      <c r="BE19" s="43"/>
      <c r="BF19" s="288"/>
      <c r="BG19" s="41"/>
      <c r="BH19" s="42"/>
      <c r="BI19" s="42"/>
      <c r="BJ19" s="43"/>
      <c r="BL19" s="41"/>
      <c r="BM19" s="42"/>
      <c r="BN19" s="42"/>
      <c r="BO19" s="43"/>
      <c r="BQ19" s="41"/>
      <c r="BR19" s="42"/>
      <c r="BS19" s="42"/>
      <c r="BT19" s="43"/>
      <c r="BV19" s="70"/>
      <c r="BW19" s="71"/>
      <c r="BX19" s="71"/>
      <c r="BY19" s="71"/>
      <c r="BZ19" s="71"/>
      <c r="CA19" s="71"/>
      <c r="CB19" s="71"/>
      <c r="CC19" s="71"/>
      <c r="CD19" s="71"/>
      <c r="CE19" s="71"/>
      <c r="CF19" s="71"/>
      <c r="CG19" s="71"/>
      <c r="CH19" s="71"/>
      <c r="CI19" s="72"/>
      <c r="CK19" s="123"/>
      <c r="CL19" s="123"/>
      <c r="CM19" s="123"/>
      <c r="CN19" s="123"/>
      <c r="CO19" s="123"/>
      <c r="CP19" s="123"/>
      <c r="CQ19" s="123"/>
      <c r="CR19" s="123"/>
      <c r="CS19" s="123"/>
      <c r="CT19" s="123"/>
      <c r="CU19" s="123"/>
      <c r="CV19" s="123"/>
      <c r="CW19" s="123"/>
      <c r="CX19" s="123"/>
    </row>
    <row r="20" spans="1:102" x14ac:dyDescent="0.25">
      <c r="A20" s="48" t="s">
        <v>32</v>
      </c>
      <c r="B20" s="305"/>
      <c r="C20" s="288"/>
      <c r="D20" s="51">
        <v>-10151.185075039999</v>
      </c>
      <c r="E20" s="52">
        <v>-10614.13366082</v>
      </c>
      <c r="F20" s="52">
        <v>-11539.351185179999</v>
      </c>
      <c r="G20" s="53">
        <v>-11750.563283580001</v>
      </c>
      <c r="H20" s="306"/>
      <c r="I20" s="51">
        <v>-11125.463040420002</v>
      </c>
      <c r="J20" s="52">
        <v>-12535.442200949999</v>
      </c>
      <c r="K20" s="52">
        <v>-13107.739923530002</v>
      </c>
      <c r="L20" s="53">
        <v>-13421.507090459998</v>
      </c>
      <c r="M20" s="306"/>
      <c r="N20" s="51">
        <v>-13093.242302050001</v>
      </c>
      <c r="O20" s="52">
        <v>-13643.757364199999</v>
      </c>
      <c r="P20" s="52">
        <v>-14082.6990842</v>
      </c>
      <c r="Q20" s="53">
        <v>-14519.228146990001</v>
      </c>
      <c r="R20" s="306"/>
      <c r="S20" s="51">
        <v>-14096.799302549998</v>
      </c>
      <c r="T20" s="52">
        <v>-15072.915587180003</v>
      </c>
      <c r="U20" s="52">
        <v>-15457.25863287</v>
      </c>
      <c r="V20" s="53">
        <v>-16609.795597789998</v>
      </c>
      <c r="W20" s="306"/>
      <c r="X20" s="51">
        <v>-15812.402875369999</v>
      </c>
      <c r="Y20" s="52">
        <v>-15504.26046326</v>
      </c>
      <c r="Z20" s="52">
        <v>-15423.656785220002</v>
      </c>
      <c r="AA20" s="53">
        <v>-15137.113001309999</v>
      </c>
      <c r="AB20" s="288"/>
      <c r="AC20" s="51">
        <v>-14775.949925318155</v>
      </c>
      <c r="AD20" s="52">
        <v>-15232.737290923069</v>
      </c>
      <c r="AE20" s="52">
        <v>-15870.31877957621</v>
      </c>
      <c r="AF20" s="53">
        <v>-16818.218932225926</v>
      </c>
      <c r="AG20" s="288"/>
      <c r="AH20" s="51">
        <v>-16574.085484610001</v>
      </c>
      <c r="AI20" s="52">
        <v>-18314.26816127</v>
      </c>
      <c r="AJ20" s="52">
        <v>-19162.009357260002</v>
      </c>
      <c r="AK20" s="53">
        <v>-19002.841120529993</v>
      </c>
      <c r="AL20" s="288"/>
      <c r="AM20" s="51">
        <v>-16565.514094860002</v>
      </c>
      <c r="AN20" s="52">
        <v>-17431.797856309997</v>
      </c>
      <c r="AO20" s="52">
        <v>-18676.2977402</v>
      </c>
      <c r="AP20" s="53">
        <v>-19289.137252750013</v>
      </c>
      <c r="AQ20" s="300"/>
      <c r="AR20" s="51">
        <v>-17204.590060200004</v>
      </c>
      <c r="AS20" s="52">
        <v>-12035.028736200002</v>
      </c>
      <c r="AT20" s="52">
        <v>-15955.904308449994</v>
      </c>
      <c r="AU20" s="53">
        <v>-18414.348137010013</v>
      </c>
      <c r="AV20" s="300"/>
      <c r="AW20" s="51">
        <v>-18947.756974349999</v>
      </c>
      <c r="AX20" s="52">
        <v>-23267.245296039997</v>
      </c>
      <c r="AY20" s="52">
        <v>-25891.816936360003</v>
      </c>
      <c r="AZ20" s="53">
        <v>-28003.589288829997</v>
      </c>
      <c r="BA20" s="300"/>
      <c r="BB20" s="51">
        <v>-27676.95630668</v>
      </c>
      <c r="BC20" s="52">
        <v>-32433.305680040001</v>
      </c>
      <c r="BD20" s="52">
        <v>-35047.612285899995</v>
      </c>
      <c r="BE20" s="53">
        <v>-31512.29667670999</v>
      </c>
      <c r="BF20" s="300"/>
      <c r="BG20" s="51">
        <v>-26662.293697150002</v>
      </c>
      <c r="BH20" s="52">
        <v>-25644.478609059996</v>
      </c>
      <c r="BI20" s="52">
        <v>-27487.463111059998</v>
      </c>
      <c r="BJ20" s="53">
        <v>-28280.08820342</v>
      </c>
      <c r="BK20" s="300"/>
      <c r="BL20" s="51">
        <v>-26312.92110928</v>
      </c>
      <c r="BM20" s="52">
        <v>-28018.642069781949</v>
      </c>
      <c r="BN20" s="52">
        <v>-30610.149504763489</v>
      </c>
      <c r="BO20" s="53">
        <v>-29788.746114809706</v>
      </c>
      <c r="BP20" s="300"/>
      <c r="BQ20" s="51">
        <v>-28805.594713701732</v>
      </c>
      <c r="BR20" s="52">
        <v>-29047.996198859382</v>
      </c>
      <c r="BS20" s="52">
        <v>-31595.105694660939</v>
      </c>
      <c r="BT20" s="53">
        <v>-32488.615781970289</v>
      </c>
      <c r="BU20" s="300"/>
      <c r="BV20" s="45">
        <f t="shared" ref="BV20" si="49">SUM(D20:G20)</f>
        <v>-44055.233204619995</v>
      </c>
      <c r="BW20" s="46">
        <f t="shared" ref="BW20" si="50">SUM(I20:L20)</f>
        <v>-50190.152255360001</v>
      </c>
      <c r="BX20" s="46">
        <f t="shared" ref="BX20" si="51">SUM(N20:Q20)</f>
        <v>-55338.926897440004</v>
      </c>
      <c r="BY20" s="46">
        <f t="shared" ref="BY20" si="52">SUM(S20:V20)</f>
        <v>-61236.769120389996</v>
      </c>
      <c r="BZ20" s="46">
        <f t="shared" ref="BZ20" si="53">SUM(X20:AA20)</f>
        <v>-61877.433125160002</v>
      </c>
      <c r="CA20" s="46">
        <f t="shared" ref="CA20" si="54">SUM(AC20:AF20)</f>
        <v>-62697.224928043361</v>
      </c>
      <c r="CB20" s="46">
        <f t="shared" ref="CB20" si="55">SUM(AH20:AK20)</f>
        <v>-73053.204123670002</v>
      </c>
      <c r="CC20" s="46">
        <f t="shared" ref="CC20" si="56">SUM(AM20:AP20)</f>
        <v>-71962.746944120008</v>
      </c>
      <c r="CD20" s="46">
        <f t="shared" ref="CD20" si="57">SUM(AR20:AU20)</f>
        <v>-63609.871241860012</v>
      </c>
      <c r="CE20" s="46">
        <f t="shared" ref="CE20" si="58">SUM(AW20:AZ20)</f>
        <v>-96110.408495579992</v>
      </c>
      <c r="CF20" s="46">
        <f t="shared" ref="CF20" si="59">SUM(BB20:BE20)</f>
        <v>-126670.17094932997</v>
      </c>
      <c r="CG20" s="46">
        <f t="shared" ref="CG20" si="60">SUM(BG20:BJ20)</f>
        <v>-108074.32362069</v>
      </c>
      <c r="CH20" s="46">
        <f>SUM(BL20:BO20)</f>
        <v>-114730.45879863514</v>
      </c>
      <c r="CI20" s="47">
        <f>SUM(BQ20:BT20)</f>
        <v>-121937.31238919235</v>
      </c>
      <c r="CK20" s="123"/>
      <c r="CL20" s="123"/>
      <c r="CM20" s="123"/>
      <c r="CN20" s="123"/>
      <c r="CO20" s="123"/>
      <c r="CP20" s="123"/>
      <c r="CQ20" s="123"/>
      <c r="CR20" s="123"/>
      <c r="CS20" s="123"/>
      <c r="CT20" s="123"/>
      <c r="CU20" s="123"/>
      <c r="CV20" s="123"/>
      <c r="CW20" s="123"/>
      <c r="CX20" s="123"/>
    </row>
    <row r="21" spans="1:102" x14ac:dyDescent="0.25">
      <c r="A21" s="811"/>
      <c r="B21" s="303"/>
      <c r="C21" s="288"/>
      <c r="D21" s="41"/>
      <c r="E21" s="52"/>
      <c r="F21" s="52"/>
      <c r="G21" s="53"/>
      <c r="H21" s="288"/>
      <c r="I21" s="41"/>
      <c r="J21" s="52"/>
      <c r="K21" s="52"/>
      <c r="L21" s="53"/>
      <c r="M21" s="288"/>
      <c r="N21" s="41"/>
      <c r="O21" s="52"/>
      <c r="P21" s="52"/>
      <c r="Q21" s="53"/>
      <c r="R21" s="288"/>
      <c r="S21" s="41"/>
      <c r="T21" s="52"/>
      <c r="U21" s="52"/>
      <c r="V21" s="53"/>
      <c r="W21" s="288"/>
      <c r="X21" s="41"/>
      <c r="Y21" s="52"/>
      <c r="Z21" s="52"/>
      <c r="AA21" s="53"/>
      <c r="AB21" s="288"/>
      <c r="AC21" s="41"/>
      <c r="AD21" s="52"/>
      <c r="AE21" s="52"/>
      <c r="AF21" s="53"/>
      <c r="AG21" s="288"/>
      <c r="AH21" s="41"/>
      <c r="AI21" s="52"/>
      <c r="AJ21" s="52"/>
      <c r="AK21" s="53"/>
      <c r="AL21" s="288"/>
      <c r="AM21" s="41"/>
      <c r="AN21" s="52"/>
      <c r="AO21" s="52"/>
      <c r="AP21" s="53"/>
      <c r="AQ21" s="288"/>
      <c r="AR21" s="41"/>
      <c r="AS21" s="52"/>
      <c r="AT21" s="52"/>
      <c r="AU21" s="53"/>
      <c r="AV21" s="288"/>
      <c r="AW21" s="41"/>
      <c r="AX21" s="52"/>
      <c r="AY21" s="52"/>
      <c r="AZ21" s="53"/>
      <c r="BA21" s="288"/>
      <c r="BB21" s="41"/>
      <c r="BC21" s="52"/>
      <c r="BD21" s="52"/>
      <c r="BE21" s="53"/>
      <c r="BF21" s="288"/>
      <c r="BG21" s="41"/>
      <c r="BH21" s="52"/>
      <c r="BI21" s="52"/>
      <c r="BJ21" s="53"/>
      <c r="BL21" s="41"/>
      <c r="BM21" s="52"/>
      <c r="BN21" s="52"/>
      <c r="BO21" s="53"/>
      <c r="BQ21" s="41"/>
      <c r="BR21" s="52"/>
      <c r="BS21" s="52"/>
      <c r="BT21" s="53"/>
      <c r="BV21" s="70"/>
      <c r="BW21" s="71"/>
      <c r="BX21" s="71"/>
      <c r="BY21" s="71"/>
      <c r="BZ21" s="71"/>
      <c r="CA21" s="71"/>
      <c r="CB21" s="71"/>
      <c r="CC21" s="71"/>
      <c r="CD21" s="71"/>
      <c r="CE21" s="71"/>
      <c r="CF21" s="71"/>
      <c r="CG21" s="71"/>
      <c r="CH21" s="71"/>
      <c r="CI21" s="72"/>
      <c r="CK21" s="123"/>
      <c r="CL21" s="123"/>
      <c r="CM21" s="123"/>
      <c r="CN21" s="123"/>
      <c r="CO21" s="123"/>
      <c r="CP21" s="123"/>
      <c r="CQ21" s="123"/>
      <c r="CR21" s="123"/>
      <c r="CS21" s="123"/>
      <c r="CT21" s="123"/>
      <c r="CU21" s="123"/>
      <c r="CV21" s="123"/>
      <c r="CW21" s="123"/>
      <c r="CX21" s="123"/>
    </row>
    <row r="22" spans="1:102" s="113" customFormat="1" x14ac:dyDescent="0.25">
      <c r="A22" s="811" t="s">
        <v>33</v>
      </c>
      <c r="B22" s="305"/>
      <c r="C22" s="306"/>
      <c r="D22" s="51">
        <f>D11+D20</f>
        <v>612.34792658000333</v>
      </c>
      <c r="E22" s="52">
        <f t="shared" ref="E22:G22" si="61">E11+E20</f>
        <v>661.59221702000286</v>
      </c>
      <c r="F22" s="52">
        <f t="shared" si="61"/>
        <v>709.53622127000381</v>
      </c>
      <c r="G22" s="53">
        <f t="shared" si="61"/>
        <v>790.7134564800017</v>
      </c>
      <c r="H22" s="306"/>
      <c r="I22" s="51">
        <f>I11+I20</f>
        <v>733.32066781999856</v>
      </c>
      <c r="J22" s="52">
        <f t="shared" ref="J22:L22" si="62">J11+J20</f>
        <v>765.21090122999885</v>
      </c>
      <c r="K22" s="52">
        <f t="shared" si="62"/>
        <v>804.18454697999732</v>
      </c>
      <c r="L22" s="53">
        <f t="shared" si="62"/>
        <v>891.24784774000182</v>
      </c>
      <c r="M22" s="306"/>
      <c r="N22" s="51">
        <f>N11+N20</f>
        <v>828.44586294000328</v>
      </c>
      <c r="O22" s="52">
        <f t="shared" ref="O22:Q22" si="63">O11+O20</f>
        <v>829.60208151000006</v>
      </c>
      <c r="P22" s="52">
        <f t="shared" si="63"/>
        <v>863.40500812000028</v>
      </c>
      <c r="Q22" s="53">
        <f t="shared" si="63"/>
        <v>969.67491966000125</v>
      </c>
      <c r="R22" s="306"/>
      <c r="S22" s="51">
        <f>S11+S20</f>
        <v>1021.4961977000003</v>
      </c>
      <c r="T22" s="52">
        <f t="shared" ref="T22:V22" si="64">T11+T20</f>
        <v>902.48212509999576</v>
      </c>
      <c r="U22" s="52">
        <f t="shared" si="64"/>
        <v>952.17003943000054</v>
      </c>
      <c r="V22" s="53">
        <f t="shared" si="64"/>
        <v>1236.8943306099973</v>
      </c>
      <c r="W22" s="306"/>
      <c r="X22" s="51">
        <f>X11+X20</f>
        <v>1056.9115865800068</v>
      </c>
      <c r="Y22" s="52">
        <f t="shared" ref="Y22:AA22" si="65">Y11+Y20</f>
        <v>1083.9790972499959</v>
      </c>
      <c r="Z22" s="52">
        <f t="shared" si="65"/>
        <v>1167.6296351499986</v>
      </c>
      <c r="AA22" s="53">
        <f t="shared" si="65"/>
        <v>1221.3510933600082</v>
      </c>
      <c r="AB22" s="306"/>
      <c r="AC22" s="51">
        <f>AC11+AC20</f>
        <v>959.67232692999823</v>
      </c>
      <c r="AD22" s="52">
        <f t="shared" ref="AD22:AF22" si="66">AD11+AD20</f>
        <v>869.69705008999881</v>
      </c>
      <c r="AE22" s="52">
        <f t="shared" si="66"/>
        <v>1294.6891753699965</v>
      </c>
      <c r="AF22" s="53">
        <f t="shared" si="66"/>
        <v>1129.2175831810637</v>
      </c>
      <c r="AG22" s="306"/>
      <c r="AH22" s="51">
        <f>AH11+AH20</f>
        <v>942.20579105999786</v>
      </c>
      <c r="AI22" s="52">
        <f t="shared" ref="AI22:AK22" si="67">AI11+AI20</f>
        <v>753.34808257999612</v>
      </c>
      <c r="AJ22" s="52">
        <f t="shared" si="67"/>
        <v>844.51336218999495</v>
      </c>
      <c r="AK22" s="53">
        <f t="shared" si="67"/>
        <v>880.14924013000928</v>
      </c>
      <c r="AL22" s="306"/>
      <c r="AM22" s="51">
        <f>AM11+AM20</f>
        <v>862.47503969000172</v>
      </c>
      <c r="AN22" s="52">
        <f t="shared" ref="AN22:AP22" si="68">AN11+AN20</f>
        <v>791.68438919999971</v>
      </c>
      <c r="AO22" s="52">
        <f t="shared" si="68"/>
        <v>892.1878362300049</v>
      </c>
      <c r="AP22" s="53">
        <f t="shared" si="68"/>
        <v>943.38665346998459</v>
      </c>
      <c r="AQ22" s="300"/>
      <c r="AR22" s="51">
        <f>AR11+AR20</f>
        <v>694.99492594000185</v>
      </c>
      <c r="AS22" s="52">
        <f t="shared" ref="AS22:AU22" si="69">AS11+AS20</f>
        <v>315.17798855999717</v>
      </c>
      <c r="AT22" s="52">
        <f t="shared" si="69"/>
        <v>815.34625764000521</v>
      </c>
      <c r="AU22" s="53">
        <f t="shared" si="69"/>
        <v>714.86738014998991</v>
      </c>
      <c r="AV22" s="300"/>
      <c r="AW22" s="51">
        <f>AW11+AW20</f>
        <v>911.36712090000219</v>
      </c>
      <c r="AX22" s="52">
        <f t="shared" ref="AX22:AZ22" si="70">AX11+AX20</f>
        <v>615.59792236999783</v>
      </c>
      <c r="AY22" s="52">
        <f t="shared" si="70"/>
        <v>746.23280318999605</v>
      </c>
      <c r="AZ22" s="53">
        <f t="shared" si="70"/>
        <v>1083.7442398100102</v>
      </c>
      <c r="BA22" s="300"/>
      <c r="BB22" s="51">
        <f>BB11+BB20</f>
        <v>1037.3385997900041</v>
      </c>
      <c r="BC22" s="52">
        <f t="shared" ref="BC22:BE22" si="71">BC11+BC20</f>
        <v>1329.381155639996</v>
      </c>
      <c r="BD22" s="52">
        <f t="shared" si="71"/>
        <v>998.46293804001471</v>
      </c>
      <c r="BE22" s="53">
        <f t="shared" si="71"/>
        <v>1425.0708236000246</v>
      </c>
      <c r="BF22" s="300"/>
      <c r="BG22" s="51">
        <f>BG11+BG20</f>
        <v>1056.8186221399992</v>
      </c>
      <c r="BH22" s="52">
        <f t="shared" ref="BH22:BI22" si="72">BH11+BH20</f>
        <v>959.28339385000072</v>
      </c>
      <c r="BI22" s="52">
        <f t="shared" si="72"/>
        <v>2089.3316189500038</v>
      </c>
      <c r="BJ22" s="53">
        <f t="shared" ref="BJ22:BL22" si="73">BJ11+BJ20</f>
        <v>2372.072433220008</v>
      </c>
      <c r="BK22" s="300"/>
      <c r="BL22" s="51">
        <f t="shared" si="73"/>
        <v>1380.360780670002</v>
      </c>
      <c r="BM22" s="52">
        <f t="shared" ref="BM22:BN22" si="74">BM11+BM20</f>
        <v>1412.0760972401295</v>
      </c>
      <c r="BN22" s="52">
        <f t="shared" si="74"/>
        <v>1505.0898092517455</v>
      </c>
      <c r="BO22" s="53">
        <f t="shared" ref="BO22" si="75">BO11+BO20</f>
        <v>2308.2464788636498</v>
      </c>
      <c r="BP22" s="300"/>
      <c r="BQ22" s="51">
        <f t="shared" ref="BQ22:BT22" si="76">BQ11+BQ20</f>
        <v>1428.7886346069245</v>
      </c>
      <c r="BR22" s="103">
        <f t="shared" si="76"/>
        <v>1247.8460034627242</v>
      </c>
      <c r="BS22" s="103">
        <f t="shared" si="76"/>
        <v>1379.6201117083692</v>
      </c>
      <c r="BT22" s="53">
        <f t="shared" si="76"/>
        <v>1639.4439497797175</v>
      </c>
      <c r="BU22" s="300"/>
      <c r="BV22" s="45">
        <f t="shared" ref="BV22" si="77">SUM(D22:G22)</f>
        <v>2774.1898213500117</v>
      </c>
      <c r="BW22" s="46">
        <f t="shared" ref="BW22" si="78">SUM(I22:L22)</f>
        <v>3193.9639637699966</v>
      </c>
      <c r="BX22" s="46">
        <f t="shared" ref="BX22" si="79">SUM(N22:Q22)</f>
        <v>3491.1278722300049</v>
      </c>
      <c r="BY22" s="46">
        <f t="shared" ref="BY22" si="80">SUM(S22:V22)</f>
        <v>4113.0426928399938</v>
      </c>
      <c r="BZ22" s="46">
        <f t="shared" ref="BZ22" si="81">SUM(X22:AA22)</f>
        <v>4529.8714123400096</v>
      </c>
      <c r="CA22" s="46">
        <f t="shared" ref="CA22" si="82">SUM(AC22:AF22)</f>
        <v>4253.2761355710572</v>
      </c>
      <c r="CB22" s="46">
        <f t="shared" ref="CB22" si="83">SUM(AH22:AK22)</f>
        <v>3420.2164759599982</v>
      </c>
      <c r="CC22" s="46">
        <f t="shared" ref="CC22" si="84">SUM(AM22:AP22)</f>
        <v>3489.7339185899909</v>
      </c>
      <c r="CD22" s="46">
        <f t="shared" ref="CD22" si="85">SUM(AR22:AU22)</f>
        <v>2540.3865522899941</v>
      </c>
      <c r="CE22" s="46">
        <f t="shared" ref="CE22" si="86">SUM(AW22:AZ22)</f>
        <v>3356.9420862700063</v>
      </c>
      <c r="CF22" s="46">
        <f t="shared" ref="CF22" si="87">SUM(BB22:BE22)</f>
        <v>4790.2535170700394</v>
      </c>
      <c r="CG22" s="46">
        <f t="shared" ref="CG22" si="88">SUM(BG22:BJ22)</f>
        <v>6477.5060681600116</v>
      </c>
      <c r="CH22" s="46">
        <f>SUM(BL22:BO22)</f>
        <v>6605.7731660255267</v>
      </c>
      <c r="CI22" s="47">
        <f>SUM(BQ22:BT22)</f>
        <v>5695.6986995577354</v>
      </c>
      <c r="CK22" s="123"/>
      <c r="CL22" s="123"/>
      <c r="CM22" s="123"/>
      <c r="CN22" s="123"/>
      <c r="CO22" s="123"/>
      <c r="CP22" s="123"/>
      <c r="CQ22" s="123"/>
      <c r="CR22" s="123"/>
      <c r="CS22" s="123"/>
      <c r="CT22" s="123"/>
      <c r="CU22" s="123"/>
      <c r="CV22" s="123"/>
      <c r="CW22" s="123"/>
      <c r="CX22" s="123"/>
    </row>
    <row r="23" spans="1:102" x14ac:dyDescent="0.25">
      <c r="A23" s="811"/>
      <c r="B23" s="303"/>
      <c r="C23" s="288"/>
      <c r="D23" s="41"/>
      <c r="E23" s="52"/>
      <c r="F23" s="52"/>
      <c r="G23" s="53"/>
      <c r="H23" s="288"/>
      <c r="I23" s="41"/>
      <c r="J23" s="52"/>
      <c r="K23" s="52"/>
      <c r="L23" s="53"/>
      <c r="M23" s="288"/>
      <c r="N23" s="41"/>
      <c r="O23" s="52"/>
      <c r="P23" s="52"/>
      <c r="Q23" s="53"/>
      <c r="R23" s="288"/>
      <c r="S23" s="41"/>
      <c r="T23" s="52"/>
      <c r="U23" s="52"/>
      <c r="V23" s="53"/>
      <c r="W23" s="288"/>
      <c r="X23" s="41"/>
      <c r="Y23" s="52"/>
      <c r="Z23" s="52"/>
      <c r="AA23" s="53"/>
      <c r="AB23" s="288"/>
      <c r="AC23" s="41"/>
      <c r="AD23" s="52"/>
      <c r="AE23" s="52"/>
      <c r="AF23" s="53"/>
      <c r="AG23" s="288"/>
      <c r="AH23" s="41"/>
      <c r="AI23" s="52"/>
      <c r="AJ23" s="52"/>
      <c r="AK23" s="53"/>
      <c r="AL23" s="288"/>
      <c r="AM23" s="41"/>
      <c r="AN23" s="52"/>
      <c r="AO23" s="52"/>
      <c r="AP23" s="53"/>
      <c r="AQ23" s="288"/>
      <c r="AR23" s="41"/>
      <c r="AS23" s="52"/>
      <c r="AT23" s="52"/>
      <c r="AU23" s="53"/>
      <c r="AV23" s="288"/>
      <c r="AW23" s="41"/>
      <c r="AX23" s="52"/>
      <c r="AY23" s="52"/>
      <c r="AZ23" s="53"/>
      <c r="BA23" s="288"/>
      <c r="BB23" s="41"/>
      <c r="BC23" s="52"/>
      <c r="BD23" s="52"/>
      <c r="BE23" s="53"/>
      <c r="BF23" s="288"/>
      <c r="BG23" s="41"/>
      <c r="BH23" s="52"/>
      <c r="BI23" s="52"/>
      <c r="BJ23" s="53"/>
      <c r="BL23" s="41"/>
      <c r="BM23" s="52"/>
      <c r="BN23" s="52"/>
      <c r="BO23" s="53"/>
      <c r="BQ23" s="41"/>
      <c r="BR23" s="52"/>
      <c r="BS23" s="52"/>
      <c r="BT23" s="53"/>
      <c r="BV23" s="70"/>
      <c r="BW23" s="71"/>
      <c r="BX23" s="71"/>
      <c r="BY23" s="71"/>
      <c r="BZ23" s="71"/>
      <c r="CA23" s="71"/>
      <c r="CB23" s="71"/>
      <c r="CC23" s="71"/>
      <c r="CD23" s="71"/>
      <c r="CE23" s="71"/>
      <c r="CF23" s="71"/>
      <c r="CG23" s="71"/>
      <c r="CH23" s="71"/>
      <c r="CI23" s="72"/>
      <c r="CK23" s="123"/>
      <c r="CL23" s="123"/>
      <c r="CM23" s="123"/>
      <c r="CN23" s="123"/>
      <c r="CO23" s="123"/>
      <c r="CP23" s="123"/>
      <c r="CQ23" s="123"/>
      <c r="CR23" s="123"/>
      <c r="CS23" s="123"/>
      <c r="CT23" s="123"/>
      <c r="CU23" s="123"/>
      <c r="CV23" s="123"/>
      <c r="CW23" s="123"/>
      <c r="CX23" s="123"/>
    </row>
    <row r="24" spans="1:102" s="113" customFormat="1" x14ac:dyDescent="0.25">
      <c r="A24" s="811" t="s">
        <v>34</v>
      </c>
      <c r="B24" s="305"/>
      <c r="C24" s="306"/>
      <c r="D24" s="41">
        <f>SUM(D25:D26)</f>
        <v>-379.67461256648733</v>
      </c>
      <c r="E24" s="42">
        <f t="shared" ref="E24:G24" si="89">SUM(E25:E26)</f>
        <v>-395.87277829824359</v>
      </c>
      <c r="F24" s="42">
        <f t="shared" si="89"/>
        <v>-413.17086453236539</v>
      </c>
      <c r="G24" s="43">
        <f t="shared" si="89"/>
        <v>-424.61079996898388</v>
      </c>
      <c r="H24" s="306"/>
      <c r="I24" s="41">
        <f>SUM(I25:I26)</f>
        <v>-434.13559276000012</v>
      </c>
      <c r="J24" s="42">
        <f t="shared" ref="J24" si="90">SUM(J25:J26)</f>
        <v>-423.19672914</v>
      </c>
      <c r="K24" s="42">
        <f t="shared" ref="K24" si="91">SUM(K25:K26)</f>
        <v>-456.14961198999993</v>
      </c>
      <c r="L24" s="43">
        <f t="shared" ref="L24" si="92">SUM(L25:L26)</f>
        <v>-446.04363523999996</v>
      </c>
      <c r="M24" s="306"/>
      <c r="N24" s="41">
        <f>SUM(N25:N26)</f>
        <v>-482.37007375999985</v>
      </c>
      <c r="O24" s="42">
        <f t="shared" ref="O24" si="93">SUM(O25:O26)</f>
        <v>-457.29925793000007</v>
      </c>
      <c r="P24" s="42">
        <f t="shared" ref="P24" si="94">SUM(P25:P26)</f>
        <v>-466.23389699999996</v>
      </c>
      <c r="Q24" s="43">
        <f t="shared" ref="Q24" si="95">SUM(Q25:Q26)</f>
        <v>-465.16682698000011</v>
      </c>
      <c r="R24" s="306"/>
      <c r="S24" s="41">
        <f>SUM(S25:S26)</f>
        <v>-496.36525629000005</v>
      </c>
      <c r="T24" s="42">
        <f t="shared" ref="T24" si="96">SUM(T25:T26)</f>
        <v>-501.82047295999996</v>
      </c>
      <c r="U24" s="42">
        <f t="shared" ref="U24" si="97">SUM(U25:U26)</f>
        <v>-525.21588969999993</v>
      </c>
      <c r="V24" s="43">
        <f t="shared" ref="V24" si="98">SUM(V25:V26)</f>
        <v>-563.83295602999999</v>
      </c>
      <c r="W24" s="306"/>
      <c r="X24" s="41">
        <f>SUM(X25:X26)</f>
        <v>-539.42910116999997</v>
      </c>
      <c r="Y24" s="42">
        <f t="shared" ref="Y24" si="99">SUM(Y25:Y26)</f>
        <v>-558.45698246000006</v>
      </c>
      <c r="Z24" s="42">
        <f t="shared" ref="Z24" si="100">SUM(Z25:Z26)</f>
        <v>-571.36351162999995</v>
      </c>
      <c r="AA24" s="43">
        <f t="shared" ref="AA24" si="101">SUM(AA25:AA26)</f>
        <v>-588.30186600999991</v>
      </c>
      <c r="AB24" s="306"/>
      <c r="AC24" s="41">
        <f>SUM(AC25:AC26)</f>
        <v>-480.26008821353184</v>
      </c>
      <c r="AD24" s="42">
        <f t="shared" ref="AD24" si="102">SUM(AD25:AD26)</f>
        <v>-504.43672328276034</v>
      </c>
      <c r="AE24" s="42">
        <f t="shared" ref="AE24" si="103">SUM(AE25:AE26)</f>
        <v>-536.37340039180958</v>
      </c>
      <c r="AF24" s="43">
        <f t="shared" ref="AF24" si="104">SUM(AF25:AF26)</f>
        <v>-496.94710787679759</v>
      </c>
      <c r="AG24" s="306"/>
      <c r="AH24" s="41">
        <f>SUM(AH25:AH26)</f>
        <v>-548.68320517999996</v>
      </c>
      <c r="AI24" s="42">
        <f t="shared" ref="AI24" si="105">SUM(AI25:AI26)</f>
        <v>-540.83509171999992</v>
      </c>
      <c r="AJ24" s="42">
        <f t="shared" ref="AJ24" si="106">SUM(AJ25:AJ26)</f>
        <v>-544.19131399999992</v>
      </c>
      <c r="AK24" s="43">
        <f t="shared" ref="AK24" si="107">SUM(AK25:AK26)</f>
        <v>-516.07042993000005</v>
      </c>
      <c r="AL24" s="306"/>
      <c r="AM24" s="41">
        <f>SUM(AM25:AM26)</f>
        <v>-487.61500042002467</v>
      </c>
      <c r="AN24" s="42">
        <f t="shared" ref="AN24" si="108">SUM(AN25:AN26)</f>
        <v>-528.38166443477564</v>
      </c>
      <c r="AO24" s="42">
        <f t="shared" ref="AO24" si="109">SUM(AO25:AO26)</f>
        <v>-462.7049233425721</v>
      </c>
      <c r="AP24" s="43">
        <f t="shared" ref="AP24" si="110">SUM(AP25:AP26)</f>
        <v>-523.4057038468012</v>
      </c>
      <c r="AQ24" s="300"/>
      <c r="AR24" s="41">
        <f>SUM(AR25:AR26)</f>
        <v>-473.29219063999994</v>
      </c>
      <c r="AS24" s="42">
        <f t="shared" ref="AS24" si="111">SUM(AS25:AS26)</f>
        <v>-375.92401920000026</v>
      </c>
      <c r="AT24" s="42">
        <f t="shared" ref="AT24" si="112">SUM(AT25:AT26)</f>
        <v>-420.00345016999995</v>
      </c>
      <c r="AU24" s="43">
        <f t="shared" ref="AU24" si="113">SUM(AU25:AU26)</f>
        <v>-508.76749403999975</v>
      </c>
      <c r="AV24" s="300"/>
      <c r="AW24" s="41">
        <f>SUM(AW25:AW26)</f>
        <v>-518.2706799099999</v>
      </c>
      <c r="AX24" s="42">
        <f t="shared" ref="AX24:AZ24" si="114">SUM(AX25:AX26)</f>
        <v>-529.21834274999958</v>
      </c>
      <c r="AY24" s="42">
        <f t="shared" si="114"/>
        <v>-597.65093729</v>
      </c>
      <c r="AZ24" s="43">
        <f t="shared" si="114"/>
        <v>-772.00343262999991</v>
      </c>
      <c r="BA24" s="300"/>
      <c r="BB24" s="41">
        <f>SUM(BB25:BB26)</f>
        <v>-581.17641139632678</v>
      </c>
      <c r="BC24" s="42">
        <f t="shared" ref="BC24:BE24" si="115">SUM(BC25:BC26)</f>
        <v>-675.70944262101239</v>
      </c>
      <c r="BD24" s="42">
        <f t="shared" si="115"/>
        <v>-614.78647881000018</v>
      </c>
      <c r="BE24" s="43">
        <f t="shared" si="115"/>
        <v>-622.66003976999923</v>
      </c>
      <c r="BF24" s="300"/>
      <c r="BG24" s="41">
        <f>SUM(BG25:BG26)</f>
        <v>-673.11173364505225</v>
      </c>
      <c r="BH24" s="42">
        <f t="shared" ref="BH24:BI24" si="116">SUM(BH25:BH26)</f>
        <v>-639.78897664576698</v>
      </c>
      <c r="BI24" s="42">
        <f t="shared" si="116"/>
        <v>-781.690289180636</v>
      </c>
      <c r="BJ24" s="43">
        <f t="shared" ref="BJ24:BL24" si="117">SUM(BJ25:BJ26)</f>
        <v>-838.68056397687451</v>
      </c>
      <c r="BK24" s="300"/>
      <c r="BL24" s="41">
        <f t="shared" si="117"/>
        <v>-708.00766962763714</v>
      </c>
      <c r="BM24" s="42">
        <f t="shared" ref="BM24:BN24" si="118">SUM(BM25:BM26)</f>
        <v>-829.78409155884015</v>
      </c>
      <c r="BN24" s="42">
        <f t="shared" si="118"/>
        <v>-752.19552050530513</v>
      </c>
      <c r="BO24" s="43">
        <f t="shared" ref="BO24" si="119">SUM(BO25:BO26)</f>
        <v>-729.20590405640667</v>
      </c>
      <c r="BP24" s="300"/>
      <c r="BQ24" s="41">
        <f t="shared" ref="BQ24:BT24" si="120">SUM(BQ25:BQ26)</f>
        <v>-761.81322092511914</v>
      </c>
      <c r="BR24" s="71">
        <f t="shared" si="120"/>
        <v>-772.8513864486747</v>
      </c>
      <c r="BS24" s="71">
        <f t="shared" si="120"/>
        <v>-691.37437014169677</v>
      </c>
      <c r="BT24" s="43">
        <f t="shared" si="120"/>
        <v>-798.70183795335379</v>
      </c>
      <c r="BU24" s="300"/>
      <c r="BV24" s="45">
        <f t="shared" ref="BV24:BV26" si="121">SUM(D24:G24)</f>
        <v>-1613.3290553660802</v>
      </c>
      <c r="BW24" s="46">
        <f t="shared" ref="BW24:BW26" si="122">SUM(I24:L24)</f>
        <v>-1759.5255691300001</v>
      </c>
      <c r="BX24" s="46">
        <f t="shared" ref="BX24:BX26" si="123">SUM(N24:Q24)</f>
        <v>-1871.0700556699999</v>
      </c>
      <c r="BY24" s="46">
        <f t="shared" ref="BY24:BY26" si="124">SUM(S24:V24)</f>
        <v>-2087.2345749799997</v>
      </c>
      <c r="BZ24" s="46">
        <f t="shared" ref="BZ24:BZ26" si="125">SUM(X24:AA24)</f>
        <v>-2257.5514612699999</v>
      </c>
      <c r="CA24" s="46">
        <f t="shared" ref="CA24:CA26" si="126">SUM(AC24:AF24)</f>
        <v>-2018.0173197648994</v>
      </c>
      <c r="CB24" s="46">
        <f t="shared" ref="CB24:CB26" si="127">SUM(AH24:AK24)</f>
        <v>-2149.78004083</v>
      </c>
      <c r="CC24" s="46">
        <f t="shared" ref="CC24:CC26" si="128">SUM(AM24:AP24)</f>
        <v>-2002.1072920441738</v>
      </c>
      <c r="CD24" s="46">
        <f t="shared" ref="CD24:CD26" si="129">SUM(AR24:AU24)</f>
        <v>-1777.9871540499998</v>
      </c>
      <c r="CE24" s="46">
        <f t="shared" ref="CE24:CE26" si="130">SUM(AW24:AZ24)</f>
        <v>-2417.1433925799993</v>
      </c>
      <c r="CF24" s="46">
        <f t="shared" ref="CF24:CF26" si="131">SUM(BB24:BE24)</f>
        <v>-2494.3323725973387</v>
      </c>
      <c r="CG24" s="46">
        <f t="shared" ref="CG24:CG26" si="132">SUM(BG24:BJ24)</f>
        <v>-2933.2715634483297</v>
      </c>
      <c r="CH24" s="46">
        <f t="shared" ref="CH24:CH26" si="133">SUM(BL24:BO24)</f>
        <v>-3019.1931857481891</v>
      </c>
      <c r="CI24" s="47">
        <f>SUM(BQ24:BT24)</f>
        <v>-3024.7408154688446</v>
      </c>
      <c r="CK24" s="123"/>
      <c r="CL24" s="123"/>
      <c r="CM24" s="123"/>
      <c r="CN24" s="123"/>
      <c r="CO24" s="123"/>
      <c r="CP24" s="123"/>
      <c r="CQ24" s="123"/>
      <c r="CR24" s="123"/>
      <c r="CS24" s="123"/>
      <c r="CT24" s="123"/>
      <c r="CU24" s="123"/>
      <c r="CV24" s="123"/>
      <c r="CW24" s="123"/>
      <c r="CX24" s="123"/>
    </row>
    <row r="25" spans="1:102" x14ac:dyDescent="0.25">
      <c r="A25" s="812" t="s">
        <v>35</v>
      </c>
      <c r="B25" s="303"/>
      <c r="C25" s="288"/>
      <c r="D25" s="60">
        <v>-263.62907655000004</v>
      </c>
      <c r="E25" s="61">
        <v>-268.26647207999997</v>
      </c>
      <c r="F25" s="61">
        <v>-276.06098333</v>
      </c>
      <c r="G25" s="62">
        <v>-277.28391197999997</v>
      </c>
      <c r="H25" s="288"/>
      <c r="I25" s="60">
        <v>-290.65391248000003</v>
      </c>
      <c r="J25" s="61">
        <v>-289.08231468000002</v>
      </c>
      <c r="K25" s="61">
        <v>-314.3239797</v>
      </c>
      <c r="L25" s="62">
        <v>-308.77196533999995</v>
      </c>
      <c r="M25" s="288"/>
      <c r="N25" s="60">
        <v>-327.20733465999996</v>
      </c>
      <c r="O25" s="61">
        <v>-324.11082565000009</v>
      </c>
      <c r="P25" s="61">
        <v>-327.43217947999995</v>
      </c>
      <c r="Q25" s="62">
        <v>-325.95365935999996</v>
      </c>
      <c r="R25" s="288"/>
      <c r="S25" s="60">
        <v>-352.72498189000004</v>
      </c>
      <c r="T25" s="61">
        <v>-349.79282196999998</v>
      </c>
      <c r="U25" s="61">
        <v>-364.60035667</v>
      </c>
      <c r="V25" s="62">
        <v>-380.87921501</v>
      </c>
      <c r="W25" s="288"/>
      <c r="X25" s="60">
        <v>-382.01319004999999</v>
      </c>
      <c r="Y25" s="61">
        <v>-378.03698349000001</v>
      </c>
      <c r="Z25" s="61">
        <v>-385.80543494</v>
      </c>
      <c r="AA25" s="62">
        <v>-393.36448636999995</v>
      </c>
      <c r="AB25" s="288"/>
      <c r="AC25" s="60">
        <v>-301.15001013353185</v>
      </c>
      <c r="AD25" s="61">
        <v>-310.28482450276039</v>
      </c>
      <c r="AE25" s="61">
        <v>-323.57216813180952</v>
      </c>
      <c r="AF25" s="62">
        <v>-285.62033514679763</v>
      </c>
      <c r="AG25" s="288"/>
      <c r="AH25" s="60">
        <v>-363.33727963999996</v>
      </c>
      <c r="AI25" s="61">
        <v>-334.72217545000001</v>
      </c>
      <c r="AJ25" s="61">
        <v>-337.14303154999993</v>
      </c>
      <c r="AK25" s="62">
        <v>-305.85338074999999</v>
      </c>
      <c r="AL25" s="288"/>
      <c r="AM25" s="60">
        <v>-326.94118785000006</v>
      </c>
      <c r="AN25" s="61">
        <v>-341.13236819999986</v>
      </c>
      <c r="AO25" s="61">
        <v>-259.17654027999987</v>
      </c>
      <c r="AP25" s="62">
        <v>-304.82924437000003</v>
      </c>
      <c r="AQ25" s="300"/>
      <c r="AR25" s="60">
        <v>-302.12643926000004</v>
      </c>
      <c r="AS25" s="61">
        <v>-274.32272839000001</v>
      </c>
      <c r="AT25" s="61">
        <v>-271.97015097000002</v>
      </c>
      <c r="AU25" s="62">
        <v>-327.44110211000003</v>
      </c>
      <c r="AV25" s="300"/>
      <c r="AW25" s="60">
        <v>-316.19942683999989</v>
      </c>
      <c r="AX25" s="61">
        <v>-327.70115410999983</v>
      </c>
      <c r="AY25" s="61">
        <v>-380.22972020000003</v>
      </c>
      <c r="AZ25" s="62">
        <v>-433.02820628000001</v>
      </c>
      <c r="BA25" s="300"/>
      <c r="BB25" s="60">
        <v>-374.09479857999997</v>
      </c>
      <c r="BC25" s="61">
        <v>-398.4218343899999</v>
      </c>
      <c r="BD25" s="61">
        <v>-359.57792360000025</v>
      </c>
      <c r="BE25" s="62">
        <v>-421.0356981799996</v>
      </c>
      <c r="BF25" s="300"/>
      <c r="BG25" s="60">
        <v>-366.05217981999994</v>
      </c>
      <c r="BH25" s="61">
        <v>-358.50929127000018</v>
      </c>
      <c r="BI25" s="61">
        <v>-416.75696128999994</v>
      </c>
      <c r="BJ25" s="62">
        <v>-473.86016617999991</v>
      </c>
      <c r="BK25" s="300"/>
      <c r="BL25" s="60">
        <v>-434.35567885999995</v>
      </c>
      <c r="BM25" s="61">
        <v>-504.86883935907019</v>
      </c>
      <c r="BN25" s="61">
        <v>-508.49093421727571</v>
      </c>
      <c r="BO25" s="62">
        <v>-438.56546974223261</v>
      </c>
      <c r="BP25" s="300"/>
      <c r="BQ25" s="60">
        <v>-451.81484757999999</v>
      </c>
      <c r="BR25" s="61">
        <v>-484.51340922999998</v>
      </c>
      <c r="BS25" s="61">
        <v>-442.61289586999999</v>
      </c>
      <c r="BT25" s="62">
        <v>-499.10034972000005</v>
      </c>
      <c r="BU25" s="300"/>
      <c r="BV25" s="63">
        <f t="shared" si="121"/>
        <v>-1085.24044394</v>
      </c>
      <c r="BW25" s="64">
        <f t="shared" si="122"/>
        <v>-1202.8321722000001</v>
      </c>
      <c r="BX25" s="64">
        <f t="shared" si="123"/>
        <v>-1304.7039991500001</v>
      </c>
      <c r="BY25" s="64">
        <f t="shared" si="124"/>
        <v>-1447.9973755399999</v>
      </c>
      <c r="BZ25" s="64">
        <f t="shared" si="125"/>
        <v>-1539.2200948499999</v>
      </c>
      <c r="CA25" s="64">
        <f t="shared" si="126"/>
        <v>-1220.6273379148993</v>
      </c>
      <c r="CB25" s="64">
        <f t="shared" si="127"/>
        <v>-1341.05586739</v>
      </c>
      <c r="CC25" s="64">
        <f t="shared" si="128"/>
        <v>-1232.0793406999999</v>
      </c>
      <c r="CD25" s="64">
        <f t="shared" si="129"/>
        <v>-1175.86042073</v>
      </c>
      <c r="CE25" s="64">
        <f t="shared" si="130"/>
        <v>-1457.1585074299996</v>
      </c>
      <c r="CF25" s="64">
        <f t="shared" si="131"/>
        <v>-1553.1302547499997</v>
      </c>
      <c r="CG25" s="64">
        <f t="shared" si="132"/>
        <v>-1615.17859856</v>
      </c>
      <c r="CH25" s="64">
        <f t="shared" si="133"/>
        <v>-1886.2809221785785</v>
      </c>
      <c r="CI25" s="65">
        <f>SUM(BQ25:BT25)</f>
        <v>-1878.0415023999999</v>
      </c>
      <c r="CK25" s="123"/>
      <c r="CL25" s="123"/>
      <c r="CM25" s="123"/>
      <c r="CN25" s="123"/>
      <c r="CO25" s="123"/>
      <c r="CP25" s="123"/>
      <c r="CQ25" s="123"/>
      <c r="CR25" s="123"/>
      <c r="CS25" s="123"/>
      <c r="CT25" s="123"/>
      <c r="CU25" s="123"/>
      <c r="CV25" s="123"/>
      <c r="CW25" s="123"/>
      <c r="CX25" s="123"/>
    </row>
    <row r="26" spans="1:102" x14ac:dyDescent="0.25">
      <c r="A26" s="812" t="s">
        <v>36</v>
      </c>
      <c r="B26" s="303"/>
      <c r="C26" s="288"/>
      <c r="D26" s="66">
        <v>-116.04553601648726</v>
      </c>
      <c r="E26" s="67">
        <v>-127.60630621824362</v>
      </c>
      <c r="F26" s="67">
        <v>-137.10988120236539</v>
      </c>
      <c r="G26" s="68">
        <v>-147.32688798898394</v>
      </c>
      <c r="H26" s="288"/>
      <c r="I26" s="66">
        <v>-143.48168028000006</v>
      </c>
      <c r="J26" s="67">
        <v>-134.11441446000001</v>
      </c>
      <c r="K26" s="67">
        <v>-141.8256322899999</v>
      </c>
      <c r="L26" s="68">
        <v>-137.27166990000001</v>
      </c>
      <c r="M26" s="288"/>
      <c r="N26" s="66">
        <v>-155.16273909999992</v>
      </c>
      <c r="O26" s="67">
        <v>-133.18843227999994</v>
      </c>
      <c r="P26" s="67">
        <v>-138.80171751999998</v>
      </c>
      <c r="Q26" s="68">
        <v>-139.21316762000012</v>
      </c>
      <c r="R26" s="288"/>
      <c r="S26" s="66">
        <v>-143.64027440000001</v>
      </c>
      <c r="T26" s="67">
        <v>-152.02765098999996</v>
      </c>
      <c r="U26" s="67">
        <v>-160.61553302999997</v>
      </c>
      <c r="V26" s="68">
        <v>-182.95374102000002</v>
      </c>
      <c r="W26" s="288"/>
      <c r="X26" s="66">
        <v>-157.41591111999995</v>
      </c>
      <c r="Y26" s="67">
        <v>-180.41999897000005</v>
      </c>
      <c r="Z26" s="67">
        <v>-185.55807668999995</v>
      </c>
      <c r="AA26" s="68">
        <v>-194.93737963999993</v>
      </c>
      <c r="AB26" s="288"/>
      <c r="AC26" s="66">
        <v>-179.11007807999999</v>
      </c>
      <c r="AD26" s="67">
        <v>-194.15189877999995</v>
      </c>
      <c r="AE26" s="67">
        <v>-212.80123226000006</v>
      </c>
      <c r="AF26" s="68">
        <v>-211.32677272999996</v>
      </c>
      <c r="AG26" s="288"/>
      <c r="AH26" s="66">
        <v>-185.34592554000005</v>
      </c>
      <c r="AI26" s="67">
        <v>-206.11291626999994</v>
      </c>
      <c r="AJ26" s="67">
        <v>-207.04828244999993</v>
      </c>
      <c r="AK26" s="68">
        <v>-210.21704918</v>
      </c>
      <c r="AL26" s="288"/>
      <c r="AM26" s="66">
        <v>-160.67381257002464</v>
      </c>
      <c r="AN26" s="67">
        <v>-187.24929623477576</v>
      </c>
      <c r="AO26" s="67">
        <v>-203.52838306257223</v>
      </c>
      <c r="AP26" s="68">
        <v>-218.5764594768012</v>
      </c>
      <c r="AQ26" s="300"/>
      <c r="AR26" s="66">
        <v>-171.1657513799999</v>
      </c>
      <c r="AS26" s="67">
        <v>-101.60129081000026</v>
      </c>
      <c r="AT26" s="67">
        <v>-148.0332991999999</v>
      </c>
      <c r="AU26" s="68">
        <v>-181.32639192999972</v>
      </c>
      <c r="AV26" s="300"/>
      <c r="AW26" s="66">
        <v>-202.07125307000007</v>
      </c>
      <c r="AX26" s="67">
        <v>-201.51718863999977</v>
      </c>
      <c r="AY26" s="67">
        <v>-217.42121709000003</v>
      </c>
      <c r="AZ26" s="68">
        <v>-338.9752263499999</v>
      </c>
      <c r="BA26" s="300"/>
      <c r="BB26" s="66">
        <v>-207.08161281632687</v>
      </c>
      <c r="BC26" s="67">
        <v>-277.28760823101248</v>
      </c>
      <c r="BD26" s="67">
        <v>-255.20855520999993</v>
      </c>
      <c r="BE26" s="68">
        <v>-201.62434158999963</v>
      </c>
      <c r="BF26" s="300"/>
      <c r="BG26" s="66">
        <v>-307.05955382505238</v>
      </c>
      <c r="BH26" s="67">
        <v>-281.27968537576686</v>
      </c>
      <c r="BI26" s="67">
        <v>-364.93332789063601</v>
      </c>
      <c r="BJ26" s="68">
        <v>-364.8203977968746</v>
      </c>
      <c r="BK26" s="300"/>
      <c r="BL26" s="66">
        <v>-273.65199076763719</v>
      </c>
      <c r="BM26" s="67">
        <v>-324.91525219977001</v>
      </c>
      <c r="BN26" s="67">
        <v>-243.70458628802942</v>
      </c>
      <c r="BO26" s="68">
        <v>-290.64043431417406</v>
      </c>
      <c r="BP26" s="300"/>
      <c r="BQ26" s="66">
        <v>-309.99837334511909</v>
      </c>
      <c r="BR26" s="67">
        <v>-288.33797721867478</v>
      </c>
      <c r="BS26" s="61">
        <v>-248.76147427169673</v>
      </c>
      <c r="BT26" s="68">
        <v>-299.60148823335373</v>
      </c>
      <c r="BU26" s="300"/>
      <c r="BV26" s="63">
        <f t="shared" si="121"/>
        <v>-528.08861142608021</v>
      </c>
      <c r="BW26" s="64">
        <f t="shared" si="122"/>
        <v>-556.69339692999995</v>
      </c>
      <c r="BX26" s="64">
        <f t="shared" si="123"/>
        <v>-566.36605652000003</v>
      </c>
      <c r="BY26" s="64">
        <f t="shared" si="124"/>
        <v>-639.23719943999993</v>
      </c>
      <c r="BZ26" s="64">
        <f t="shared" si="125"/>
        <v>-718.33136641999988</v>
      </c>
      <c r="CA26" s="64">
        <f t="shared" si="126"/>
        <v>-797.38998184999991</v>
      </c>
      <c r="CB26" s="64">
        <f t="shared" si="127"/>
        <v>-808.72417343999996</v>
      </c>
      <c r="CC26" s="64">
        <f t="shared" si="128"/>
        <v>-770.02795134417386</v>
      </c>
      <c r="CD26" s="64">
        <f t="shared" si="129"/>
        <v>-602.12673331999986</v>
      </c>
      <c r="CE26" s="64">
        <f t="shared" si="130"/>
        <v>-959.98488514999985</v>
      </c>
      <c r="CF26" s="64">
        <f t="shared" si="131"/>
        <v>-941.20211784733897</v>
      </c>
      <c r="CG26" s="64">
        <f t="shared" si="132"/>
        <v>-1318.09296488833</v>
      </c>
      <c r="CH26" s="64">
        <f t="shared" si="133"/>
        <v>-1132.9122635696108</v>
      </c>
      <c r="CI26" s="65">
        <f>SUM(BQ26:BT26)</f>
        <v>-1146.6993130688443</v>
      </c>
      <c r="CK26" s="123"/>
      <c r="CL26" s="123"/>
      <c r="CM26" s="123"/>
      <c r="CN26" s="123"/>
      <c r="CO26" s="123"/>
      <c r="CP26" s="123"/>
      <c r="CQ26" s="123"/>
      <c r="CR26" s="123"/>
      <c r="CS26" s="123"/>
      <c r="CT26" s="123"/>
      <c r="CU26" s="123"/>
      <c r="CV26" s="123"/>
      <c r="CW26" s="123"/>
      <c r="CX26" s="123"/>
    </row>
    <row r="27" spans="1:102" x14ac:dyDescent="0.25">
      <c r="A27" s="811"/>
      <c r="B27" s="303"/>
      <c r="C27" s="288"/>
      <c r="D27" s="41"/>
      <c r="E27" s="42"/>
      <c r="F27" s="42"/>
      <c r="G27" s="43"/>
      <c r="H27" s="288"/>
      <c r="I27" s="41"/>
      <c r="J27" s="42"/>
      <c r="K27" s="42"/>
      <c r="L27" s="43"/>
      <c r="M27" s="288"/>
      <c r="N27" s="41"/>
      <c r="O27" s="42"/>
      <c r="P27" s="42"/>
      <c r="Q27" s="43"/>
      <c r="R27" s="288"/>
      <c r="S27" s="41"/>
      <c r="T27" s="42"/>
      <c r="U27" s="42"/>
      <c r="V27" s="43"/>
      <c r="W27" s="288"/>
      <c r="X27" s="41"/>
      <c r="Y27" s="42"/>
      <c r="Z27" s="42"/>
      <c r="AA27" s="43"/>
      <c r="AB27" s="288"/>
      <c r="AC27" s="41"/>
      <c r="AD27" s="42"/>
      <c r="AE27" s="42"/>
      <c r="AF27" s="43"/>
      <c r="AG27" s="288"/>
      <c r="AH27" s="41"/>
      <c r="AI27" s="42"/>
      <c r="AJ27" s="42"/>
      <c r="AK27" s="43"/>
      <c r="AL27" s="288"/>
      <c r="AM27" s="41"/>
      <c r="AN27" s="42"/>
      <c r="AO27" s="42"/>
      <c r="AP27" s="43"/>
      <c r="AQ27" s="288"/>
      <c r="AR27" s="41"/>
      <c r="AS27" s="42"/>
      <c r="AT27" s="42"/>
      <c r="AU27" s="43"/>
      <c r="AV27" s="288"/>
      <c r="AW27" s="41"/>
      <c r="AX27" s="42"/>
      <c r="AY27" s="42"/>
      <c r="AZ27" s="43"/>
      <c r="BA27" s="288"/>
      <c r="BB27" s="41"/>
      <c r="BC27" s="42"/>
      <c r="BD27" s="42"/>
      <c r="BE27" s="43"/>
      <c r="BF27" s="288"/>
      <c r="BG27" s="41"/>
      <c r="BH27" s="42"/>
      <c r="BI27" s="42"/>
      <c r="BJ27" s="43"/>
      <c r="BL27" s="41"/>
      <c r="BM27" s="42"/>
      <c r="BN27" s="42"/>
      <c r="BO27" s="43"/>
      <c r="BQ27" s="41"/>
      <c r="BR27" s="42"/>
      <c r="BS27" s="42"/>
      <c r="BT27" s="43"/>
      <c r="BV27" s="70"/>
      <c r="BW27" s="71"/>
      <c r="BX27" s="71"/>
      <c r="BY27" s="71"/>
      <c r="BZ27" s="71"/>
      <c r="CA27" s="71"/>
      <c r="CB27" s="71"/>
      <c r="CC27" s="71"/>
      <c r="CD27" s="71"/>
      <c r="CE27" s="71"/>
      <c r="CF27" s="71"/>
      <c r="CG27" s="71"/>
      <c r="CH27" s="71"/>
      <c r="CI27" s="72"/>
      <c r="CK27" s="123"/>
      <c r="CL27" s="123"/>
      <c r="CM27" s="123"/>
      <c r="CN27" s="123"/>
      <c r="CO27" s="123"/>
      <c r="CP27" s="123"/>
      <c r="CQ27" s="123"/>
      <c r="CR27" s="123"/>
      <c r="CS27" s="123"/>
      <c r="CT27" s="123"/>
      <c r="CU27" s="123"/>
      <c r="CV27" s="123"/>
      <c r="CW27" s="123"/>
      <c r="CX27" s="123"/>
    </row>
    <row r="28" spans="1:102" x14ac:dyDescent="0.25">
      <c r="A28" s="811" t="s">
        <v>37</v>
      </c>
      <c r="B28" s="305"/>
      <c r="C28" s="306"/>
      <c r="D28" s="41">
        <v>-1.7099262699999991</v>
      </c>
      <c r="E28" s="42">
        <v>-1.0936268100000004</v>
      </c>
      <c r="F28" s="42">
        <v>4.5996158599999992</v>
      </c>
      <c r="G28" s="43">
        <v>10.530924880000002</v>
      </c>
      <c r="H28" s="306"/>
      <c r="I28" s="41">
        <v>7.9446143699999974</v>
      </c>
      <c r="J28" s="42">
        <v>9.0533441400000001</v>
      </c>
      <c r="K28" s="42">
        <v>2.7166308799999999</v>
      </c>
      <c r="L28" s="43">
        <v>24.061504800000002</v>
      </c>
      <c r="M28" s="306"/>
      <c r="N28" s="41">
        <v>4.1596940599999996</v>
      </c>
      <c r="O28" s="42">
        <v>1.4669883000000004</v>
      </c>
      <c r="P28" s="42">
        <v>9.5763093499999972</v>
      </c>
      <c r="Q28" s="43">
        <v>27.089187010000011</v>
      </c>
      <c r="R28" s="306"/>
      <c r="S28" s="41">
        <v>23.764619379999999</v>
      </c>
      <c r="T28" s="42">
        <v>2.7490360500000004</v>
      </c>
      <c r="U28" s="42">
        <v>2.8690546599999998</v>
      </c>
      <c r="V28" s="43">
        <v>-0.81081770000000009</v>
      </c>
      <c r="W28" s="306"/>
      <c r="X28" s="41">
        <v>-0.80981826000000001</v>
      </c>
      <c r="Y28" s="42">
        <v>-1.4152629199999998</v>
      </c>
      <c r="Z28" s="42">
        <v>-0.26328134999999997</v>
      </c>
      <c r="AA28" s="43">
        <v>-0.58771683999999969</v>
      </c>
      <c r="AB28" s="306"/>
      <c r="AC28" s="41">
        <v>-0.42583709000000003</v>
      </c>
      <c r="AD28" s="42">
        <v>-5.2969450000000043E-2</v>
      </c>
      <c r="AE28" s="42">
        <v>0.13693669999999988</v>
      </c>
      <c r="AF28" s="43">
        <v>-1.08212894</v>
      </c>
      <c r="AG28" s="306"/>
      <c r="AH28" s="41">
        <v>-0.78700598999999982</v>
      </c>
      <c r="AI28" s="42">
        <v>-0.88551599999999986</v>
      </c>
      <c r="AJ28" s="42">
        <v>12.8253612</v>
      </c>
      <c r="AK28" s="43">
        <v>-9.7027720100000003</v>
      </c>
      <c r="AL28" s="306"/>
      <c r="AM28" s="41">
        <v>-0.90527774000000027</v>
      </c>
      <c r="AN28" s="42">
        <v>-1.8488790499999999</v>
      </c>
      <c r="AO28" s="42">
        <v>0.72336691999999714</v>
      </c>
      <c r="AP28" s="43">
        <v>1.861138120000001</v>
      </c>
      <c r="AQ28" s="300"/>
      <c r="AR28" s="41">
        <v>6.5112466299999996</v>
      </c>
      <c r="AS28" s="42">
        <v>13.97921038</v>
      </c>
      <c r="AT28" s="42">
        <v>12.872023559999979</v>
      </c>
      <c r="AU28" s="43">
        <v>46.685086600000012</v>
      </c>
      <c r="AV28" s="300"/>
      <c r="AW28" s="41">
        <v>5.7691420300000003</v>
      </c>
      <c r="AX28" s="42">
        <v>31.729091149999999</v>
      </c>
      <c r="AY28" s="42">
        <v>17.915583629999997</v>
      </c>
      <c r="AZ28" s="43">
        <v>128.43917839</v>
      </c>
      <c r="BA28" s="300"/>
      <c r="BB28" s="41">
        <v>25.922041590000003</v>
      </c>
      <c r="BC28" s="42">
        <v>52.852016120000016</v>
      </c>
      <c r="BD28" s="42">
        <v>49.282891159999394</v>
      </c>
      <c r="BE28" s="43">
        <v>40.215904050974082</v>
      </c>
      <c r="BF28" s="300"/>
      <c r="BG28" s="41">
        <v>55.953561206365457</v>
      </c>
      <c r="BH28" s="42">
        <v>32.363469010000017</v>
      </c>
      <c r="BI28" s="42">
        <v>68.133670000000023</v>
      </c>
      <c r="BJ28" s="43">
        <v>14.153545150000003</v>
      </c>
      <c r="BK28" s="300"/>
      <c r="BL28" s="41">
        <v>36.453206059999999</v>
      </c>
      <c r="BM28" s="42">
        <v>36.460114400000002</v>
      </c>
      <c r="BN28" s="42">
        <v>31.353179219999998</v>
      </c>
      <c r="BO28" s="43">
        <v>63.390347840000004</v>
      </c>
      <c r="BP28" s="300"/>
      <c r="BQ28" s="41">
        <v>5.4524272599999994</v>
      </c>
      <c r="BR28" s="42">
        <v>33.818689660000004</v>
      </c>
      <c r="BS28" s="42">
        <v>7.4489716999999995</v>
      </c>
      <c r="BT28" s="43">
        <v>95.061639189999994</v>
      </c>
      <c r="BU28" s="300"/>
      <c r="BV28" s="45">
        <f t="shared" ref="BV28" si="134">SUM(D28:G28)</f>
        <v>12.326987660000002</v>
      </c>
      <c r="BW28" s="46">
        <f t="shared" ref="BW28" si="135">SUM(I28:L28)</f>
        <v>43.776094189999995</v>
      </c>
      <c r="BX28" s="46">
        <f t="shared" ref="BX28" si="136">SUM(N28:Q28)</f>
        <v>42.29217872000001</v>
      </c>
      <c r="BY28" s="46">
        <f t="shared" ref="BY28" si="137">SUM(S28:V28)</f>
        <v>28.571892389999999</v>
      </c>
      <c r="BZ28" s="46">
        <f t="shared" ref="BZ28" si="138">SUM(X28:AA28)</f>
        <v>-3.0760793699999995</v>
      </c>
      <c r="CA28" s="46">
        <f t="shared" ref="CA28" si="139">SUM(AC28:AF28)</f>
        <v>-1.4239987800000002</v>
      </c>
      <c r="CB28" s="46">
        <f t="shared" ref="CB28" si="140">SUM(AH28:AK28)</f>
        <v>1.4500671999999994</v>
      </c>
      <c r="CC28" s="46">
        <f t="shared" ref="CC28" si="141">SUM(AM28:AP28)</f>
        <v>-0.1696517500000021</v>
      </c>
      <c r="CD28" s="46">
        <f t="shared" ref="CD28" si="142">SUM(AR28:AU28)</f>
        <v>80.047567169999994</v>
      </c>
      <c r="CE28" s="46">
        <f t="shared" ref="CE28" si="143">SUM(AW28:AZ28)</f>
        <v>183.85299520000001</v>
      </c>
      <c r="CF28" s="46">
        <f t="shared" ref="CF28" si="144">SUM(BB28:BE28)</f>
        <v>168.27285292097349</v>
      </c>
      <c r="CG28" s="46">
        <f t="shared" ref="CG28" si="145">SUM(BG28:BJ28)</f>
        <v>170.60424536636552</v>
      </c>
      <c r="CH28" s="46">
        <f>SUM(BL28:BO28)</f>
        <v>167.65684751999999</v>
      </c>
      <c r="CI28" s="47">
        <f>SUM(BQ28:BT28)</f>
        <v>141.78172781000001</v>
      </c>
      <c r="CK28" s="123"/>
      <c r="CL28" s="123"/>
      <c r="CM28" s="123"/>
      <c r="CN28" s="123"/>
      <c r="CO28" s="123"/>
      <c r="CP28" s="123"/>
      <c r="CQ28" s="123"/>
      <c r="CR28" s="123"/>
      <c r="CS28" s="123"/>
      <c r="CT28" s="123"/>
      <c r="CU28" s="123"/>
      <c r="CV28" s="123"/>
      <c r="CW28" s="123"/>
      <c r="CX28" s="123"/>
    </row>
    <row r="29" spans="1:102" x14ac:dyDescent="0.25">
      <c r="A29" s="811"/>
      <c r="B29" s="305"/>
      <c r="C29" s="306"/>
      <c r="D29" s="41"/>
      <c r="E29" s="42"/>
      <c r="F29" s="42"/>
      <c r="G29" s="43"/>
      <c r="H29" s="306"/>
      <c r="I29" s="41"/>
      <c r="J29" s="42"/>
      <c r="K29" s="42"/>
      <c r="L29" s="43"/>
      <c r="M29" s="306"/>
      <c r="N29" s="41"/>
      <c r="O29" s="42"/>
      <c r="P29" s="42"/>
      <c r="Q29" s="43"/>
      <c r="R29" s="306"/>
      <c r="S29" s="41"/>
      <c r="T29" s="42"/>
      <c r="U29" s="42"/>
      <c r="V29" s="43"/>
      <c r="W29" s="306"/>
      <c r="X29" s="41"/>
      <c r="Y29" s="42"/>
      <c r="Z29" s="42"/>
      <c r="AA29" s="43"/>
      <c r="AB29" s="306"/>
      <c r="AC29" s="41"/>
      <c r="AD29" s="42"/>
      <c r="AE29" s="42"/>
      <c r="AF29" s="43"/>
      <c r="AG29" s="306"/>
      <c r="AH29" s="41"/>
      <c r="AI29" s="42"/>
      <c r="AJ29" s="42"/>
      <c r="AK29" s="43"/>
      <c r="AL29" s="306"/>
      <c r="AM29" s="41"/>
      <c r="AN29" s="42"/>
      <c r="AO29" s="42"/>
      <c r="AP29" s="43"/>
      <c r="AQ29" s="306"/>
      <c r="AR29" s="41"/>
      <c r="AS29" s="42"/>
      <c r="AT29" s="42"/>
      <c r="AU29" s="43"/>
      <c r="AV29" s="306"/>
      <c r="AW29" s="41"/>
      <c r="AX29" s="42"/>
      <c r="AY29" s="42"/>
      <c r="AZ29" s="43"/>
      <c r="BA29" s="306"/>
      <c r="BB29" s="41"/>
      <c r="BC29" s="42"/>
      <c r="BD29" s="42"/>
      <c r="BE29" s="43"/>
      <c r="BF29" s="306"/>
      <c r="BG29" s="41"/>
      <c r="BH29" s="42"/>
      <c r="BI29" s="42"/>
      <c r="BJ29" s="43"/>
      <c r="BK29" s="306"/>
      <c r="BL29" s="41"/>
      <c r="BM29" s="42"/>
      <c r="BN29" s="42"/>
      <c r="BO29" s="43"/>
      <c r="BP29" s="306"/>
      <c r="BQ29" s="41"/>
      <c r="BR29" s="42"/>
      <c r="BS29" s="42"/>
      <c r="BT29" s="43"/>
      <c r="BU29" s="306"/>
      <c r="BV29" s="70"/>
      <c r="BW29" s="71"/>
      <c r="BX29" s="71"/>
      <c r="BY29" s="71"/>
      <c r="BZ29" s="71"/>
      <c r="CA29" s="71"/>
      <c r="CB29" s="71"/>
      <c r="CC29" s="71"/>
      <c r="CD29" s="71"/>
      <c r="CE29" s="71"/>
      <c r="CF29" s="71"/>
      <c r="CG29" s="71"/>
      <c r="CH29" s="71"/>
      <c r="CI29" s="72"/>
      <c r="CK29" s="123"/>
      <c r="CL29" s="123"/>
      <c r="CM29" s="123"/>
      <c r="CN29" s="123"/>
      <c r="CO29" s="123"/>
      <c r="CP29" s="123"/>
      <c r="CQ29" s="123"/>
      <c r="CR29" s="123"/>
      <c r="CS29" s="123"/>
      <c r="CT29" s="123"/>
      <c r="CU29" s="123"/>
      <c r="CV29" s="123"/>
      <c r="CW29" s="123"/>
      <c r="CX29" s="123"/>
    </row>
    <row r="30" spans="1:102" s="113" customFormat="1" x14ac:dyDescent="0.25">
      <c r="A30" s="811" t="s">
        <v>38</v>
      </c>
      <c r="B30" s="305"/>
      <c r="C30" s="306"/>
      <c r="D30" s="51">
        <v>14.921820349999996</v>
      </c>
      <c r="E30" s="52">
        <v>15.850612750000002</v>
      </c>
      <c r="F30" s="52">
        <v>19.347108029999994</v>
      </c>
      <c r="G30" s="53">
        <v>31.137771129999997</v>
      </c>
      <c r="H30" s="306"/>
      <c r="I30" s="51">
        <v>14.902062000000006</v>
      </c>
      <c r="J30" s="52">
        <v>17.648871499999998</v>
      </c>
      <c r="K30" s="52">
        <v>29.144202389999997</v>
      </c>
      <c r="L30" s="53">
        <v>34.767727690000008</v>
      </c>
      <c r="M30" s="306"/>
      <c r="N30" s="51">
        <v>17.780373620000006</v>
      </c>
      <c r="O30" s="52">
        <v>17.871220570000006</v>
      </c>
      <c r="P30" s="52">
        <v>19.013060680000002</v>
      </c>
      <c r="Q30" s="53">
        <v>41.059556610000008</v>
      </c>
      <c r="R30" s="306"/>
      <c r="S30" s="51">
        <v>20.227351300000006</v>
      </c>
      <c r="T30" s="52">
        <v>22.217917169999993</v>
      </c>
      <c r="U30" s="52">
        <v>24.20923209</v>
      </c>
      <c r="V30" s="53">
        <v>33.571366489999996</v>
      </c>
      <c r="W30" s="306"/>
      <c r="X30" s="51">
        <v>26.133283319999997</v>
      </c>
      <c r="Y30" s="52">
        <v>20.72732624</v>
      </c>
      <c r="Z30" s="52">
        <v>18.42919487</v>
      </c>
      <c r="AA30" s="53">
        <v>49.051345879999985</v>
      </c>
      <c r="AB30" s="306"/>
      <c r="AC30" s="51">
        <v>20.547662759999998</v>
      </c>
      <c r="AD30" s="52">
        <v>21.361050710000001</v>
      </c>
      <c r="AE30" s="52">
        <v>14.95358536</v>
      </c>
      <c r="AF30" s="53">
        <v>66.426700359999998</v>
      </c>
      <c r="AG30" s="306"/>
      <c r="AH30" s="51">
        <v>21.181833369999996</v>
      </c>
      <c r="AI30" s="52">
        <v>30.913280209999993</v>
      </c>
      <c r="AJ30" s="52">
        <v>22.079061649999993</v>
      </c>
      <c r="AK30" s="53">
        <v>50.51199445000001</v>
      </c>
      <c r="AL30" s="306"/>
      <c r="AM30" s="51">
        <v>24.085753830000002</v>
      </c>
      <c r="AN30" s="52">
        <v>41.073299409999997</v>
      </c>
      <c r="AO30" s="52">
        <v>45.212503450000007</v>
      </c>
      <c r="AP30" s="53">
        <v>76.610266250000009</v>
      </c>
      <c r="AQ30" s="300"/>
      <c r="AR30" s="51">
        <v>44.56738876</v>
      </c>
      <c r="AS30" s="52">
        <v>22.176940070000008</v>
      </c>
      <c r="AT30" s="52">
        <v>-45.922201509999979</v>
      </c>
      <c r="AU30" s="53">
        <v>24.292326630000016</v>
      </c>
      <c r="AV30" s="300"/>
      <c r="AW30" s="51">
        <v>-17.061173760000003</v>
      </c>
      <c r="AX30" s="52">
        <v>73.469212569999968</v>
      </c>
      <c r="AY30" s="52">
        <v>6.2537883400000087</v>
      </c>
      <c r="AZ30" s="53">
        <v>17.071120300000018</v>
      </c>
      <c r="BA30" s="300"/>
      <c r="BB30" s="51">
        <v>-105.77424246000001</v>
      </c>
      <c r="BC30" s="52">
        <v>-134.56811472999991</v>
      </c>
      <c r="BD30" s="52">
        <v>-176.47211581000005</v>
      </c>
      <c r="BE30" s="53">
        <v>-106.04323070999976</v>
      </c>
      <c r="BF30" s="300"/>
      <c r="BG30" s="51">
        <v>-138.6946404</v>
      </c>
      <c r="BH30" s="52">
        <v>-209.19395839000001</v>
      </c>
      <c r="BI30" s="52">
        <v>-178.55998495000003</v>
      </c>
      <c r="BJ30" s="53">
        <v>-130.92766260999997</v>
      </c>
      <c r="BK30" s="300"/>
      <c r="BL30" s="51">
        <v>-165.12992574999953</v>
      </c>
      <c r="BM30" s="52">
        <v>-109.44113761</v>
      </c>
      <c r="BN30" s="52">
        <v>-123.66338325</v>
      </c>
      <c r="BO30" s="53">
        <v>-114.47968263</v>
      </c>
      <c r="BP30" s="300"/>
      <c r="BQ30" s="51">
        <v>-104.82334731</v>
      </c>
      <c r="BR30" s="52">
        <v>395.52776216999996</v>
      </c>
      <c r="BS30" s="52">
        <v>115.20696560000003</v>
      </c>
      <c r="BT30" s="53">
        <v>-65.089891410000007</v>
      </c>
      <c r="BU30" s="300"/>
      <c r="BV30" s="45">
        <f t="shared" ref="BV30" si="146">SUM(D30:G30)</f>
        <v>81.257312259999992</v>
      </c>
      <c r="BW30" s="46">
        <f t="shared" ref="BW30" si="147">SUM(I30:L30)</f>
        <v>96.462863580000004</v>
      </c>
      <c r="BX30" s="46">
        <f t="shared" ref="BX30" si="148">SUM(N30:Q30)</f>
        <v>95.724211480000022</v>
      </c>
      <c r="BY30" s="46">
        <f t="shared" ref="BY30" si="149">SUM(S30:V30)</f>
        <v>100.22586705000001</v>
      </c>
      <c r="BZ30" s="46">
        <f t="shared" ref="BZ30" si="150">SUM(X30:AA30)</f>
        <v>114.34115030999999</v>
      </c>
      <c r="CA30" s="46">
        <f t="shared" ref="CA30" si="151">SUM(AC30:AF30)</f>
        <v>123.28899919</v>
      </c>
      <c r="CB30" s="46">
        <f t="shared" ref="CB30" si="152">SUM(AH30:AK30)</f>
        <v>124.68616967999998</v>
      </c>
      <c r="CC30" s="46">
        <f t="shared" ref="CC30" si="153">SUM(AM30:AP30)</f>
        <v>186.98182294000003</v>
      </c>
      <c r="CD30" s="46">
        <f t="shared" ref="CD30" si="154">SUM(AR30:AU30)</f>
        <v>45.114453950000041</v>
      </c>
      <c r="CE30" s="46">
        <f t="shared" ref="CE30" si="155">SUM(AW30:AZ30)</f>
        <v>79.732947449999983</v>
      </c>
      <c r="CF30" s="46">
        <f t="shared" ref="CF30" si="156">SUM(BB30:BE30)</f>
        <v>-522.85770370999967</v>
      </c>
      <c r="CG30" s="46">
        <f t="shared" ref="CG30" si="157">SUM(BG30:BJ30)</f>
        <v>-657.37624634999997</v>
      </c>
      <c r="CH30" s="46">
        <f>SUM(BL30:BO30)</f>
        <v>-512.71412923999947</v>
      </c>
      <c r="CI30" s="47">
        <f>SUM(BQ30:BT30)</f>
        <v>340.82148904999997</v>
      </c>
      <c r="CK30" s="123"/>
      <c r="CL30" s="123"/>
      <c r="CM30" s="123"/>
      <c r="CN30" s="123"/>
      <c r="CO30" s="123"/>
      <c r="CP30" s="123"/>
      <c r="CQ30" s="123"/>
      <c r="CR30" s="123"/>
      <c r="CS30" s="123"/>
      <c r="CT30" s="123"/>
      <c r="CU30" s="123"/>
      <c r="CV30" s="123"/>
      <c r="CW30" s="123"/>
      <c r="CX30" s="123"/>
    </row>
    <row r="31" spans="1:102" x14ac:dyDescent="0.25">
      <c r="A31" s="811"/>
      <c r="B31" s="305"/>
      <c r="C31" s="306"/>
      <c r="D31" s="60"/>
      <c r="E31" s="61"/>
      <c r="F31" s="61"/>
      <c r="G31" s="62"/>
      <c r="H31" s="306"/>
      <c r="I31" s="60"/>
      <c r="J31" s="61"/>
      <c r="K31" s="61"/>
      <c r="L31" s="62"/>
      <c r="M31" s="306"/>
      <c r="N31" s="60"/>
      <c r="O31" s="61"/>
      <c r="P31" s="61"/>
      <c r="Q31" s="62"/>
      <c r="R31" s="306"/>
      <c r="S31" s="60"/>
      <c r="T31" s="61"/>
      <c r="U31" s="61"/>
      <c r="V31" s="62"/>
      <c r="W31" s="306"/>
      <c r="X31" s="60"/>
      <c r="Y31" s="61"/>
      <c r="Z31" s="61"/>
      <c r="AA31" s="62"/>
      <c r="AB31" s="306"/>
      <c r="AC31" s="60"/>
      <c r="AD31" s="61"/>
      <c r="AE31" s="61"/>
      <c r="AF31" s="62"/>
      <c r="AG31" s="306"/>
      <c r="AH31" s="60"/>
      <c r="AI31" s="61"/>
      <c r="AJ31" s="61"/>
      <c r="AK31" s="62"/>
      <c r="AL31" s="306"/>
      <c r="AM31" s="60"/>
      <c r="AN31" s="61"/>
      <c r="AO31" s="61"/>
      <c r="AP31" s="62"/>
      <c r="AQ31" s="306"/>
      <c r="AR31" s="60"/>
      <c r="AS31" s="61"/>
      <c r="AT31" s="61"/>
      <c r="AU31" s="62"/>
      <c r="AV31" s="306"/>
      <c r="AW31" s="60"/>
      <c r="AX31" s="61"/>
      <c r="AY31" s="61"/>
      <c r="AZ31" s="62"/>
      <c r="BA31" s="306"/>
      <c r="BB31" s="60"/>
      <c r="BC31" s="61"/>
      <c r="BD31" s="61"/>
      <c r="BE31" s="62"/>
      <c r="BF31" s="306"/>
      <c r="BG31" s="60"/>
      <c r="BH31" s="61"/>
      <c r="BI31" s="61"/>
      <c r="BJ31" s="62"/>
      <c r="BK31" s="306"/>
      <c r="BL31" s="60"/>
      <c r="BM31" s="61"/>
      <c r="BN31" s="61"/>
      <c r="BO31" s="62"/>
      <c r="BP31" s="306"/>
      <c r="BQ31" s="60"/>
      <c r="BR31" s="61"/>
      <c r="BS31" s="61"/>
      <c r="BT31" s="62"/>
      <c r="BU31" s="306"/>
      <c r="BV31" s="70"/>
      <c r="BW31" s="71"/>
      <c r="BX31" s="71"/>
      <c r="BY31" s="71"/>
      <c r="BZ31" s="71"/>
      <c r="CA31" s="71"/>
      <c r="CB31" s="71"/>
      <c r="CC31" s="71"/>
      <c r="CD31" s="71"/>
      <c r="CE31" s="71"/>
      <c r="CF31" s="71"/>
      <c r="CG31" s="71"/>
      <c r="CH31" s="71"/>
      <c r="CI31" s="72"/>
      <c r="CK31" s="123"/>
      <c r="CL31" s="123"/>
      <c r="CM31" s="123"/>
      <c r="CN31" s="123"/>
      <c r="CO31" s="123"/>
      <c r="CP31" s="123"/>
      <c r="CQ31" s="123"/>
      <c r="CR31" s="123"/>
      <c r="CS31" s="123"/>
      <c r="CT31" s="123"/>
      <c r="CU31" s="123"/>
      <c r="CV31" s="123"/>
      <c r="CW31" s="123"/>
      <c r="CX31" s="123"/>
    </row>
    <row r="32" spans="1:102" s="113" customFormat="1" x14ac:dyDescent="0.25">
      <c r="A32" s="811" t="s">
        <v>40</v>
      </c>
      <c r="B32" s="305"/>
      <c r="C32" s="306"/>
      <c r="D32" s="308">
        <f>SUM(D28,D30,D24,D22)</f>
        <v>245.88520809351598</v>
      </c>
      <c r="E32" s="309">
        <f t="shared" ref="E32:G32" si="158">SUM(E28,E30,E24,E22)</f>
        <v>280.47642466175927</v>
      </c>
      <c r="F32" s="309">
        <f t="shared" si="158"/>
        <v>320.31208062763841</v>
      </c>
      <c r="G32" s="53">
        <f t="shared" si="158"/>
        <v>407.77135252101783</v>
      </c>
      <c r="H32" s="306"/>
      <c r="I32" s="308">
        <f>SUM(I28,I30,I24,I22)</f>
        <v>322.03175142999845</v>
      </c>
      <c r="J32" s="309">
        <f t="shared" ref="J32:L32" si="159">SUM(J28,J30,J24,J22)</f>
        <v>368.71638772999887</v>
      </c>
      <c r="K32" s="309">
        <f t="shared" si="159"/>
        <v>379.8957682599974</v>
      </c>
      <c r="L32" s="53">
        <f t="shared" si="159"/>
        <v>504.03344499000184</v>
      </c>
      <c r="M32" s="306"/>
      <c r="N32" s="308">
        <f>SUM(N28,N30,N24,N22)</f>
        <v>368.01585686000345</v>
      </c>
      <c r="O32" s="309">
        <f t="shared" ref="O32:Q32" si="160">SUM(O28,O30,O24,O22)</f>
        <v>391.64103245000001</v>
      </c>
      <c r="P32" s="309">
        <f t="shared" si="160"/>
        <v>425.76048115000032</v>
      </c>
      <c r="Q32" s="53">
        <f t="shared" si="160"/>
        <v>572.65683630000115</v>
      </c>
      <c r="R32" s="306"/>
      <c r="S32" s="308">
        <f>SUM(S28,S30,S24,S22)</f>
        <v>569.12291209000023</v>
      </c>
      <c r="T32" s="309">
        <f t="shared" ref="T32:V32" si="161">SUM(T28,T30,T24,T22)</f>
        <v>425.62860535999579</v>
      </c>
      <c r="U32" s="309">
        <f t="shared" si="161"/>
        <v>454.03243648000063</v>
      </c>
      <c r="V32" s="53">
        <f t="shared" si="161"/>
        <v>705.82192336999731</v>
      </c>
      <c r="W32" s="306"/>
      <c r="X32" s="308">
        <f>SUM(X28,X30,X24,X22)</f>
        <v>542.80595047000679</v>
      </c>
      <c r="Y32" s="309">
        <f t="shared" ref="Y32:AA32" si="162">SUM(Y28,Y30,Y24,Y22)</f>
        <v>544.83417810999583</v>
      </c>
      <c r="Z32" s="309">
        <f t="shared" si="162"/>
        <v>614.4320370399987</v>
      </c>
      <c r="AA32" s="53">
        <f t="shared" si="162"/>
        <v>681.51285639000832</v>
      </c>
      <c r="AB32" s="306"/>
      <c r="AC32" s="308">
        <f>SUM(AC28,AC30,AC24,AC22)</f>
        <v>499.53406438646641</v>
      </c>
      <c r="AD32" s="309">
        <f t="shared" ref="AD32:AF32" si="163">SUM(AD28,AD30,AD24,AD22)</f>
        <v>386.56840806723847</v>
      </c>
      <c r="AE32" s="309">
        <f t="shared" si="163"/>
        <v>773.40629703818695</v>
      </c>
      <c r="AF32" s="53">
        <f t="shared" si="163"/>
        <v>697.61504672426611</v>
      </c>
      <c r="AG32" s="306"/>
      <c r="AH32" s="308">
        <f>SUM(AH28,AH30,AH24,AH22)</f>
        <v>413.91741325999794</v>
      </c>
      <c r="AI32" s="309">
        <f t="shared" ref="AI32:AK32" si="164">SUM(AI28,AI30,AI24,AI22)</f>
        <v>242.54075506999618</v>
      </c>
      <c r="AJ32" s="309">
        <f t="shared" si="164"/>
        <v>335.22647103999503</v>
      </c>
      <c r="AK32" s="53">
        <f t="shared" si="164"/>
        <v>404.88803264000921</v>
      </c>
      <c r="AL32" s="306"/>
      <c r="AM32" s="308">
        <f>SUM(AM28,AM30,AM24,AM22)</f>
        <v>398.04051535997706</v>
      </c>
      <c r="AN32" s="309">
        <f t="shared" ref="AN32:AP32" si="165">SUM(AN28,AN30,AN24,AN22)</f>
        <v>302.52714512522408</v>
      </c>
      <c r="AO32" s="309">
        <f t="shared" si="165"/>
        <v>475.41878325743278</v>
      </c>
      <c r="AP32" s="53">
        <f t="shared" si="165"/>
        <v>498.45235399318341</v>
      </c>
      <c r="AQ32" s="300"/>
      <c r="AR32" s="308">
        <f>SUM(AR28,AR30,AR24,AR22)</f>
        <v>272.78137069000189</v>
      </c>
      <c r="AS32" s="309">
        <f t="shared" ref="AS32:AU32" si="166">SUM(AS28,AS30,AS24,AS22)</f>
        <v>-24.5898801900031</v>
      </c>
      <c r="AT32" s="309">
        <f t="shared" si="166"/>
        <v>362.29262952000528</v>
      </c>
      <c r="AU32" s="53">
        <f t="shared" si="166"/>
        <v>277.07729933999019</v>
      </c>
      <c r="AV32" s="300"/>
      <c r="AW32" s="308">
        <f>SUM(AW28,AW30,AW24,AW22)</f>
        <v>381.80440926000233</v>
      </c>
      <c r="AX32" s="309">
        <f t="shared" ref="AX32:AZ32" si="167">SUM(AX28,AX30,AX24,AX22)</f>
        <v>191.57788333999821</v>
      </c>
      <c r="AY32" s="309">
        <f t="shared" si="167"/>
        <v>172.75123786999609</v>
      </c>
      <c r="AZ32" s="53">
        <f t="shared" si="167"/>
        <v>457.25110587001029</v>
      </c>
      <c r="BA32" s="300"/>
      <c r="BB32" s="308">
        <f>SUM(BB28,BB30,BB24,BB22)</f>
        <v>376.30998752367725</v>
      </c>
      <c r="BC32" s="309">
        <f t="shared" ref="BC32:BE32" si="168">SUM(BC28,BC30,BC24,BC22)</f>
        <v>571.95561440898371</v>
      </c>
      <c r="BD32" s="309">
        <f t="shared" si="168"/>
        <v>256.48723458001382</v>
      </c>
      <c r="BE32" s="53">
        <f t="shared" si="168"/>
        <v>736.58345717099974</v>
      </c>
      <c r="BF32" s="300"/>
      <c r="BG32" s="308">
        <f>SUM(BG28,BG30,BG24,BG22)</f>
        <v>300.96580930131245</v>
      </c>
      <c r="BH32" s="309">
        <f t="shared" ref="BH32:BI32" si="169">SUM(BH28,BH30,BH24,BH22)</f>
        <v>142.66392782423372</v>
      </c>
      <c r="BI32" s="309">
        <f t="shared" si="169"/>
        <v>1197.2150148193678</v>
      </c>
      <c r="BJ32" s="53">
        <f t="shared" ref="BJ32:BL32" si="170">SUM(BJ28,BJ30,BJ24,BJ22)</f>
        <v>1416.6177517831334</v>
      </c>
      <c r="BK32" s="300"/>
      <c r="BL32" s="308">
        <f t="shared" si="170"/>
        <v>543.67639135236527</v>
      </c>
      <c r="BM32" s="309">
        <f t="shared" ref="BM32:BN32" si="171">SUM(BM28,BM30,BM24,BM22)</f>
        <v>509.31098247128932</v>
      </c>
      <c r="BN32" s="309">
        <f t="shared" si="171"/>
        <v>660.58408471644032</v>
      </c>
      <c r="BO32" s="53">
        <f t="shared" ref="BO32" si="172">SUM(BO28,BO30,BO24,BO22)</f>
        <v>1527.9512400172432</v>
      </c>
      <c r="BP32" s="300"/>
      <c r="BQ32" s="308">
        <f t="shared" ref="BQ32:BT32" si="173">SUM(BQ28,BQ30,BQ24,BQ22)</f>
        <v>567.60449363180533</v>
      </c>
      <c r="BR32" s="424">
        <f t="shared" si="173"/>
        <v>904.34106884404946</v>
      </c>
      <c r="BS32" s="424">
        <f t="shared" si="173"/>
        <v>810.90167886667246</v>
      </c>
      <c r="BT32" s="53">
        <f t="shared" si="173"/>
        <v>870.71385960636371</v>
      </c>
      <c r="BU32" s="300"/>
      <c r="BV32" s="45">
        <f t="shared" ref="BV32" si="174">SUM(D32:G32)</f>
        <v>1254.4450659039314</v>
      </c>
      <c r="BW32" s="46">
        <f t="shared" ref="BW32" si="175">SUM(I32:L32)</f>
        <v>1574.6773524099967</v>
      </c>
      <c r="BX32" s="46">
        <f t="shared" ref="BX32" si="176">SUM(N32:Q32)</f>
        <v>1758.0742067600049</v>
      </c>
      <c r="BY32" s="46">
        <f t="shared" ref="BY32" si="177">SUM(S32:V32)</f>
        <v>2154.6058772999941</v>
      </c>
      <c r="BZ32" s="46">
        <f t="shared" ref="BZ32" si="178">SUM(X32:AA32)</f>
        <v>2383.5850220100097</v>
      </c>
      <c r="CA32" s="46">
        <f t="shared" ref="CA32" si="179">SUM(AC32:AF32)</f>
        <v>2357.123816216158</v>
      </c>
      <c r="CB32" s="46">
        <f t="shared" ref="CB32" si="180">SUM(AH32:AK32)</f>
        <v>1396.5726720099983</v>
      </c>
      <c r="CC32" s="46">
        <f t="shared" ref="CC32" si="181">SUM(AM32:AP32)</f>
        <v>1674.4387977358174</v>
      </c>
      <c r="CD32" s="46">
        <f t="shared" ref="CD32" si="182">SUM(AR32:AU32)</f>
        <v>887.56141935999426</v>
      </c>
      <c r="CE32" s="46">
        <f t="shared" ref="CE32" si="183">SUM(AW32:AZ32)</f>
        <v>1203.3846363400069</v>
      </c>
      <c r="CF32" s="46">
        <f t="shared" ref="CF32" si="184">SUM(BB32:BE32)</f>
        <v>1941.3362936836745</v>
      </c>
      <c r="CG32" s="46">
        <f t="shared" ref="CG32" si="185">SUM(BG32:BJ32)</f>
        <v>3057.4625037280475</v>
      </c>
      <c r="CH32" s="46">
        <f>SUM(BL32:BO32)</f>
        <v>3241.5226985573381</v>
      </c>
      <c r="CI32" s="47">
        <f>SUM(BQ32:BT32)</f>
        <v>3153.5611009488907</v>
      </c>
      <c r="CK32" s="123"/>
      <c r="CL32" s="123"/>
      <c r="CM32" s="123"/>
      <c r="CN32" s="123"/>
      <c r="CO32" s="123"/>
      <c r="CP32" s="123"/>
      <c r="CQ32" s="123"/>
      <c r="CR32" s="123"/>
      <c r="CS32" s="123"/>
      <c r="CT32" s="123"/>
      <c r="CU32" s="123"/>
      <c r="CV32" s="123"/>
      <c r="CW32" s="123"/>
      <c r="CX32" s="123"/>
    </row>
    <row r="33" spans="1:102" x14ac:dyDescent="0.25">
      <c r="A33" s="811"/>
      <c r="B33" s="305"/>
      <c r="C33" s="288"/>
      <c r="D33" s="60"/>
      <c r="E33" s="61"/>
      <c r="F33" s="61"/>
      <c r="G33" s="62"/>
      <c r="H33" s="288"/>
      <c r="I33" s="60"/>
      <c r="J33" s="61"/>
      <c r="K33" s="61"/>
      <c r="L33" s="62"/>
      <c r="M33" s="288"/>
      <c r="N33" s="60"/>
      <c r="O33" s="61"/>
      <c r="P33" s="61"/>
      <c r="Q33" s="62"/>
      <c r="R33" s="288"/>
      <c r="S33" s="60"/>
      <c r="T33" s="61"/>
      <c r="U33" s="61"/>
      <c r="V33" s="62"/>
      <c r="W33" s="288"/>
      <c r="X33" s="60"/>
      <c r="Y33" s="61"/>
      <c r="Z33" s="61"/>
      <c r="AA33" s="62"/>
      <c r="AB33" s="288"/>
      <c r="AC33" s="60"/>
      <c r="AD33" s="61"/>
      <c r="AE33" s="61"/>
      <c r="AF33" s="62"/>
      <c r="AG33" s="288"/>
      <c r="AH33" s="60"/>
      <c r="AI33" s="61"/>
      <c r="AJ33" s="61"/>
      <c r="AK33" s="62"/>
      <c r="AL33" s="288"/>
      <c r="AM33" s="60"/>
      <c r="AN33" s="61"/>
      <c r="AO33" s="61"/>
      <c r="AP33" s="62"/>
      <c r="AQ33" s="288"/>
      <c r="AR33" s="60"/>
      <c r="AS33" s="61"/>
      <c r="AT33" s="61"/>
      <c r="AU33" s="62"/>
      <c r="AV33" s="288"/>
      <c r="AW33" s="60"/>
      <c r="AX33" s="61"/>
      <c r="AY33" s="61"/>
      <c r="AZ33" s="62"/>
      <c r="BA33" s="288"/>
      <c r="BB33" s="60"/>
      <c r="BC33" s="61"/>
      <c r="BD33" s="61"/>
      <c r="BE33" s="62"/>
      <c r="BF33" s="288"/>
      <c r="BG33" s="60"/>
      <c r="BH33" s="61"/>
      <c r="BI33" s="61"/>
      <c r="BJ33" s="62"/>
      <c r="BL33" s="60"/>
      <c r="BM33" s="61"/>
      <c r="BN33" s="61"/>
      <c r="BO33" s="62"/>
      <c r="BQ33" s="60"/>
      <c r="BR33" s="61"/>
      <c r="BS33" s="61"/>
      <c r="BT33" s="62"/>
      <c r="BV33" s="70"/>
      <c r="BW33" s="71"/>
      <c r="BX33" s="71"/>
      <c r="BY33" s="71"/>
      <c r="BZ33" s="71"/>
      <c r="CA33" s="71"/>
      <c r="CB33" s="71"/>
      <c r="CC33" s="71"/>
      <c r="CD33" s="71"/>
      <c r="CE33" s="71"/>
      <c r="CF33" s="71"/>
      <c r="CG33" s="71"/>
      <c r="CH33" s="71"/>
      <c r="CI33" s="72"/>
      <c r="CK33" s="123"/>
      <c r="CL33" s="123"/>
      <c r="CM33" s="123"/>
      <c r="CN33" s="123"/>
      <c r="CO33" s="123"/>
      <c r="CP33" s="123"/>
      <c r="CQ33" s="123"/>
      <c r="CR33" s="123"/>
      <c r="CS33" s="123"/>
      <c r="CT33" s="123"/>
      <c r="CU33" s="123"/>
      <c r="CV33" s="123"/>
      <c r="CW33" s="123"/>
      <c r="CX33" s="123"/>
    </row>
    <row r="34" spans="1:102" s="113" customFormat="1" x14ac:dyDescent="0.25">
      <c r="A34" s="811" t="s">
        <v>44</v>
      </c>
      <c r="B34" s="305"/>
      <c r="C34" s="306"/>
      <c r="D34" s="41">
        <v>1.8902444300000001</v>
      </c>
      <c r="E34" s="52">
        <v>1.4205215899999999</v>
      </c>
      <c r="F34" s="52">
        <v>0.62516383999999947</v>
      </c>
      <c r="G34" s="53">
        <v>3.5058768799999993</v>
      </c>
      <c r="H34" s="306"/>
      <c r="I34" s="41">
        <v>0.21635171999999958</v>
      </c>
      <c r="J34" s="52">
        <v>0.24605642000000083</v>
      </c>
      <c r="K34" s="52">
        <v>0.12869041999999983</v>
      </c>
      <c r="L34" s="53">
        <v>0.17257544000000191</v>
      </c>
      <c r="M34" s="306"/>
      <c r="N34" s="41">
        <v>0.12124440000000014</v>
      </c>
      <c r="O34" s="52">
        <v>0.52713740999999992</v>
      </c>
      <c r="P34" s="52">
        <v>0.16092831000000052</v>
      </c>
      <c r="Q34" s="53">
        <v>0.16523262000000297</v>
      </c>
      <c r="R34" s="306"/>
      <c r="S34" s="41">
        <v>0.23580754999999964</v>
      </c>
      <c r="T34" s="52">
        <v>0.83286586000000007</v>
      </c>
      <c r="U34" s="52">
        <v>0.21271655000000148</v>
      </c>
      <c r="V34" s="53">
        <v>0.20818559999999953</v>
      </c>
      <c r="W34" s="306"/>
      <c r="X34" s="41">
        <v>0.27493220000051588</v>
      </c>
      <c r="Y34" s="52">
        <v>0.31878676000000045</v>
      </c>
      <c r="Z34" s="52">
        <v>0.2969067799999987</v>
      </c>
      <c r="AA34" s="53">
        <v>0.31567799499999838</v>
      </c>
      <c r="AB34" s="306"/>
      <c r="AC34" s="41">
        <v>0.25994675000000095</v>
      </c>
      <c r="AD34" s="52">
        <v>0.28861947499999951</v>
      </c>
      <c r="AE34" s="52">
        <v>0.34910165500000184</v>
      </c>
      <c r="AF34" s="53">
        <v>0.31418813500002862</v>
      </c>
      <c r="AG34" s="306"/>
      <c r="AH34" s="41">
        <v>0.21731909499999522</v>
      </c>
      <c r="AI34" s="52">
        <v>0.29694835000000458</v>
      </c>
      <c r="AJ34" s="52">
        <v>0.36623821000000589</v>
      </c>
      <c r="AK34" s="53">
        <v>-0.30403560999998547</v>
      </c>
      <c r="AL34" s="306"/>
      <c r="AM34" s="41">
        <v>0.38621186000000002</v>
      </c>
      <c r="AN34" s="52">
        <v>0.53448262000000002</v>
      </c>
      <c r="AO34" s="52">
        <v>0.40178956000000005</v>
      </c>
      <c r="AP34" s="53">
        <v>0.46781976500031669</v>
      </c>
      <c r="AQ34" s="300"/>
      <c r="AR34" s="41">
        <v>0.37561427000000003</v>
      </c>
      <c r="AS34" s="52">
        <v>0.75309664999999992</v>
      </c>
      <c r="AT34" s="52">
        <v>-0.28067976999999994</v>
      </c>
      <c r="AU34" s="53">
        <v>-1.7788470100000005</v>
      </c>
      <c r="AV34" s="300"/>
      <c r="AW34" s="41">
        <v>-6.5029977800000003</v>
      </c>
      <c r="AX34" s="52">
        <v>4.6834889799999999</v>
      </c>
      <c r="AY34" s="52">
        <v>0.55039360999999942</v>
      </c>
      <c r="AZ34" s="53">
        <v>0.41020308000000039</v>
      </c>
      <c r="BA34" s="300"/>
      <c r="BB34" s="41">
        <v>1.1909023692013816</v>
      </c>
      <c r="BC34" s="52">
        <v>0.76805833000000012</v>
      </c>
      <c r="BD34" s="52">
        <v>-12.367046709097005</v>
      </c>
      <c r="BE34" s="53">
        <v>0.35630914765650057</v>
      </c>
      <c r="BF34" s="300"/>
      <c r="BG34" s="41">
        <v>-1.9084557100000001</v>
      </c>
      <c r="BH34" s="52">
        <v>-1.8714114712009662</v>
      </c>
      <c r="BI34" s="52">
        <v>-0.36011119781357104</v>
      </c>
      <c r="BJ34" s="53">
        <v>-3.36817185</v>
      </c>
      <c r="BK34" s="300"/>
      <c r="BL34" s="41">
        <v>-2.0802647400000094</v>
      </c>
      <c r="BM34" s="52">
        <v>-1.1928696431723</v>
      </c>
      <c r="BN34" s="52">
        <v>-2.1107550749512995</v>
      </c>
      <c r="BO34" s="53">
        <v>-3.2699077721206997</v>
      </c>
      <c r="BP34" s="300"/>
      <c r="BQ34" s="41">
        <v>-1.9999420369500001</v>
      </c>
      <c r="BR34" s="52">
        <v>-4.2191899882639001</v>
      </c>
      <c r="BS34" s="52">
        <v>-9.5455612179301994</v>
      </c>
      <c r="BT34" s="53">
        <v>3.6986544351208002</v>
      </c>
      <c r="BU34" s="300"/>
      <c r="BV34" s="45">
        <f t="shared" ref="BV34" si="186">SUM(D34:G34)</f>
        <v>7.4418067399999988</v>
      </c>
      <c r="BW34" s="46">
        <f t="shared" ref="BW34" si="187">SUM(I34:L34)</f>
        <v>0.76367400000000218</v>
      </c>
      <c r="BX34" s="46">
        <f t="shared" ref="BX34" si="188">SUM(N34:Q34)</f>
        <v>0.97454274000000352</v>
      </c>
      <c r="BY34" s="46">
        <f t="shared" ref="BY34" si="189">SUM(S34:V34)</f>
        <v>1.4895755600000007</v>
      </c>
      <c r="BZ34" s="46">
        <f t="shared" ref="BZ34" si="190">SUM(X34:AA34)</f>
        <v>1.2063037350005135</v>
      </c>
      <c r="CA34" s="46">
        <f t="shared" ref="CA34" si="191">SUM(AC34:AF34)</f>
        <v>1.211856015000031</v>
      </c>
      <c r="CB34" s="46">
        <f t="shared" ref="CB34" si="192">SUM(AH34:AK34)</f>
        <v>0.57647004500002019</v>
      </c>
      <c r="CC34" s="46">
        <f t="shared" ref="CC34" si="193">SUM(AM34:AP34)</f>
        <v>1.7903038050003168</v>
      </c>
      <c r="CD34" s="46">
        <f t="shared" ref="CD34" si="194">SUM(AR34:AU34)</f>
        <v>-0.93081586000000027</v>
      </c>
      <c r="CE34" s="46">
        <f t="shared" ref="CE34" si="195">SUM(AW34:AZ34)</f>
        <v>-0.85891211000000045</v>
      </c>
      <c r="CF34" s="46">
        <f t="shared" ref="CF34" si="196">SUM(BB34:BE34)</f>
        <v>-10.051776862239123</v>
      </c>
      <c r="CG34" s="46">
        <f t="shared" ref="CG34" si="197">SUM(BG34:BJ34)</f>
        <v>-7.5081502290145377</v>
      </c>
      <c r="CH34" s="46">
        <f>SUM(BL34:BO34)</f>
        <v>-8.653797230244308</v>
      </c>
      <c r="CI34" s="47">
        <f>SUM(BQ34:BT34)</f>
        <v>-12.066038808023301</v>
      </c>
      <c r="CK34" s="123"/>
      <c r="CL34" s="123"/>
      <c r="CM34" s="123"/>
      <c r="CN34" s="123"/>
      <c r="CO34" s="123"/>
      <c r="CP34" s="123"/>
      <c r="CQ34" s="123"/>
      <c r="CR34" s="123"/>
      <c r="CS34" s="123"/>
      <c r="CT34" s="123"/>
      <c r="CU34" s="123"/>
      <c r="CV34" s="123"/>
      <c r="CW34" s="123"/>
      <c r="CX34" s="123"/>
    </row>
    <row r="35" spans="1:102" x14ac:dyDescent="0.25">
      <c r="A35" s="811"/>
      <c r="B35" s="303"/>
      <c r="C35" s="288"/>
      <c r="D35" s="60"/>
      <c r="E35" s="61"/>
      <c r="F35" s="61"/>
      <c r="G35" s="62"/>
      <c r="H35" s="288"/>
      <c r="I35" s="60"/>
      <c r="J35" s="61"/>
      <c r="K35" s="61"/>
      <c r="L35" s="62"/>
      <c r="M35" s="288"/>
      <c r="N35" s="60"/>
      <c r="O35" s="61"/>
      <c r="P35" s="61"/>
      <c r="Q35" s="62"/>
      <c r="R35" s="288"/>
      <c r="S35" s="60"/>
      <c r="T35" s="61"/>
      <c r="U35" s="61"/>
      <c r="V35" s="62"/>
      <c r="W35" s="288"/>
      <c r="X35" s="60"/>
      <c r="Y35" s="61"/>
      <c r="Z35" s="61"/>
      <c r="AA35" s="62"/>
      <c r="AB35" s="288"/>
      <c r="AC35" s="60"/>
      <c r="AD35" s="61"/>
      <c r="AE35" s="61"/>
      <c r="AF35" s="62"/>
      <c r="AG35" s="288"/>
      <c r="AH35" s="60"/>
      <c r="AI35" s="61"/>
      <c r="AJ35" s="61"/>
      <c r="AK35" s="62"/>
      <c r="AL35" s="288"/>
      <c r="AM35" s="60"/>
      <c r="AN35" s="61"/>
      <c r="AO35" s="61"/>
      <c r="AP35" s="62"/>
      <c r="AQ35" s="288"/>
      <c r="AR35" s="60"/>
      <c r="AS35" s="61"/>
      <c r="AT35" s="61"/>
      <c r="AU35" s="62"/>
      <c r="AV35" s="288"/>
      <c r="AW35" s="60"/>
      <c r="AX35" s="61"/>
      <c r="AY35" s="61"/>
      <c r="AZ35" s="62"/>
      <c r="BA35" s="288"/>
      <c r="BB35" s="60"/>
      <c r="BC35" s="61"/>
      <c r="BD35" s="61"/>
      <c r="BE35" s="62"/>
      <c r="BF35" s="288"/>
      <c r="BG35" s="60"/>
      <c r="BH35" s="61"/>
      <c r="BI35" s="61"/>
      <c r="BJ35" s="62"/>
      <c r="BL35" s="60"/>
      <c r="BM35" s="61"/>
      <c r="BN35" s="61"/>
      <c r="BO35" s="62"/>
      <c r="BQ35" s="60"/>
      <c r="BR35" s="61"/>
      <c r="BS35" s="61"/>
      <c r="BT35" s="62"/>
      <c r="BV35" s="70"/>
      <c r="BW35" s="71"/>
      <c r="BX35" s="71"/>
      <c r="BY35" s="71"/>
      <c r="BZ35" s="71"/>
      <c r="CA35" s="71"/>
      <c r="CB35" s="71"/>
      <c r="CC35" s="71"/>
      <c r="CD35" s="71"/>
      <c r="CE35" s="71"/>
      <c r="CF35" s="71"/>
      <c r="CG35" s="71"/>
      <c r="CH35" s="71"/>
      <c r="CI35" s="72"/>
      <c r="CK35" s="123"/>
      <c r="CL35" s="123"/>
      <c r="CM35" s="123"/>
      <c r="CN35" s="123"/>
      <c r="CO35" s="123"/>
      <c r="CP35" s="123"/>
      <c r="CQ35" s="123"/>
      <c r="CR35" s="123"/>
      <c r="CS35" s="123"/>
      <c r="CT35" s="123"/>
      <c r="CU35" s="123"/>
      <c r="CV35" s="123"/>
      <c r="CW35" s="123"/>
      <c r="CX35" s="123"/>
    </row>
    <row r="36" spans="1:102" s="113" customFormat="1" x14ac:dyDescent="0.25">
      <c r="A36" s="811" t="s">
        <v>56</v>
      </c>
      <c r="B36" s="305"/>
      <c r="C36" s="306"/>
      <c r="D36" s="70">
        <f>SUM(D43,D34,D32)</f>
        <v>336.89162831351598</v>
      </c>
      <c r="E36" s="52">
        <f>SUM(E43,E34,E32)</f>
        <v>374.98296415175923</v>
      </c>
      <c r="F36" s="52">
        <f>SUM(F43,F34,F32)</f>
        <v>423.20839422763839</v>
      </c>
      <c r="G36" s="53">
        <f>SUM(G43,G34,G32)</f>
        <v>517.55211685101779</v>
      </c>
      <c r="H36" s="306"/>
      <c r="I36" s="70">
        <f>SUM(I43,I34,I32)</f>
        <v>432.12670703999845</v>
      </c>
      <c r="J36" s="52">
        <f>SUM(J43,J34,J32)</f>
        <v>479.55452684999887</v>
      </c>
      <c r="K36" s="52">
        <f>SUM(K43,K34,K32)</f>
        <v>494.2824226699974</v>
      </c>
      <c r="L36" s="53">
        <f>SUM(L43,L34,L32)</f>
        <v>623.63316670000188</v>
      </c>
      <c r="M36" s="306"/>
      <c r="N36" s="70">
        <f>SUM(N43,N34,N32)</f>
        <v>498.66589710000346</v>
      </c>
      <c r="O36" s="52">
        <f>SUM(O43,O34,O32)</f>
        <v>521.16169753000008</v>
      </c>
      <c r="P36" s="52">
        <f>SUM(P43,P34,P32)</f>
        <v>556.69260866000036</v>
      </c>
      <c r="Q36" s="53">
        <f>SUM(Q43,Q34,Q32)</f>
        <v>711.51511077000112</v>
      </c>
      <c r="R36" s="306"/>
      <c r="S36" s="70">
        <f>SUM(S43,S34,S32)</f>
        <v>714.52062145000025</v>
      </c>
      <c r="T36" s="52">
        <f>SUM(T43,T34,T32)</f>
        <v>575.66527456999574</v>
      </c>
      <c r="U36" s="52">
        <f>SUM(U43,U34,U32)</f>
        <v>610.39572345000067</v>
      </c>
      <c r="V36" s="53">
        <f>SUM(V43,V34,V32)</f>
        <v>868.24105674999737</v>
      </c>
      <c r="W36" s="306"/>
      <c r="X36" s="70">
        <f>SUM(X43,X34,X32)</f>
        <v>712.34066460000736</v>
      </c>
      <c r="Y36" s="52">
        <f>SUM(Y43,Y34,Y32)</f>
        <v>717.87951237999584</v>
      </c>
      <c r="Z36" s="52">
        <f>SUM(Z43,Z34,Z32)</f>
        <v>787.73025665999876</v>
      </c>
      <c r="AA36" s="53">
        <f>SUM(AA43,AA34,AA32)</f>
        <v>862.50515624500827</v>
      </c>
      <c r="AB36" s="306"/>
      <c r="AC36" s="70">
        <f>SUM(AC43,AC34,AC32)</f>
        <v>686.8935005664664</v>
      </c>
      <c r="AD36" s="52">
        <f>SUM(AD43,AD34,AD32)</f>
        <v>567.5340497522385</v>
      </c>
      <c r="AE36" s="52">
        <f>SUM(AE43,AE34,AE32)</f>
        <v>934.72430899318692</v>
      </c>
      <c r="AF36" s="53">
        <f>SUM(AF43,AF34,AF32)</f>
        <v>877.6568198692662</v>
      </c>
      <c r="AG36" s="306"/>
      <c r="AH36" s="70">
        <f>SUM(AH43,AH34,AH32)</f>
        <v>585.36175149499797</v>
      </c>
      <c r="AI36" s="52">
        <f>SUM(AI43,AI34,AI32)</f>
        <v>401.50487608999617</v>
      </c>
      <c r="AJ36" s="52">
        <f>SUM(AJ43,AJ34,AJ32)</f>
        <v>496.79329176999505</v>
      </c>
      <c r="AK36" s="53">
        <f>SUM(AK43,AK34,AK32)</f>
        <v>568.73932447000925</v>
      </c>
      <c r="AL36" s="306"/>
      <c r="AM36" s="70">
        <f>SUM(AM43,AM34,AM32)</f>
        <v>597.00472259997707</v>
      </c>
      <c r="AN36" s="52">
        <f>SUM(AN43,AN34,AN32)</f>
        <v>510.72522389522408</v>
      </c>
      <c r="AO36" s="52">
        <f>SUM(AO43,AO34,AO32)</f>
        <v>679.38223102743268</v>
      </c>
      <c r="AP36" s="53">
        <f>SUM(AP43,AP34,AP32)</f>
        <v>699.46161117818372</v>
      </c>
      <c r="AQ36" s="300"/>
      <c r="AR36" s="70">
        <f>SUM(AR43,AR34,AR32)</f>
        <v>475.54429429000186</v>
      </c>
      <c r="AS36" s="52">
        <f>SUM(AS43,AS34,AS32)</f>
        <v>167.17129928999694</v>
      </c>
      <c r="AT36" s="52">
        <f>SUM(AT43,AT34,AT32)</f>
        <v>559.47482114000525</v>
      </c>
      <c r="AU36" s="53">
        <f>SUM(AU43,AU34,AU32)</f>
        <v>467.88462446999023</v>
      </c>
      <c r="AV36" s="300"/>
      <c r="AW36" s="70">
        <f>SUM(AW43,AW34,AW32)</f>
        <v>551.8954192400023</v>
      </c>
      <c r="AX36" s="52">
        <f>SUM(AX43,AX34,AX32)</f>
        <v>407.8787809499982</v>
      </c>
      <c r="AY36" s="52">
        <f>SUM(AY43,AY34,AY32)</f>
        <v>375.71263689999603</v>
      </c>
      <c r="AZ36" s="53">
        <f>SUM(AZ43,AZ34,AZ32)</f>
        <v>670.84037144001024</v>
      </c>
      <c r="BA36" s="300"/>
      <c r="BB36" s="70">
        <f>SUM(BB43,BB34,BB32)</f>
        <v>597.69332312670838</v>
      </c>
      <c r="BC36" s="52">
        <f>SUM(BC43,BC34,BC32)</f>
        <v>825.14397239230743</v>
      </c>
      <c r="BD36" s="52">
        <f>SUM(BD43,BD34,BD32)</f>
        <v>516.19910880091686</v>
      </c>
      <c r="BE36" s="53">
        <f>SUM(BE43,BE34,BE32)</f>
        <v>1060.9176035986561</v>
      </c>
      <c r="BF36" s="300"/>
      <c r="BG36" s="70">
        <f>SUM(BG43,BG34,BG32)</f>
        <v>583.19166870523588</v>
      </c>
      <c r="BH36" s="52">
        <f>SUM(BH43,BH34,BH32)</f>
        <v>464.39475331175208</v>
      </c>
      <c r="BI36" s="52">
        <f>SUM(BI43,BI34,BI32)</f>
        <v>1493.1874371696408</v>
      </c>
      <c r="BJ36" s="53">
        <f>SUM(BJ43,BJ34,BJ32)</f>
        <v>1756.9579416885422</v>
      </c>
      <c r="BK36" s="300"/>
      <c r="BL36" s="70">
        <f>SUM(BL43,BL34,BL32)</f>
        <v>819.14122648236525</v>
      </c>
      <c r="BM36" s="52">
        <f>SUM(BM43,BM34,BM32)</f>
        <v>817.14745870523166</v>
      </c>
      <c r="BN36" s="52">
        <f>SUM(BN43,BN34,BN32)</f>
        <v>967.45229396712489</v>
      </c>
      <c r="BO36" s="53">
        <f>SUM(BO43,BO34,BO32)</f>
        <v>1840.9837376545827</v>
      </c>
      <c r="BP36" s="300"/>
      <c r="BQ36" s="70">
        <f>SUM(BQ43,BQ34,BQ32)</f>
        <v>831.77183053770136</v>
      </c>
      <c r="BR36" s="42">
        <f>SUM(BR43,BR34,BR32)</f>
        <v>1199.0331557509312</v>
      </c>
      <c r="BS36" s="42">
        <f>SUM(BS43,BS34,BS32)</f>
        <v>1084.5138446835797</v>
      </c>
      <c r="BT36" s="53">
        <f>SUM(BT43,BT34,BT32)</f>
        <v>1161.3249647837458</v>
      </c>
      <c r="BU36" s="300"/>
      <c r="BV36" s="45">
        <f t="shared" ref="BV36:BV47" si="198">SUM(D36:G36)</f>
        <v>1652.6351035439316</v>
      </c>
      <c r="BW36" s="46">
        <f t="shared" ref="BW36:BW47" si="199">SUM(I36:L36)</f>
        <v>2029.5968232599967</v>
      </c>
      <c r="BX36" s="46">
        <f t="shared" ref="BX36:BX47" si="200">SUM(N36:Q36)</f>
        <v>2288.035314060005</v>
      </c>
      <c r="BY36" s="46">
        <f t="shared" ref="BY36:BY47" si="201">SUM(S36:V36)</f>
        <v>2768.8226762199943</v>
      </c>
      <c r="BZ36" s="46">
        <f t="shared" ref="BZ36:BZ47" si="202">SUM(X36:AA36)</f>
        <v>3080.4555898850103</v>
      </c>
      <c r="CA36" s="46">
        <f t="shared" ref="CA36:CA47" si="203">SUM(AC36:AF36)</f>
        <v>3066.8086791811579</v>
      </c>
      <c r="CB36" s="46">
        <f t="shared" ref="CB36:CB47" si="204">SUM(AH36:AK36)</f>
        <v>2052.3992438249984</v>
      </c>
      <c r="CC36" s="46">
        <f t="shared" ref="CC36:CC47" si="205">SUM(AM36:AP36)</f>
        <v>2486.5737887008177</v>
      </c>
      <c r="CD36" s="46">
        <f t="shared" ref="CD36:CD47" si="206">SUM(AR36:AU36)</f>
        <v>1670.0750391899942</v>
      </c>
      <c r="CE36" s="46">
        <f t="shared" ref="CE36:CE47" si="207">SUM(AW36:AZ36)</f>
        <v>2006.3272085300068</v>
      </c>
      <c r="CF36" s="46">
        <f t="shared" ref="CF36:CF47" si="208">SUM(BB36:BE36)</f>
        <v>2999.9540079185886</v>
      </c>
      <c r="CG36" s="46">
        <f t="shared" ref="CG36:CG47" si="209">SUM(BG36:BJ36)</f>
        <v>4297.7318008751708</v>
      </c>
      <c r="CH36" s="46">
        <f>SUM(BL36:BO36)</f>
        <v>4444.7247168093045</v>
      </c>
      <c r="CI36" s="47">
        <f>SUM(BQ36:BT36)</f>
        <v>4276.6437957559583</v>
      </c>
      <c r="CK36" s="123"/>
      <c r="CL36" s="123"/>
      <c r="CM36" s="123"/>
      <c r="CN36" s="123"/>
      <c r="CO36" s="123"/>
      <c r="CP36" s="123"/>
      <c r="CQ36" s="123"/>
      <c r="CR36" s="123"/>
      <c r="CS36" s="123"/>
      <c r="CT36" s="123"/>
      <c r="CU36" s="123"/>
      <c r="CV36" s="123"/>
      <c r="CW36" s="123"/>
      <c r="CX36" s="123"/>
    </row>
    <row r="37" spans="1:102" s="113" customFormat="1" x14ac:dyDescent="0.25">
      <c r="A37" s="75" t="s">
        <v>161</v>
      </c>
      <c r="B37" s="305"/>
      <c r="C37" s="306"/>
      <c r="D37" s="70"/>
      <c r="E37" s="52"/>
      <c r="F37" s="52"/>
      <c r="G37" s="53"/>
      <c r="H37" s="306"/>
      <c r="I37" s="70"/>
      <c r="J37" s="52"/>
      <c r="K37" s="52"/>
      <c r="L37" s="53"/>
      <c r="M37" s="306"/>
      <c r="N37" s="70"/>
      <c r="O37" s="52"/>
      <c r="P37" s="52"/>
      <c r="Q37" s="53"/>
      <c r="R37" s="306"/>
      <c r="S37" s="70"/>
      <c r="T37" s="52"/>
      <c r="U37" s="52"/>
      <c r="V37" s="53"/>
      <c r="W37" s="306"/>
      <c r="X37" s="70"/>
      <c r="Y37" s="52"/>
      <c r="Z37" s="52"/>
      <c r="AA37" s="53"/>
      <c r="AB37" s="306"/>
      <c r="AC37" s="70"/>
      <c r="AD37" s="52"/>
      <c r="AE37" s="52"/>
      <c r="AF37" s="53"/>
      <c r="AG37" s="306"/>
      <c r="AH37" s="70"/>
      <c r="AI37" s="52"/>
      <c r="AJ37" s="52"/>
      <c r="AK37" s="53"/>
      <c r="AL37" s="306"/>
      <c r="AM37" s="70"/>
      <c r="AN37" s="52"/>
      <c r="AO37" s="52"/>
      <c r="AP37" s="53"/>
      <c r="AQ37" s="300"/>
      <c r="AR37" s="70"/>
      <c r="AS37" s="52"/>
      <c r="AT37" s="52"/>
      <c r="AU37" s="53"/>
      <c r="AV37" s="300"/>
      <c r="AW37" s="70"/>
      <c r="AX37" s="52"/>
      <c r="AY37" s="52"/>
      <c r="AZ37" s="53"/>
      <c r="BA37" s="300"/>
      <c r="BB37" s="70"/>
      <c r="BC37" s="52"/>
      <c r="BD37" s="52"/>
      <c r="BE37" s="53"/>
      <c r="BF37" s="300"/>
      <c r="BG37" s="70"/>
      <c r="BH37" s="52"/>
      <c r="BI37" s="52"/>
      <c r="BJ37" s="53"/>
      <c r="BK37" s="300"/>
      <c r="BL37" s="70"/>
      <c r="BM37" s="52"/>
      <c r="BN37" s="52"/>
      <c r="BO37" s="53"/>
      <c r="BP37" s="300"/>
      <c r="BQ37" s="70"/>
      <c r="BR37" s="52"/>
      <c r="BS37" s="52"/>
      <c r="BT37" s="53"/>
      <c r="BU37" s="300"/>
      <c r="BV37" s="45"/>
      <c r="BW37" s="46"/>
      <c r="BX37" s="46"/>
      <c r="BY37" s="46"/>
      <c r="BZ37" s="46"/>
      <c r="CA37" s="46"/>
      <c r="CB37" s="46"/>
      <c r="CC37" s="46"/>
      <c r="CD37" s="46"/>
      <c r="CE37" s="310"/>
      <c r="CF37" s="46"/>
      <c r="CG37" s="46"/>
      <c r="CH37" s="46"/>
      <c r="CI37" s="47"/>
      <c r="CK37" s="123"/>
      <c r="CL37" s="123"/>
      <c r="CM37" s="123"/>
      <c r="CN37" s="123"/>
      <c r="CO37" s="123"/>
      <c r="CP37" s="123"/>
      <c r="CQ37" s="123"/>
      <c r="CR37" s="123"/>
      <c r="CS37" s="123"/>
      <c r="CT37" s="123"/>
      <c r="CU37" s="123"/>
      <c r="CV37" s="123"/>
      <c r="CW37" s="123"/>
      <c r="CX37" s="123"/>
    </row>
    <row r="38" spans="1:102" x14ac:dyDescent="0.25">
      <c r="A38" s="76" t="s">
        <v>162</v>
      </c>
      <c r="B38" s="753"/>
      <c r="C38" s="288"/>
      <c r="D38" s="311" t="s">
        <v>14</v>
      </c>
      <c r="E38" s="78" t="s">
        <v>14</v>
      </c>
      <c r="F38" s="78" t="s">
        <v>14</v>
      </c>
      <c r="G38" s="79" t="s">
        <v>14</v>
      </c>
      <c r="H38" s="312"/>
      <c r="I38" s="311" t="s">
        <v>14</v>
      </c>
      <c r="J38" s="78" t="s">
        <v>14</v>
      </c>
      <c r="K38" s="78" t="s">
        <v>14</v>
      </c>
      <c r="L38" s="79" t="s">
        <v>14</v>
      </c>
      <c r="M38" s="312"/>
      <c r="N38" s="311" t="s">
        <v>14</v>
      </c>
      <c r="O38" s="78" t="s">
        <v>14</v>
      </c>
      <c r="P38" s="78" t="s">
        <v>14</v>
      </c>
      <c r="Q38" s="79" t="s">
        <v>14</v>
      </c>
      <c r="R38" s="312"/>
      <c r="S38" s="311" t="s">
        <v>14</v>
      </c>
      <c r="T38" s="78" t="s">
        <v>14</v>
      </c>
      <c r="U38" s="78" t="s">
        <v>14</v>
      </c>
      <c r="V38" s="79" t="s">
        <v>14</v>
      </c>
      <c r="W38" s="312"/>
      <c r="X38" s="311" t="s">
        <v>14</v>
      </c>
      <c r="Y38" s="78" t="s">
        <v>14</v>
      </c>
      <c r="Z38" s="78" t="s">
        <v>14</v>
      </c>
      <c r="AA38" s="79" t="s">
        <v>14</v>
      </c>
      <c r="AB38" s="312"/>
      <c r="AC38" s="311" t="s">
        <v>14</v>
      </c>
      <c r="AD38" s="78" t="s">
        <v>14</v>
      </c>
      <c r="AE38" s="78" t="s">
        <v>14</v>
      </c>
      <c r="AF38" s="79" t="s">
        <v>14</v>
      </c>
      <c r="AG38" s="312"/>
      <c r="AH38" s="311" t="s">
        <v>14</v>
      </c>
      <c r="AI38" s="78" t="s">
        <v>14</v>
      </c>
      <c r="AJ38" s="78" t="s">
        <v>14</v>
      </c>
      <c r="AK38" s="79" t="s">
        <v>14</v>
      </c>
      <c r="AL38" s="312"/>
      <c r="AM38" s="311" t="s">
        <v>14</v>
      </c>
      <c r="AN38" s="78" t="s">
        <v>14</v>
      </c>
      <c r="AO38" s="78" t="s">
        <v>14</v>
      </c>
      <c r="AP38" s="79" t="s">
        <v>14</v>
      </c>
      <c r="AQ38" s="313"/>
      <c r="AR38" s="311" t="s">
        <v>14</v>
      </c>
      <c r="AS38" s="78" t="s">
        <v>14</v>
      </c>
      <c r="AT38" s="78" t="s">
        <v>14</v>
      </c>
      <c r="AU38" s="79" t="s">
        <v>14</v>
      </c>
      <c r="AV38" s="313"/>
      <c r="AW38" s="311">
        <v>5.7691420300000003</v>
      </c>
      <c r="AX38" s="78">
        <v>31.729091149999999</v>
      </c>
      <c r="AY38" s="78">
        <v>17.917973369999999</v>
      </c>
      <c r="AZ38" s="79">
        <v>128.44610458</v>
      </c>
      <c r="BA38" s="313"/>
      <c r="BB38" s="311">
        <v>25.907003050000004</v>
      </c>
      <c r="BC38" s="78">
        <v>52.987218090000013</v>
      </c>
      <c r="BD38" s="78">
        <v>49.291542739999393</v>
      </c>
      <c r="BE38" s="79">
        <v>40.52301246097408</v>
      </c>
      <c r="BF38" s="313"/>
      <c r="BG38" s="311">
        <v>55.885148746365459</v>
      </c>
      <c r="BH38" s="78">
        <v>30.815460040000016</v>
      </c>
      <c r="BI38" s="78">
        <v>68.388918360000019</v>
      </c>
      <c r="BJ38" s="79">
        <v>14.186603730000003</v>
      </c>
      <c r="BK38" s="314"/>
      <c r="BL38" s="311">
        <v>36.453206059999999</v>
      </c>
      <c r="BM38" s="78">
        <v>36.460114400000002</v>
      </c>
      <c r="BN38" s="78">
        <v>31.353179219999998</v>
      </c>
      <c r="BO38" s="79">
        <v>63.390347840000004</v>
      </c>
      <c r="BP38" s="314"/>
      <c r="BQ38" s="311">
        <v>5.4524272599999994</v>
      </c>
      <c r="BR38" s="78">
        <v>33.818689660000004</v>
      </c>
      <c r="BS38" s="804">
        <v>7.4489716999999995</v>
      </c>
      <c r="BT38" s="79">
        <v>95.1</v>
      </c>
      <c r="BU38" s="314"/>
      <c r="BV38" s="83" t="s">
        <v>14</v>
      </c>
      <c r="BW38" s="84" t="s">
        <v>14</v>
      </c>
      <c r="BX38" s="84" t="s">
        <v>14</v>
      </c>
      <c r="BY38" s="84" t="s">
        <v>14</v>
      </c>
      <c r="BZ38" s="84" t="s">
        <v>14</v>
      </c>
      <c r="CA38" s="84" t="s">
        <v>14</v>
      </c>
      <c r="CB38" s="84" t="s">
        <v>14</v>
      </c>
      <c r="CC38" s="84" t="s">
        <v>14</v>
      </c>
      <c r="CD38" s="84" t="s">
        <v>14</v>
      </c>
      <c r="CE38" s="64">
        <f t="shared" ref="CE38" si="210">SUM(AW38:AZ38)</f>
        <v>183.86231112999999</v>
      </c>
      <c r="CF38" s="64">
        <f t="shared" ref="CF38" si="211">SUM(BB38:BE38)</f>
        <v>168.70877634097349</v>
      </c>
      <c r="CG38" s="64">
        <f t="shared" ref="CG38" si="212">SUM(BG38:BJ38)</f>
        <v>169.2761308763655</v>
      </c>
      <c r="CH38" s="64">
        <f t="shared" ref="CH38" si="213">SUM(BL38:BO38)</f>
        <v>167.65684751999999</v>
      </c>
      <c r="CI38" s="65">
        <f>SUM(BQ38:BT38)</f>
        <v>141.82008862000001</v>
      </c>
      <c r="CK38" s="123"/>
      <c r="CL38" s="123"/>
      <c r="CM38" s="123"/>
      <c r="CN38" s="123"/>
      <c r="CO38" s="123"/>
      <c r="CP38" s="123"/>
      <c r="CQ38" s="123"/>
      <c r="CR38" s="123"/>
      <c r="CS38" s="123"/>
      <c r="CT38" s="123"/>
      <c r="CU38" s="123"/>
      <c r="CV38" s="123"/>
      <c r="CW38" s="123"/>
      <c r="CX38" s="123"/>
    </row>
    <row r="39" spans="1:102" x14ac:dyDescent="0.25">
      <c r="A39" s="85" t="s">
        <v>163</v>
      </c>
      <c r="B39" s="753"/>
      <c r="C39" s="288"/>
      <c r="D39" s="311" t="s">
        <v>14</v>
      </c>
      <c r="E39" s="78" t="s">
        <v>14</v>
      </c>
      <c r="F39" s="78" t="s">
        <v>14</v>
      </c>
      <c r="G39" s="79" t="s">
        <v>14</v>
      </c>
      <c r="H39" s="312"/>
      <c r="I39" s="311" t="s">
        <v>14</v>
      </c>
      <c r="J39" s="78" t="s">
        <v>14</v>
      </c>
      <c r="K39" s="78" t="s">
        <v>14</v>
      </c>
      <c r="L39" s="79" t="s">
        <v>14</v>
      </c>
      <c r="M39" s="312"/>
      <c r="N39" s="311" t="s">
        <v>14</v>
      </c>
      <c r="O39" s="78" t="s">
        <v>14</v>
      </c>
      <c r="P39" s="78" t="s">
        <v>14</v>
      </c>
      <c r="Q39" s="79" t="s">
        <v>14</v>
      </c>
      <c r="R39" s="312"/>
      <c r="S39" s="311" t="s">
        <v>14</v>
      </c>
      <c r="T39" s="78" t="s">
        <v>14</v>
      </c>
      <c r="U39" s="78" t="s">
        <v>14</v>
      </c>
      <c r="V39" s="79" t="s">
        <v>14</v>
      </c>
      <c r="W39" s="312"/>
      <c r="X39" s="311" t="s">
        <v>14</v>
      </c>
      <c r="Y39" s="78" t="s">
        <v>14</v>
      </c>
      <c r="Z39" s="78" t="s">
        <v>14</v>
      </c>
      <c r="AA39" s="79" t="s">
        <v>14</v>
      </c>
      <c r="AB39" s="312"/>
      <c r="AC39" s="311" t="s">
        <v>14</v>
      </c>
      <c r="AD39" s="78" t="s">
        <v>14</v>
      </c>
      <c r="AE39" s="78" t="s">
        <v>14</v>
      </c>
      <c r="AF39" s="79" t="s">
        <v>14</v>
      </c>
      <c r="AG39" s="312"/>
      <c r="AH39" s="311" t="s">
        <v>14</v>
      </c>
      <c r="AI39" s="78" t="s">
        <v>14</v>
      </c>
      <c r="AJ39" s="78" t="s">
        <v>14</v>
      </c>
      <c r="AK39" s="79" t="s">
        <v>14</v>
      </c>
      <c r="AL39" s="312"/>
      <c r="AM39" s="311" t="s">
        <v>14</v>
      </c>
      <c r="AN39" s="78" t="s">
        <v>14</v>
      </c>
      <c r="AO39" s="78" t="s">
        <v>14</v>
      </c>
      <c r="AP39" s="79" t="s">
        <v>14</v>
      </c>
      <c r="AQ39" s="313"/>
      <c r="AR39" s="311" t="s">
        <v>14</v>
      </c>
      <c r="AS39" s="78" t="s">
        <v>14</v>
      </c>
      <c r="AT39" s="78" t="s">
        <v>14</v>
      </c>
      <c r="AU39" s="79" t="s">
        <v>14</v>
      </c>
      <c r="AV39" s="313"/>
      <c r="AW39" s="311">
        <v>0</v>
      </c>
      <c r="AX39" s="78">
        <v>96.927831391149979</v>
      </c>
      <c r="AY39" s="78">
        <v>37.902713449999403</v>
      </c>
      <c r="AZ39" s="79">
        <v>42.241405280000002</v>
      </c>
      <c r="BA39" s="313"/>
      <c r="BB39" s="311">
        <v>0</v>
      </c>
      <c r="BC39" s="78">
        <v>32.715361780000002</v>
      </c>
      <c r="BD39" s="78">
        <v>0</v>
      </c>
      <c r="BE39" s="79">
        <v>720.03600397000002</v>
      </c>
      <c r="BF39" s="313"/>
      <c r="BG39" s="311">
        <v>0</v>
      </c>
      <c r="BH39" s="78">
        <v>0</v>
      </c>
      <c r="BI39" s="78">
        <v>0</v>
      </c>
      <c r="BJ39" s="79">
        <v>582.52770240000007</v>
      </c>
      <c r="BK39" s="314"/>
      <c r="BL39" s="311">
        <v>0</v>
      </c>
      <c r="BM39" s="78">
        <v>0</v>
      </c>
      <c r="BN39" s="78">
        <v>0</v>
      </c>
      <c r="BO39" s="79">
        <v>933.6534173</v>
      </c>
      <c r="BP39" s="314"/>
      <c r="BQ39" s="311">
        <v>0</v>
      </c>
      <c r="BR39" s="78">
        <v>487.25400000000002</v>
      </c>
      <c r="BS39" s="804">
        <v>185.31821765999999</v>
      </c>
      <c r="BT39" s="79">
        <v>0</v>
      </c>
      <c r="BU39" s="314"/>
      <c r="BV39" s="83" t="s">
        <v>14</v>
      </c>
      <c r="BW39" s="84" t="s">
        <v>14</v>
      </c>
      <c r="BX39" s="84" t="s">
        <v>14</v>
      </c>
      <c r="BY39" s="84" t="s">
        <v>14</v>
      </c>
      <c r="BZ39" s="84" t="s">
        <v>14</v>
      </c>
      <c r="CA39" s="84" t="s">
        <v>14</v>
      </c>
      <c r="CB39" s="84" t="s">
        <v>14</v>
      </c>
      <c r="CC39" s="84" t="s">
        <v>14</v>
      </c>
      <c r="CD39" s="84" t="s">
        <v>14</v>
      </c>
      <c r="CE39" s="64">
        <f t="shared" ref="CE39" si="214">SUM(AW39:AZ39)</f>
        <v>177.0719501211494</v>
      </c>
      <c r="CF39" s="64">
        <f t="shared" ref="CF39" si="215">SUM(BB39:BE39)</f>
        <v>752.75136574999999</v>
      </c>
      <c r="CG39" s="64">
        <f t="shared" ref="CG39" si="216">SUM(BG39:BJ39)</f>
        <v>582.52770240000007</v>
      </c>
      <c r="CH39" s="64">
        <f t="shared" ref="CH39" si="217">SUM(BL39:BO39)</f>
        <v>933.6534173</v>
      </c>
      <c r="CI39" s="65">
        <f>SUM(BQ39:BT39)</f>
        <v>672.57221765999998</v>
      </c>
      <c r="CK39" s="123"/>
      <c r="CL39" s="123"/>
      <c r="CM39" s="123"/>
      <c r="CN39" s="123"/>
      <c r="CO39" s="123"/>
      <c r="CP39" s="123"/>
      <c r="CQ39" s="123"/>
      <c r="CR39" s="123"/>
      <c r="CS39" s="123"/>
      <c r="CT39" s="123"/>
      <c r="CU39" s="123"/>
      <c r="CV39" s="123"/>
      <c r="CW39" s="123"/>
      <c r="CX39" s="123"/>
    </row>
    <row r="40" spans="1:102" s="113" customFormat="1" x14ac:dyDescent="0.25">
      <c r="A40" s="73"/>
      <c r="B40" s="305"/>
      <c r="C40" s="306"/>
      <c r="D40" s="70"/>
      <c r="E40" s="52"/>
      <c r="F40" s="52"/>
      <c r="G40" s="53"/>
      <c r="H40" s="306"/>
      <c r="I40" s="88"/>
      <c r="J40" s="126"/>
      <c r="K40" s="126"/>
      <c r="L40" s="168"/>
      <c r="M40" s="306"/>
      <c r="N40" s="88"/>
      <c r="O40" s="126"/>
      <c r="P40" s="126"/>
      <c r="Q40" s="168"/>
      <c r="R40" s="306"/>
      <c r="S40" s="88"/>
      <c r="T40" s="126"/>
      <c r="U40" s="126"/>
      <c r="V40" s="168"/>
      <c r="W40" s="306"/>
      <c r="X40" s="88"/>
      <c r="Y40" s="126"/>
      <c r="Z40" s="126"/>
      <c r="AA40" s="168"/>
      <c r="AB40" s="306"/>
      <c r="AC40" s="88"/>
      <c r="AD40" s="126"/>
      <c r="AE40" s="126"/>
      <c r="AF40" s="168"/>
      <c r="AG40" s="306"/>
      <c r="AH40" s="88"/>
      <c r="AI40" s="126"/>
      <c r="AJ40" s="126"/>
      <c r="AK40" s="168"/>
      <c r="AL40" s="306"/>
      <c r="AM40" s="88"/>
      <c r="AN40" s="126"/>
      <c r="AO40" s="126"/>
      <c r="AP40" s="168"/>
      <c r="AQ40" s="300"/>
      <c r="AR40" s="88"/>
      <c r="AS40" s="126"/>
      <c r="AT40" s="126"/>
      <c r="AU40" s="168"/>
      <c r="AV40" s="300"/>
      <c r="AW40" s="70"/>
      <c r="AX40" s="52"/>
      <c r="AY40" s="52"/>
      <c r="AZ40" s="53"/>
      <c r="BA40" s="300"/>
      <c r="BB40" s="70"/>
      <c r="BC40" s="52"/>
      <c r="BD40" s="52"/>
      <c r="BE40" s="53"/>
      <c r="BF40" s="300"/>
      <c r="BG40" s="70"/>
      <c r="BH40" s="52"/>
      <c r="BI40" s="52"/>
      <c r="BJ40" s="53"/>
      <c r="BK40" s="300"/>
      <c r="BL40" s="70"/>
      <c r="BM40" s="52"/>
      <c r="BN40" s="52"/>
      <c r="BO40" s="53"/>
      <c r="BP40" s="300"/>
      <c r="BQ40" s="70"/>
      <c r="BR40" s="52"/>
      <c r="BS40" s="52"/>
      <c r="BT40" s="53"/>
      <c r="BU40" s="300"/>
      <c r="BV40" s="45"/>
      <c r="BW40" s="46"/>
      <c r="BX40" s="46"/>
      <c r="BY40" s="46"/>
      <c r="BZ40" s="46"/>
      <c r="CA40" s="46"/>
      <c r="CB40" s="46"/>
      <c r="CC40" s="46"/>
      <c r="CD40" s="46"/>
      <c r="CE40" s="310"/>
      <c r="CF40" s="46"/>
      <c r="CG40" s="46"/>
      <c r="CH40" s="46"/>
      <c r="CI40" s="47"/>
      <c r="CK40" s="123"/>
      <c r="CL40" s="123"/>
      <c r="CM40" s="123"/>
      <c r="CN40" s="123"/>
      <c r="CO40" s="123"/>
      <c r="CP40" s="123"/>
      <c r="CQ40" s="123"/>
      <c r="CR40" s="123"/>
      <c r="CS40" s="123"/>
      <c r="CT40" s="123"/>
      <c r="CU40" s="123"/>
      <c r="CV40" s="123"/>
      <c r="CW40" s="123"/>
      <c r="CX40" s="123"/>
    </row>
    <row r="41" spans="1:102" s="113" customFormat="1" x14ac:dyDescent="0.25">
      <c r="A41" s="73" t="s">
        <v>164</v>
      </c>
      <c r="B41" s="305"/>
      <c r="C41" s="306"/>
      <c r="D41" s="88" t="s">
        <v>14</v>
      </c>
      <c r="E41" s="126" t="s">
        <v>14</v>
      </c>
      <c r="F41" s="126" t="s">
        <v>14</v>
      </c>
      <c r="G41" s="168" t="s">
        <v>14</v>
      </c>
      <c r="H41" s="306"/>
      <c r="I41" s="88" t="s">
        <v>14</v>
      </c>
      <c r="J41" s="126" t="s">
        <v>14</v>
      </c>
      <c r="K41" s="126" t="s">
        <v>14</v>
      </c>
      <c r="L41" s="168" t="s">
        <v>14</v>
      </c>
      <c r="M41" s="306"/>
      <c r="N41" s="88" t="s">
        <v>14</v>
      </c>
      <c r="O41" s="126" t="s">
        <v>14</v>
      </c>
      <c r="P41" s="126" t="s">
        <v>14</v>
      </c>
      <c r="Q41" s="168" t="s">
        <v>14</v>
      </c>
      <c r="R41" s="306"/>
      <c r="S41" s="88" t="s">
        <v>14</v>
      </c>
      <c r="T41" s="126" t="s">
        <v>14</v>
      </c>
      <c r="U41" s="126" t="s">
        <v>14</v>
      </c>
      <c r="V41" s="168" t="s">
        <v>14</v>
      </c>
      <c r="W41" s="306"/>
      <c r="X41" s="88" t="s">
        <v>14</v>
      </c>
      <c r="Y41" s="126" t="s">
        <v>14</v>
      </c>
      <c r="Z41" s="126" t="s">
        <v>14</v>
      </c>
      <c r="AA41" s="168" t="s">
        <v>14</v>
      </c>
      <c r="AB41" s="306"/>
      <c r="AC41" s="88" t="s">
        <v>14</v>
      </c>
      <c r="AD41" s="126" t="s">
        <v>14</v>
      </c>
      <c r="AE41" s="126" t="s">
        <v>14</v>
      </c>
      <c r="AF41" s="168" t="s">
        <v>14</v>
      </c>
      <c r="AG41" s="306"/>
      <c r="AH41" s="88" t="s">
        <v>14</v>
      </c>
      <c r="AI41" s="126" t="s">
        <v>14</v>
      </c>
      <c r="AJ41" s="126" t="s">
        <v>14</v>
      </c>
      <c r="AK41" s="168" t="s">
        <v>14</v>
      </c>
      <c r="AL41" s="306"/>
      <c r="AM41" s="88" t="s">
        <v>14</v>
      </c>
      <c r="AN41" s="126" t="s">
        <v>14</v>
      </c>
      <c r="AO41" s="126" t="s">
        <v>14</v>
      </c>
      <c r="AP41" s="168" t="s">
        <v>14</v>
      </c>
      <c r="AQ41" s="300"/>
      <c r="AR41" s="88" t="s">
        <v>14</v>
      </c>
      <c r="AS41" s="126" t="s">
        <v>14</v>
      </c>
      <c r="AT41" s="126" t="s">
        <v>14</v>
      </c>
      <c r="AU41" s="168" t="s">
        <v>14</v>
      </c>
      <c r="AV41" s="300"/>
      <c r="AW41" s="70">
        <f>AW36-SUM(AW38:AW39)</f>
        <v>546.12627721000229</v>
      </c>
      <c r="AX41" s="52">
        <f>AX36-SUM(AX38:AX39)</f>
        <v>279.22185840884822</v>
      </c>
      <c r="AY41" s="52">
        <f t="shared" ref="AY41:AZ41" si="218">AY36-SUM(AY38:AY39)</f>
        <v>319.8919500799966</v>
      </c>
      <c r="AZ41" s="53">
        <f t="shared" si="218"/>
        <v>500.15286158001027</v>
      </c>
      <c r="BA41" s="300"/>
      <c r="BB41" s="70">
        <f t="shared" ref="BB41:BE41" si="219">BB36-SUM(BB38:BB39)</f>
        <v>571.78632007670842</v>
      </c>
      <c r="BC41" s="52">
        <f t="shared" si="219"/>
        <v>739.44139252230741</v>
      </c>
      <c r="BD41" s="52">
        <f t="shared" si="219"/>
        <v>466.90756606091747</v>
      </c>
      <c r="BE41" s="53">
        <f t="shared" si="219"/>
        <v>300.358587167682</v>
      </c>
      <c r="BF41" s="300"/>
      <c r="BG41" s="70">
        <f t="shared" ref="BG41:BI41" si="220">BG36-SUM(BG38:BG39)</f>
        <v>527.30651995887047</v>
      </c>
      <c r="BH41" s="52">
        <f t="shared" si="220"/>
        <v>433.57929327175208</v>
      </c>
      <c r="BI41" s="52">
        <f t="shared" si="220"/>
        <v>1424.7985188096409</v>
      </c>
      <c r="BJ41" s="53">
        <f>BJ36-SUM(BJ38:BJ39)</f>
        <v>1160.2436355585421</v>
      </c>
      <c r="BK41" s="300"/>
      <c r="BL41" s="70">
        <f t="shared" ref="BL41:BO41" si="221">BL36-SUM(BL38:BL39)</f>
        <v>782.6880204223653</v>
      </c>
      <c r="BM41" s="52">
        <f t="shared" si="221"/>
        <v>780.6873443052317</v>
      </c>
      <c r="BN41" s="52">
        <f t="shared" si="221"/>
        <v>936.09911474712487</v>
      </c>
      <c r="BO41" s="53">
        <f t="shared" si="221"/>
        <v>843.93997251458268</v>
      </c>
      <c r="BP41" s="300"/>
      <c r="BQ41" s="70">
        <f>BQ36-SUM(BQ38:BQ39)</f>
        <v>826.31940327770133</v>
      </c>
      <c r="BR41" s="42">
        <f>BR36-SUM(BR38:BR39)</f>
        <v>677.96046609093116</v>
      </c>
      <c r="BS41" s="42">
        <f>BS36-SUM(BS38:BS39)</f>
        <v>891.74665532357972</v>
      </c>
      <c r="BT41" s="53">
        <f>BT36-SUM(BT38:BT39)</f>
        <v>1066.2249647837459</v>
      </c>
      <c r="BU41" s="300"/>
      <c r="BV41" s="86" t="s">
        <v>14</v>
      </c>
      <c r="BW41" s="87" t="s">
        <v>14</v>
      </c>
      <c r="BX41" s="87" t="s">
        <v>14</v>
      </c>
      <c r="BY41" s="87" t="s">
        <v>14</v>
      </c>
      <c r="BZ41" s="87" t="s">
        <v>14</v>
      </c>
      <c r="CA41" s="87" t="s">
        <v>14</v>
      </c>
      <c r="CB41" s="87" t="s">
        <v>14</v>
      </c>
      <c r="CC41" s="87" t="s">
        <v>14</v>
      </c>
      <c r="CD41" s="87" t="s">
        <v>14</v>
      </c>
      <c r="CE41" s="310">
        <f t="shared" ref="CE41" si="222">SUM(AW41:AZ41)</f>
        <v>1645.3929472788573</v>
      </c>
      <c r="CF41" s="46">
        <f t="shared" ref="CF41" si="223">SUM(BB41:BE41)</f>
        <v>2078.4938658276151</v>
      </c>
      <c r="CG41" s="46">
        <f t="shared" ref="CG41" si="224">SUM(BG41:BJ41)</f>
        <v>3545.9279675988055</v>
      </c>
      <c r="CH41" s="46">
        <f>SUM(BL41:BO41)</f>
        <v>3343.4144519893048</v>
      </c>
      <c r="CI41" s="47">
        <f>SUM(BQ41:BT41)</f>
        <v>3462.2514894759579</v>
      </c>
      <c r="CK41" s="123"/>
      <c r="CL41" s="123"/>
      <c r="CM41" s="123"/>
      <c r="CN41" s="123"/>
      <c r="CO41" s="123"/>
      <c r="CP41" s="123"/>
      <c r="CQ41" s="123"/>
      <c r="CR41" s="123"/>
      <c r="CS41" s="123"/>
      <c r="CT41" s="123"/>
      <c r="CU41" s="123"/>
      <c r="CV41" s="123"/>
      <c r="CW41" s="123"/>
      <c r="CX41" s="123"/>
    </row>
    <row r="42" spans="1:102" s="113" customFormat="1" x14ac:dyDescent="0.25">
      <c r="A42" s="73"/>
      <c r="B42" s="305"/>
      <c r="C42" s="306"/>
      <c r="D42" s="70"/>
      <c r="E42" s="52"/>
      <c r="F42" s="52"/>
      <c r="G42" s="53"/>
      <c r="H42" s="306"/>
      <c r="I42" s="70"/>
      <c r="J42" s="52"/>
      <c r="K42" s="52"/>
      <c r="L42" s="53"/>
      <c r="M42" s="306"/>
      <c r="N42" s="70"/>
      <c r="O42" s="52"/>
      <c r="P42" s="52"/>
      <c r="Q42" s="53"/>
      <c r="R42" s="306"/>
      <c r="S42" s="70"/>
      <c r="T42" s="52"/>
      <c r="U42" s="52"/>
      <c r="V42" s="53"/>
      <c r="W42" s="306"/>
      <c r="X42" s="70"/>
      <c r="Y42" s="52"/>
      <c r="Z42" s="52"/>
      <c r="AA42" s="53"/>
      <c r="AB42" s="306"/>
      <c r="AC42" s="70"/>
      <c r="AD42" s="52"/>
      <c r="AE42" s="52"/>
      <c r="AF42" s="53"/>
      <c r="AG42" s="306"/>
      <c r="AH42" s="70"/>
      <c r="AI42" s="52"/>
      <c r="AJ42" s="52"/>
      <c r="AK42" s="53"/>
      <c r="AL42" s="306"/>
      <c r="AM42" s="70"/>
      <c r="AN42" s="52"/>
      <c r="AO42" s="52"/>
      <c r="AP42" s="53"/>
      <c r="AQ42" s="300"/>
      <c r="AR42" s="70"/>
      <c r="AS42" s="52"/>
      <c r="AT42" s="52"/>
      <c r="AU42" s="53"/>
      <c r="AV42" s="300"/>
      <c r="AW42" s="70"/>
      <c r="AX42" s="52"/>
      <c r="AY42" s="52"/>
      <c r="AZ42" s="53"/>
      <c r="BA42" s="300"/>
      <c r="BB42" s="70"/>
      <c r="BC42" s="52"/>
      <c r="BD42" s="52"/>
      <c r="BE42" s="53"/>
      <c r="BF42" s="300"/>
      <c r="BG42" s="70"/>
      <c r="BH42" s="52"/>
      <c r="BI42" s="52"/>
      <c r="BJ42" s="53"/>
      <c r="BK42" s="300"/>
      <c r="BL42" s="70"/>
      <c r="BM42" s="52"/>
      <c r="BN42" s="52"/>
      <c r="BO42" s="53"/>
      <c r="BP42" s="300"/>
      <c r="BQ42" s="70"/>
      <c r="BR42" s="52"/>
      <c r="BS42" s="52"/>
      <c r="BT42" s="53"/>
      <c r="BU42" s="300"/>
      <c r="BV42" s="45"/>
      <c r="BW42" s="46"/>
      <c r="BX42" s="46"/>
      <c r="BY42" s="46"/>
      <c r="BZ42" s="46"/>
      <c r="CA42" s="46"/>
      <c r="CB42" s="46"/>
      <c r="CC42" s="46"/>
      <c r="CD42" s="46"/>
      <c r="CE42" s="46"/>
      <c r="CF42" s="46"/>
      <c r="CG42" s="46"/>
      <c r="CH42" s="46"/>
      <c r="CI42" s="47"/>
      <c r="CK42" s="123"/>
      <c r="CL42" s="123"/>
      <c r="CM42" s="123"/>
      <c r="CN42" s="123"/>
      <c r="CO42" s="123"/>
      <c r="CP42" s="123"/>
      <c r="CQ42" s="123"/>
      <c r="CR42" s="123"/>
      <c r="CS42" s="123"/>
      <c r="CT42" s="123"/>
      <c r="CU42" s="123"/>
      <c r="CV42" s="123"/>
      <c r="CW42" s="123"/>
      <c r="CX42" s="123"/>
    </row>
    <row r="43" spans="1:102" x14ac:dyDescent="0.25">
      <c r="A43" s="315" t="s">
        <v>165</v>
      </c>
      <c r="B43" s="303"/>
      <c r="C43" s="288"/>
      <c r="D43" s="60">
        <f>SUM(D44:D47)</f>
        <v>89.11617579</v>
      </c>
      <c r="E43" s="61">
        <f t="shared" ref="E43:G43" si="225">SUM(E44:E47)</f>
        <v>93.086017899999987</v>
      </c>
      <c r="F43" s="61">
        <f t="shared" si="225"/>
        <v>102.27114975999999</v>
      </c>
      <c r="G43" s="62">
        <f t="shared" si="225"/>
        <v>106.27488744999999</v>
      </c>
      <c r="H43" s="288"/>
      <c r="I43" s="60">
        <f>SUM(I44:I47)</f>
        <v>109.87860388999999</v>
      </c>
      <c r="J43" s="61">
        <f t="shared" ref="J43" si="226">SUM(J44:J47)</f>
        <v>110.59208270000001</v>
      </c>
      <c r="K43" s="61">
        <f t="shared" ref="K43" si="227">SUM(K44:K47)</f>
        <v>114.25796398999999</v>
      </c>
      <c r="L43" s="62">
        <f t="shared" ref="L43" si="228">SUM(L44:L47)</f>
        <v>119.42714626999999</v>
      </c>
      <c r="M43" s="288"/>
      <c r="N43" s="60">
        <f>SUM(N44:N47)</f>
        <v>130.52879584000002</v>
      </c>
      <c r="O43" s="61">
        <f t="shared" ref="O43" si="229">SUM(O44:O47)</f>
        <v>128.99352767000002</v>
      </c>
      <c r="P43" s="61">
        <f t="shared" ref="P43" si="230">SUM(P44:P47)</f>
        <v>130.77119919999998</v>
      </c>
      <c r="Q43" s="62">
        <f t="shared" ref="Q43" si="231">SUM(Q44:Q47)</f>
        <v>138.69304184999999</v>
      </c>
      <c r="R43" s="288"/>
      <c r="S43" s="60">
        <f>SUM(S44:S47)</f>
        <v>145.16190181000002</v>
      </c>
      <c r="T43" s="61">
        <f t="shared" ref="T43" si="232">SUM(T44:T47)</f>
        <v>149.20380334999999</v>
      </c>
      <c r="U43" s="61">
        <f t="shared" ref="U43" si="233">SUM(U44:U47)</f>
        <v>156.15057042000001</v>
      </c>
      <c r="V43" s="62">
        <f t="shared" ref="V43" si="234">SUM(V44:V47)</f>
        <v>162.21094778</v>
      </c>
      <c r="W43" s="288"/>
      <c r="X43" s="60">
        <f>SUM(X44:X47)</f>
        <v>169.25978193</v>
      </c>
      <c r="Y43" s="61">
        <f t="shared" ref="Y43" si="235">SUM(Y44:Y47)</f>
        <v>172.72654751000002</v>
      </c>
      <c r="Z43" s="61">
        <f t="shared" ref="Z43" si="236">SUM(Z44:Z47)</f>
        <v>173.00131284</v>
      </c>
      <c r="AA43" s="62">
        <f t="shared" ref="AA43" si="237">SUM(AA44:AA47)</f>
        <v>180.67662185999998</v>
      </c>
      <c r="AB43" s="288"/>
      <c r="AC43" s="60">
        <f>SUM(AC44:AC47)</f>
        <v>187.09948943000001</v>
      </c>
      <c r="AD43" s="61">
        <f t="shared" ref="AD43" si="238">SUM(AD44:AD47)</f>
        <v>180.67702221000002</v>
      </c>
      <c r="AE43" s="61">
        <f t="shared" ref="AE43" si="239">SUM(AE44:AE47)</f>
        <v>160.9689103</v>
      </c>
      <c r="AF43" s="62">
        <f t="shared" ref="AF43" si="240">SUM(AF44:AF47)</f>
        <v>179.72758501000001</v>
      </c>
      <c r="AG43" s="288"/>
      <c r="AH43" s="60">
        <f>SUM(AH44:AH47)</f>
        <v>171.22701914000001</v>
      </c>
      <c r="AI43" s="61">
        <f t="shared" ref="AI43" si="241">SUM(AI44:AI47)</f>
        <v>158.66717267000001</v>
      </c>
      <c r="AJ43" s="61">
        <f t="shared" ref="AJ43" si="242">SUM(AJ44:AJ47)</f>
        <v>161.20058252000001</v>
      </c>
      <c r="AK43" s="62">
        <f t="shared" ref="AK43" si="243">SUM(AK44:AK47)</f>
        <v>164.15532744000001</v>
      </c>
      <c r="AL43" s="288"/>
      <c r="AM43" s="60">
        <f>SUM(AM44:AM47)</f>
        <v>198.57799538</v>
      </c>
      <c r="AN43" s="61">
        <f t="shared" ref="AN43" si="244">SUM(AN44:AN47)</f>
        <v>207.66359614999999</v>
      </c>
      <c r="AO43" s="61">
        <f t="shared" ref="AO43" si="245">SUM(AO44:AO47)</f>
        <v>203.56165820999996</v>
      </c>
      <c r="AP43" s="62">
        <f t="shared" ref="AP43" si="246">SUM(AP44:AP47)</f>
        <v>200.54143742000002</v>
      </c>
      <c r="AQ43" s="300"/>
      <c r="AR43" s="60">
        <f>SUM(AR44:AR47)</f>
        <v>202.38730932999999</v>
      </c>
      <c r="AS43" s="61">
        <f t="shared" ref="AS43" si="247">SUM(AS44:AS47)</f>
        <v>191.00808283000003</v>
      </c>
      <c r="AT43" s="61">
        <f t="shared" ref="AT43" si="248">SUM(AT44:AT47)</f>
        <v>197.46287139</v>
      </c>
      <c r="AU43" s="62">
        <f t="shared" ref="AU43" si="249">SUM(AU44:AU47)</f>
        <v>192.58617214000003</v>
      </c>
      <c r="AV43" s="300"/>
      <c r="AW43" s="60">
        <f>SUM(AW44:AW47)</f>
        <v>176.59400775999998</v>
      </c>
      <c r="AX43" s="61">
        <f t="shared" ref="AX43" si="250">SUM(AX44:AX47)</f>
        <v>211.61740863</v>
      </c>
      <c r="AY43" s="61">
        <f t="shared" ref="AY43" si="251">SUM(AY44:AY47)</f>
        <v>202.41100541999998</v>
      </c>
      <c r="AZ43" s="62">
        <f t="shared" ref="AZ43" si="252">SUM(AZ44:AZ47)</f>
        <v>213.17906248999998</v>
      </c>
      <c r="BA43" s="300"/>
      <c r="BB43" s="60">
        <f>SUM(BB44:BB47)</f>
        <v>220.19243323382975</v>
      </c>
      <c r="BC43" s="61">
        <f t="shared" ref="BC43" si="253">SUM(BC44:BC47)</f>
        <v>252.42029965332367</v>
      </c>
      <c r="BD43" s="61">
        <f t="shared" ref="BD43" si="254">SUM(BD44:BD47)</f>
        <v>272.07892093000004</v>
      </c>
      <c r="BE43" s="62">
        <f t="shared" ref="BE43" si="255">SUM(BE44:BE47)</f>
        <v>323.97783727999996</v>
      </c>
      <c r="BF43" s="300"/>
      <c r="BG43" s="60">
        <f>SUM(BG44:BG47)</f>
        <v>284.13431511392344</v>
      </c>
      <c r="BH43" s="61">
        <f t="shared" ref="BH43" si="256">SUM(BH44:BH47)</f>
        <v>323.60223695871935</v>
      </c>
      <c r="BI43" s="61">
        <f t="shared" ref="BI43" si="257">SUM(BI44:BI47)</f>
        <v>296.33253354808676</v>
      </c>
      <c r="BJ43" s="62">
        <f t="shared" ref="BJ43:BL43" si="258">SUM(BJ44:BJ47)</f>
        <v>343.70836175540887</v>
      </c>
      <c r="BK43" s="300"/>
      <c r="BL43" s="60">
        <f t="shared" si="258"/>
        <v>277.54509987</v>
      </c>
      <c r="BM43" s="61">
        <f t="shared" ref="BM43:BN43" si="259">SUM(BM44:BM47)</f>
        <v>309.02934587711462</v>
      </c>
      <c r="BN43" s="61">
        <f t="shared" si="259"/>
        <v>308.9789643256359</v>
      </c>
      <c r="BO43" s="62">
        <f t="shared" ref="BO43" si="260">SUM(BO44:BO47)</f>
        <v>316.30240540946022</v>
      </c>
      <c r="BP43" s="300"/>
      <c r="BQ43" s="60">
        <f t="shared" ref="BQ43:BT43" si="261">SUM(BQ44:BQ47)</f>
        <v>266.167278942846</v>
      </c>
      <c r="BR43" s="56">
        <f t="shared" si="261"/>
        <v>298.91127689514559</v>
      </c>
      <c r="BS43" s="56">
        <f t="shared" si="261"/>
        <v>283.15772703483748</v>
      </c>
      <c r="BT43" s="62">
        <f t="shared" si="261"/>
        <v>286.9124507422614</v>
      </c>
      <c r="BU43" s="300"/>
      <c r="BV43" s="63">
        <f t="shared" si="198"/>
        <v>390.74823090000001</v>
      </c>
      <c r="BW43" s="64">
        <f t="shared" si="199"/>
        <v>454.15579685</v>
      </c>
      <c r="BX43" s="64">
        <f t="shared" si="200"/>
        <v>528.98656456000003</v>
      </c>
      <c r="BY43" s="64">
        <f t="shared" si="201"/>
        <v>612.72722336000004</v>
      </c>
      <c r="BZ43" s="64">
        <f t="shared" si="202"/>
        <v>695.66426414</v>
      </c>
      <c r="CA43" s="64">
        <f t="shared" si="203"/>
        <v>708.47300695000001</v>
      </c>
      <c r="CB43" s="64">
        <f t="shared" si="204"/>
        <v>655.25010177000013</v>
      </c>
      <c r="CC43" s="64">
        <f t="shared" si="205"/>
        <v>810.34468715999992</v>
      </c>
      <c r="CD43" s="64">
        <f t="shared" si="206"/>
        <v>783.44443569000009</v>
      </c>
      <c r="CE43" s="64">
        <f t="shared" si="207"/>
        <v>803.80148429999986</v>
      </c>
      <c r="CF43" s="64">
        <f t="shared" si="208"/>
        <v>1068.6694910971535</v>
      </c>
      <c r="CG43" s="64">
        <f t="shared" si="209"/>
        <v>1247.7774473761383</v>
      </c>
      <c r="CH43" s="64">
        <f>SUM(BL43:BO43)</f>
        <v>1211.8558154822108</v>
      </c>
      <c r="CI43" s="65">
        <f>SUM(BQ43:BT43)</f>
        <v>1135.1487336150906</v>
      </c>
      <c r="CK43" s="123"/>
      <c r="CL43" s="123"/>
      <c r="CM43" s="123"/>
      <c r="CN43" s="123"/>
      <c r="CO43" s="123"/>
      <c r="CP43" s="123"/>
      <c r="CQ43" s="123"/>
      <c r="CR43" s="123"/>
      <c r="CS43" s="123"/>
      <c r="CT43" s="123"/>
      <c r="CU43" s="123"/>
      <c r="CV43" s="123"/>
      <c r="CW43" s="123"/>
      <c r="CX43" s="123"/>
    </row>
    <row r="44" spans="1:102" x14ac:dyDescent="0.25">
      <c r="A44" s="307" t="s">
        <v>71</v>
      </c>
      <c r="B44" s="303"/>
      <c r="C44" s="288"/>
      <c r="D44" s="311">
        <v>0.91328884999999993</v>
      </c>
      <c r="E44" s="78">
        <v>0.92883929999999981</v>
      </c>
      <c r="F44" s="78">
        <v>0.17764559000000002</v>
      </c>
      <c r="G44" s="79">
        <v>0.68776257000000007</v>
      </c>
      <c r="H44" s="312"/>
      <c r="I44" s="311">
        <v>0.78789600999999998</v>
      </c>
      <c r="J44" s="78">
        <v>0.80747798999999998</v>
      </c>
      <c r="K44" s="78">
        <v>0.81502922</v>
      </c>
      <c r="L44" s="79">
        <v>0.84954509999999994</v>
      </c>
      <c r="M44" s="312"/>
      <c r="N44" s="311">
        <v>1.01741653</v>
      </c>
      <c r="O44" s="78">
        <v>1.03233139</v>
      </c>
      <c r="P44" s="78">
        <v>1.14359144</v>
      </c>
      <c r="Q44" s="79">
        <v>1.16259658</v>
      </c>
      <c r="R44" s="312"/>
      <c r="S44" s="311">
        <v>1.2939337399999999</v>
      </c>
      <c r="T44" s="78">
        <v>1.3070891899999999</v>
      </c>
      <c r="U44" s="78">
        <v>1.34539184</v>
      </c>
      <c r="V44" s="79">
        <v>1.3792217600000001</v>
      </c>
      <c r="W44" s="312"/>
      <c r="X44" s="311">
        <v>1.9056241200000001</v>
      </c>
      <c r="Y44" s="78">
        <v>1.9329667099999999</v>
      </c>
      <c r="Z44" s="78">
        <v>1.9505339999999998</v>
      </c>
      <c r="AA44" s="79">
        <v>1.98553712</v>
      </c>
      <c r="AB44" s="312"/>
      <c r="AC44" s="311">
        <v>2.30671173</v>
      </c>
      <c r="AD44" s="78">
        <v>2.3268194100000001</v>
      </c>
      <c r="AE44" s="78">
        <v>2.3761602499999999</v>
      </c>
      <c r="AF44" s="79">
        <v>3.0235000399999996</v>
      </c>
      <c r="AG44" s="312"/>
      <c r="AH44" s="311">
        <v>4.4036277900000007</v>
      </c>
      <c r="AI44" s="78">
        <v>4.3240127399999997</v>
      </c>
      <c r="AJ44" s="78">
        <v>8.0750139100000009</v>
      </c>
      <c r="AK44" s="79">
        <v>9.9766230500000006</v>
      </c>
      <c r="AL44" s="312"/>
      <c r="AM44" s="311">
        <v>6.11179484</v>
      </c>
      <c r="AN44" s="78">
        <v>5.98139691</v>
      </c>
      <c r="AO44" s="78">
        <v>4.9954063200000007</v>
      </c>
      <c r="AP44" s="79">
        <v>5.0250821199999969</v>
      </c>
      <c r="AQ44" s="313"/>
      <c r="AR44" s="311">
        <v>1.6246574199999999</v>
      </c>
      <c r="AS44" s="78">
        <v>2.2457637800000003</v>
      </c>
      <c r="AT44" s="78">
        <v>2.4453989800000007</v>
      </c>
      <c r="AU44" s="79">
        <v>2.3175004800000014</v>
      </c>
      <c r="AV44" s="313"/>
      <c r="AW44" s="311">
        <v>0.41404999999999992</v>
      </c>
      <c r="AX44" s="78">
        <v>0.43322831999999989</v>
      </c>
      <c r="AY44" s="78">
        <v>0.40402638000000013</v>
      </c>
      <c r="AZ44" s="79">
        <v>0.39380091000000017</v>
      </c>
      <c r="BA44" s="313"/>
      <c r="BB44" s="311">
        <v>5.6391116199999995</v>
      </c>
      <c r="BC44" s="78">
        <v>6.2565232099999992</v>
      </c>
      <c r="BD44" s="78">
        <v>11.266746170000001</v>
      </c>
      <c r="BE44" s="79">
        <v>5.9053011599999996</v>
      </c>
      <c r="BF44" s="313"/>
      <c r="BG44" s="311">
        <v>6.2558241199999998</v>
      </c>
      <c r="BH44" s="78">
        <v>6.474849830000001</v>
      </c>
      <c r="BI44" s="78">
        <v>7.0214453800000012</v>
      </c>
      <c r="BJ44" s="79">
        <v>7.7188696799999992</v>
      </c>
      <c r="BK44" s="300"/>
      <c r="BL44" s="311">
        <v>7.8988346500000004</v>
      </c>
      <c r="BM44" s="78">
        <v>8.5705214317133986</v>
      </c>
      <c r="BN44" s="78">
        <v>9.4924381344852016</v>
      </c>
      <c r="BO44" s="79">
        <v>11.418295201567201</v>
      </c>
      <c r="BP44" s="300"/>
      <c r="BQ44" s="311">
        <v>15.798187832365699</v>
      </c>
      <c r="BR44" s="78">
        <v>36.252181986594806</v>
      </c>
      <c r="BS44" s="78">
        <v>11.7647111260468</v>
      </c>
      <c r="BT44" s="79">
        <v>4.6201890293936003</v>
      </c>
      <c r="BU44" s="300"/>
      <c r="BV44" s="63">
        <f t="shared" si="198"/>
        <v>2.7075363100000001</v>
      </c>
      <c r="BW44" s="64">
        <f t="shared" si="199"/>
        <v>3.2599483199999999</v>
      </c>
      <c r="BX44" s="64">
        <f t="shared" si="200"/>
        <v>4.3559359399999993</v>
      </c>
      <c r="BY44" s="64">
        <f t="shared" si="201"/>
        <v>5.3256365300000006</v>
      </c>
      <c r="BZ44" s="64">
        <f t="shared" si="202"/>
        <v>7.7746619500000005</v>
      </c>
      <c r="CA44" s="64">
        <f t="shared" si="203"/>
        <v>10.03319143</v>
      </c>
      <c r="CB44" s="64">
        <f t="shared" si="204"/>
        <v>26.779277490000002</v>
      </c>
      <c r="CC44" s="64">
        <f t="shared" si="205"/>
        <v>22.113680189999997</v>
      </c>
      <c r="CD44" s="64">
        <f t="shared" si="206"/>
        <v>8.6333206600000025</v>
      </c>
      <c r="CE44" s="64">
        <f t="shared" si="207"/>
        <v>1.6451056100000001</v>
      </c>
      <c r="CF44" s="64">
        <f t="shared" si="208"/>
        <v>29.06768216</v>
      </c>
      <c r="CG44" s="64">
        <f t="shared" si="209"/>
        <v>27.470989009999997</v>
      </c>
      <c r="CH44" s="64">
        <f>SUM(BL44:BO44)</f>
        <v>37.380089417765802</v>
      </c>
      <c r="CI44" s="65">
        <f>SUM(BQ44:BT44)</f>
        <v>68.43526997440091</v>
      </c>
      <c r="CK44" s="123"/>
      <c r="CL44" s="123"/>
      <c r="CM44" s="123"/>
      <c r="CN44" s="123"/>
      <c r="CO44" s="123"/>
      <c r="CP44" s="123"/>
      <c r="CQ44" s="123"/>
      <c r="CR44" s="123"/>
      <c r="CS44" s="123"/>
      <c r="CT44" s="123"/>
      <c r="CU44" s="123"/>
      <c r="CV44" s="123"/>
      <c r="CW44" s="123"/>
      <c r="CX44" s="123"/>
    </row>
    <row r="45" spans="1:102" x14ac:dyDescent="0.25">
      <c r="A45" s="307" t="s">
        <v>72</v>
      </c>
      <c r="B45" s="303"/>
      <c r="C45" s="288"/>
      <c r="D45" s="311">
        <v>84.863156709999998</v>
      </c>
      <c r="E45" s="78">
        <v>88.750901259999992</v>
      </c>
      <c r="F45" s="78">
        <v>98.831556269999993</v>
      </c>
      <c r="G45" s="79">
        <v>102.28584196999999</v>
      </c>
      <c r="H45" s="312"/>
      <c r="I45" s="311">
        <v>105.68023877</v>
      </c>
      <c r="J45" s="78">
        <v>106.36303149000001</v>
      </c>
      <c r="K45" s="78">
        <v>109.92926745999999</v>
      </c>
      <c r="L45" s="79">
        <v>115.26760788</v>
      </c>
      <c r="M45" s="312"/>
      <c r="N45" s="311">
        <v>125.83573018000001</v>
      </c>
      <c r="O45" s="78">
        <v>124.26276979000002</v>
      </c>
      <c r="P45" s="78">
        <v>125.88799917999999</v>
      </c>
      <c r="Q45" s="79">
        <v>133.64254666999997</v>
      </c>
      <c r="R45" s="312"/>
      <c r="S45" s="311">
        <v>139.60265978000001</v>
      </c>
      <c r="T45" s="78">
        <v>143.51874860999999</v>
      </c>
      <c r="U45" s="78">
        <v>150.26730742000001</v>
      </c>
      <c r="V45" s="79">
        <v>156.0795162</v>
      </c>
      <c r="W45" s="312"/>
      <c r="X45" s="311">
        <v>161.97163093</v>
      </c>
      <c r="Y45" s="78">
        <v>165.18554966000002</v>
      </c>
      <c r="Z45" s="78">
        <v>165.12597972</v>
      </c>
      <c r="AA45" s="79">
        <v>172.35301920999999</v>
      </c>
      <c r="AB45" s="312"/>
      <c r="AC45" s="311">
        <v>49.13148769</v>
      </c>
      <c r="AD45" s="78">
        <v>51.327123770000007</v>
      </c>
      <c r="AE45" s="78">
        <v>51.520122860000008</v>
      </c>
      <c r="AF45" s="79">
        <v>50.724147410000022</v>
      </c>
      <c r="AG45" s="312"/>
      <c r="AH45" s="311">
        <v>51.260718709999999</v>
      </c>
      <c r="AI45" s="78">
        <v>48.865073489999993</v>
      </c>
      <c r="AJ45" s="78">
        <v>55.719940810000004</v>
      </c>
      <c r="AK45" s="79">
        <v>52.653341429999998</v>
      </c>
      <c r="AL45" s="312"/>
      <c r="AM45" s="311">
        <v>94.937793669999991</v>
      </c>
      <c r="AN45" s="78">
        <v>91.479856150000003</v>
      </c>
      <c r="AO45" s="78">
        <v>87.283073999999928</v>
      </c>
      <c r="AP45" s="79">
        <v>97.403618470000026</v>
      </c>
      <c r="AQ45" s="313"/>
      <c r="AR45" s="311">
        <v>99.950854469999996</v>
      </c>
      <c r="AS45" s="78">
        <v>102.04547791</v>
      </c>
      <c r="AT45" s="78">
        <v>97.881907049999995</v>
      </c>
      <c r="AU45" s="79">
        <v>103.81786944000001</v>
      </c>
      <c r="AV45" s="313"/>
      <c r="AW45" s="311">
        <v>104.09056366999999</v>
      </c>
      <c r="AX45" s="78">
        <v>105.62647656999998</v>
      </c>
      <c r="AY45" s="78">
        <v>104.86399958999998</v>
      </c>
      <c r="AZ45" s="79">
        <v>108.26833006999999</v>
      </c>
      <c r="BA45" s="313"/>
      <c r="BB45" s="311">
        <v>108.18237128</v>
      </c>
      <c r="BC45" s="78">
        <v>108.78523539000001</v>
      </c>
      <c r="BD45" s="78">
        <v>109.74077518000003</v>
      </c>
      <c r="BE45" s="79">
        <v>122.55806437999998</v>
      </c>
      <c r="BF45" s="313"/>
      <c r="BG45" s="311">
        <v>120.76773784</v>
      </c>
      <c r="BH45" s="78">
        <v>124.21107943999999</v>
      </c>
      <c r="BI45" s="78">
        <v>122.76611059999999</v>
      </c>
      <c r="BJ45" s="79">
        <v>140.90400016000001</v>
      </c>
      <c r="BK45" s="300"/>
      <c r="BL45" s="311">
        <v>110.272081</v>
      </c>
      <c r="BM45" s="78">
        <v>150.82983258000002</v>
      </c>
      <c r="BN45" s="78">
        <v>122.63057169000001</v>
      </c>
      <c r="BO45" s="79">
        <v>128.67496541</v>
      </c>
      <c r="BP45" s="300"/>
      <c r="BQ45" s="311">
        <v>116.22974536</v>
      </c>
      <c r="BR45" s="78">
        <v>120.97976484</v>
      </c>
      <c r="BS45" s="78">
        <v>118.39962623</v>
      </c>
      <c r="BT45" s="79">
        <v>122.90842429</v>
      </c>
      <c r="BU45" s="300"/>
      <c r="BV45" s="63">
        <f t="shared" si="198"/>
        <v>374.73145620999992</v>
      </c>
      <c r="BW45" s="64">
        <f t="shared" si="199"/>
        <v>437.24014560000001</v>
      </c>
      <c r="BX45" s="64">
        <f t="shared" si="200"/>
        <v>509.62904581999999</v>
      </c>
      <c r="BY45" s="64">
        <f t="shared" si="201"/>
        <v>589.46823201000007</v>
      </c>
      <c r="BZ45" s="64">
        <f t="shared" si="202"/>
        <v>664.63617952000004</v>
      </c>
      <c r="CA45" s="64">
        <f t="shared" si="203"/>
        <v>202.70288173000006</v>
      </c>
      <c r="CB45" s="64">
        <f t="shared" si="204"/>
        <v>208.49907444000002</v>
      </c>
      <c r="CC45" s="64">
        <f t="shared" si="205"/>
        <v>371.10434228999998</v>
      </c>
      <c r="CD45" s="64">
        <f t="shared" si="206"/>
        <v>403.69610886999999</v>
      </c>
      <c r="CE45" s="64">
        <f t="shared" si="207"/>
        <v>422.84936989999994</v>
      </c>
      <c r="CF45" s="64">
        <f t="shared" si="208"/>
        <v>449.26644622999999</v>
      </c>
      <c r="CG45" s="64">
        <f t="shared" si="209"/>
        <v>508.64892803999999</v>
      </c>
      <c r="CH45" s="64">
        <f t="shared" ref="CH45:CH47" si="262">SUM(BL45:BO45)</f>
        <v>512.40745068000001</v>
      </c>
      <c r="CI45" s="65">
        <f>SUM(BQ45:BT45)</f>
        <v>478.51756072000001</v>
      </c>
      <c r="CK45" s="123"/>
      <c r="CL45" s="123"/>
      <c r="CM45" s="123"/>
      <c r="CN45" s="123"/>
      <c r="CO45" s="123"/>
      <c r="CP45" s="123"/>
      <c r="CQ45" s="123"/>
      <c r="CR45" s="123"/>
      <c r="CS45" s="123"/>
      <c r="CT45" s="123"/>
      <c r="CU45" s="123"/>
      <c r="CV45" s="123"/>
      <c r="CW45" s="123"/>
      <c r="CX45" s="123"/>
    </row>
    <row r="46" spans="1:102" x14ac:dyDescent="0.25">
      <c r="A46" s="307" t="s">
        <v>73</v>
      </c>
      <c r="B46" s="303"/>
      <c r="C46" s="288"/>
      <c r="D46" s="311">
        <v>3.3397302299999994</v>
      </c>
      <c r="E46" s="78">
        <v>3.4062773399999999</v>
      </c>
      <c r="F46" s="78">
        <v>3.2619479000000005</v>
      </c>
      <c r="G46" s="79">
        <v>3.3012829099999998</v>
      </c>
      <c r="H46" s="312"/>
      <c r="I46" s="311">
        <v>3.4104691099999997</v>
      </c>
      <c r="J46" s="78">
        <v>3.4215732200000004</v>
      </c>
      <c r="K46" s="78">
        <v>3.5136673099999998</v>
      </c>
      <c r="L46" s="79">
        <v>3.30999329</v>
      </c>
      <c r="M46" s="312"/>
      <c r="N46" s="311">
        <v>3.67564913</v>
      </c>
      <c r="O46" s="78">
        <v>3.6984264900000001</v>
      </c>
      <c r="P46" s="78">
        <v>3.7396085800000001</v>
      </c>
      <c r="Q46" s="79">
        <v>3.8878985999999993</v>
      </c>
      <c r="R46" s="312"/>
      <c r="S46" s="311">
        <v>4.2653082900000001</v>
      </c>
      <c r="T46" s="78">
        <v>4.3779655499999999</v>
      </c>
      <c r="U46" s="78">
        <v>4.537871159999999</v>
      </c>
      <c r="V46" s="79">
        <v>4.75220982</v>
      </c>
      <c r="W46" s="312"/>
      <c r="X46" s="311">
        <v>5.3825268800000012</v>
      </c>
      <c r="Y46" s="78">
        <v>5.6080311399999996</v>
      </c>
      <c r="Z46" s="78">
        <v>5.9247991200000003</v>
      </c>
      <c r="AA46" s="79">
        <v>6.3380655299999997</v>
      </c>
      <c r="AB46" s="312"/>
      <c r="AC46" s="311">
        <v>7.4432467400000002</v>
      </c>
      <c r="AD46" s="78">
        <v>7.6637644099999997</v>
      </c>
      <c r="AE46" s="78">
        <v>8.462278030000002</v>
      </c>
      <c r="AF46" s="79">
        <v>9.1185750499999987</v>
      </c>
      <c r="AG46" s="312"/>
      <c r="AH46" s="311">
        <v>11.050051910000001</v>
      </c>
      <c r="AI46" s="78">
        <v>13.31081457</v>
      </c>
      <c r="AJ46" s="78">
        <v>11.6552851</v>
      </c>
      <c r="AK46" s="79">
        <v>12.131715529999999</v>
      </c>
      <c r="AL46" s="312"/>
      <c r="AM46" s="311">
        <v>13.92002368</v>
      </c>
      <c r="AN46" s="78">
        <v>15.993203309999998</v>
      </c>
      <c r="AO46" s="78">
        <v>15.773865190000002</v>
      </c>
      <c r="AP46" s="79">
        <v>16.385020789999999</v>
      </c>
      <c r="AQ46" s="313"/>
      <c r="AR46" s="311">
        <v>18.302581480000001</v>
      </c>
      <c r="AS46" s="78">
        <v>19.184404680000004</v>
      </c>
      <c r="AT46" s="78">
        <v>23.960317059999991</v>
      </c>
      <c r="AU46" s="79">
        <v>21.867635969999998</v>
      </c>
      <c r="AV46" s="313"/>
      <c r="AW46" s="311">
        <v>24.286532199999996</v>
      </c>
      <c r="AX46" s="78">
        <v>25.305142950000008</v>
      </c>
      <c r="AY46" s="78">
        <v>26.62641176999999</v>
      </c>
      <c r="AZ46" s="79">
        <v>22.114111180000005</v>
      </c>
      <c r="BA46" s="313"/>
      <c r="BB46" s="311">
        <v>17.981770493829764</v>
      </c>
      <c r="BC46" s="78">
        <v>21.46288250332368</v>
      </c>
      <c r="BD46" s="78">
        <v>23.180396660000007</v>
      </c>
      <c r="BE46" s="79">
        <v>23.959811779999995</v>
      </c>
      <c r="BF46" s="313"/>
      <c r="BG46" s="311">
        <v>25.311196173923467</v>
      </c>
      <c r="BH46" s="78">
        <v>22.913909918719298</v>
      </c>
      <c r="BI46" s="78">
        <v>23.565522038086762</v>
      </c>
      <c r="BJ46" s="79">
        <v>33.831609245408835</v>
      </c>
      <c r="BK46" s="300"/>
      <c r="BL46" s="311">
        <v>27.056722730000004</v>
      </c>
      <c r="BM46" s="78">
        <v>27.639860365401198</v>
      </c>
      <c r="BN46" s="78">
        <v>29.356568321150696</v>
      </c>
      <c r="BO46" s="79">
        <v>24.304527577893001</v>
      </c>
      <c r="BP46" s="300"/>
      <c r="BQ46" s="311">
        <v>29.030533050480297</v>
      </c>
      <c r="BR46" s="78">
        <v>28.600759618550796</v>
      </c>
      <c r="BS46" s="78">
        <v>32.224619328790702</v>
      </c>
      <c r="BT46" s="79">
        <v>28.953562702867799</v>
      </c>
      <c r="BU46" s="300"/>
      <c r="BV46" s="63">
        <f t="shared" si="198"/>
        <v>13.30923838</v>
      </c>
      <c r="BW46" s="64">
        <f t="shared" si="199"/>
        <v>13.655702929999999</v>
      </c>
      <c r="BX46" s="64">
        <f t="shared" si="200"/>
        <v>15.0015828</v>
      </c>
      <c r="BY46" s="64">
        <f t="shared" si="201"/>
        <v>17.933354819999998</v>
      </c>
      <c r="BZ46" s="64">
        <f t="shared" si="202"/>
        <v>23.253422669999999</v>
      </c>
      <c r="CA46" s="64">
        <f t="shared" si="203"/>
        <v>32.687864230000002</v>
      </c>
      <c r="CB46" s="64">
        <f t="shared" si="204"/>
        <v>48.14786711</v>
      </c>
      <c r="CC46" s="64">
        <f t="shared" si="205"/>
        <v>62.072112969999999</v>
      </c>
      <c r="CD46" s="64">
        <f t="shared" si="206"/>
        <v>83.31493918999999</v>
      </c>
      <c r="CE46" s="64">
        <f t="shared" si="207"/>
        <v>98.332198099999999</v>
      </c>
      <c r="CF46" s="64">
        <f t="shared" si="208"/>
        <v>86.58486143715345</v>
      </c>
      <c r="CG46" s="64">
        <f t="shared" si="209"/>
        <v>105.62223737613834</v>
      </c>
      <c r="CH46" s="64">
        <f t="shared" si="262"/>
        <v>108.3576789944449</v>
      </c>
      <c r="CI46" s="65">
        <f>SUM(BQ46:BT46)</f>
        <v>118.80947470068961</v>
      </c>
      <c r="CK46" s="123"/>
      <c r="CL46" s="123"/>
      <c r="CM46" s="123"/>
      <c r="CN46" s="123"/>
      <c r="CO46" s="123"/>
      <c r="CP46" s="123"/>
      <c r="CQ46" s="123"/>
      <c r="CR46" s="123"/>
      <c r="CS46" s="123"/>
      <c r="CT46" s="123"/>
      <c r="CU46" s="123"/>
      <c r="CV46" s="123"/>
      <c r="CW46" s="123"/>
      <c r="CX46" s="123"/>
    </row>
    <row r="47" spans="1:102" x14ac:dyDescent="0.25">
      <c r="A47" s="316" t="s">
        <v>74</v>
      </c>
      <c r="B47" s="317"/>
      <c r="C47" s="288"/>
      <c r="D47" s="311">
        <v>0</v>
      </c>
      <c r="E47" s="78">
        <v>0</v>
      </c>
      <c r="F47" s="78">
        <v>0</v>
      </c>
      <c r="G47" s="79">
        <v>0</v>
      </c>
      <c r="H47" s="312"/>
      <c r="I47" s="311">
        <v>0</v>
      </c>
      <c r="J47" s="78">
        <v>0</v>
      </c>
      <c r="K47" s="78">
        <v>0</v>
      </c>
      <c r="L47" s="79">
        <v>0</v>
      </c>
      <c r="M47" s="312"/>
      <c r="N47" s="311">
        <v>0</v>
      </c>
      <c r="O47" s="78">
        <v>0</v>
      </c>
      <c r="P47" s="78">
        <v>0</v>
      </c>
      <c r="Q47" s="79">
        <v>0</v>
      </c>
      <c r="R47" s="312"/>
      <c r="S47" s="311">
        <v>0</v>
      </c>
      <c r="T47" s="78">
        <v>0</v>
      </c>
      <c r="U47" s="78">
        <v>0</v>
      </c>
      <c r="V47" s="79">
        <v>0</v>
      </c>
      <c r="W47" s="312"/>
      <c r="X47" s="311">
        <v>0</v>
      </c>
      <c r="Y47" s="78">
        <v>0</v>
      </c>
      <c r="Z47" s="78">
        <v>0</v>
      </c>
      <c r="AA47" s="79">
        <v>0</v>
      </c>
      <c r="AB47" s="312"/>
      <c r="AC47" s="311">
        <v>128.21804327000001</v>
      </c>
      <c r="AD47" s="78">
        <v>119.35931462000001</v>
      </c>
      <c r="AE47" s="78">
        <v>98.610349159999998</v>
      </c>
      <c r="AF47" s="79">
        <v>116.86136250999999</v>
      </c>
      <c r="AG47" s="312"/>
      <c r="AH47" s="311">
        <v>104.51262073000001</v>
      </c>
      <c r="AI47" s="78">
        <v>92.167271870000008</v>
      </c>
      <c r="AJ47" s="78">
        <v>85.750342700000004</v>
      </c>
      <c r="AK47" s="79">
        <v>89.393647430000001</v>
      </c>
      <c r="AL47" s="312"/>
      <c r="AM47" s="311">
        <v>83.608383189999998</v>
      </c>
      <c r="AN47" s="78">
        <v>94.209139780000001</v>
      </c>
      <c r="AO47" s="78">
        <v>95.509312700000024</v>
      </c>
      <c r="AP47" s="79">
        <v>81.727716040000018</v>
      </c>
      <c r="AQ47" s="313"/>
      <c r="AR47" s="311">
        <v>82.509215959999992</v>
      </c>
      <c r="AS47" s="78">
        <v>67.532436460000028</v>
      </c>
      <c r="AT47" s="78">
        <v>73.175248300000007</v>
      </c>
      <c r="AU47" s="79">
        <v>64.583166250000005</v>
      </c>
      <c r="AV47" s="313"/>
      <c r="AW47" s="311">
        <v>47.802861890000003</v>
      </c>
      <c r="AX47" s="78">
        <v>80.252560790000004</v>
      </c>
      <c r="AY47" s="78">
        <v>70.516567680000009</v>
      </c>
      <c r="AZ47" s="79">
        <v>82.402820329999983</v>
      </c>
      <c r="BA47" s="313"/>
      <c r="BB47" s="311">
        <v>88.389179839999997</v>
      </c>
      <c r="BC47" s="78">
        <v>115.91565854999999</v>
      </c>
      <c r="BD47" s="78">
        <v>127.89100292000002</v>
      </c>
      <c r="BE47" s="79">
        <v>171.55465995999998</v>
      </c>
      <c r="BF47" s="313"/>
      <c r="BG47" s="311">
        <v>131.79955697999998</v>
      </c>
      <c r="BH47" s="78">
        <v>170.00239777000002</v>
      </c>
      <c r="BI47" s="78">
        <v>142.97945553</v>
      </c>
      <c r="BJ47" s="79">
        <v>161.25388267</v>
      </c>
      <c r="BK47" s="300"/>
      <c r="BL47" s="311">
        <v>132.31746149</v>
      </c>
      <c r="BM47" s="78">
        <v>121.9891315</v>
      </c>
      <c r="BN47" s="78">
        <v>147.49938617999999</v>
      </c>
      <c r="BO47" s="79">
        <v>151.90461722000003</v>
      </c>
      <c r="BP47" s="300"/>
      <c r="BQ47" s="311">
        <v>105.1088127</v>
      </c>
      <c r="BR47" s="78">
        <v>113.07857044999999</v>
      </c>
      <c r="BS47" s="78">
        <v>120.76877035</v>
      </c>
      <c r="BT47" s="79">
        <v>130.43027472</v>
      </c>
      <c r="BU47" s="300"/>
      <c r="BV47" s="63">
        <f t="shared" si="198"/>
        <v>0</v>
      </c>
      <c r="BW47" s="64">
        <f t="shared" si="199"/>
        <v>0</v>
      </c>
      <c r="BX47" s="64">
        <f t="shared" si="200"/>
        <v>0</v>
      </c>
      <c r="BY47" s="64">
        <f t="shared" si="201"/>
        <v>0</v>
      </c>
      <c r="BZ47" s="64">
        <f t="shared" si="202"/>
        <v>0</v>
      </c>
      <c r="CA47" s="64">
        <f t="shared" si="203"/>
        <v>463.04906956000002</v>
      </c>
      <c r="CB47" s="64">
        <f t="shared" si="204"/>
        <v>371.82388273000004</v>
      </c>
      <c r="CC47" s="64">
        <f t="shared" si="205"/>
        <v>355.05455171000006</v>
      </c>
      <c r="CD47" s="64">
        <f t="shared" si="206"/>
        <v>287.80006696999999</v>
      </c>
      <c r="CE47" s="64">
        <f t="shared" si="207"/>
        <v>280.97481068999997</v>
      </c>
      <c r="CF47" s="64">
        <f t="shared" si="208"/>
        <v>503.75050126999997</v>
      </c>
      <c r="CG47" s="64">
        <f t="shared" si="209"/>
        <v>606.03529294999998</v>
      </c>
      <c r="CH47" s="64">
        <f t="shared" si="262"/>
        <v>553.71059639000009</v>
      </c>
      <c r="CI47" s="65">
        <f>SUM(BQ47:BT47)</f>
        <v>469.38642821999997</v>
      </c>
      <c r="CK47" s="123"/>
      <c r="CL47" s="123"/>
      <c r="CM47" s="123"/>
      <c r="CN47" s="123"/>
      <c r="CO47" s="123"/>
      <c r="CP47" s="123"/>
      <c r="CQ47" s="123"/>
      <c r="CR47" s="123"/>
      <c r="CS47" s="123"/>
      <c r="CT47" s="123"/>
      <c r="CU47" s="123"/>
      <c r="CV47" s="123"/>
      <c r="CW47" s="123"/>
      <c r="CX47" s="123"/>
    </row>
    <row r="48" spans="1:102" x14ac:dyDescent="0.25">
      <c r="A48" s="318"/>
      <c r="B48" s="319"/>
      <c r="C48" s="288"/>
      <c r="D48" s="143"/>
      <c r="E48" s="144"/>
      <c r="F48" s="144"/>
      <c r="G48" s="145"/>
      <c r="H48" s="288"/>
      <c r="I48" s="143"/>
      <c r="J48" s="144"/>
      <c r="K48" s="144"/>
      <c r="L48" s="145"/>
      <c r="M48" s="288"/>
      <c r="N48" s="143"/>
      <c r="O48" s="144"/>
      <c r="P48" s="144"/>
      <c r="Q48" s="145"/>
      <c r="R48" s="288"/>
      <c r="S48" s="143"/>
      <c r="T48" s="144"/>
      <c r="U48" s="144"/>
      <c r="V48" s="145"/>
      <c r="W48" s="288"/>
      <c r="X48" s="143"/>
      <c r="Y48" s="144"/>
      <c r="Z48" s="144"/>
      <c r="AA48" s="145"/>
      <c r="AB48" s="288"/>
      <c r="AC48" s="143"/>
      <c r="AD48" s="144"/>
      <c r="AE48" s="144"/>
      <c r="AF48" s="145"/>
      <c r="AG48" s="288"/>
      <c r="AH48" s="143"/>
      <c r="AI48" s="144"/>
      <c r="AJ48" s="144"/>
      <c r="AK48" s="145"/>
      <c r="AL48" s="288"/>
      <c r="AM48" s="143"/>
      <c r="AN48" s="117"/>
      <c r="AO48" s="117"/>
      <c r="AP48" s="145"/>
      <c r="AQ48" s="288"/>
      <c r="AR48" s="143"/>
      <c r="AS48" s="117"/>
      <c r="AT48" s="117"/>
      <c r="AU48" s="145"/>
      <c r="AV48" s="288"/>
      <c r="AW48" s="143"/>
      <c r="AX48" s="117"/>
      <c r="AY48" s="117"/>
      <c r="AZ48" s="145"/>
      <c r="BA48" s="288"/>
      <c r="BB48" s="143"/>
      <c r="BC48" s="117"/>
      <c r="BD48" s="117"/>
      <c r="BE48" s="145"/>
      <c r="BF48" s="288"/>
      <c r="BG48" s="143"/>
      <c r="BH48" s="117"/>
      <c r="BI48" s="117"/>
      <c r="BJ48" s="145"/>
      <c r="BL48" s="143"/>
      <c r="BM48" s="117"/>
      <c r="BN48" s="117"/>
      <c r="BO48" s="145"/>
      <c r="BQ48" s="143"/>
      <c r="BR48" s="117"/>
      <c r="BS48" s="117"/>
      <c r="BT48" s="805"/>
      <c r="BV48" s="320"/>
      <c r="BW48" s="321"/>
      <c r="BX48" s="321"/>
      <c r="BY48" s="321"/>
      <c r="BZ48" s="321"/>
      <c r="CA48" s="321"/>
      <c r="CB48" s="321"/>
      <c r="CC48" s="321"/>
      <c r="CD48" s="321"/>
      <c r="CE48" s="321"/>
      <c r="CF48" s="321"/>
      <c r="CG48" s="321"/>
      <c r="CH48" s="321"/>
      <c r="CI48" s="322"/>
      <c r="CK48" s="123"/>
      <c r="CL48" s="123"/>
      <c r="CM48" s="123"/>
      <c r="CN48" s="123"/>
      <c r="CO48" s="123"/>
      <c r="CP48" s="123"/>
      <c r="CQ48" s="123"/>
      <c r="CR48" s="123"/>
      <c r="CS48" s="123"/>
      <c r="CT48" s="123"/>
      <c r="CU48" s="123"/>
      <c r="CV48" s="123"/>
      <c r="CW48" s="123"/>
      <c r="CX48" s="123"/>
    </row>
    <row r="49" spans="1:102" x14ac:dyDescent="0.25">
      <c r="A49" s="102"/>
      <c r="B49" s="106"/>
      <c r="C49" s="288"/>
      <c r="D49" s="323"/>
      <c r="E49" s="323"/>
      <c r="F49" s="323"/>
      <c r="G49" s="323"/>
      <c r="H49" s="288"/>
      <c r="I49" s="323"/>
      <c r="J49" s="323"/>
      <c r="K49" s="323"/>
      <c r="L49" s="323"/>
      <c r="M49" s="288"/>
      <c r="N49" s="323"/>
      <c r="O49" s="323"/>
      <c r="P49" s="323"/>
      <c r="Q49" s="323"/>
      <c r="R49" s="288"/>
      <c r="S49" s="323"/>
      <c r="T49" s="323"/>
      <c r="U49" s="323"/>
      <c r="V49" s="323"/>
      <c r="W49" s="288"/>
      <c r="X49" s="323"/>
      <c r="Y49" s="323"/>
      <c r="Z49" s="323"/>
      <c r="AA49" s="323"/>
      <c r="AB49" s="288"/>
      <c r="AC49" s="323"/>
      <c r="AD49" s="323"/>
      <c r="AE49" s="323"/>
      <c r="AF49" s="323"/>
      <c r="AG49" s="288"/>
      <c r="AH49" s="323"/>
      <c r="AI49" s="323"/>
      <c r="AJ49" s="323"/>
      <c r="AK49" s="323"/>
      <c r="AL49" s="288"/>
      <c r="AM49" s="323"/>
      <c r="AN49" s="323"/>
      <c r="AO49" s="323"/>
      <c r="AP49" s="323"/>
      <c r="AQ49" s="288"/>
      <c r="AR49" s="323"/>
      <c r="AS49" s="323"/>
      <c r="AT49" s="323"/>
      <c r="AU49" s="323"/>
      <c r="AV49" s="288"/>
      <c r="AW49" s="323"/>
      <c r="AX49" s="323"/>
      <c r="AY49" s="323"/>
      <c r="AZ49" s="323"/>
      <c r="BA49" s="288"/>
      <c r="BB49" s="323"/>
      <c r="BC49" s="323"/>
      <c r="BD49" s="323"/>
      <c r="BE49" s="323"/>
      <c r="BF49" s="288"/>
      <c r="BG49" s="323"/>
      <c r="BH49" s="323"/>
      <c r="BI49" s="323"/>
      <c r="BJ49" s="323"/>
      <c r="BL49" s="323"/>
      <c r="BM49" s="323"/>
      <c r="BN49" s="323"/>
      <c r="BO49" s="323"/>
      <c r="BQ49" s="323"/>
      <c r="BR49" s="323"/>
      <c r="BS49" s="323"/>
      <c r="BT49" s="42"/>
      <c r="BV49" s="324"/>
      <c r="BW49" s="56"/>
      <c r="BX49" s="56"/>
      <c r="BY49" s="56"/>
      <c r="BZ49" s="56"/>
      <c r="CA49" s="56"/>
      <c r="CB49" s="56"/>
      <c r="CC49" s="56"/>
      <c r="CD49" s="56"/>
      <c r="CE49" s="56"/>
      <c r="CF49" s="56"/>
      <c r="CG49" s="56"/>
      <c r="CH49" s="56"/>
      <c r="CI49" s="56"/>
      <c r="CK49" s="123"/>
      <c r="CL49" s="123"/>
      <c r="CM49" s="123"/>
      <c r="CN49" s="123"/>
      <c r="CO49" s="123"/>
      <c r="CP49" s="123"/>
      <c r="CQ49" s="123"/>
      <c r="CR49" s="123"/>
      <c r="CS49" s="123"/>
      <c r="CT49" s="123"/>
      <c r="CU49" s="123"/>
      <c r="CV49" s="123"/>
      <c r="CW49" s="123"/>
      <c r="CX49" s="123"/>
    </row>
    <row r="50" spans="1:102" x14ac:dyDescent="0.25">
      <c r="A50" s="325"/>
      <c r="B50" s="326"/>
      <c r="C50" s="327"/>
      <c r="D50" s="328"/>
      <c r="E50" s="329"/>
      <c r="F50" s="329"/>
      <c r="G50" s="330"/>
      <c r="H50" s="327"/>
      <c r="I50" s="328"/>
      <c r="J50" s="329"/>
      <c r="K50" s="329"/>
      <c r="L50" s="330"/>
      <c r="M50" s="327"/>
      <c r="N50" s="328"/>
      <c r="O50" s="329"/>
      <c r="P50" s="329"/>
      <c r="Q50" s="330"/>
      <c r="R50" s="327"/>
      <c r="S50" s="328"/>
      <c r="T50" s="329"/>
      <c r="U50" s="329"/>
      <c r="V50" s="330"/>
      <c r="W50" s="327"/>
      <c r="X50" s="328"/>
      <c r="Y50" s="329"/>
      <c r="Z50" s="329"/>
      <c r="AA50" s="330"/>
      <c r="AB50" s="327"/>
      <c r="AC50" s="328"/>
      <c r="AD50" s="329"/>
      <c r="AE50" s="329"/>
      <c r="AF50" s="330"/>
      <c r="AG50" s="327"/>
      <c r="AH50" s="328"/>
      <c r="AI50" s="329"/>
      <c r="AJ50" s="329"/>
      <c r="AK50" s="330"/>
      <c r="AL50" s="327"/>
      <c r="AM50" s="328"/>
      <c r="AN50" s="329"/>
      <c r="AO50" s="329"/>
      <c r="AP50" s="330"/>
      <c r="AQ50" s="327"/>
      <c r="AR50" s="328"/>
      <c r="AS50" s="329"/>
      <c r="AT50" s="329"/>
      <c r="AU50" s="330"/>
      <c r="AV50" s="327"/>
      <c r="AW50" s="328"/>
      <c r="AX50" s="329"/>
      <c r="AY50" s="329"/>
      <c r="AZ50" s="330"/>
      <c r="BA50" s="327"/>
      <c r="BB50" s="328"/>
      <c r="BC50" s="329"/>
      <c r="BD50" s="329"/>
      <c r="BE50" s="330"/>
      <c r="BF50" s="327"/>
      <c r="BG50" s="328"/>
      <c r="BH50" s="329"/>
      <c r="BI50" s="329"/>
      <c r="BJ50" s="330"/>
      <c r="BK50" s="327"/>
      <c r="BL50" s="328"/>
      <c r="BM50" s="329"/>
      <c r="BN50" s="329"/>
      <c r="BO50" s="330"/>
      <c r="BP50" s="327"/>
      <c r="BQ50" s="328"/>
      <c r="BR50" s="329"/>
      <c r="BS50" s="329"/>
      <c r="BT50" s="806"/>
      <c r="BU50" s="327"/>
      <c r="BV50" s="331"/>
      <c r="BW50" s="110"/>
      <c r="BX50" s="110"/>
      <c r="BY50" s="110"/>
      <c r="BZ50" s="110"/>
      <c r="CA50" s="110"/>
      <c r="CB50" s="110"/>
      <c r="CC50" s="110"/>
      <c r="CD50" s="110"/>
      <c r="CE50" s="110"/>
      <c r="CF50" s="110"/>
      <c r="CG50" s="110"/>
      <c r="CH50" s="110"/>
      <c r="CI50" s="111"/>
      <c r="CK50" s="123"/>
      <c r="CL50" s="123"/>
      <c r="CM50" s="123"/>
      <c r="CN50" s="123"/>
      <c r="CO50" s="123"/>
      <c r="CP50" s="123"/>
      <c r="CQ50" s="123"/>
      <c r="CR50" s="123"/>
      <c r="CS50" s="123"/>
      <c r="CT50" s="123"/>
      <c r="CU50" s="123"/>
      <c r="CV50" s="123"/>
      <c r="CW50" s="123"/>
      <c r="CX50" s="123"/>
    </row>
    <row r="51" spans="1:102" x14ac:dyDescent="0.25">
      <c r="A51" s="73" t="s">
        <v>166</v>
      </c>
      <c r="B51" s="303"/>
      <c r="C51" s="327"/>
      <c r="D51" s="332">
        <f>SUM(D52:D57)</f>
        <v>5447.1114800000005</v>
      </c>
      <c r="E51" s="333">
        <f t="shared" ref="E51:G51" si="263">SUM(E52:E57)</f>
        <v>5708.68444</v>
      </c>
      <c r="F51" s="333">
        <f t="shared" si="263"/>
        <v>6066.133170000001</v>
      </c>
      <c r="G51" s="334">
        <f t="shared" si="263"/>
        <v>6142.4193600000008</v>
      </c>
      <c r="H51" s="335"/>
      <c r="I51" s="332">
        <f>SUM(I52:I57)</f>
        <v>5575.2000499999995</v>
      </c>
      <c r="J51" s="333">
        <f t="shared" ref="J51" si="264">SUM(J52:J57)</f>
        <v>6127.584789999999</v>
      </c>
      <c r="K51" s="333">
        <f t="shared" ref="K51" si="265">SUM(K52:K57)</f>
        <v>6492.3522800000001</v>
      </c>
      <c r="L51" s="334">
        <f t="shared" ref="L51" si="266">SUM(L52:L57)</f>
        <v>6562.7936499999996</v>
      </c>
      <c r="M51" s="335"/>
      <c r="N51" s="332">
        <f>SUM(N52:N57)</f>
        <v>6067.4783900000002</v>
      </c>
      <c r="O51" s="333">
        <f t="shared" ref="O51" si="267">SUM(O52:O57)</f>
        <v>6292.1894899999988</v>
      </c>
      <c r="P51" s="333">
        <f t="shared" ref="P51" si="268">SUM(P52:P57)</f>
        <v>6538.8471100000015</v>
      </c>
      <c r="Q51" s="334">
        <f t="shared" ref="Q51" si="269">SUM(Q52:Q57)</f>
        <v>6715.20795</v>
      </c>
      <c r="R51" s="327"/>
      <c r="S51" s="332">
        <f>SUM(S52:S57)</f>
        <v>6129.9180539999998</v>
      </c>
      <c r="T51" s="333">
        <f t="shared" ref="T51" si="270">SUM(T52:T57)</f>
        <v>6432.6848810000001</v>
      </c>
      <c r="U51" s="333">
        <f t="shared" ref="U51" si="271">SUM(U52:U57)</f>
        <v>6574.1081560000002</v>
      </c>
      <c r="V51" s="334">
        <f t="shared" ref="V51" si="272">SUM(V52:V57)</f>
        <v>6588.1075060000003</v>
      </c>
      <c r="W51" s="327"/>
      <c r="X51" s="332">
        <f>SUM(X52:X57)</f>
        <v>5934.1781399999982</v>
      </c>
      <c r="Y51" s="333">
        <f t="shared" ref="Y51" si="273">SUM(Y52:Y57)</f>
        <v>5947.9877500000011</v>
      </c>
      <c r="Z51" s="333">
        <f t="shared" ref="Z51" si="274">SUM(Z52:Z57)</f>
        <v>5934.7190200000005</v>
      </c>
      <c r="AA51" s="334">
        <f t="shared" ref="AA51" si="275">SUM(AA52:AA57)</f>
        <v>5690.0022200000003</v>
      </c>
      <c r="AB51" s="327"/>
      <c r="AC51" s="332">
        <f>SUM(AC52:AC57)</f>
        <v>5553.79486</v>
      </c>
      <c r="AD51" s="333">
        <f t="shared" ref="AD51" si="276">SUM(AD52:AD57)</f>
        <v>5937.9142577999992</v>
      </c>
      <c r="AE51" s="333">
        <f t="shared" ref="AE51" si="277">SUM(AE52:AE57)</f>
        <v>6059.1679700000004</v>
      </c>
      <c r="AF51" s="334">
        <f t="shared" ref="AF51" si="278">SUM(AF52:AF57)</f>
        <v>5907.6197096840688</v>
      </c>
      <c r="AG51" s="327"/>
      <c r="AH51" s="332">
        <f>SUM(AH52:AH57)</f>
        <v>5461.0164549143592</v>
      </c>
      <c r="AI51" s="333">
        <f t="shared" ref="AI51" si="279">SUM(AI52:AI57)</f>
        <v>5858.5473158000004</v>
      </c>
      <c r="AJ51" s="333">
        <f t="shared" ref="AJ51" si="280">SUM(AJ52:AJ57)</f>
        <v>6200.3302697999998</v>
      </c>
      <c r="AK51" s="334">
        <f t="shared" ref="AK51" si="281">SUM(AK52:AK57)</f>
        <v>6159.6875427789</v>
      </c>
      <c r="AL51" s="327"/>
      <c r="AM51" s="332">
        <f>SUM(AM52:AM57)</f>
        <v>5587.1186024000008</v>
      </c>
      <c r="AN51" s="333">
        <f t="shared" ref="AN51" si="282">SUM(AN52:AN57)</f>
        <v>5609.9628409999996</v>
      </c>
      <c r="AO51" s="333">
        <f t="shared" ref="AO51" si="283">SUM(AO52:AO57)</f>
        <v>6184.9320062000015</v>
      </c>
      <c r="AP51" s="334">
        <f t="shared" ref="AP51" si="284">SUM(AP52:AP57)</f>
        <v>6112.1339942000004</v>
      </c>
      <c r="AQ51" s="300"/>
      <c r="AR51" s="332">
        <f>SUM(AR52:AR57)</f>
        <v>5490.0076157999993</v>
      </c>
      <c r="AS51" s="333">
        <f t="shared" ref="AS51" si="285">SUM(AS52:AS57)</f>
        <v>4625.5863763999996</v>
      </c>
      <c r="AT51" s="333">
        <f t="shared" ref="AT51" si="286">SUM(AT52:AT57)</f>
        <v>5530.2647918000002</v>
      </c>
      <c r="AU51" s="334">
        <f t="shared" ref="AU51" si="287">SUM(AU52:AU57)</f>
        <v>5815.0947666000002</v>
      </c>
      <c r="AV51" s="300"/>
      <c r="AW51" s="332">
        <f>SUM(AW52:AW57)</f>
        <v>5367.0106788600006</v>
      </c>
      <c r="AX51" s="333">
        <f t="shared" ref="AX51" si="288">SUM(AX52:AX57)</f>
        <v>5585.3607496799996</v>
      </c>
      <c r="AY51" s="333">
        <f t="shared" ref="AY51" si="289">SUM(AY52:AY57)</f>
        <v>5854.8329280500002</v>
      </c>
      <c r="AZ51" s="334">
        <f t="shared" ref="AZ51" si="290">SUM(AZ52:AZ57)</f>
        <v>5669.77295753</v>
      </c>
      <c r="BA51" s="300"/>
      <c r="BB51" s="332">
        <f>SUM(BB52:BB57)</f>
        <v>5374.5366400399998</v>
      </c>
      <c r="BC51" s="333">
        <f t="shared" ref="BC51" si="291">SUM(BC52:BC57)</f>
        <v>5629.4751400099994</v>
      </c>
      <c r="BD51" s="333">
        <f t="shared" ref="BD51" si="292">SUM(BD52:BD57)</f>
        <v>6020.0716625200002</v>
      </c>
      <c r="BE51" s="334">
        <f t="shared" ref="BE51" si="293">SUM(BE52:BE57)</f>
        <v>6045.7310213999999</v>
      </c>
      <c r="BF51" s="300"/>
      <c r="BG51" s="332">
        <f>SUM(BG52:BG57)</f>
        <v>5483.6533439100012</v>
      </c>
      <c r="BH51" s="333">
        <f t="shared" ref="BH51" si="294">SUM(BH52:BH57)</f>
        <v>5607.1877970100004</v>
      </c>
      <c r="BI51" s="333">
        <f t="shared" ref="BI51" si="295">SUM(BI52:BI57)</f>
        <v>5914.9713955111147</v>
      </c>
      <c r="BJ51" s="334">
        <f t="shared" ref="BJ51:BL51" si="296">SUM(BJ52:BJ57)</f>
        <v>6099.2746692983328</v>
      </c>
      <c r="BK51" s="300"/>
      <c r="BL51" s="332">
        <f t="shared" si="296"/>
        <v>5583.2257131800006</v>
      </c>
      <c r="BM51" s="333">
        <f t="shared" ref="BM51:BN51" si="297">SUM(BM52:BM57)</f>
        <v>5849.5807253166668</v>
      </c>
      <c r="BN51" s="333">
        <f t="shared" si="297"/>
        <v>6123.4707170000001</v>
      </c>
      <c r="BO51" s="334">
        <f t="shared" ref="BO51" si="298">SUM(BO52:BO57)</f>
        <v>6013.4352349999999</v>
      </c>
      <c r="BP51" s="300"/>
      <c r="BQ51" s="332">
        <f t="shared" ref="BQ51:BS51" si="299">SUM(BQ52:BQ57)</f>
        <v>5577.6692190698141</v>
      </c>
      <c r="BR51" s="333">
        <f t="shared" si="299"/>
        <v>5732.5184857539589</v>
      </c>
      <c r="BS51" s="333">
        <f t="shared" si="299"/>
        <v>6170.1463294803962</v>
      </c>
      <c r="BT51" s="441">
        <f>SUM(BT52:BT57)</f>
        <v>6442.6123193763005</v>
      </c>
      <c r="BU51" s="300"/>
      <c r="BV51" s="45">
        <f t="shared" ref="BV51:BV57" si="300">SUM(D51:G51)</f>
        <v>23364.348450000001</v>
      </c>
      <c r="BW51" s="46">
        <f t="shared" ref="BW51:BW57" si="301">SUM(I51:L51)</f>
        <v>24757.930769999999</v>
      </c>
      <c r="BX51" s="46">
        <f t="shared" ref="BX51:BX57" si="302">SUM(N51:Q51)</f>
        <v>25613.72294</v>
      </c>
      <c r="BY51" s="46">
        <f t="shared" ref="BY51:BY57" si="303">SUM(S51:V51)</f>
        <v>25724.818596999998</v>
      </c>
      <c r="BZ51" s="46">
        <f t="shared" ref="BZ51:BZ57" si="304">SUM(X51:AA51)</f>
        <v>23506.887130000003</v>
      </c>
      <c r="CA51" s="46">
        <f t="shared" ref="CA51:CA57" si="305">SUM(AC51:AF51)</f>
        <v>23458.496797484069</v>
      </c>
      <c r="CB51" s="46">
        <f t="shared" ref="CB51:CB57" si="306">SUM(AH51:AK51)</f>
        <v>23679.581583293257</v>
      </c>
      <c r="CC51" s="46">
        <f t="shared" ref="CC51:CC57" si="307">SUM(AM51:AP51)</f>
        <v>23494.147443800004</v>
      </c>
      <c r="CD51" s="46">
        <f t="shared" ref="CD51:CD57" si="308">SUM(AR51:AU51)</f>
        <v>21460.953550599999</v>
      </c>
      <c r="CE51" s="46">
        <f t="shared" ref="CE51:CE57" si="309">SUM(AW51:AZ51)</f>
        <v>22476.977314120002</v>
      </c>
      <c r="CF51" s="46">
        <f t="shared" ref="CF51:CF57" si="310">SUM(BB51:BE51)</f>
        <v>23069.81446397</v>
      </c>
      <c r="CG51" s="46">
        <f t="shared" ref="CG51:CG57" si="311">SUM(BG51:BJ51)</f>
        <v>23105.087205729447</v>
      </c>
      <c r="CH51" s="46">
        <f t="shared" ref="CH51:CH57" si="312">SUM(BL51:BO51)</f>
        <v>23569.712390496668</v>
      </c>
      <c r="CI51" s="47">
        <f t="shared" ref="CI51:CI57" si="313">SUM(BQ51:BT51)</f>
        <v>23922.946353680472</v>
      </c>
      <c r="CK51" s="123"/>
      <c r="CL51" s="123"/>
      <c r="CM51" s="123"/>
      <c r="CN51" s="123"/>
      <c r="CO51" s="123"/>
      <c r="CP51" s="123"/>
      <c r="CQ51" s="123"/>
      <c r="CR51" s="123"/>
      <c r="CS51" s="123"/>
      <c r="CT51" s="123"/>
      <c r="CU51" s="123"/>
      <c r="CV51" s="123"/>
      <c r="CW51" s="123"/>
      <c r="CX51" s="123"/>
    </row>
    <row r="52" spans="1:102" x14ac:dyDescent="0.25">
      <c r="A52" s="336" t="s">
        <v>167</v>
      </c>
      <c r="B52" s="301"/>
      <c r="C52" s="327"/>
      <c r="D52" s="311">
        <v>1909.4480000000001</v>
      </c>
      <c r="E52" s="78">
        <v>1946.873</v>
      </c>
      <c r="F52" s="78">
        <v>2029.97</v>
      </c>
      <c r="G52" s="79">
        <v>2200.9090000000001</v>
      </c>
      <c r="H52" s="312"/>
      <c r="I52" s="311">
        <v>2004.337</v>
      </c>
      <c r="J52" s="78">
        <v>2112.1819999999998</v>
      </c>
      <c r="K52" s="78">
        <v>2165.6210000000001</v>
      </c>
      <c r="L52" s="79">
        <v>2298.7673399999999</v>
      </c>
      <c r="M52" s="312"/>
      <c r="N52" s="311">
        <v>2184.3964300000002</v>
      </c>
      <c r="O52" s="78">
        <v>2253.6438199999998</v>
      </c>
      <c r="P52" s="78">
        <v>2305.8315100000004</v>
      </c>
      <c r="Q52" s="79">
        <v>2460.2192099999997</v>
      </c>
      <c r="R52" s="312"/>
      <c r="S52" s="311">
        <v>2159.63141</v>
      </c>
      <c r="T52" s="78">
        <v>2108.0843100000002</v>
      </c>
      <c r="U52" s="78">
        <v>2081.2292200000002</v>
      </c>
      <c r="V52" s="79">
        <v>2205.4079300000003</v>
      </c>
      <c r="W52" s="312"/>
      <c r="X52" s="311">
        <v>2144.7688199999998</v>
      </c>
      <c r="Y52" s="78">
        <v>2040.3096200000002</v>
      </c>
      <c r="Z52" s="78">
        <v>2040.0947799999999</v>
      </c>
      <c r="AA52" s="79">
        <v>2268.1691800000003</v>
      </c>
      <c r="AB52" s="312"/>
      <c r="AC52" s="311">
        <v>2222.8589699999998</v>
      </c>
      <c r="AD52" s="78">
        <v>2287.8036799999995</v>
      </c>
      <c r="AE52" s="78">
        <v>2158.63798</v>
      </c>
      <c r="AF52" s="79">
        <v>2122.2639440000003</v>
      </c>
      <c r="AG52" s="312"/>
      <c r="AH52" s="311">
        <v>1965.1842839999999</v>
      </c>
      <c r="AI52" s="78">
        <v>1903.4318949999999</v>
      </c>
      <c r="AJ52" s="78">
        <v>1810.9192269999999</v>
      </c>
      <c r="AK52" s="79">
        <v>1909.4821890000003</v>
      </c>
      <c r="AL52" s="312"/>
      <c r="AM52" s="311">
        <v>1801.7073739999998</v>
      </c>
      <c r="AN52" s="78">
        <v>1768.2379019999998</v>
      </c>
      <c r="AO52" s="78">
        <v>1852.0041370000004</v>
      </c>
      <c r="AP52" s="79">
        <v>1958.8253900000002</v>
      </c>
      <c r="AQ52" s="313"/>
      <c r="AR52" s="311">
        <v>1720.3313780000001</v>
      </c>
      <c r="AS52" s="78">
        <v>1327.088859</v>
      </c>
      <c r="AT52" s="78">
        <v>1574.2232059999997</v>
      </c>
      <c r="AU52" s="79">
        <v>1795.5152189999997</v>
      </c>
      <c r="AV52" s="313"/>
      <c r="AW52" s="311">
        <v>1540.204031</v>
      </c>
      <c r="AX52" s="78">
        <v>1632.3940249999998</v>
      </c>
      <c r="AY52" s="78">
        <v>1880.0961450000002</v>
      </c>
      <c r="AZ52" s="79">
        <v>1999.1444559999998</v>
      </c>
      <c r="BA52" s="313"/>
      <c r="BB52" s="311">
        <v>1795.0495950000002</v>
      </c>
      <c r="BC52" s="78">
        <v>1741.4322090000001</v>
      </c>
      <c r="BD52" s="78">
        <v>1974.44344</v>
      </c>
      <c r="BE52" s="79">
        <v>2134.0810460000002</v>
      </c>
      <c r="BF52" s="313"/>
      <c r="BG52" s="311">
        <v>1955.8579030000001</v>
      </c>
      <c r="BH52" s="78">
        <v>2013.0097499999999</v>
      </c>
      <c r="BI52" s="78">
        <v>1907.874957</v>
      </c>
      <c r="BJ52" s="79">
        <v>1943.7228269999998</v>
      </c>
      <c r="BK52" s="300"/>
      <c r="BL52" s="311">
        <v>1797.2610720000002</v>
      </c>
      <c r="BM52" s="78">
        <v>1794.0885580000001</v>
      </c>
      <c r="BN52" s="78">
        <v>1836.2931920000003</v>
      </c>
      <c r="BO52" s="79">
        <v>1948.3628849999998</v>
      </c>
      <c r="BP52" s="300"/>
      <c r="BQ52" s="311">
        <v>1799.882627</v>
      </c>
      <c r="BR52" s="78">
        <v>1841.386137</v>
      </c>
      <c r="BS52" s="78">
        <v>1940.1785410000002</v>
      </c>
      <c r="BT52" s="79">
        <v>2245.2017429999996</v>
      </c>
      <c r="BU52" s="300"/>
      <c r="BV52" s="63">
        <f t="shared" si="300"/>
        <v>8087.2000000000007</v>
      </c>
      <c r="BW52" s="64">
        <f t="shared" si="301"/>
        <v>8580.9073399999997</v>
      </c>
      <c r="BX52" s="64">
        <f t="shared" si="302"/>
        <v>9204.0909699999993</v>
      </c>
      <c r="BY52" s="64">
        <f t="shared" si="303"/>
        <v>8554.3528700000006</v>
      </c>
      <c r="BZ52" s="64">
        <f t="shared" si="304"/>
        <v>8493.3424000000014</v>
      </c>
      <c r="CA52" s="64">
        <f t="shared" si="305"/>
        <v>8791.564574</v>
      </c>
      <c r="CB52" s="64">
        <f t="shared" si="306"/>
        <v>7589.0175949999993</v>
      </c>
      <c r="CC52" s="64">
        <f t="shared" si="307"/>
        <v>7380.7748030000002</v>
      </c>
      <c r="CD52" s="64">
        <f t="shared" si="308"/>
        <v>6417.1586619999998</v>
      </c>
      <c r="CE52" s="64">
        <f t="shared" si="309"/>
        <v>7051.8386570000002</v>
      </c>
      <c r="CF52" s="64">
        <f t="shared" si="310"/>
        <v>7645.0062900000003</v>
      </c>
      <c r="CG52" s="64">
        <f t="shared" si="311"/>
        <v>7820.4654369999998</v>
      </c>
      <c r="CH52" s="64">
        <f t="shared" si="312"/>
        <v>7376.0057070000003</v>
      </c>
      <c r="CI52" s="65">
        <f t="shared" si="313"/>
        <v>7826.6490479999993</v>
      </c>
      <c r="CK52" s="123"/>
      <c r="CL52" s="123"/>
      <c r="CM52" s="123"/>
      <c r="CN52" s="123"/>
      <c r="CO52" s="123"/>
      <c r="CP52" s="123"/>
      <c r="CQ52" s="123"/>
      <c r="CR52" s="123"/>
      <c r="CS52" s="123"/>
      <c r="CT52" s="123"/>
      <c r="CU52" s="123"/>
      <c r="CV52" s="123"/>
      <c r="CW52" s="123"/>
      <c r="CX52" s="123"/>
    </row>
    <row r="53" spans="1:102" x14ac:dyDescent="0.25">
      <c r="A53" s="336" t="s">
        <v>168</v>
      </c>
      <c r="B53" s="301"/>
      <c r="C53" s="327"/>
      <c r="D53" s="311">
        <v>390.096</v>
      </c>
      <c r="E53" s="78">
        <v>398.23</v>
      </c>
      <c r="F53" s="78">
        <v>438.245</v>
      </c>
      <c r="G53" s="79">
        <v>505.75099999999998</v>
      </c>
      <c r="H53" s="312"/>
      <c r="I53" s="311">
        <v>473.90199999999999</v>
      </c>
      <c r="J53" s="78">
        <v>485.18099999999998</v>
      </c>
      <c r="K53" s="78">
        <v>574.93499999999995</v>
      </c>
      <c r="L53" s="79">
        <v>660.57318999999995</v>
      </c>
      <c r="M53" s="312"/>
      <c r="N53" s="311">
        <v>600.05265999999995</v>
      </c>
      <c r="O53" s="78">
        <v>544.27430000000004</v>
      </c>
      <c r="P53" s="78">
        <v>597.92228</v>
      </c>
      <c r="Q53" s="79">
        <v>736.19081000000006</v>
      </c>
      <c r="R53" s="312"/>
      <c r="S53" s="311">
        <v>771.91845000000012</v>
      </c>
      <c r="T53" s="78">
        <v>864.54683</v>
      </c>
      <c r="U53" s="78">
        <v>919.2948100000001</v>
      </c>
      <c r="V53" s="79">
        <v>888.99454000000003</v>
      </c>
      <c r="W53" s="312"/>
      <c r="X53" s="311">
        <v>636.20189000000005</v>
      </c>
      <c r="Y53" s="78">
        <v>605.15022999999997</v>
      </c>
      <c r="Z53" s="78">
        <v>657.16269</v>
      </c>
      <c r="AA53" s="79">
        <v>555.30292000000009</v>
      </c>
      <c r="AB53" s="312"/>
      <c r="AC53" s="311">
        <v>462.74578000000002</v>
      </c>
      <c r="AD53" s="78">
        <v>527.42987199999993</v>
      </c>
      <c r="AE53" s="78">
        <v>592.36304000000007</v>
      </c>
      <c r="AF53" s="79">
        <v>739.09027500000002</v>
      </c>
      <c r="AG53" s="312"/>
      <c r="AH53" s="311">
        <v>698.98994299999993</v>
      </c>
      <c r="AI53" s="78">
        <v>695.55055799999991</v>
      </c>
      <c r="AJ53" s="78">
        <v>890.97624500000006</v>
      </c>
      <c r="AK53" s="79">
        <v>1089.9491300000002</v>
      </c>
      <c r="AL53" s="312"/>
      <c r="AM53" s="311">
        <v>935.6826329999999</v>
      </c>
      <c r="AN53" s="78">
        <v>876.12016200000005</v>
      </c>
      <c r="AO53" s="78">
        <v>975.06513699999994</v>
      </c>
      <c r="AP53" s="79">
        <v>1077.8610270000001</v>
      </c>
      <c r="AQ53" s="313"/>
      <c r="AR53" s="311">
        <v>880.39799699999992</v>
      </c>
      <c r="AS53" s="78">
        <v>585.74714000000006</v>
      </c>
      <c r="AT53" s="78">
        <v>791.70054099999993</v>
      </c>
      <c r="AU53" s="79">
        <v>989.551106</v>
      </c>
      <c r="AV53" s="313"/>
      <c r="AW53" s="311">
        <v>908.67860700000006</v>
      </c>
      <c r="AX53" s="78">
        <v>760.31088199999999</v>
      </c>
      <c r="AY53" s="78">
        <v>679.49492800000007</v>
      </c>
      <c r="AZ53" s="79">
        <v>590.46445999999992</v>
      </c>
      <c r="BA53" s="313"/>
      <c r="BB53" s="311">
        <v>602.52681600000005</v>
      </c>
      <c r="BC53" s="78">
        <v>668.11743800000011</v>
      </c>
      <c r="BD53" s="78">
        <v>641.56162199999994</v>
      </c>
      <c r="BE53" s="79">
        <v>646.73627600000009</v>
      </c>
      <c r="BF53" s="313"/>
      <c r="BG53" s="311">
        <v>556.36453900000004</v>
      </c>
      <c r="BH53" s="78">
        <v>578.96248200000002</v>
      </c>
      <c r="BI53" s="78">
        <v>653.69441800000004</v>
      </c>
      <c r="BJ53" s="79">
        <v>862.32334300000014</v>
      </c>
      <c r="BK53" s="300"/>
      <c r="BL53" s="311">
        <v>907.080241</v>
      </c>
      <c r="BM53" s="78">
        <v>893.66125599999998</v>
      </c>
      <c r="BN53" s="78">
        <v>863.80417899999998</v>
      </c>
      <c r="BO53" s="79">
        <v>961.14208600000018</v>
      </c>
      <c r="BP53" s="300"/>
      <c r="BQ53" s="311">
        <v>870.487393</v>
      </c>
      <c r="BR53" s="78">
        <v>834.29901900000004</v>
      </c>
      <c r="BS53" s="78">
        <v>801.44994699999995</v>
      </c>
      <c r="BT53" s="79">
        <v>892.905213</v>
      </c>
      <c r="BU53" s="300"/>
      <c r="BV53" s="63">
        <f t="shared" si="300"/>
        <v>1732.3219999999999</v>
      </c>
      <c r="BW53" s="64">
        <f t="shared" si="301"/>
        <v>2194.5911900000001</v>
      </c>
      <c r="BX53" s="64">
        <f t="shared" si="302"/>
        <v>2478.4400500000002</v>
      </c>
      <c r="BY53" s="64">
        <f t="shared" si="303"/>
        <v>3444.7546300000004</v>
      </c>
      <c r="BZ53" s="64">
        <f t="shared" si="304"/>
        <v>2453.8177300000002</v>
      </c>
      <c r="CA53" s="64">
        <f t="shared" si="305"/>
        <v>2321.6289670000001</v>
      </c>
      <c r="CB53" s="64">
        <f t="shared" si="306"/>
        <v>3375.4658760000002</v>
      </c>
      <c r="CC53" s="64">
        <f t="shared" si="307"/>
        <v>3864.728959</v>
      </c>
      <c r="CD53" s="64">
        <f t="shared" si="308"/>
        <v>3247.3967839999996</v>
      </c>
      <c r="CE53" s="64">
        <f t="shared" si="309"/>
        <v>2938.9488769999998</v>
      </c>
      <c r="CF53" s="64">
        <f t="shared" si="310"/>
        <v>2558.9421520000005</v>
      </c>
      <c r="CG53" s="64">
        <f t="shared" si="311"/>
        <v>2651.3447820000001</v>
      </c>
      <c r="CH53" s="64">
        <f t="shared" si="312"/>
        <v>3625.687762</v>
      </c>
      <c r="CI53" s="65">
        <f t="shared" si="313"/>
        <v>3399.141572</v>
      </c>
      <c r="CK53" s="123"/>
      <c r="CL53" s="123"/>
      <c r="CM53" s="123"/>
      <c r="CN53" s="123"/>
      <c r="CO53" s="123"/>
      <c r="CP53" s="123"/>
      <c r="CQ53" s="123"/>
      <c r="CR53" s="123"/>
      <c r="CS53" s="123"/>
      <c r="CT53" s="123"/>
      <c r="CU53" s="123"/>
      <c r="CV53" s="123"/>
      <c r="CW53" s="123"/>
      <c r="CX53" s="123"/>
    </row>
    <row r="54" spans="1:102" x14ac:dyDescent="0.25">
      <c r="A54" s="336" t="s">
        <v>169</v>
      </c>
      <c r="B54" s="301"/>
      <c r="C54" s="327"/>
      <c r="D54" s="311">
        <v>71.697570000000013</v>
      </c>
      <c r="E54" s="78">
        <v>71.418739999999985</v>
      </c>
      <c r="F54" s="78">
        <v>70.576059999999998</v>
      </c>
      <c r="G54" s="79">
        <v>70.934309999999996</v>
      </c>
      <c r="H54" s="312"/>
      <c r="I54" s="311">
        <v>66.849949999999993</v>
      </c>
      <c r="J54" s="78">
        <v>70.753140000000002</v>
      </c>
      <c r="K54" s="78">
        <v>70.693300000000008</v>
      </c>
      <c r="L54" s="79">
        <v>71.474299999999999</v>
      </c>
      <c r="M54" s="312"/>
      <c r="N54" s="311">
        <v>69.072739999999996</v>
      </c>
      <c r="O54" s="78">
        <v>67.804379999999995</v>
      </c>
      <c r="P54" s="78">
        <v>65.823940000000007</v>
      </c>
      <c r="Q54" s="79">
        <v>66.589089999999999</v>
      </c>
      <c r="R54" s="312"/>
      <c r="S54" s="311">
        <v>61.904350000000008</v>
      </c>
      <c r="T54" s="78">
        <v>62.261330000000001</v>
      </c>
      <c r="U54" s="78">
        <v>61.933490000000006</v>
      </c>
      <c r="V54" s="79">
        <v>63.460069999999995</v>
      </c>
      <c r="W54" s="312"/>
      <c r="X54" s="311">
        <v>64.734940000000009</v>
      </c>
      <c r="Y54" s="78">
        <v>64.171300000000002</v>
      </c>
      <c r="Z54" s="78">
        <v>64.679630000000003</v>
      </c>
      <c r="AA54" s="79">
        <v>66.772679999999994</v>
      </c>
      <c r="AB54" s="312"/>
      <c r="AC54" s="311">
        <v>67.163889999999995</v>
      </c>
      <c r="AD54" s="78">
        <v>54.544356000000001</v>
      </c>
      <c r="AE54" s="78">
        <v>62.638700000000007</v>
      </c>
      <c r="AF54" s="79">
        <v>69.863668000000004</v>
      </c>
      <c r="AG54" s="312"/>
      <c r="AH54" s="311">
        <v>59.301611999999999</v>
      </c>
      <c r="AI54" s="78">
        <v>76.026056000000011</v>
      </c>
      <c r="AJ54" s="78">
        <v>77.718442999999994</v>
      </c>
      <c r="AK54" s="79">
        <v>87.925978999999998</v>
      </c>
      <c r="AL54" s="312"/>
      <c r="AM54" s="311">
        <v>72.987395000000006</v>
      </c>
      <c r="AN54" s="78">
        <v>76.921863999999999</v>
      </c>
      <c r="AO54" s="78">
        <v>75.59129999999999</v>
      </c>
      <c r="AP54" s="79">
        <v>78.909304000000006</v>
      </c>
      <c r="AQ54" s="313"/>
      <c r="AR54" s="311">
        <v>67.846619000000004</v>
      </c>
      <c r="AS54" s="78">
        <v>44.877607999999995</v>
      </c>
      <c r="AT54" s="78">
        <v>55.462650000000011</v>
      </c>
      <c r="AU54" s="79">
        <v>62.159232000000003</v>
      </c>
      <c r="AV54" s="313"/>
      <c r="AW54" s="311">
        <v>52.231673999999998</v>
      </c>
      <c r="AX54" s="78">
        <v>59.808148000000003</v>
      </c>
      <c r="AY54" s="78">
        <v>63.887622</v>
      </c>
      <c r="AZ54" s="79">
        <v>65.955325999999999</v>
      </c>
      <c r="BA54" s="313"/>
      <c r="BB54" s="311">
        <v>65.803048000000004</v>
      </c>
      <c r="BC54" s="78">
        <v>62.152010000000011</v>
      </c>
      <c r="BD54" s="78">
        <v>58.848483999999992</v>
      </c>
      <c r="BE54" s="79">
        <v>50.651746000000017</v>
      </c>
      <c r="BF54" s="313"/>
      <c r="BG54" s="311">
        <v>46.887120000000003</v>
      </c>
      <c r="BH54" s="78">
        <v>46.674082000000006</v>
      </c>
      <c r="BI54" s="78">
        <v>45.575126999999995</v>
      </c>
      <c r="BJ54" s="79">
        <v>45.342019333333333</v>
      </c>
      <c r="BK54" s="300"/>
      <c r="BL54" s="311">
        <v>40.74771578</v>
      </c>
      <c r="BM54" s="78">
        <v>38.978623166666672</v>
      </c>
      <c r="BN54" s="78">
        <v>35.187111999999999</v>
      </c>
      <c r="BO54" s="79">
        <v>31.241620000000001</v>
      </c>
      <c r="BP54" s="300"/>
      <c r="BQ54" s="311">
        <v>28.523271000000001</v>
      </c>
      <c r="BR54" s="78">
        <v>24.328443000000004</v>
      </c>
      <c r="BS54" s="78">
        <v>28.450408999999997</v>
      </c>
      <c r="BT54" s="79">
        <v>33.341633999999999</v>
      </c>
      <c r="BU54" s="300"/>
      <c r="BV54" s="63">
        <f t="shared" si="300"/>
        <v>284.62667999999996</v>
      </c>
      <c r="BW54" s="64">
        <f t="shared" si="301"/>
        <v>279.77069000000006</v>
      </c>
      <c r="BX54" s="64">
        <f t="shared" si="302"/>
        <v>269.29014999999998</v>
      </c>
      <c r="BY54" s="64">
        <f t="shared" si="303"/>
        <v>249.55924000000002</v>
      </c>
      <c r="BZ54" s="64">
        <f t="shared" si="304"/>
        <v>260.35855000000004</v>
      </c>
      <c r="CA54" s="64">
        <f t="shared" si="305"/>
        <v>254.21061400000002</v>
      </c>
      <c r="CB54" s="64">
        <f t="shared" si="306"/>
        <v>300.97208999999998</v>
      </c>
      <c r="CC54" s="64">
        <f t="shared" si="307"/>
        <v>304.40986300000003</v>
      </c>
      <c r="CD54" s="64">
        <f t="shared" si="308"/>
        <v>230.34610900000001</v>
      </c>
      <c r="CE54" s="64">
        <f t="shared" si="309"/>
        <v>241.88276999999999</v>
      </c>
      <c r="CF54" s="64">
        <f t="shared" si="310"/>
        <v>237.455288</v>
      </c>
      <c r="CG54" s="64">
        <f t="shared" si="311"/>
        <v>184.47834833333332</v>
      </c>
      <c r="CH54" s="64">
        <f t="shared" si="312"/>
        <v>146.15507094666668</v>
      </c>
      <c r="CI54" s="65">
        <f t="shared" si="313"/>
        <v>114.64375699999999</v>
      </c>
      <c r="CK54" s="123"/>
      <c r="CL54" s="123"/>
      <c r="CM54" s="123"/>
      <c r="CN54" s="123"/>
      <c r="CO54" s="123"/>
      <c r="CP54" s="123"/>
      <c r="CQ54" s="123"/>
      <c r="CR54" s="123"/>
      <c r="CS54" s="123"/>
      <c r="CT54" s="123"/>
      <c r="CU54" s="123"/>
      <c r="CV54" s="123"/>
      <c r="CW54" s="123"/>
      <c r="CX54" s="123"/>
    </row>
    <row r="55" spans="1:102" x14ac:dyDescent="0.25">
      <c r="A55" s="336" t="s">
        <v>170</v>
      </c>
      <c r="B55" s="301"/>
      <c r="C55" s="327"/>
      <c r="D55" s="311">
        <v>2976.7420000000002</v>
      </c>
      <c r="E55" s="78">
        <v>3187.7190000000001</v>
      </c>
      <c r="F55" s="78">
        <v>3418.63</v>
      </c>
      <c r="G55" s="79">
        <v>3275.0079999999998</v>
      </c>
      <c r="H55" s="312"/>
      <c r="I55" s="311">
        <v>2942.9549999999999</v>
      </c>
      <c r="J55" s="78">
        <v>3365.8809999999999</v>
      </c>
      <c r="K55" s="78">
        <v>3583.5909999999999</v>
      </c>
      <c r="L55" s="79">
        <v>3439.9012799999996</v>
      </c>
      <c r="M55" s="312"/>
      <c r="N55" s="311">
        <v>3133.2223600000002</v>
      </c>
      <c r="O55" s="78">
        <v>3337.3505399999999</v>
      </c>
      <c r="P55" s="78">
        <v>3472.7334299999998</v>
      </c>
      <c r="Q55" s="79">
        <v>3365.2852300000004</v>
      </c>
      <c r="R55" s="312"/>
      <c r="S55" s="311">
        <v>3043.1287000000002</v>
      </c>
      <c r="T55" s="78">
        <v>3300.2018600000001</v>
      </c>
      <c r="U55" s="78">
        <v>3411.0971199999999</v>
      </c>
      <c r="V55" s="79">
        <v>3341.8047499999998</v>
      </c>
      <c r="W55" s="312"/>
      <c r="X55" s="311">
        <v>3003.6364899999999</v>
      </c>
      <c r="Y55" s="78">
        <v>3143.5909500000002</v>
      </c>
      <c r="Z55" s="78">
        <v>3072.0354400000001</v>
      </c>
      <c r="AA55" s="79">
        <v>2712.9382600000004</v>
      </c>
      <c r="AB55" s="312"/>
      <c r="AC55" s="311">
        <v>2717.6032700000001</v>
      </c>
      <c r="AD55" s="78">
        <v>2982.9195499999996</v>
      </c>
      <c r="AE55" s="78">
        <v>3155.8892900000005</v>
      </c>
      <c r="AF55" s="79">
        <v>2887.01242</v>
      </c>
      <c r="AG55" s="312"/>
      <c r="AH55" s="311">
        <v>2625.6666660000001</v>
      </c>
      <c r="AI55" s="78">
        <v>3066.7907980000004</v>
      </c>
      <c r="AJ55" s="78">
        <v>3300.9898510000003</v>
      </c>
      <c r="AK55" s="79">
        <v>2971.0435210000001</v>
      </c>
      <c r="AL55" s="312"/>
      <c r="AM55" s="311">
        <v>2674.4601230000003</v>
      </c>
      <c r="AN55" s="78">
        <v>2786.7147929999996</v>
      </c>
      <c r="AO55" s="78">
        <v>3167.1396900000004</v>
      </c>
      <c r="AP55" s="79">
        <v>2904.9467680000002</v>
      </c>
      <c r="AQ55" s="313"/>
      <c r="AR55" s="311">
        <v>2721.9474619999996</v>
      </c>
      <c r="AS55" s="78">
        <v>2582.324361</v>
      </c>
      <c r="AT55" s="78">
        <v>2999.0302009999996</v>
      </c>
      <c r="AU55" s="79">
        <v>2860.9036850000007</v>
      </c>
      <c r="AV55" s="313"/>
      <c r="AW55" s="311">
        <v>2751.0661069999996</v>
      </c>
      <c r="AX55" s="78">
        <v>3024.30402</v>
      </c>
      <c r="AY55" s="78">
        <v>3120.9068349999998</v>
      </c>
      <c r="AZ55" s="79">
        <v>2909.4575549999995</v>
      </c>
      <c r="BA55" s="313"/>
      <c r="BB55" s="311">
        <v>2804.315059</v>
      </c>
      <c r="BC55" s="78">
        <v>3046.6178639999994</v>
      </c>
      <c r="BD55" s="78">
        <v>3242.6780609999996</v>
      </c>
      <c r="BE55" s="79">
        <v>3121.0287560000002</v>
      </c>
      <c r="BF55" s="313"/>
      <c r="BG55" s="311">
        <v>2832.8139970000007</v>
      </c>
      <c r="BH55" s="78">
        <v>2883.0126800000003</v>
      </c>
      <c r="BI55" s="78">
        <v>3215.1714960000004</v>
      </c>
      <c r="BJ55" s="79">
        <v>3162.0397319999997</v>
      </c>
      <c r="BK55" s="300"/>
      <c r="BL55" s="311">
        <v>2749.6539210000001</v>
      </c>
      <c r="BM55" s="78">
        <v>3016.2824919999998</v>
      </c>
      <c r="BN55" s="78">
        <v>3283.0289519999997</v>
      </c>
      <c r="BO55" s="79">
        <v>2974.1149009999999</v>
      </c>
      <c r="BP55" s="300"/>
      <c r="BQ55" s="311">
        <v>2775.1723969999998</v>
      </c>
      <c r="BR55" s="78">
        <v>2925.1414610000002</v>
      </c>
      <c r="BS55" s="78">
        <v>3284.052846000001</v>
      </c>
      <c r="BT55" s="79">
        <v>3161.8519500000002</v>
      </c>
      <c r="BU55" s="300"/>
      <c r="BV55" s="63">
        <f t="shared" si="300"/>
        <v>12858.099</v>
      </c>
      <c r="BW55" s="64">
        <f t="shared" si="301"/>
        <v>13332.32828</v>
      </c>
      <c r="BX55" s="64">
        <f t="shared" si="302"/>
        <v>13308.591560000001</v>
      </c>
      <c r="BY55" s="64">
        <f t="shared" si="303"/>
        <v>13096.23243</v>
      </c>
      <c r="BZ55" s="64">
        <f t="shared" si="304"/>
        <v>11932.201140000001</v>
      </c>
      <c r="CA55" s="64">
        <f t="shared" si="305"/>
        <v>11743.42453</v>
      </c>
      <c r="CB55" s="64">
        <f t="shared" si="306"/>
        <v>11964.490836000001</v>
      </c>
      <c r="CC55" s="64">
        <f t="shared" si="307"/>
        <v>11533.261374</v>
      </c>
      <c r="CD55" s="64">
        <f t="shared" si="308"/>
        <v>11164.205709</v>
      </c>
      <c r="CE55" s="64">
        <f t="shared" si="309"/>
        <v>11805.734516999999</v>
      </c>
      <c r="CF55" s="64">
        <f t="shared" si="310"/>
        <v>12214.639739999999</v>
      </c>
      <c r="CG55" s="64">
        <f t="shared" si="311"/>
        <v>12093.037905000001</v>
      </c>
      <c r="CH55" s="64">
        <f t="shared" si="312"/>
        <v>12023.080266000001</v>
      </c>
      <c r="CI55" s="65">
        <f t="shared" si="313"/>
        <v>12146.218654</v>
      </c>
      <c r="CK55" s="123"/>
      <c r="CL55" s="123"/>
      <c r="CM55" s="123"/>
      <c r="CN55" s="123"/>
      <c r="CO55" s="123"/>
      <c r="CP55" s="123"/>
      <c r="CQ55" s="123"/>
      <c r="CR55" s="123"/>
      <c r="CS55" s="123"/>
      <c r="CT55" s="123"/>
      <c r="CU55" s="123"/>
      <c r="CV55" s="123"/>
      <c r="CW55" s="123"/>
      <c r="CX55" s="123"/>
    </row>
    <row r="56" spans="1:102" x14ac:dyDescent="0.25">
      <c r="A56" s="336" t="s">
        <v>171</v>
      </c>
      <c r="B56" s="301"/>
      <c r="C56" s="327"/>
      <c r="D56" s="311">
        <v>50.569000000000003</v>
      </c>
      <c r="E56" s="78">
        <v>53.064999999999998</v>
      </c>
      <c r="F56" s="78">
        <v>54.405999999999999</v>
      </c>
      <c r="G56" s="79">
        <v>41.456000000000003</v>
      </c>
      <c r="H56" s="312"/>
      <c r="I56" s="311">
        <v>39.174999999999997</v>
      </c>
      <c r="J56" s="78">
        <v>38.546999999999997</v>
      </c>
      <c r="K56" s="78">
        <v>37.848999999999997</v>
      </c>
      <c r="L56" s="79">
        <v>38.912440000000004</v>
      </c>
      <c r="M56" s="312"/>
      <c r="N56" s="311">
        <v>32.084849999999996</v>
      </c>
      <c r="O56" s="78">
        <v>38.645669999999996</v>
      </c>
      <c r="P56" s="78">
        <v>39.369410000000002</v>
      </c>
      <c r="Q56" s="79">
        <v>35.82358</v>
      </c>
      <c r="R56" s="312"/>
      <c r="S56" s="311">
        <v>43.479733999999993</v>
      </c>
      <c r="T56" s="78">
        <v>47.205950999999999</v>
      </c>
      <c r="U56" s="78">
        <v>45.181236000000006</v>
      </c>
      <c r="V56" s="79">
        <v>41.884686000000002</v>
      </c>
      <c r="W56" s="312"/>
      <c r="X56" s="311">
        <v>38.702060000000003</v>
      </c>
      <c r="Y56" s="78">
        <v>41.408249999999995</v>
      </c>
      <c r="Z56" s="78">
        <v>43.649619999999999</v>
      </c>
      <c r="AA56" s="79">
        <v>39.153739999999999</v>
      </c>
      <c r="AB56" s="312"/>
      <c r="AC56" s="311">
        <v>38.903919999999999</v>
      </c>
      <c r="AD56" s="78">
        <v>37.599725000000007</v>
      </c>
      <c r="AE56" s="78">
        <v>41.448010000000011</v>
      </c>
      <c r="AF56" s="79">
        <v>38.527427480339014</v>
      </c>
      <c r="AG56" s="312"/>
      <c r="AH56" s="311">
        <v>37.384428712358911</v>
      </c>
      <c r="AI56" s="78">
        <v>39.193402999999996</v>
      </c>
      <c r="AJ56" s="78">
        <v>41.867439999999995</v>
      </c>
      <c r="AK56" s="79">
        <v>38.750819</v>
      </c>
      <c r="AL56" s="312"/>
      <c r="AM56" s="311">
        <v>32.884779999999999</v>
      </c>
      <c r="AN56" s="78">
        <v>31.615315000000002</v>
      </c>
      <c r="AO56" s="78">
        <v>34.933008000000001</v>
      </c>
      <c r="AP56" s="79">
        <v>31.753063999999998</v>
      </c>
      <c r="AQ56" s="313"/>
      <c r="AR56" s="311">
        <v>32.586042999999997</v>
      </c>
      <c r="AS56" s="78">
        <v>33.531739999999999</v>
      </c>
      <c r="AT56" s="78">
        <v>34.157725000000006</v>
      </c>
      <c r="AU56" s="79">
        <v>34.898416800000007</v>
      </c>
      <c r="AV56" s="313"/>
      <c r="AW56" s="311">
        <v>37.91408466</v>
      </c>
      <c r="AX56" s="78">
        <v>39.115237080000007</v>
      </c>
      <c r="AY56" s="78">
        <v>37.90264045</v>
      </c>
      <c r="AZ56" s="79">
        <v>37.313365930000003</v>
      </c>
      <c r="BA56" s="313"/>
      <c r="BB56" s="311">
        <v>41.573041240000009</v>
      </c>
      <c r="BC56" s="78">
        <v>45.72017701</v>
      </c>
      <c r="BD56" s="78">
        <v>36.281171319999991</v>
      </c>
      <c r="BE56" s="79">
        <v>30.9217738</v>
      </c>
      <c r="BF56" s="313"/>
      <c r="BG56" s="311">
        <v>25.144981510000001</v>
      </c>
      <c r="BH56" s="78">
        <v>15.72224301</v>
      </c>
      <c r="BI56" s="78">
        <v>19.656109511114998</v>
      </c>
      <c r="BJ56" s="79">
        <v>19.991803964999999</v>
      </c>
      <c r="BK56" s="300"/>
      <c r="BL56" s="311">
        <v>23.255976000000004</v>
      </c>
      <c r="BM56" s="78">
        <v>25.65116115</v>
      </c>
      <c r="BN56" s="78">
        <v>26.112068000000004</v>
      </c>
      <c r="BO56" s="79">
        <v>25.901945999999999</v>
      </c>
      <c r="BP56" s="300"/>
      <c r="BQ56" s="311">
        <v>27.38078006981376</v>
      </c>
      <c r="BR56" s="78">
        <v>26.587560753959067</v>
      </c>
      <c r="BS56" s="78">
        <v>30.160400480394784</v>
      </c>
      <c r="BT56" s="79">
        <v>31.2931283763</v>
      </c>
      <c r="BU56" s="300"/>
      <c r="BV56" s="63">
        <f t="shared" si="300"/>
        <v>199.49599999999998</v>
      </c>
      <c r="BW56" s="64">
        <f t="shared" si="301"/>
        <v>154.48344</v>
      </c>
      <c r="BX56" s="64">
        <f t="shared" si="302"/>
        <v>145.92350999999999</v>
      </c>
      <c r="BY56" s="64">
        <f t="shared" si="303"/>
        <v>177.75160699999998</v>
      </c>
      <c r="BZ56" s="64">
        <f t="shared" si="304"/>
        <v>162.91367</v>
      </c>
      <c r="CA56" s="64">
        <f t="shared" si="305"/>
        <v>156.47908248033903</v>
      </c>
      <c r="CB56" s="64">
        <f t="shared" si="306"/>
        <v>157.19609071235891</v>
      </c>
      <c r="CC56" s="64">
        <f t="shared" si="307"/>
        <v>131.18616700000001</v>
      </c>
      <c r="CD56" s="64">
        <f t="shared" si="308"/>
        <v>135.17392480000001</v>
      </c>
      <c r="CE56" s="64">
        <f t="shared" si="309"/>
        <v>152.24532812000001</v>
      </c>
      <c r="CF56" s="64">
        <f t="shared" si="310"/>
        <v>154.49616337</v>
      </c>
      <c r="CG56" s="64">
        <f t="shared" si="311"/>
        <v>80.515137996115001</v>
      </c>
      <c r="CH56" s="64">
        <f t="shared" si="312"/>
        <v>100.92115115</v>
      </c>
      <c r="CI56" s="65">
        <f t="shared" si="313"/>
        <v>115.42186968046762</v>
      </c>
      <c r="CK56" s="123"/>
      <c r="CL56" s="123"/>
      <c r="CM56" s="123"/>
      <c r="CN56" s="123"/>
      <c r="CO56" s="123"/>
      <c r="CP56" s="123"/>
      <c r="CQ56" s="123"/>
      <c r="CR56" s="123"/>
      <c r="CS56" s="123"/>
      <c r="CT56" s="123"/>
      <c r="CU56" s="123"/>
      <c r="CV56" s="123"/>
      <c r="CW56" s="123"/>
      <c r="CX56" s="123"/>
    </row>
    <row r="57" spans="1:102" x14ac:dyDescent="0.25">
      <c r="A57" s="336" t="s">
        <v>172</v>
      </c>
      <c r="B57" s="301"/>
      <c r="C57" s="327"/>
      <c r="D57" s="311">
        <v>48.558910000000004</v>
      </c>
      <c r="E57" s="78">
        <v>51.378699999999995</v>
      </c>
      <c r="F57" s="78">
        <v>54.306110000000004</v>
      </c>
      <c r="G57" s="79">
        <v>48.361050000000006</v>
      </c>
      <c r="H57" s="312"/>
      <c r="I57" s="311">
        <v>47.981100000000005</v>
      </c>
      <c r="J57" s="78">
        <v>55.040649999999992</v>
      </c>
      <c r="K57" s="78">
        <v>59.662979999999997</v>
      </c>
      <c r="L57" s="79">
        <v>53.165100000000002</v>
      </c>
      <c r="M57" s="312"/>
      <c r="N57" s="311">
        <v>48.649350000000005</v>
      </c>
      <c r="O57" s="78">
        <v>50.470779999999998</v>
      </c>
      <c r="P57" s="78">
        <v>57.166539999999991</v>
      </c>
      <c r="Q57" s="79">
        <v>51.100029999999997</v>
      </c>
      <c r="R57" s="312"/>
      <c r="S57" s="311">
        <v>49.855409999999999</v>
      </c>
      <c r="T57" s="78">
        <v>50.384599999999999</v>
      </c>
      <c r="U57" s="78">
        <v>55.372279999999996</v>
      </c>
      <c r="V57" s="79">
        <v>46.555529999999997</v>
      </c>
      <c r="W57" s="312"/>
      <c r="X57" s="311">
        <v>46.133940000000003</v>
      </c>
      <c r="Y57" s="78">
        <v>53.357399999999991</v>
      </c>
      <c r="Z57" s="78">
        <v>57.09686</v>
      </c>
      <c r="AA57" s="79">
        <v>47.665440000000004</v>
      </c>
      <c r="AB57" s="312"/>
      <c r="AC57" s="311">
        <v>44.519030000000001</v>
      </c>
      <c r="AD57" s="78">
        <v>47.617074800000005</v>
      </c>
      <c r="AE57" s="78">
        <v>48.190949999999994</v>
      </c>
      <c r="AF57" s="79">
        <v>50.861975203730005</v>
      </c>
      <c r="AG57" s="312"/>
      <c r="AH57" s="311">
        <v>74.489521202000006</v>
      </c>
      <c r="AI57" s="78">
        <v>77.554605800000004</v>
      </c>
      <c r="AJ57" s="78">
        <v>77.859063799999987</v>
      </c>
      <c r="AK57" s="79">
        <v>62.535904778900004</v>
      </c>
      <c r="AL57" s="312"/>
      <c r="AM57" s="311">
        <v>69.396297400000037</v>
      </c>
      <c r="AN57" s="78">
        <v>70.352805000000032</v>
      </c>
      <c r="AO57" s="78">
        <v>80.198734200000033</v>
      </c>
      <c r="AP57" s="79">
        <v>59.838441199999991</v>
      </c>
      <c r="AQ57" s="313"/>
      <c r="AR57" s="311">
        <v>66.898116799999997</v>
      </c>
      <c r="AS57" s="78">
        <v>52.016668399999979</v>
      </c>
      <c r="AT57" s="78">
        <v>75.690468800000005</v>
      </c>
      <c r="AU57" s="79">
        <v>72.067107799999974</v>
      </c>
      <c r="AV57" s="313"/>
      <c r="AW57" s="311">
        <v>76.916175200000012</v>
      </c>
      <c r="AX57" s="78">
        <v>69.428437599999995</v>
      </c>
      <c r="AY57" s="78">
        <v>72.544757599999983</v>
      </c>
      <c r="AZ57" s="79">
        <v>67.437794599999989</v>
      </c>
      <c r="BA57" s="313"/>
      <c r="BB57" s="311">
        <v>65.269080799999983</v>
      </c>
      <c r="BC57" s="78">
        <v>65.435441999999995</v>
      </c>
      <c r="BD57" s="78">
        <v>66.258884200000011</v>
      </c>
      <c r="BE57" s="79">
        <v>62.311423600000012</v>
      </c>
      <c r="BF57" s="313"/>
      <c r="BG57" s="311">
        <v>66.584803399999984</v>
      </c>
      <c r="BH57" s="78">
        <v>69.806560000000005</v>
      </c>
      <c r="BI57" s="78">
        <v>72.999288000000007</v>
      </c>
      <c r="BJ57" s="79">
        <v>65.854944000000003</v>
      </c>
      <c r="BK57" s="300"/>
      <c r="BL57" s="311">
        <v>65.226787400000006</v>
      </c>
      <c r="BM57" s="78">
        <v>80.918634999999995</v>
      </c>
      <c r="BN57" s="78">
        <v>79.045214000000001</v>
      </c>
      <c r="BO57" s="79">
        <v>72.671796999999998</v>
      </c>
      <c r="BP57" s="300"/>
      <c r="BQ57" s="311">
        <v>76.222751000000002</v>
      </c>
      <c r="BR57" s="78">
        <v>80.775864999999996</v>
      </c>
      <c r="BS57" s="78">
        <v>85.854185999999999</v>
      </c>
      <c r="BT57" s="79">
        <v>78.018650999999991</v>
      </c>
      <c r="BU57" s="300"/>
      <c r="BV57" s="63">
        <f t="shared" si="300"/>
        <v>202.60477</v>
      </c>
      <c r="BW57" s="64">
        <f t="shared" si="301"/>
        <v>215.84983</v>
      </c>
      <c r="BX57" s="64">
        <f t="shared" si="302"/>
        <v>207.38669999999999</v>
      </c>
      <c r="BY57" s="64">
        <f t="shared" si="303"/>
        <v>202.16782000000001</v>
      </c>
      <c r="BZ57" s="64">
        <f t="shared" si="304"/>
        <v>204.25364000000002</v>
      </c>
      <c r="CA57" s="64">
        <f t="shared" si="305"/>
        <v>191.18903000372998</v>
      </c>
      <c r="CB57" s="64">
        <f t="shared" si="306"/>
        <v>292.43909558090002</v>
      </c>
      <c r="CC57" s="64">
        <f t="shared" si="307"/>
        <v>279.78627780000011</v>
      </c>
      <c r="CD57" s="64">
        <f t="shared" si="308"/>
        <v>266.67236179999998</v>
      </c>
      <c r="CE57" s="64">
        <f t="shared" si="309"/>
        <v>286.32716499999992</v>
      </c>
      <c r="CF57" s="64">
        <f t="shared" si="310"/>
        <v>259.27483059999997</v>
      </c>
      <c r="CG57" s="64">
        <f t="shared" si="311"/>
        <v>275.24559540000001</v>
      </c>
      <c r="CH57" s="64">
        <f t="shared" si="312"/>
        <v>297.86243339999999</v>
      </c>
      <c r="CI57" s="65">
        <f t="shared" si="313"/>
        <v>320.87145299999997</v>
      </c>
      <c r="CK57" s="123"/>
      <c r="CL57" s="123"/>
      <c r="CM57" s="123"/>
      <c r="CN57" s="123"/>
      <c r="CO57" s="123"/>
      <c r="CP57" s="123"/>
      <c r="CQ57" s="123"/>
      <c r="CR57" s="123"/>
      <c r="CS57" s="123"/>
      <c r="CT57" s="123"/>
      <c r="CU57" s="123"/>
      <c r="CV57" s="123"/>
      <c r="CW57" s="123"/>
      <c r="CX57" s="123"/>
    </row>
    <row r="58" spans="1:102" x14ac:dyDescent="0.25">
      <c r="A58" s="337"/>
      <c r="B58" s="338"/>
      <c r="C58" s="327"/>
      <c r="D58" s="339"/>
      <c r="E58" s="340"/>
      <c r="F58" s="340"/>
      <c r="G58" s="341"/>
      <c r="H58" s="327"/>
      <c r="I58" s="339"/>
      <c r="J58" s="340"/>
      <c r="K58" s="340"/>
      <c r="L58" s="341"/>
      <c r="M58" s="327"/>
      <c r="N58" s="339"/>
      <c r="O58" s="340"/>
      <c r="P58" s="340"/>
      <c r="Q58" s="341"/>
      <c r="R58" s="327"/>
      <c r="S58" s="339"/>
      <c r="T58" s="340"/>
      <c r="U58" s="340"/>
      <c r="V58" s="341"/>
      <c r="W58" s="327"/>
      <c r="X58" s="339"/>
      <c r="Y58" s="340"/>
      <c r="Z58" s="340"/>
      <c r="AA58" s="341"/>
      <c r="AB58" s="327"/>
      <c r="AC58" s="339"/>
      <c r="AD58" s="340"/>
      <c r="AE58" s="340"/>
      <c r="AF58" s="341"/>
      <c r="AG58" s="327"/>
      <c r="AH58" s="339"/>
      <c r="AI58" s="340"/>
      <c r="AJ58" s="340"/>
      <c r="AK58" s="341"/>
      <c r="AL58" s="327"/>
      <c r="AM58" s="339"/>
      <c r="AN58" s="340"/>
      <c r="AO58" s="340"/>
      <c r="AP58" s="341"/>
      <c r="AQ58" s="327"/>
      <c r="AR58" s="339"/>
      <c r="AS58" s="340"/>
      <c r="AT58" s="340"/>
      <c r="AU58" s="341"/>
      <c r="AV58" s="327"/>
      <c r="AW58" s="339"/>
      <c r="AX58" s="340"/>
      <c r="AY58" s="340"/>
      <c r="AZ58" s="341"/>
      <c r="BA58" s="327"/>
      <c r="BB58" s="339"/>
      <c r="BC58" s="340"/>
      <c r="BD58" s="340"/>
      <c r="BE58" s="341"/>
      <c r="BF58" s="327"/>
      <c r="BG58" s="339"/>
      <c r="BH58" s="340"/>
      <c r="BI58" s="340"/>
      <c r="BJ58" s="341"/>
      <c r="BK58" s="327"/>
      <c r="BL58" s="339"/>
      <c r="BM58" s="340"/>
      <c r="BN58" s="340"/>
      <c r="BO58" s="341"/>
      <c r="BP58" s="327"/>
      <c r="BQ58" s="339"/>
      <c r="BR58" s="340"/>
      <c r="BS58" s="340"/>
      <c r="BT58" s="341"/>
      <c r="BU58" s="327"/>
      <c r="BV58" s="320"/>
      <c r="BW58" s="342"/>
      <c r="BX58" s="342"/>
      <c r="BY58" s="342"/>
      <c r="BZ58" s="342"/>
      <c r="CA58" s="342"/>
      <c r="CB58" s="342"/>
      <c r="CC58" s="343"/>
      <c r="CD58" s="343"/>
      <c r="CE58" s="343"/>
      <c r="CF58" s="343"/>
      <c r="CG58" s="343"/>
      <c r="CH58" s="343"/>
      <c r="CI58" s="344"/>
      <c r="CK58" s="123"/>
      <c r="CL58" s="123"/>
      <c r="CM58" s="123"/>
      <c r="CN58" s="123"/>
      <c r="CO58" s="123"/>
      <c r="CP58" s="123"/>
      <c r="CQ58" s="123"/>
      <c r="CR58" s="123"/>
      <c r="CS58" s="123"/>
      <c r="CT58" s="123"/>
      <c r="CU58" s="123"/>
      <c r="CV58" s="123"/>
      <c r="CW58" s="123"/>
      <c r="CX58" s="123"/>
    </row>
    <row r="59" spans="1:102" x14ac:dyDescent="0.25">
      <c r="A59" s="345"/>
      <c r="B59" s="346"/>
      <c r="C59" s="327"/>
      <c r="H59" s="327"/>
      <c r="M59" s="327"/>
      <c r="R59" s="327"/>
      <c r="W59" s="327"/>
      <c r="AB59" s="327"/>
      <c r="AG59" s="327"/>
      <c r="AL59" s="327"/>
      <c r="AQ59" s="327"/>
      <c r="AV59" s="327"/>
      <c r="BA59" s="327"/>
      <c r="BF59" s="327"/>
      <c r="BK59" s="327"/>
      <c r="BP59" s="327"/>
      <c r="BU59" s="327"/>
      <c r="BV59" s="324"/>
      <c r="BW59" s="347"/>
      <c r="BX59" s="347"/>
      <c r="BY59" s="347"/>
      <c r="BZ59" s="347"/>
      <c r="CA59" s="347"/>
      <c r="CB59" s="347"/>
      <c r="CC59" s="348"/>
      <c r="CD59" s="348"/>
      <c r="CE59" s="348"/>
      <c r="CF59" s="348"/>
      <c r="CG59" s="348"/>
      <c r="CH59" s="348"/>
      <c r="CI59" s="348"/>
      <c r="CK59" s="123"/>
      <c r="CL59" s="123"/>
      <c r="CM59" s="123"/>
      <c r="CN59" s="123"/>
      <c r="CO59" s="123"/>
      <c r="CP59" s="123"/>
      <c r="CQ59" s="123"/>
      <c r="CR59" s="123"/>
      <c r="CS59" s="123"/>
      <c r="CT59" s="123"/>
      <c r="CU59" s="123"/>
      <c r="CV59" s="123"/>
      <c r="CW59" s="123"/>
      <c r="CX59" s="123"/>
    </row>
    <row r="60" spans="1:102" x14ac:dyDescent="0.25">
      <c r="A60" s="325"/>
      <c r="B60" s="326"/>
      <c r="C60" s="327"/>
      <c r="D60" s="120"/>
      <c r="E60" s="121"/>
      <c r="F60" s="121"/>
      <c r="G60" s="105"/>
      <c r="H60" s="327"/>
      <c r="I60" s="120"/>
      <c r="J60" s="121"/>
      <c r="K60" s="121"/>
      <c r="L60" s="105"/>
      <c r="M60" s="327"/>
      <c r="N60" s="120"/>
      <c r="O60" s="121"/>
      <c r="P60" s="121"/>
      <c r="Q60" s="105"/>
      <c r="R60" s="327"/>
      <c r="S60" s="120"/>
      <c r="T60" s="121"/>
      <c r="U60" s="121"/>
      <c r="V60" s="105"/>
      <c r="W60" s="327"/>
      <c r="X60" s="120"/>
      <c r="Y60" s="121"/>
      <c r="Z60" s="121"/>
      <c r="AA60" s="105"/>
      <c r="AB60" s="327"/>
      <c r="AC60" s="120"/>
      <c r="AD60" s="121"/>
      <c r="AE60" s="121"/>
      <c r="AF60" s="105"/>
      <c r="AG60" s="327"/>
      <c r="AH60" s="120"/>
      <c r="AI60" s="121"/>
      <c r="AJ60" s="121"/>
      <c r="AK60" s="105"/>
      <c r="AL60" s="327"/>
      <c r="AM60" s="120"/>
      <c r="AN60" s="121"/>
      <c r="AO60" s="121"/>
      <c r="AP60" s="105"/>
      <c r="AQ60" s="327"/>
      <c r="AR60" s="120"/>
      <c r="AS60" s="121"/>
      <c r="AT60" s="121"/>
      <c r="AU60" s="105"/>
      <c r="AV60" s="327"/>
      <c r="AW60" s="120"/>
      <c r="AX60" s="121"/>
      <c r="AY60" s="121"/>
      <c r="AZ60" s="105"/>
      <c r="BA60" s="327"/>
      <c r="BB60" s="120"/>
      <c r="BC60" s="121"/>
      <c r="BD60" s="121"/>
      <c r="BE60" s="105"/>
      <c r="BF60" s="327"/>
      <c r="BG60" s="120"/>
      <c r="BH60" s="121"/>
      <c r="BI60" s="121"/>
      <c r="BJ60" s="105"/>
      <c r="BK60" s="327"/>
      <c r="BL60" s="120"/>
      <c r="BM60" s="121"/>
      <c r="BN60" s="121"/>
      <c r="BO60" s="105"/>
      <c r="BP60" s="327"/>
      <c r="BQ60" s="120"/>
      <c r="BR60" s="121"/>
      <c r="BS60" s="121"/>
      <c r="BT60" s="105"/>
      <c r="BU60" s="327"/>
      <c r="BV60" s="331"/>
      <c r="BW60" s="349"/>
      <c r="BX60" s="349"/>
      <c r="BY60" s="349"/>
      <c r="BZ60" s="349"/>
      <c r="CA60" s="349"/>
      <c r="CB60" s="349"/>
      <c r="CC60" s="350"/>
      <c r="CD60" s="350"/>
      <c r="CE60" s="350"/>
      <c r="CF60" s="350"/>
      <c r="CG60" s="350"/>
      <c r="CH60" s="350"/>
      <c r="CI60" s="351"/>
      <c r="CK60" s="123"/>
      <c r="CL60" s="123"/>
      <c r="CM60" s="123"/>
      <c r="CN60" s="123"/>
      <c r="CO60" s="123"/>
      <c r="CP60" s="123"/>
      <c r="CQ60" s="123"/>
      <c r="CR60" s="123"/>
      <c r="CS60" s="123"/>
      <c r="CT60" s="123"/>
      <c r="CU60" s="123"/>
      <c r="CV60" s="123"/>
      <c r="CW60" s="123"/>
      <c r="CX60" s="123"/>
    </row>
    <row r="61" spans="1:102" x14ac:dyDescent="0.25">
      <c r="A61" s="73" t="s">
        <v>173</v>
      </c>
      <c r="B61" s="303"/>
      <c r="C61" s="327"/>
      <c r="D61" s="352"/>
      <c r="E61" s="9"/>
      <c r="F61" s="9"/>
      <c r="G61" s="49"/>
      <c r="H61" s="327"/>
      <c r="I61" s="352"/>
      <c r="J61" s="9"/>
      <c r="K61" s="9"/>
      <c r="L61" s="49"/>
      <c r="M61" s="327"/>
      <c r="N61" s="352"/>
      <c r="O61" s="9"/>
      <c r="P61" s="9"/>
      <c r="Q61" s="49"/>
      <c r="R61" s="327"/>
      <c r="S61" s="352"/>
      <c r="T61" s="9"/>
      <c r="U61" s="9"/>
      <c r="V61" s="49"/>
      <c r="W61" s="327"/>
      <c r="X61" s="352"/>
      <c r="Y61" s="9"/>
      <c r="Z61" s="9"/>
      <c r="AA61" s="49"/>
      <c r="AB61" s="327"/>
      <c r="AC61" s="352"/>
      <c r="AD61" s="9"/>
      <c r="AE61" s="9"/>
      <c r="AF61" s="49"/>
      <c r="AG61" s="327"/>
      <c r="AH61" s="352"/>
      <c r="AI61" s="9"/>
      <c r="AJ61" s="9"/>
      <c r="AK61" s="49"/>
      <c r="AL61" s="327"/>
      <c r="AM61" s="352"/>
      <c r="AN61" s="9"/>
      <c r="AO61" s="9"/>
      <c r="AP61" s="49"/>
      <c r="AQ61" s="327"/>
      <c r="AR61" s="352"/>
      <c r="AS61" s="9"/>
      <c r="AT61" s="9"/>
      <c r="AU61" s="49"/>
      <c r="AV61" s="327"/>
      <c r="AW61" s="352"/>
      <c r="AX61" s="9"/>
      <c r="AY61" s="9"/>
      <c r="AZ61" s="49"/>
      <c r="BA61" s="327"/>
      <c r="BB61" s="352"/>
      <c r="BC61" s="9"/>
      <c r="BD61" s="9"/>
      <c r="BE61" s="49"/>
      <c r="BF61" s="327"/>
      <c r="BG61" s="352"/>
      <c r="BH61" s="9"/>
      <c r="BI61" s="9"/>
      <c r="BJ61" s="49"/>
      <c r="BK61" s="327"/>
      <c r="BL61" s="352"/>
      <c r="BM61" s="9"/>
      <c r="BN61" s="9"/>
      <c r="BO61" s="49"/>
      <c r="BP61" s="327"/>
      <c r="BQ61" s="352"/>
      <c r="BR61" s="9"/>
      <c r="BS61" s="9"/>
      <c r="BT61" s="49"/>
      <c r="BU61" s="327"/>
      <c r="BV61" s="353"/>
      <c r="BW61" s="67"/>
      <c r="BX61" s="67"/>
      <c r="BY61" s="67"/>
      <c r="BZ61" s="67"/>
      <c r="CA61" s="67"/>
      <c r="CB61" s="67"/>
      <c r="CC61" s="354"/>
      <c r="CD61" s="354"/>
      <c r="CE61" s="354"/>
      <c r="CF61" s="354"/>
      <c r="CG61" s="354"/>
      <c r="CH61" s="354"/>
      <c r="CI61" s="355"/>
      <c r="CK61" s="123"/>
      <c r="CL61" s="123"/>
      <c r="CM61" s="123"/>
      <c r="CN61" s="123"/>
      <c r="CO61" s="123"/>
      <c r="CP61" s="123"/>
      <c r="CQ61" s="123"/>
      <c r="CR61" s="123"/>
      <c r="CS61" s="123"/>
      <c r="CT61" s="123"/>
      <c r="CU61" s="123"/>
      <c r="CV61" s="123"/>
      <c r="CW61" s="123"/>
      <c r="CX61" s="123"/>
    </row>
    <row r="62" spans="1:102" s="362" customFormat="1" x14ac:dyDescent="0.25">
      <c r="A62" s="356" t="s">
        <v>174</v>
      </c>
      <c r="B62" s="357"/>
      <c r="C62" s="358"/>
      <c r="D62" s="311">
        <v>6158</v>
      </c>
      <c r="E62" s="78">
        <v>6266</v>
      </c>
      <c r="F62" s="78">
        <v>6377</v>
      </c>
      <c r="G62" s="79">
        <v>6460</v>
      </c>
      <c r="H62" s="312"/>
      <c r="I62" s="311">
        <v>6509</v>
      </c>
      <c r="J62" s="78">
        <v>6494</v>
      </c>
      <c r="K62" s="78">
        <v>6600</v>
      </c>
      <c r="L62" s="79">
        <v>6725</v>
      </c>
      <c r="M62" s="312"/>
      <c r="N62" s="311">
        <v>6828</v>
      </c>
      <c r="O62" s="78">
        <v>6824</v>
      </c>
      <c r="P62" s="78">
        <v>6865</v>
      </c>
      <c r="Q62" s="79">
        <v>7056</v>
      </c>
      <c r="R62" s="312"/>
      <c r="S62" s="311">
        <v>7044</v>
      </c>
      <c r="T62" s="78">
        <v>7096</v>
      </c>
      <c r="U62" s="78">
        <v>7131</v>
      </c>
      <c r="V62" s="79">
        <v>7230</v>
      </c>
      <c r="W62" s="312"/>
      <c r="X62" s="311">
        <v>7241</v>
      </c>
      <c r="Y62" s="78">
        <v>7279</v>
      </c>
      <c r="Z62" s="78">
        <v>7394</v>
      </c>
      <c r="AA62" s="79">
        <v>7563</v>
      </c>
      <c r="AB62" s="312"/>
      <c r="AC62" s="311">
        <v>7648</v>
      </c>
      <c r="AD62" s="78">
        <v>7743</v>
      </c>
      <c r="AE62" s="78">
        <v>7814</v>
      </c>
      <c r="AF62" s="79">
        <v>8005</v>
      </c>
      <c r="AG62" s="312"/>
      <c r="AH62" s="311">
        <v>8039</v>
      </c>
      <c r="AI62" s="78">
        <v>8044</v>
      </c>
      <c r="AJ62" s="78">
        <v>8018</v>
      </c>
      <c r="AK62" s="79">
        <v>8088</v>
      </c>
      <c r="AL62" s="312"/>
      <c r="AM62" s="311">
        <v>7218</v>
      </c>
      <c r="AN62" s="78">
        <v>7186</v>
      </c>
      <c r="AO62" s="78">
        <v>7151</v>
      </c>
      <c r="AP62" s="79">
        <v>7090</v>
      </c>
      <c r="AQ62" s="313"/>
      <c r="AR62" s="311">
        <v>7106</v>
      </c>
      <c r="AS62" s="78">
        <v>7105</v>
      </c>
      <c r="AT62" s="78">
        <v>7107</v>
      </c>
      <c r="AU62" s="79">
        <v>7107</v>
      </c>
      <c r="AV62" s="313"/>
      <c r="AW62" s="311">
        <v>7107</v>
      </c>
      <c r="AX62" s="78">
        <v>7110</v>
      </c>
      <c r="AY62" s="78">
        <v>7088</v>
      </c>
      <c r="AZ62" s="79">
        <v>7104</v>
      </c>
      <c r="BA62" s="313"/>
      <c r="BB62" s="311">
        <v>7131</v>
      </c>
      <c r="BC62" s="78">
        <v>7010</v>
      </c>
      <c r="BD62" s="78">
        <v>6940</v>
      </c>
      <c r="BE62" s="79">
        <v>6771</v>
      </c>
      <c r="BF62" s="313"/>
      <c r="BG62" s="311">
        <v>6526</v>
      </c>
      <c r="BH62" s="78">
        <v>6281</v>
      </c>
      <c r="BI62" s="78">
        <v>5816</v>
      </c>
      <c r="BJ62" s="79">
        <v>5877</v>
      </c>
      <c r="BK62" s="300"/>
      <c r="BL62" s="311">
        <v>5881</v>
      </c>
      <c r="BM62" s="78">
        <v>5876</v>
      </c>
      <c r="BN62" s="78">
        <v>5871</v>
      </c>
      <c r="BO62" s="79">
        <v>5860</v>
      </c>
      <c r="BP62" s="300"/>
      <c r="BQ62" s="311">
        <v>5847</v>
      </c>
      <c r="BR62" s="78">
        <v>5826</v>
      </c>
      <c r="BS62" s="78">
        <v>5812</v>
      </c>
      <c r="BT62" s="79">
        <v>5805</v>
      </c>
      <c r="BU62" s="300"/>
      <c r="BV62" s="359">
        <f>INDEX(D62:G62,1,COUNT(D62:G62))</f>
        <v>6460</v>
      </c>
      <c r="BW62" s="360">
        <f>INDEX(I62:L62,1,COUNT(I62:L62))</f>
        <v>6725</v>
      </c>
      <c r="BX62" s="360">
        <f>INDEX(N62:Q62,1,COUNT(N62:Q62))</f>
        <v>7056</v>
      </c>
      <c r="BY62" s="360">
        <f>INDEX(S62:V62,1,COUNT(S62:V62))</f>
        <v>7230</v>
      </c>
      <c r="BZ62" s="360">
        <f>INDEX(X62:AA62,1,COUNT(X62:AA62))</f>
        <v>7563</v>
      </c>
      <c r="CA62" s="360">
        <f>INDEX(AC62:AF62,1,COUNT(AC62:AF62))</f>
        <v>8005</v>
      </c>
      <c r="CB62" s="360">
        <f>INDEX(AH62:AK62,1,COUNT(AH62:AK62))</f>
        <v>8088</v>
      </c>
      <c r="CC62" s="360">
        <f>INDEX(AM62:AP62,1,COUNT(AM62:AP62))</f>
        <v>7090</v>
      </c>
      <c r="CD62" s="360">
        <f>INDEX(AR62:AU62,1,COUNT(AR62:AU62))</f>
        <v>7107</v>
      </c>
      <c r="CE62" s="360">
        <f>INDEX(AW62:AZ62,1,COUNT(AW62:AZ62))</f>
        <v>7104</v>
      </c>
      <c r="CF62" s="360">
        <f>INDEX(BB62:BE62,1,COUNT(BB62:BE62))</f>
        <v>6771</v>
      </c>
      <c r="CG62" s="360">
        <f>INDEX(BG62:BJ62,1,COUNT(BG62:BJ62))</f>
        <v>5877</v>
      </c>
      <c r="CH62" s="360">
        <f>INDEX(BL62:BO62,1,COUNT(BL62:BO62))</f>
        <v>5860</v>
      </c>
      <c r="CI62" s="361">
        <f>INDEX(BQ62:BT62,1,COUNT(BQ62:BT62))</f>
        <v>5805</v>
      </c>
      <c r="CK62" s="123"/>
      <c r="CL62" s="123"/>
      <c r="CM62" s="123"/>
      <c r="CN62" s="123"/>
      <c r="CO62" s="123"/>
      <c r="CP62" s="123"/>
      <c r="CQ62" s="123"/>
      <c r="CR62" s="123"/>
      <c r="CS62" s="123"/>
      <c r="CT62" s="123"/>
      <c r="CU62" s="123"/>
      <c r="CV62" s="123"/>
      <c r="CW62" s="123"/>
      <c r="CX62" s="123"/>
    </row>
    <row r="63" spans="1:102" s="362" customFormat="1" x14ac:dyDescent="0.25">
      <c r="A63" s="356" t="s">
        <v>175</v>
      </c>
      <c r="B63" s="357"/>
      <c r="C63" s="358"/>
      <c r="D63" s="363">
        <f>SUM(D64:D65)</f>
        <v>1201</v>
      </c>
      <c r="E63" s="364">
        <f t="shared" ref="E63:G63" si="314">SUM(E64:E65)</f>
        <v>1228</v>
      </c>
      <c r="F63" s="364">
        <f t="shared" si="314"/>
        <v>1306</v>
      </c>
      <c r="G63" s="365">
        <f t="shared" si="314"/>
        <v>1377</v>
      </c>
      <c r="H63" s="358"/>
      <c r="I63" s="363">
        <f>SUM(I64:I65)</f>
        <v>1385</v>
      </c>
      <c r="J63" s="364">
        <f t="shared" ref="J63" si="315">SUM(J64:J65)</f>
        <v>1414</v>
      </c>
      <c r="K63" s="364">
        <f t="shared" ref="K63" si="316">SUM(K64:K65)</f>
        <v>1476</v>
      </c>
      <c r="L63" s="365">
        <f t="shared" ref="L63" si="317">SUM(L64:L65)</f>
        <v>1565</v>
      </c>
      <c r="M63" s="358"/>
      <c r="N63" s="363">
        <f>SUM(N64:N65)</f>
        <v>1568</v>
      </c>
      <c r="O63" s="364">
        <f t="shared" ref="O63" si="318">SUM(O64:O65)</f>
        <v>1586</v>
      </c>
      <c r="P63" s="364">
        <f t="shared" ref="P63" si="319">SUM(P64:P65)</f>
        <v>1651</v>
      </c>
      <c r="Q63" s="365">
        <f t="shared" ref="Q63" si="320">SUM(Q64:Q65)</f>
        <v>1708</v>
      </c>
      <c r="R63" s="358"/>
      <c r="S63" s="363">
        <f>SUM(S64:S65)</f>
        <v>1715</v>
      </c>
      <c r="T63" s="364">
        <f t="shared" ref="T63" si="321">SUM(T64:T65)</f>
        <v>1731</v>
      </c>
      <c r="U63" s="364">
        <f t="shared" ref="U63" si="322">SUM(U64:U65)</f>
        <v>1761</v>
      </c>
      <c r="V63" s="365">
        <f t="shared" ref="V63" si="323">SUM(V64:V65)</f>
        <v>1910</v>
      </c>
      <c r="W63" s="358"/>
      <c r="X63" s="363">
        <f>SUM(X64:X65)</f>
        <v>1919</v>
      </c>
      <c r="Y63" s="364">
        <f t="shared" ref="Y63" si="324">SUM(Y64:Y65)</f>
        <v>1951</v>
      </c>
      <c r="Z63" s="364">
        <f t="shared" ref="Z63" si="325">SUM(Z64:Z65)</f>
        <v>2007</v>
      </c>
      <c r="AA63" s="365">
        <f t="shared" ref="AA63" si="326">SUM(AA64:AA65)</f>
        <v>2166</v>
      </c>
      <c r="AB63" s="358"/>
      <c r="AC63" s="363">
        <f>SUM(AC64:AC65)</f>
        <v>2180</v>
      </c>
      <c r="AD63" s="364">
        <f t="shared" ref="AD63" si="327">SUM(AD64:AD65)</f>
        <v>2262</v>
      </c>
      <c r="AE63" s="364">
        <f t="shared" ref="AE63" si="328">SUM(AE64:AE65)</f>
        <v>2305</v>
      </c>
      <c r="AF63" s="365">
        <f t="shared" ref="AF63" si="329">SUM(AF64:AF65)</f>
        <v>2415</v>
      </c>
      <c r="AG63" s="358"/>
      <c r="AH63" s="363">
        <f>SUM(AH64:AH65)</f>
        <v>2438</v>
      </c>
      <c r="AI63" s="364">
        <f t="shared" ref="AI63" si="330">SUM(AI64:AI65)</f>
        <v>2454</v>
      </c>
      <c r="AJ63" s="364">
        <f t="shared" ref="AJ63" si="331">SUM(AJ64:AJ65)</f>
        <v>2468</v>
      </c>
      <c r="AK63" s="365">
        <f t="shared" ref="AK63" si="332">SUM(AK64:AK65)</f>
        <v>2493</v>
      </c>
      <c r="AL63" s="358"/>
      <c r="AM63" s="363">
        <f>SUM(AM64:AM65)</f>
        <v>2493</v>
      </c>
      <c r="AN63" s="364">
        <f t="shared" ref="AN63" si="333">SUM(AN64:AN65)</f>
        <v>2409</v>
      </c>
      <c r="AO63" s="364">
        <f t="shared" ref="AO63" si="334">SUM(AO64:AO65)</f>
        <v>2386</v>
      </c>
      <c r="AP63" s="365">
        <f t="shared" ref="AP63" si="335">SUM(AP64:AP65)</f>
        <v>2377</v>
      </c>
      <c r="AQ63" s="300"/>
      <c r="AR63" s="363">
        <f>SUM(AR64:AR65)</f>
        <v>2373</v>
      </c>
      <c r="AS63" s="364">
        <f t="shared" ref="AS63" si="336">SUM(AS64:AS65)</f>
        <v>2345</v>
      </c>
      <c r="AT63" s="364">
        <f t="shared" ref="AT63" si="337">SUM(AT64:AT65)</f>
        <v>1778</v>
      </c>
      <c r="AU63" s="365">
        <f t="shared" ref="AU63" si="338">SUM(AU64:AU65)</f>
        <v>1804</v>
      </c>
      <c r="AV63" s="300"/>
      <c r="AW63" s="363">
        <f>SUM(AW64:AW65)</f>
        <v>1806</v>
      </c>
      <c r="AX63" s="364">
        <f t="shared" ref="AX63" si="339">SUM(AX64:AX65)</f>
        <v>1804</v>
      </c>
      <c r="AY63" s="364">
        <f t="shared" ref="AY63" si="340">SUM(AY64:AY65)</f>
        <v>1818</v>
      </c>
      <c r="AZ63" s="365">
        <f t="shared" ref="AZ63" si="341">SUM(AZ64:AZ65)</f>
        <v>1841</v>
      </c>
      <c r="BA63" s="300"/>
      <c r="BB63" s="363">
        <f>SUM(BB64:BB65)</f>
        <v>1811</v>
      </c>
      <c r="BC63" s="364">
        <f t="shared" ref="BC63" si="342">SUM(BC64:BC65)</f>
        <v>1782</v>
      </c>
      <c r="BD63" s="364">
        <f t="shared" ref="BD63" si="343">SUM(BD64:BD65)</f>
        <v>1672</v>
      </c>
      <c r="BE63" s="365">
        <f t="shared" ref="BE63" si="344">SUM(BE64:BE65)</f>
        <v>1598</v>
      </c>
      <c r="BF63" s="300"/>
      <c r="BG63" s="363">
        <f>SUM(BG64:BG65)</f>
        <v>1555</v>
      </c>
      <c r="BH63" s="364">
        <f t="shared" ref="BH63" si="345">SUM(BH64:BH65)</f>
        <v>1553</v>
      </c>
      <c r="BI63" s="364">
        <f t="shared" ref="BI63" si="346">SUM(BI64:BI65)</f>
        <v>1542</v>
      </c>
      <c r="BJ63" s="365">
        <f t="shared" ref="BJ63:BL63" si="347">SUM(BJ64:BJ65)</f>
        <v>1540</v>
      </c>
      <c r="BK63" s="300"/>
      <c r="BL63" s="363">
        <f t="shared" si="347"/>
        <v>1532</v>
      </c>
      <c r="BM63" s="364">
        <f t="shared" ref="BM63:BN63" si="348">SUM(BM64:BM65)</f>
        <v>1506</v>
      </c>
      <c r="BN63" s="364">
        <f t="shared" si="348"/>
        <v>1478</v>
      </c>
      <c r="BO63" s="365">
        <v>1450</v>
      </c>
      <c r="BP63" s="300"/>
      <c r="BQ63" s="363">
        <v>1447</v>
      </c>
      <c r="BR63" s="364">
        <v>1460</v>
      </c>
      <c r="BS63" s="364">
        <v>1488</v>
      </c>
      <c r="BT63" s="365">
        <v>1539</v>
      </c>
      <c r="BU63" s="300"/>
      <c r="BV63" s="359">
        <f>INDEX(D63:G63,1,COUNT(D63:G63))</f>
        <v>1377</v>
      </c>
      <c r="BW63" s="360">
        <f>INDEX(I63:L63,1,COUNT(I63:L63))</f>
        <v>1565</v>
      </c>
      <c r="BX63" s="360">
        <f>INDEX(N63:Q63,1,COUNT(N63:Q63))</f>
        <v>1708</v>
      </c>
      <c r="BY63" s="360">
        <f>INDEX(S63:V63,1,COUNT(S63:V63))</f>
        <v>1910</v>
      </c>
      <c r="BZ63" s="360">
        <f>INDEX(X63:AA63,1,COUNT(X63:AA63))</f>
        <v>2166</v>
      </c>
      <c r="CA63" s="360">
        <f>INDEX(AC63:AF63,1,COUNT(AC63:AF63))</f>
        <v>2415</v>
      </c>
      <c r="CB63" s="360">
        <f>INDEX(AH63:AK63,1,COUNT(AH63:AK63))</f>
        <v>2493</v>
      </c>
      <c r="CC63" s="360">
        <f>INDEX(AM63:AP63,1,COUNT(AM63:AP63))</f>
        <v>2377</v>
      </c>
      <c r="CD63" s="360">
        <f>INDEX(AR63:AU63,1,COUNT(AR63:AU63))</f>
        <v>1804</v>
      </c>
      <c r="CE63" s="360">
        <f>INDEX(AW63:AZ63,1,COUNT(AW63:AZ63))</f>
        <v>1841</v>
      </c>
      <c r="CF63" s="360">
        <f>INDEX(BB63:BE63,1,COUNT(BB63:BE63))</f>
        <v>1598</v>
      </c>
      <c r="CG63" s="360">
        <f>INDEX(BG63:BJ63,1,COUNT(BG63:BJ63))</f>
        <v>1540</v>
      </c>
      <c r="CH63" s="360">
        <f t="shared" ref="CH63:CH65" si="349">INDEX(BL63:BO63,1,COUNT(BL63:BO63))</f>
        <v>1450</v>
      </c>
      <c r="CI63" s="361">
        <f>INDEX(BQ63:BT63,1,COUNT(BQ63:BT63))</f>
        <v>1539</v>
      </c>
      <c r="CK63" s="123"/>
      <c r="CL63" s="123"/>
      <c r="CM63" s="123"/>
      <c r="CN63" s="123"/>
      <c r="CO63" s="123"/>
      <c r="CP63" s="123"/>
      <c r="CQ63" s="123"/>
      <c r="CR63" s="123"/>
      <c r="CS63" s="123"/>
      <c r="CT63" s="123"/>
      <c r="CU63" s="123"/>
      <c r="CV63" s="123"/>
      <c r="CW63" s="123"/>
      <c r="CX63" s="123"/>
    </row>
    <row r="64" spans="1:102" s="362" customFormat="1" x14ac:dyDescent="0.25">
      <c r="A64" s="366" t="s">
        <v>176</v>
      </c>
      <c r="B64" s="367"/>
      <c r="C64" s="358"/>
      <c r="D64" s="311">
        <v>0</v>
      </c>
      <c r="E64" s="78">
        <v>0</v>
      </c>
      <c r="F64" s="78">
        <v>0</v>
      </c>
      <c r="G64" s="79">
        <v>0</v>
      </c>
      <c r="H64" s="312"/>
      <c r="I64" s="311">
        <v>0</v>
      </c>
      <c r="J64" s="78">
        <v>0</v>
      </c>
      <c r="K64" s="78">
        <v>0</v>
      </c>
      <c r="L64" s="79">
        <v>0</v>
      </c>
      <c r="M64" s="312"/>
      <c r="N64" s="311">
        <v>0</v>
      </c>
      <c r="O64" s="78">
        <v>0</v>
      </c>
      <c r="P64" s="78">
        <v>0</v>
      </c>
      <c r="Q64" s="79">
        <v>0</v>
      </c>
      <c r="R64" s="312"/>
      <c r="S64" s="311">
        <v>0</v>
      </c>
      <c r="T64" s="78">
        <v>0</v>
      </c>
      <c r="U64" s="78">
        <v>0</v>
      </c>
      <c r="V64" s="79">
        <v>0</v>
      </c>
      <c r="W64" s="312"/>
      <c r="X64" s="311">
        <v>0</v>
      </c>
      <c r="Y64" s="78">
        <v>0</v>
      </c>
      <c r="Z64" s="78">
        <v>0</v>
      </c>
      <c r="AA64" s="79">
        <v>0</v>
      </c>
      <c r="AB64" s="312"/>
      <c r="AC64" s="311">
        <v>0</v>
      </c>
      <c r="AD64" s="78">
        <v>0</v>
      </c>
      <c r="AE64" s="78">
        <v>0</v>
      </c>
      <c r="AF64" s="79">
        <v>0</v>
      </c>
      <c r="AG64" s="312"/>
      <c r="AH64" s="311">
        <v>0</v>
      </c>
      <c r="AI64" s="78">
        <v>0</v>
      </c>
      <c r="AJ64" s="78">
        <v>0</v>
      </c>
      <c r="AK64" s="79">
        <v>0</v>
      </c>
      <c r="AL64" s="312"/>
      <c r="AM64" s="311">
        <v>0</v>
      </c>
      <c r="AN64" s="78">
        <v>0</v>
      </c>
      <c r="AO64" s="78">
        <v>0</v>
      </c>
      <c r="AP64" s="79">
        <v>3</v>
      </c>
      <c r="AQ64" s="313"/>
      <c r="AR64" s="311">
        <v>8</v>
      </c>
      <c r="AS64" s="78">
        <v>17</v>
      </c>
      <c r="AT64" s="78">
        <v>28</v>
      </c>
      <c r="AU64" s="79">
        <v>55</v>
      </c>
      <c r="AV64" s="313"/>
      <c r="AW64" s="311">
        <v>101</v>
      </c>
      <c r="AX64" s="78">
        <v>101</v>
      </c>
      <c r="AY64" s="78">
        <v>149</v>
      </c>
      <c r="AZ64" s="79">
        <v>206</v>
      </c>
      <c r="BA64" s="313"/>
      <c r="BB64" s="311">
        <v>229</v>
      </c>
      <c r="BC64" s="78">
        <v>260</v>
      </c>
      <c r="BD64" s="78">
        <v>255</v>
      </c>
      <c r="BE64" s="79">
        <v>229</v>
      </c>
      <c r="BF64" s="313"/>
      <c r="BG64" s="311">
        <v>211</v>
      </c>
      <c r="BH64" s="78">
        <v>204</v>
      </c>
      <c r="BI64" s="78">
        <v>189</v>
      </c>
      <c r="BJ64" s="79">
        <v>175</v>
      </c>
      <c r="BK64" s="300"/>
      <c r="BL64" s="311">
        <v>166</v>
      </c>
      <c r="BM64" s="78">
        <v>137</v>
      </c>
      <c r="BN64" s="78">
        <v>73</v>
      </c>
      <c r="BO64" s="79">
        <v>14</v>
      </c>
      <c r="BP64" s="300"/>
      <c r="BQ64" s="311">
        <v>10</v>
      </c>
      <c r="BR64" s="78">
        <v>14</v>
      </c>
      <c r="BS64" s="78">
        <v>10</v>
      </c>
      <c r="BT64" s="79">
        <v>3</v>
      </c>
      <c r="BU64" s="300"/>
      <c r="BV64" s="359">
        <f>INDEX(D64:G64,1,COUNT(D64:G64))</f>
        <v>0</v>
      </c>
      <c r="BW64" s="360">
        <f>INDEX(I64:L64,1,COUNT(I64:L64))</f>
        <v>0</v>
      </c>
      <c r="BX64" s="360">
        <f>INDEX(N64:Q64,1,COUNT(N64:Q64))</f>
        <v>0</v>
      </c>
      <c r="BY64" s="360">
        <f>INDEX(S64:V64,1,COUNT(S64:V64))</f>
        <v>0</v>
      </c>
      <c r="BZ64" s="360">
        <f>INDEX(X64:AA64,1,COUNT(X64:AA64))</f>
        <v>0</v>
      </c>
      <c r="CA64" s="360">
        <f>INDEX(AC64:AF64,1,COUNT(AC64:AF64))</f>
        <v>0</v>
      </c>
      <c r="CB64" s="360">
        <f>INDEX(AH64:AK64,1,COUNT(AH64:AK64))</f>
        <v>0</v>
      </c>
      <c r="CC64" s="360">
        <f>INDEX(AM64:AP64,1,COUNT(AM64:AP64))</f>
        <v>3</v>
      </c>
      <c r="CD64" s="360">
        <f>INDEX(AR64:AU64,1,COUNT(AR64:AU64))</f>
        <v>55</v>
      </c>
      <c r="CE64" s="360">
        <f>INDEX(AW64:AZ64,1,COUNT(AW64:AZ64))</f>
        <v>206</v>
      </c>
      <c r="CF64" s="360">
        <f>INDEX(BB64:BE64,1,COUNT(BB64:BE64))</f>
        <v>229</v>
      </c>
      <c r="CG64" s="360">
        <f>INDEX(BG64:BJ64,1,COUNT(BG64:BJ64))</f>
        <v>175</v>
      </c>
      <c r="CH64" s="360">
        <f t="shared" si="349"/>
        <v>14</v>
      </c>
      <c r="CI64" s="361">
        <f>INDEX(BQ64:BT64,1,COUNT(BQ64:BT64))</f>
        <v>3</v>
      </c>
      <c r="CK64" s="123"/>
      <c r="CL64" s="123"/>
      <c r="CM64" s="123"/>
      <c r="CN64" s="123"/>
      <c r="CO64" s="123"/>
      <c r="CP64" s="123"/>
      <c r="CQ64" s="123"/>
      <c r="CR64" s="123"/>
      <c r="CS64" s="123"/>
      <c r="CT64" s="123"/>
      <c r="CU64" s="123"/>
      <c r="CV64" s="123"/>
      <c r="CW64" s="123"/>
      <c r="CX64" s="123"/>
    </row>
    <row r="65" spans="1:102" s="362" customFormat="1" x14ac:dyDescent="0.25">
      <c r="A65" s="366" t="s">
        <v>177</v>
      </c>
      <c r="B65" s="367"/>
      <c r="C65" s="358"/>
      <c r="D65" s="311">
        <v>1201</v>
      </c>
      <c r="E65" s="78">
        <v>1228</v>
      </c>
      <c r="F65" s="78">
        <v>1306</v>
      </c>
      <c r="G65" s="79">
        <v>1377</v>
      </c>
      <c r="H65" s="312"/>
      <c r="I65" s="311">
        <v>1385</v>
      </c>
      <c r="J65" s="78">
        <v>1414</v>
      </c>
      <c r="K65" s="78">
        <v>1476</v>
      </c>
      <c r="L65" s="79">
        <v>1565</v>
      </c>
      <c r="M65" s="312"/>
      <c r="N65" s="311">
        <v>1568</v>
      </c>
      <c r="O65" s="78">
        <v>1586</v>
      </c>
      <c r="P65" s="78">
        <v>1651</v>
      </c>
      <c r="Q65" s="79">
        <v>1708</v>
      </c>
      <c r="R65" s="312"/>
      <c r="S65" s="311">
        <v>1715</v>
      </c>
      <c r="T65" s="78">
        <v>1731</v>
      </c>
      <c r="U65" s="78">
        <v>1761</v>
      </c>
      <c r="V65" s="79">
        <v>1910</v>
      </c>
      <c r="W65" s="312"/>
      <c r="X65" s="311">
        <v>1919</v>
      </c>
      <c r="Y65" s="78">
        <v>1951</v>
      </c>
      <c r="Z65" s="78">
        <v>2007</v>
      </c>
      <c r="AA65" s="79">
        <v>2166</v>
      </c>
      <c r="AB65" s="312"/>
      <c r="AC65" s="311">
        <v>2180</v>
      </c>
      <c r="AD65" s="78">
        <v>2262</v>
      </c>
      <c r="AE65" s="78">
        <v>2305</v>
      </c>
      <c r="AF65" s="79">
        <v>2415</v>
      </c>
      <c r="AG65" s="312"/>
      <c r="AH65" s="311">
        <v>2438</v>
      </c>
      <c r="AI65" s="78">
        <v>2454</v>
      </c>
      <c r="AJ65" s="78">
        <v>2468</v>
      </c>
      <c r="AK65" s="79">
        <v>2493</v>
      </c>
      <c r="AL65" s="312"/>
      <c r="AM65" s="311">
        <v>2493</v>
      </c>
      <c r="AN65" s="78">
        <v>2409</v>
      </c>
      <c r="AO65" s="78">
        <v>2386</v>
      </c>
      <c r="AP65" s="79">
        <v>2374</v>
      </c>
      <c r="AQ65" s="313"/>
      <c r="AR65" s="311">
        <v>2365</v>
      </c>
      <c r="AS65" s="78">
        <v>2328</v>
      </c>
      <c r="AT65" s="78">
        <v>1750</v>
      </c>
      <c r="AU65" s="79">
        <v>1749</v>
      </c>
      <c r="AV65" s="313"/>
      <c r="AW65" s="311">
        <v>1705</v>
      </c>
      <c r="AX65" s="78">
        <v>1703</v>
      </c>
      <c r="AY65" s="78">
        <v>1669</v>
      </c>
      <c r="AZ65" s="79">
        <v>1635</v>
      </c>
      <c r="BA65" s="313"/>
      <c r="BB65" s="311">
        <v>1582</v>
      </c>
      <c r="BC65" s="78">
        <v>1522</v>
      </c>
      <c r="BD65" s="78">
        <v>1417</v>
      </c>
      <c r="BE65" s="79">
        <v>1369</v>
      </c>
      <c r="BF65" s="313"/>
      <c r="BG65" s="311">
        <v>1344</v>
      </c>
      <c r="BH65" s="78">
        <v>1349</v>
      </c>
      <c r="BI65" s="78">
        <v>1353</v>
      </c>
      <c r="BJ65" s="79">
        <v>1365</v>
      </c>
      <c r="BK65" s="300"/>
      <c r="BL65" s="311">
        <v>1366</v>
      </c>
      <c r="BM65" s="78">
        <v>1369</v>
      </c>
      <c r="BN65" s="78">
        <v>1405</v>
      </c>
      <c r="BO65" s="79">
        <f>BO63-BO64</f>
        <v>1436</v>
      </c>
      <c r="BP65" s="300"/>
      <c r="BQ65" s="311">
        <f>BQ63-BQ64</f>
        <v>1437</v>
      </c>
      <c r="BR65" s="782">
        <f>BR63-BR64</f>
        <v>1446</v>
      </c>
      <c r="BS65" s="782">
        <f>BS63-BS64</f>
        <v>1478</v>
      </c>
      <c r="BT65" s="79">
        <f>BT63-BT64</f>
        <v>1536</v>
      </c>
      <c r="BU65" s="300"/>
      <c r="BV65" s="359">
        <f>INDEX(D65:G65,1,COUNT(D65:G65))</f>
        <v>1377</v>
      </c>
      <c r="BW65" s="360">
        <f>INDEX(I65:L65,1,COUNT(I65:L65))</f>
        <v>1565</v>
      </c>
      <c r="BX65" s="360">
        <f>INDEX(N65:Q65,1,COUNT(N65:Q65))</f>
        <v>1708</v>
      </c>
      <c r="BY65" s="360">
        <f>INDEX(S65:V65,1,COUNT(S65:V65))</f>
        <v>1910</v>
      </c>
      <c r="BZ65" s="360">
        <f>INDEX(X65:AA65,1,COUNT(X65:AA65))</f>
        <v>2166</v>
      </c>
      <c r="CA65" s="360">
        <f>INDEX(AC65:AF65,1,COUNT(AC65:AF65))</f>
        <v>2415</v>
      </c>
      <c r="CB65" s="360">
        <f>INDEX(AH65:AK65,1,COUNT(AH65:AK65))</f>
        <v>2493</v>
      </c>
      <c r="CC65" s="360">
        <f>INDEX(AM65:AP65,1,COUNT(AM65:AP65))</f>
        <v>2374</v>
      </c>
      <c r="CD65" s="360">
        <f>INDEX(AR65:AU65,1,COUNT(AR65:AU65))</f>
        <v>1749</v>
      </c>
      <c r="CE65" s="360">
        <f>INDEX(AW65:AZ65,1,COUNT(AW65:AZ65))</f>
        <v>1635</v>
      </c>
      <c r="CF65" s="360">
        <f>INDEX(BB65:BE65,1,COUNT(BB65:BE65))</f>
        <v>1369</v>
      </c>
      <c r="CG65" s="360">
        <f>INDEX(BG65:BJ65,1,COUNT(BG65:BJ65))</f>
        <v>1365</v>
      </c>
      <c r="CH65" s="360">
        <f t="shared" si="349"/>
        <v>1436</v>
      </c>
      <c r="CI65" s="361">
        <f>INDEX(BQ65:BT65,1,COUNT(BQ65:BT65))</f>
        <v>1536</v>
      </c>
      <c r="CK65" s="123"/>
      <c r="CL65" s="123"/>
      <c r="CM65" s="123"/>
      <c r="CN65" s="123"/>
      <c r="CO65" s="123"/>
      <c r="CP65" s="123"/>
      <c r="CQ65" s="123"/>
      <c r="CR65" s="123"/>
      <c r="CS65" s="123"/>
      <c r="CT65" s="123"/>
      <c r="CU65" s="123"/>
      <c r="CV65" s="123"/>
      <c r="CW65" s="123"/>
      <c r="CX65" s="123"/>
    </row>
    <row r="66" spans="1:102" x14ac:dyDescent="0.25">
      <c r="A66" s="337"/>
      <c r="B66" s="338"/>
      <c r="C66" s="327"/>
      <c r="D66" s="116"/>
      <c r="E66" s="117"/>
      <c r="F66" s="117"/>
      <c r="G66" s="95"/>
      <c r="H66" s="327"/>
      <c r="I66" s="116"/>
      <c r="J66" s="117"/>
      <c r="K66" s="117"/>
      <c r="L66" s="95"/>
      <c r="M66" s="327"/>
      <c r="N66" s="116"/>
      <c r="O66" s="117"/>
      <c r="P66" s="117"/>
      <c r="Q66" s="95"/>
      <c r="R66" s="327"/>
      <c r="S66" s="116"/>
      <c r="T66" s="117"/>
      <c r="U66" s="117"/>
      <c r="V66" s="95"/>
      <c r="W66" s="327"/>
      <c r="X66" s="116"/>
      <c r="Y66" s="117"/>
      <c r="Z66" s="117"/>
      <c r="AA66" s="95"/>
      <c r="AB66" s="327"/>
      <c r="AC66" s="116"/>
      <c r="AD66" s="117"/>
      <c r="AE66" s="117"/>
      <c r="AF66" s="95"/>
      <c r="AG66" s="327"/>
      <c r="AH66" s="116"/>
      <c r="AI66" s="117"/>
      <c r="AJ66" s="117"/>
      <c r="AK66" s="95"/>
      <c r="AL66" s="327"/>
      <c r="AM66" s="116"/>
      <c r="AN66" s="117"/>
      <c r="AO66" s="117"/>
      <c r="AP66" s="95"/>
      <c r="AQ66" s="327"/>
      <c r="AR66" s="116"/>
      <c r="AS66" s="117"/>
      <c r="AT66" s="117"/>
      <c r="AU66" s="95"/>
      <c r="AV66" s="327"/>
      <c r="AW66" s="116"/>
      <c r="AX66" s="117"/>
      <c r="AY66" s="117"/>
      <c r="AZ66" s="95"/>
      <c r="BA66" s="327"/>
      <c r="BB66" s="116"/>
      <c r="BC66" s="117"/>
      <c r="BD66" s="117"/>
      <c r="BE66" s="95"/>
      <c r="BF66" s="327"/>
      <c r="BG66" s="116"/>
      <c r="BH66" s="117"/>
      <c r="BI66" s="117"/>
      <c r="BJ66" s="95"/>
      <c r="BK66" s="327"/>
      <c r="BL66" s="116"/>
      <c r="BM66" s="117"/>
      <c r="BN66" s="117"/>
      <c r="BO66" s="95"/>
      <c r="BP66" s="327"/>
      <c r="BQ66" s="116"/>
      <c r="BR66" s="117"/>
      <c r="BS66" s="117"/>
      <c r="BT66" s="95"/>
      <c r="BU66" s="327"/>
      <c r="BV66" s="116"/>
      <c r="BW66" s="117"/>
      <c r="BX66" s="117"/>
      <c r="BY66" s="117"/>
      <c r="BZ66" s="117"/>
      <c r="CA66" s="117"/>
      <c r="CB66" s="144"/>
      <c r="CC66" s="117"/>
      <c r="CD66" s="117"/>
      <c r="CE66" s="117"/>
      <c r="CF66" s="144"/>
      <c r="CG66" s="144"/>
      <c r="CH66" s="144"/>
      <c r="CI66" s="145"/>
      <c r="CK66" s="123"/>
      <c r="CL66" s="123"/>
      <c r="CM66" s="123"/>
      <c r="CN66" s="123"/>
      <c r="CO66" s="123"/>
      <c r="CP66" s="123"/>
      <c r="CQ66" s="123"/>
      <c r="CR66" s="123"/>
      <c r="CS66" s="123"/>
      <c r="CT66" s="123"/>
      <c r="CU66" s="123"/>
      <c r="CV66" s="123"/>
      <c r="CW66" s="123"/>
      <c r="CX66" s="123"/>
    </row>
    <row r="67" spans="1:102" x14ac:dyDescent="0.25">
      <c r="A67" s="345"/>
      <c r="B67" s="346"/>
      <c r="C67" s="327"/>
      <c r="H67" s="327"/>
      <c r="M67" s="327"/>
      <c r="R67" s="327"/>
      <c r="W67" s="327"/>
      <c r="AB67" s="327"/>
      <c r="AG67" s="327"/>
      <c r="AL67" s="327"/>
      <c r="AQ67" s="327"/>
      <c r="AV67" s="327"/>
      <c r="BA67" s="327"/>
      <c r="BF67" s="327"/>
      <c r="BK67" s="327"/>
      <c r="BP67" s="327"/>
      <c r="BU67" s="327"/>
      <c r="CB67" s="4"/>
      <c r="CC67" s="9"/>
      <c r="CD67" s="9"/>
      <c r="CE67" s="9"/>
      <c r="CF67" s="4"/>
      <c r="CG67" s="4"/>
      <c r="CH67" s="4"/>
      <c r="CI67" s="4"/>
      <c r="CK67" s="123"/>
      <c r="CL67" s="123"/>
      <c r="CM67" s="123"/>
      <c r="CN67" s="123"/>
      <c r="CO67" s="123"/>
      <c r="CP67" s="123"/>
      <c r="CQ67" s="123"/>
      <c r="CR67" s="123"/>
      <c r="CS67" s="123"/>
      <c r="CT67" s="123"/>
      <c r="CU67" s="123"/>
      <c r="CV67" s="123"/>
      <c r="CW67" s="123"/>
      <c r="CX67" s="123"/>
    </row>
    <row r="68" spans="1:102" x14ac:dyDescent="0.25">
      <c r="A68" s="368"/>
      <c r="B68" s="369"/>
      <c r="C68" s="370"/>
      <c r="D68" s="120"/>
      <c r="E68" s="121"/>
      <c r="F68" s="121"/>
      <c r="G68" s="105"/>
      <c r="H68" s="370"/>
      <c r="I68" s="120"/>
      <c r="J68" s="121"/>
      <c r="K68" s="121"/>
      <c r="L68" s="105"/>
      <c r="M68" s="370"/>
      <c r="N68" s="120"/>
      <c r="O68" s="121"/>
      <c r="P68" s="121"/>
      <c r="Q68" s="105"/>
      <c r="R68" s="370"/>
      <c r="S68" s="120"/>
      <c r="T68" s="121"/>
      <c r="U68" s="121"/>
      <c r="V68" s="105"/>
      <c r="W68" s="370"/>
      <c r="X68" s="120"/>
      <c r="Y68" s="121"/>
      <c r="Z68" s="121"/>
      <c r="AA68" s="105"/>
      <c r="AB68" s="370"/>
      <c r="AC68" s="120"/>
      <c r="AD68" s="121"/>
      <c r="AE68" s="121"/>
      <c r="AF68" s="105"/>
      <c r="AG68" s="370"/>
      <c r="AH68" s="120"/>
      <c r="AI68" s="121"/>
      <c r="AJ68" s="121"/>
      <c r="AK68" s="105"/>
      <c r="AL68" s="370"/>
      <c r="AM68" s="120"/>
      <c r="AN68" s="121"/>
      <c r="AO68" s="121"/>
      <c r="AP68" s="105"/>
      <c r="AQ68" s="370"/>
      <c r="AR68" s="120"/>
      <c r="AS68" s="121"/>
      <c r="AT68" s="121"/>
      <c r="AU68" s="105"/>
      <c r="AV68" s="370"/>
      <c r="AW68" s="120"/>
      <c r="AX68" s="121"/>
      <c r="AY68" s="121"/>
      <c r="AZ68" s="105"/>
      <c r="BA68" s="370"/>
      <c r="BB68" s="120"/>
      <c r="BC68" s="121"/>
      <c r="BD68" s="121"/>
      <c r="BE68" s="105"/>
      <c r="BF68" s="370"/>
      <c r="BG68" s="120"/>
      <c r="BH68" s="121"/>
      <c r="BI68" s="121"/>
      <c r="BJ68" s="105"/>
      <c r="BK68" s="370"/>
      <c r="BL68" s="120"/>
      <c r="BM68" s="121"/>
      <c r="BN68" s="121"/>
      <c r="BO68" s="105"/>
      <c r="BP68" s="370"/>
      <c r="BQ68" s="120"/>
      <c r="BR68" s="121"/>
      <c r="BS68" s="121"/>
      <c r="BT68" s="105"/>
      <c r="BU68" s="370"/>
      <c r="BV68" s="328"/>
      <c r="BW68" s="371"/>
      <c r="BX68" s="371"/>
      <c r="BY68" s="371"/>
      <c r="BZ68" s="371"/>
      <c r="CA68" s="371"/>
      <c r="CB68" s="372"/>
      <c r="CC68" s="371"/>
      <c r="CD68" s="371"/>
      <c r="CE68" s="371"/>
      <c r="CF68" s="372"/>
      <c r="CG68" s="372"/>
      <c r="CH68" s="372"/>
      <c r="CI68" s="373"/>
      <c r="CK68" s="123"/>
      <c r="CL68" s="123"/>
      <c r="CM68" s="123"/>
      <c r="CN68" s="123"/>
      <c r="CO68" s="123"/>
      <c r="CP68" s="123"/>
      <c r="CQ68" s="123"/>
      <c r="CR68" s="123"/>
      <c r="CS68" s="123"/>
      <c r="CT68" s="123"/>
      <c r="CU68" s="123"/>
      <c r="CV68" s="123"/>
      <c r="CW68" s="123"/>
      <c r="CX68" s="123"/>
    </row>
    <row r="69" spans="1:102" s="381" customFormat="1" x14ac:dyDescent="0.25">
      <c r="A69" s="332" t="s">
        <v>178</v>
      </c>
      <c r="B69" s="374"/>
      <c r="C69" s="375"/>
      <c r="D69" s="376">
        <f>D22/D$51*1000</f>
        <v>112.41699914318686</v>
      </c>
      <c r="E69" s="377">
        <f>E22/E$51*1000</f>
        <v>115.89223821592122</v>
      </c>
      <c r="F69" s="377">
        <f>F22/F$51*1000</f>
        <v>116.9668059347935</v>
      </c>
      <c r="G69" s="378">
        <f>G22/G$51*1000</f>
        <v>128.72996943666863</v>
      </c>
      <c r="H69" s="379"/>
      <c r="I69" s="376">
        <f>I22/I$51*1000</f>
        <v>131.53261968061554</v>
      </c>
      <c r="J69" s="377">
        <f>J22/J$51*1000</f>
        <v>124.87969199198939</v>
      </c>
      <c r="K69" s="377">
        <f>K22/K$51*1000</f>
        <v>123.8664373554291</v>
      </c>
      <c r="L69" s="378">
        <f>L22/L$51*1000</f>
        <v>135.80311910919247</v>
      </c>
      <c r="M69" s="379"/>
      <c r="N69" s="376">
        <f>N22/N$51*1000</f>
        <v>136.53874141610305</v>
      </c>
      <c r="O69" s="377">
        <f>O22/O$51*1000</f>
        <v>131.84632834539767</v>
      </c>
      <c r="P69" s="377">
        <f>P22/P$51*1000</f>
        <v>132.04239120373012</v>
      </c>
      <c r="Q69" s="378">
        <f>Q22/Q$51*1000</f>
        <v>144.39983495373383</v>
      </c>
      <c r="R69" s="379"/>
      <c r="S69" s="376">
        <f>S22/S$51*1000</f>
        <v>166.64108536221556</v>
      </c>
      <c r="T69" s="377">
        <f>T22/T$51*1000</f>
        <v>140.29633687880875</v>
      </c>
      <c r="U69" s="377">
        <f>U22/U$51*1000</f>
        <v>144.83638188413164</v>
      </c>
      <c r="V69" s="378">
        <f>V22/V$51*1000</f>
        <v>187.74653107641581</v>
      </c>
      <c r="W69" s="379"/>
      <c r="X69" s="376">
        <f>X22/X$51*1000</f>
        <v>178.10580701239397</v>
      </c>
      <c r="Y69" s="377">
        <f>Y22/Y$51*1000</f>
        <v>182.24299423784046</v>
      </c>
      <c r="Z69" s="377">
        <f>Z22/Z$51*1000</f>
        <v>196.74556305278941</v>
      </c>
      <c r="AA69" s="378">
        <f>AA22/AA$51*1000</f>
        <v>214.64861455888996</v>
      </c>
      <c r="AB69" s="379"/>
      <c r="AC69" s="376">
        <f>AC22/AC$51*1000</f>
        <v>172.79578218522789</v>
      </c>
      <c r="AD69" s="377">
        <f>AD22/AD$51*1000</f>
        <v>146.4650738173882</v>
      </c>
      <c r="AE69" s="377">
        <f>AE22/AE$51*1000</f>
        <v>213.67441565908535</v>
      </c>
      <c r="AF69" s="378">
        <f>AF22/AF$51*1000</f>
        <v>191.14595025979636</v>
      </c>
      <c r="AG69" s="379"/>
      <c r="AH69" s="376">
        <f>AH22/AH$51*1000</f>
        <v>172.53304377285085</v>
      </c>
      <c r="AI69" s="377">
        <f>AI22/AI$51*1000</f>
        <v>128.58957041249471</v>
      </c>
      <c r="AJ69" s="377">
        <f>AJ22/AJ$51*1000</f>
        <v>136.20457708573576</v>
      </c>
      <c r="AK69" s="378">
        <f>AK22/AK$51*1000</f>
        <v>142.88861797248504</v>
      </c>
      <c r="AL69" s="379"/>
      <c r="AM69" s="376">
        <f>AM22/AM$51*1000</f>
        <v>154.36848598838</v>
      </c>
      <c r="AN69" s="377">
        <f>AN22/AN$51*1000</f>
        <v>141.1211467238308</v>
      </c>
      <c r="AO69" s="377">
        <f>AO22/AO$51*1000</f>
        <v>144.25184227339011</v>
      </c>
      <c r="AP69" s="378">
        <f>AP22/AP$51*1000</f>
        <v>154.3465268211061</v>
      </c>
      <c r="AQ69" s="380"/>
      <c r="AR69" s="376">
        <f>AR22/AR$51*1000</f>
        <v>126.59270707381847</v>
      </c>
      <c r="AS69" s="377">
        <f>AS22/AS$51*1000</f>
        <v>68.137953312914647</v>
      </c>
      <c r="AT69" s="377">
        <f>AT22/AT$51*1000</f>
        <v>147.4334933923887</v>
      </c>
      <c r="AU69" s="378">
        <f>AU22/AU$51*1000</f>
        <v>122.93305764438338</v>
      </c>
      <c r="AV69" s="380"/>
      <c r="AW69" s="376">
        <f>AW22/AW$51*1000</f>
        <v>169.80907537407481</v>
      </c>
      <c r="AX69" s="377">
        <f>AX22/AX$51*1000</f>
        <v>110.2163226261199</v>
      </c>
      <c r="AY69" s="377">
        <f>AY22/AY$51*1000</f>
        <v>127.45586635185762</v>
      </c>
      <c r="AZ69" s="378">
        <f>AZ22/AZ$51*1000</f>
        <v>191.14420417323666</v>
      </c>
      <c r="BA69" s="380"/>
      <c r="BB69" s="376">
        <f>BB22/BB$51*1000</f>
        <v>193.00986657377848</v>
      </c>
      <c r="BC69" s="377">
        <f>BC22/BC$51*1000</f>
        <v>236.14655408845712</v>
      </c>
      <c r="BD69" s="377">
        <f>BD22/BD$51*1000</f>
        <v>165.85565654579906</v>
      </c>
      <c r="BE69" s="378">
        <f>BE22/BE$51*1000</f>
        <v>235.7152209643001</v>
      </c>
      <c r="BF69" s="380"/>
      <c r="BG69" s="376">
        <f>BG22/BG$51*1000</f>
        <v>192.72163206918864</v>
      </c>
      <c r="BH69" s="377">
        <f>BH22/BH$51*1000</f>
        <v>171.08101753993915</v>
      </c>
      <c r="BI69" s="377">
        <f>BI22/BI$51*1000</f>
        <v>353.22767926411314</v>
      </c>
      <c r="BJ69" s="378">
        <f>BJ22/BJ$51*1000</f>
        <v>388.91057737737424</v>
      </c>
      <c r="BK69" s="380"/>
      <c r="BL69" s="376">
        <f>BL22/BL$51*1000</f>
        <v>247.23356202695933</v>
      </c>
      <c r="BM69" s="377">
        <f>BM22/BM$51*1000</f>
        <v>241.39783063916718</v>
      </c>
      <c r="BN69" s="377">
        <f>BN22/BN$51*1000</f>
        <v>245.79031709473355</v>
      </c>
      <c r="BO69" s="378">
        <f>BO22/BO$51*1000</f>
        <v>383.84823127868106</v>
      </c>
      <c r="BP69" s="380"/>
      <c r="BQ69" s="376">
        <f>BQ22/BQ$51*1000</f>
        <v>256.1623105439736</v>
      </c>
      <c r="BR69" s="756">
        <f>BR22/BR$51*1000</f>
        <v>217.67849620786762</v>
      </c>
      <c r="BS69" s="756">
        <f>BS22/BS$51*1000</f>
        <v>223.59601183470645</v>
      </c>
      <c r="BT69" s="378">
        <f>BT22/BT$51*1000</f>
        <v>254.46881924728783</v>
      </c>
      <c r="BU69" s="380"/>
      <c r="BV69" s="376">
        <f t="shared" ref="BV69:CH69" si="350">BV22/BV$51*1000</f>
        <v>118.73602327438374</v>
      </c>
      <c r="BW69" s="377">
        <f t="shared" si="350"/>
        <v>129.0077104359718</v>
      </c>
      <c r="BX69" s="377">
        <f t="shared" si="350"/>
        <v>136.29911904676848</v>
      </c>
      <c r="BY69" s="377">
        <f t="shared" si="350"/>
        <v>159.88616896679119</v>
      </c>
      <c r="BZ69" s="377">
        <f t="shared" si="350"/>
        <v>192.70400999028445</v>
      </c>
      <c r="CA69" s="377">
        <f t="shared" si="350"/>
        <v>181.31068551788974</v>
      </c>
      <c r="CB69" s="377">
        <f t="shared" si="350"/>
        <v>144.43736955103446</v>
      </c>
      <c r="CC69" s="377">
        <f t="shared" si="350"/>
        <v>148.53630790126482</v>
      </c>
      <c r="CD69" s="377">
        <f t="shared" si="350"/>
        <v>118.37249199111056</v>
      </c>
      <c r="CE69" s="377">
        <f t="shared" si="350"/>
        <v>149.35024578065398</v>
      </c>
      <c r="CF69" s="377">
        <f t="shared" si="350"/>
        <v>207.64161430736112</v>
      </c>
      <c r="CG69" s="377">
        <f t="shared" si="350"/>
        <v>280.34977797243556</v>
      </c>
      <c r="CH69" s="377">
        <f t="shared" si="350"/>
        <v>280.26532766216451</v>
      </c>
      <c r="CI69" s="378">
        <f t="shared" ref="CI69" si="351">CI22/CI$51*1000</f>
        <v>238.0851679116636</v>
      </c>
      <c r="CK69" s="123"/>
      <c r="CL69" s="123"/>
      <c r="CM69" s="123"/>
      <c r="CN69" s="123"/>
      <c r="CO69" s="123"/>
      <c r="CP69" s="123"/>
      <c r="CQ69" s="123"/>
      <c r="CR69" s="123"/>
      <c r="CS69" s="123"/>
      <c r="CT69" s="123"/>
      <c r="CU69" s="123"/>
      <c r="CV69" s="123"/>
      <c r="CW69" s="123"/>
      <c r="CX69" s="123"/>
    </row>
    <row r="70" spans="1:102" s="381" customFormat="1" x14ac:dyDescent="0.25">
      <c r="A70" s="332" t="s">
        <v>179</v>
      </c>
      <c r="B70" s="374"/>
      <c r="C70" s="375"/>
      <c r="D70" s="376">
        <f>D32/D$51*1000</f>
        <v>45.140476561995378</v>
      </c>
      <c r="E70" s="377">
        <f>E32/E$51*1000</f>
        <v>49.131534175632112</v>
      </c>
      <c r="F70" s="377">
        <f>F32/F$51*1000</f>
        <v>52.803338082279254</v>
      </c>
      <c r="G70" s="378">
        <f>G32/G$51*1000</f>
        <v>66.386114106187918</v>
      </c>
      <c r="H70" s="379"/>
      <c r="I70" s="376">
        <f>I32/I$51*1000</f>
        <v>57.761470178993569</v>
      </c>
      <c r="J70" s="377">
        <f>J32/J$51*1000</f>
        <v>60.173200431551912</v>
      </c>
      <c r="K70" s="377">
        <f>K32/K$51*1000</f>
        <v>58.514349172068862</v>
      </c>
      <c r="L70" s="378">
        <f>L32/L$51*1000</f>
        <v>76.801659761160067</v>
      </c>
      <c r="M70" s="379"/>
      <c r="N70" s="376">
        <f>N32/N$51*1000</f>
        <v>60.653838910500589</v>
      </c>
      <c r="O70" s="377">
        <f>O32/O$51*1000</f>
        <v>62.242409112507531</v>
      </c>
      <c r="P70" s="377">
        <f>P32/P$51*1000</f>
        <v>65.112469214775729</v>
      </c>
      <c r="Q70" s="378">
        <f>Q32/Q$51*1000</f>
        <v>85.277602803052602</v>
      </c>
      <c r="R70" s="379"/>
      <c r="S70" s="376">
        <f>S32/S$51*1000</f>
        <v>92.843478016582353</v>
      </c>
      <c r="T70" s="377">
        <f>T32/T$51*1000</f>
        <v>66.166556147831884</v>
      </c>
      <c r="U70" s="377">
        <f>U32/U$51*1000</f>
        <v>69.063730882738554</v>
      </c>
      <c r="V70" s="378">
        <f>V32/V$51*1000</f>
        <v>107.13576284649008</v>
      </c>
      <c r="W70" s="379"/>
      <c r="X70" s="376">
        <f>X32/X$51*1000</f>
        <v>91.471125009066043</v>
      </c>
      <c r="Y70" s="377">
        <f>Y32/Y$51*1000</f>
        <v>91.599747849177348</v>
      </c>
      <c r="Z70" s="377">
        <f>Z32/Z$51*1000</f>
        <v>103.53178220727266</v>
      </c>
      <c r="AA70" s="378">
        <f>AA32/AA$51*1000</f>
        <v>119.77374173854159</v>
      </c>
      <c r="AB70" s="379"/>
      <c r="AC70" s="376">
        <f>AC32/AC$51*1000</f>
        <v>89.94463731173289</v>
      </c>
      <c r="AD70" s="377">
        <f>AD32/AD$51*1000</f>
        <v>65.101716071336853</v>
      </c>
      <c r="AE70" s="377">
        <f>AE32/AE$51*1000</f>
        <v>127.64232661438943</v>
      </c>
      <c r="AF70" s="378">
        <f>AF32/AF$51*1000</f>
        <v>118.08733144767261</v>
      </c>
      <c r="AG70" s="379"/>
      <c r="AH70" s="376">
        <f>AH32/AH$51*1000</f>
        <v>75.794939765748978</v>
      </c>
      <c r="AI70" s="377">
        <f>AI32/AI$51*1000</f>
        <v>41.399470209258965</v>
      </c>
      <c r="AJ70" s="377">
        <f>AJ32/AJ$51*1000</f>
        <v>54.065905597446225</v>
      </c>
      <c r="AK70" s="378">
        <f>AK32/AK$51*1000</f>
        <v>65.731910884776269</v>
      </c>
      <c r="AL70" s="379"/>
      <c r="AM70" s="376">
        <f>AM32/AM$51*1000</f>
        <v>71.24253907711838</v>
      </c>
      <c r="AN70" s="377">
        <f>AN32/AN$51*1000</f>
        <v>53.926764525823017</v>
      </c>
      <c r="AO70" s="377">
        <f>AO32/AO$51*1000</f>
        <v>76.867261075927047</v>
      </c>
      <c r="AP70" s="378">
        <f>AP32/AP$51*1000</f>
        <v>81.551280529219554</v>
      </c>
      <c r="AQ70" s="380"/>
      <c r="AR70" s="376">
        <f>AR32/AR$51*1000</f>
        <v>49.686883840552277</v>
      </c>
      <c r="AS70" s="377">
        <f>AS32/AS$51*1000</f>
        <v>-5.3160568604797964</v>
      </c>
      <c r="AT70" s="377">
        <f>AT32/AT$51*1000</f>
        <v>65.510901043507829</v>
      </c>
      <c r="AU70" s="378">
        <f>AU32/AU$51*1000</f>
        <v>47.647942202323421</v>
      </c>
      <c r="AV70" s="380"/>
      <c r="AW70" s="376">
        <f>AW32/AW$51*1000</f>
        <v>71.13911860915114</v>
      </c>
      <c r="AX70" s="377">
        <f>AX32/AX$51*1000</f>
        <v>34.300001723429268</v>
      </c>
      <c r="AY70" s="377">
        <f>AY32/AY$51*1000</f>
        <v>29.505750205502842</v>
      </c>
      <c r="AZ70" s="378">
        <f>AZ32/AZ$51*1000</f>
        <v>80.647163351177426</v>
      </c>
      <c r="BA70" s="380"/>
      <c r="BB70" s="376">
        <f>BB32/BB$51*1000</f>
        <v>70.01719640725652</v>
      </c>
      <c r="BC70" s="377">
        <f>BC32/BC$51*1000</f>
        <v>101.60016701094585</v>
      </c>
      <c r="BD70" s="377">
        <f>BD32/BD$51*1000</f>
        <v>42.605345743118335</v>
      </c>
      <c r="BE70" s="378">
        <f>BE32/BE$51*1000</f>
        <v>121.83530073761541</v>
      </c>
      <c r="BF70" s="380"/>
      <c r="BG70" s="376">
        <f>BG32/BG$51*1000</f>
        <v>54.884178562373393</v>
      </c>
      <c r="BH70" s="377">
        <f>BH32/BH$51*1000</f>
        <v>25.443044354659996</v>
      </c>
      <c r="BI70" s="377">
        <f>BI32/BI$51*1000</f>
        <v>202.40419348907369</v>
      </c>
      <c r="BJ70" s="378">
        <f>BJ32/BJ$51*1000</f>
        <v>232.26003559306875</v>
      </c>
      <c r="BK70" s="380"/>
      <c r="BL70" s="376">
        <f>BL32/BL$51*1000</f>
        <v>97.376753024499735</v>
      </c>
      <c r="BM70" s="377">
        <f>BM32/BM$51*1000</f>
        <v>87.067946642230126</v>
      </c>
      <c r="BN70" s="377">
        <f>BN32/BN$51*1000</f>
        <v>107.87739751617077</v>
      </c>
      <c r="BO70" s="378">
        <f>BO32/BO$51*1000</f>
        <v>254.08958113061698</v>
      </c>
      <c r="BP70" s="380"/>
      <c r="BQ70" s="376">
        <f>BQ32/BQ$51*1000</f>
        <v>101.76374240537422</v>
      </c>
      <c r="BR70" s="756">
        <f>BR32/BR$51*1000</f>
        <v>157.75632840809021</v>
      </c>
      <c r="BS70" s="756">
        <f>BS32/BS$51*1000</f>
        <v>131.42341130424381</v>
      </c>
      <c r="BT70" s="378">
        <f>BT32/BT$51*1000</f>
        <v>135.14919359460328</v>
      </c>
      <c r="BU70" s="380"/>
      <c r="BV70" s="376">
        <f t="shared" ref="BV70:CH70" si="352">BV32/BV$51*1000</f>
        <v>53.690564861607832</v>
      </c>
      <c r="BW70" s="377">
        <f t="shared" si="352"/>
        <v>63.602946750222166</v>
      </c>
      <c r="BX70" s="377">
        <f t="shared" si="352"/>
        <v>68.637980151432259</v>
      </c>
      <c r="BY70" s="377">
        <f t="shared" si="352"/>
        <v>83.755921122462738</v>
      </c>
      <c r="BZ70" s="377">
        <f t="shared" si="352"/>
        <v>101.39943280571703</v>
      </c>
      <c r="CA70" s="377">
        <f t="shared" si="352"/>
        <v>100.48059927134634</v>
      </c>
      <c r="CB70" s="377">
        <f t="shared" si="352"/>
        <v>58.977928604757416</v>
      </c>
      <c r="CC70" s="377">
        <f t="shared" si="352"/>
        <v>71.270464346119269</v>
      </c>
      <c r="CD70" s="377">
        <f t="shared" si="352"/>
        <v>41.357035570079788</v>
      </c>
      <c r="CE70" s="377">
        <f t="shared" si="352"/>
        <v>53.538543885259983</v>
      </c>
      <c r="CF70" s="377">
        <f t="shared" si="352"/>
        <v>84.150494435731886</v>
      </c>
      <c r="CG70" s="377">
        <f t="shared" si="352"/>
        <v>132.32854204375727</v>
      </c>
      <c r="CH70" s="377">
        <f t="shared" si="352"/>
        <v>137.52915796564082</v>
      </c>
      <c r="CI70" s="378">
        <f t="shared" ref="CI70" si="353">CI32/CI$51*1000</f>
        <v>131.82160150034048</v>
      </c>
      <c r="CK70" s="123"/>
      <c r="CL70" s="123"/>
      <c r="CM70" s="123"/>
      <c r="CN70" s="123"/>
      <c r="CO70" s="123"/>
      <c r="CP70" s="123"/>
      <c r="CQ70" s="123"/>
      <c r="CR70" s="123"/>
      <c r="CS70" s="123"/>
      <c r="CT70" s="123"/>
      <c r="CU70" s="123"/>
      <c r="CV70" s="123"/>
      <c r="CW70" s="123"/>
      <c r="CX70" s="123"/>
    </row>
    <row r="71" spans="1:102" s="381" customFormat="1" x14ac:dyDescent="0.25">
      <c r="A71" s="332" t="s">
        <v>180</v>
      </c>
      <c r="B71" s="374"/>
      <c r="C71" s="375"/>
      <c r="D71" s="376">
        <f>D36/D$51*1000</f>
        <v>61.847757210490563</v>
      </c>
      <c r="E71" s="377">
        <f>E36/E$51*1000</f>
        <v>65.686406052557913</v>
      </c>
      <c r="F71" s="377">
        <f>F36/F$51*1000</f>
        <v>69.76576055412221</v>
      </c>
      <c r="G71" s="378">
        <f>G36/G$51*1000</f>
        <v>84.258675046084406</v>
      </c>
      <c r="H71" s="379"/>
      <c r="I71" s="376">
        <f>I36/I$51*1000</f>
        <v>77.508735680255725</v>
      </c>
      <c r="J71" s="377">
        <f>J36/J$51*1000</f>
        <v>78.261589726610524</v>
      </c>
      <c r="K71" s="377">
        <f>K36/K$51*1000</f>
        <v>76.133025651220109</v>
      </c>
      <c r="L71" s="378">
        <f>L36/L$51*1000</f>
        <v>95.025563800867317</v>
      </c>
      <c r="M71" s="379"/>
      <c r="N71" s="376">
        <f>N36/N$51*1000</f>
        <v>82.186678723383707</v>
      </c>
      <c r="O71" s="377">
        <f>O36/O$51*1000</f>
        <v>82.826764571897868</v>
      </c>
      <c r="P71" s="377">
        <f>P36/P$51*1000</f>
        <v>85.136202039139008</v>
      </c>
      <c r="Q71" s="378">
        <f>Q36/Q$51*1000</f>
        <v>105.95578216903932</v>
      </c>
      <c r="R71" s="379"/>
      <c r="S71" s="376">
        <f>S36/S$51*1000</f>
        <v>116.56283414486251</v>
      </c>
      <c r="T71" s="377">
        <f>T36/T$51*1000</f>
        <v>89.490669171486758</v>
      </c>
      <c r="U71" s="377">
        <f>U36/U$51*1000</f>
        <v>92.84844559378142</v>
      </c>
      <c r="V71" s="378">
        <f>V36/V$51*1000</f>
        <v>131.78914520736987</v>
      </c>
      <c r="W71" s="379"/>
      <c r="X71" s="376">
        <f>X36/X$51*1000</f>
        <v>120.04032366308564</v>
      </c>
      <c r="Y71" s="377">
        <f>Y36/Y$51*1000</f>
        <v>120.69283639328204</v>
      </c>
      <c r="Z71" s="377">
        <f>Z36/Z$51*1000</f>
        <v>132.73252769092323</v>
      </c>
      <c r="AA71" s="378">
        <f>AA36/AA$51*1000</f>
        <v>151.582569372883</v>
      </c>
      <c r="AB71" s="379"/>
      <c r="AC71" s="376">
        <f>AC36/AC$51*1000</f>
        <v>123.68002741938986</v>
      </c>
      <c r="AD71" s="377">
        <f>AD36/AD$51*1000</f>
        <v>95.578013610878614</v>
      </c>
      <c r="AE71" s="377">
        <f>AE36/AE$51*1000</f>
        <v>154.26611601150032</v>
      </c>
      <c r="AF71" s="378">
        <f>AF36/AF$51*1000</f>
        <v>148.56352693633391</v>
      </c>
      <c r="AG71" s="379"/>
      <c r="AH71" s="376">
        <f>AH36/AH$51*1000</f>
        <v>107.18915724347103</v>
      </c>
      <c r="AI71" s="377">
        <f>AI36/AI$51*1000</f>
        <v>68.533179719684426</v>
      </c>
      <c r="AJ71" s="377">
        <f>AJ36/AJ$51*1000</f>
        <v>80.123682151212208</v>
      </c>
      <c r="AK71" s="378">
        <f>AK36/AK$51*1000</f>
        <v>92.33249584822714</v>
      </c>
      <c r="AL71" s="379"/>
      <c r="AM71" s="376">
        <f>AM36/AM$51*1000</f>
        <v>106.85377653224114</v>
      </c>
      <c r="AN71" s="377">
        <f>AN36/AN$51*1000</f>
        <v>91.038967346205297</v>
      </c>
      <c r="AO71" s="377">
        <f>AO36/AO$51*1000</f>
        <v>109.8447372333916</v>
      </c>
      <c r="AP71" s="378">
        <f>AP36/AP$51*1000</f>
        <v>114.43819979109182</v>
      </c>
      <c r="AQ71" s="380"/>
      <c r="AR71" s="376">
        <f>AR36/AR$51*1000</f>
        <v>86.619969874250529</v>
      </c>
      <c r="AS71" s="377">
        <f>AS36/AS$51*1000</f>
        <v>36.140563744072374</v>
      </c>
      <c r="AT71" s="377">
        <f>AT36/AT$51*1000</f>
        <v>101.16600962210101</v>
      </c>
      <c r="AU71" s="378">
        <f>AU36/AU$51*1000</f>
        <v>80.460361051614541</v>
      </c>
      <c r="AV71" s="380"/>
      <c r="AW71" s="376">
        <f>AW36/AW$51*1000</f>
        <v>102.8310641180296</v>
      </c>
      <c r="AX71" s="377">
        <f>AX36/AX$51*1000</f>
        <v>73.026398692934322</v>
      </c>
      <c r="AY71" s="377">
        <f>AY36/AY$51*1000</f>
        <v>64.171367743046801</v>
      </c>
      <c r="AZ71" s="378">
        <f>AZ36/AZ$51*1000</f>
        <v>118.31873629949682</v>
      </c>
      <c r="BA71" s="380"/>
      <c r="BB71" s="376">
        <f>BB36/BB$51*1000</f>
        <v>111.20834467364615</v>
      </c>
      <c r="BC71" s="377">
        <f>BC36/BC$51*1000</f>
        <v>146.57564903836521</v>
      </c>
      <c r="BD71" s="377">
        <f>BD36/BD$51*1000</f>
        <v>85.746339535240025</v>
      </c>
      <c r="BE71" s="378">
        <f>BE36/BE$51*1000</f>
        <v>175.48210461949748</v>
      </c>
      <c r="BF71" s="380"/>
      <c r="BG71" s="376">
        <f>BG36/BG$51*1000</f>
        <v>106.35093652535731</v>
      </c>
      <c r="BH71" s="377">
        <f>BH36/BH$51*1000</f>
        <v>82.821330428666542</v>
      </c>
      <c r="BI71" s="377">
        <f>BI36/BI$51*1000</f>
        <v>252.44203857060478</v>
      </c>
      <c r="BJ71" s="378">
        <f>BJ36/BJ$51*1000</f>
        <v>288.06014435330627</v>
      </c>
      <c r="BK71" s="380"/>
      <c r="BL71" s="376">
        <f>BL36/BL$51*1000</f>
        <v>146.71468942204243</v>
      </c>
      <c r="BM71" s="377">
        <f>BM36/BM$51*1000</f>
        <v>139.69333821972265</v>
      </c>
      <c r="BN71" s="377">
        <f>BN36/BN$51*1000</f>
        <v>157.99084190625433</v>
      </c>
      <c r="BO71" s="378">
        <f>BO36/BO$51*1000</f>
        <v>306.14510104632109</v>
      </c>
      <c r="BP71" s="380"/>
      <c r="BQ71" s="376">
        <f>BQ36/BQ$51*1000</f>
        <v>149.12534212210164</v>
      </c>
      <c r="BR71" s="756">
        <f>BR36/BR$51*1000</f>
        <v>209.16341721892076</v>
      </c>
      <c r="BS71" s="756">
        <f>BS36/BS$51*1000</f>
        <v>175.76792944145771</v>
      </c>
      <c r="BT71" s="378">
        <f>BT36/BT$51*1000</f>
        <v>180.25684415171699</v>
      </c>
      <c r="BU71" s="380"/>
      <c r="BV71" s="376">
        <f t="shared" ref="BV71:CH71" si="354">BV36/BV$51*1000</f>
        <v>70.733198791337642</v>
      </c>
      <c r="BW71" s="377">
        <f t="shared" si="354"/>
        <v>81.977643532282826</v>
      </c>
      <c r="BX71" s="377">
        <f t="shared" si="354"/>
        <v>89.328494706517859</v>
      </c>
      <c r="BY71" s="377">
        <f t="shared" si="354"/>
        <v>107.63234989508892</v>
      </c>
      <c r="BZ71" s="377">
        <f t="shared" si="354"/>
        <v>131.04481137162844</v>
      </c>
      <c r="CA71" s="377">
        <f t="shared" si="354"/>
        <v>130.7333843961423</v>
      </c>
      <c r="CB71" s="377">
        <f t="shared" si="354"/>
        <v>86.673796857670624</v>
      </c>
      <c r="CC71" s="377">
        <f t="shared" si="354"/>
        <v>105.83800900411106</v>
      </c>
      <c r="CD71" s="377">
        <f t="shared" si="354"/>
        <v>77.819237400255346</v>
      </c>
      <c r="CE71" s="377">
        <f t="shared" si="354"/>
        <v>89.261433176321063</v>
      </c>
      <c r="CF71" s="377">
        <f t="shared" si="354"/>
        <v>130.03806392131415</v>
      </c>
      <c r="CG71" s="377">
        <f t="shared" si="354"/>
        <v>186.00803202376349</v>
      </c>
      <c r="CH71" s="377">
        <f t="shared" si="354"/>
        <v>188.57780880692553</v>
      </c>
      <c r="CI71" s="378">
        <f t="shared" ref="CI71" si="355">CI36/CI$51*1000</f>
        <v>178.76743660790802</v>
      </c>
      <c r="CK71" s="123"/>
      <c r="CL71" s="123"/>
      <c r="CM71" s="123"/>
      <c r="CN71" s="123"/>
      <c r="CO71" s="123"/>
      <c r="CP71" s="123"/>
      <c r="CQ71" s="123"/>
      <c r="CR71" s="123"/>
      <c r="CS71" s="123"/>
      <c r="CT71" s="123"/>
      <c r="CU71" s="123"/>
      <c r="CV71" s="123"/>
      <c r="CW71" s="123"/>
      <c r="CX71" s="123"/>
    </row>
    <row r="72" spans="1:102" s="381" customFormat="1" x14ac:dyDescent="0.25">
      <c r="A72" s="332" t="s">
        <v>181</v>
      </c>
      <c r="B72" s="374"/>
      <c r="C72" s="375"/>
      <c r="D72" s="382" t="s">
        <v>14</v>
      </c>
      <c r="E72" s="383" t="s">
        <v>14</v>
      </c>
      <c r="F72" s="383" t="s">
        <v>14</v>
      </c>
      <c r="G72" s="384" t="s">
        <v>14</v>
      </c>
      <c r="H72" s="379"/>
      <c r="I72" s="382" t="s">
        <v>14</v>
      </c>
      <c r="J72" s="383" t="s">
        <v>14</v>
      </c>
      <c r="K72" s="383" t="s">
        <v>14</v>
      </c>
      <c r="L72" s="384" t="s">
        <v>14</v>
      </c>
      <c r="M72" s="379"/>
      <c r="N72" s="382" t="s">
        <v>14</v>
      </c>
      <c r="O72" s="383" t="s">
        <v>14</v>
      </c>
      <c r="P72" s="383" t="s">
        <v>14</v>
      </c>
      <c r="Q72" s="384" t="s">
        <v>14</v>
      </c>
      <c r="R72" s="379"/>
      <c r="S72" s="382" t="s">
        <v>14</v>
      </c>
      <c r="T72" s="383" t="s">
        <v>14</v>
      </c>
      <c r="U72" s="383" t="s">
        <v>14</v>
      </c>
      <c r="V72" s="384" t="s">
        <v>14</v>
      </c>
      <c r="W72" s="379"/>
      <c r="X72" s="382" t="s">
        <v>14</v>
      </c>
      <c r="Y72" s="383" t="s">
        <v>14</v>
      </c>
      <c r="Z72" s="383" t="s">
        <v>14</v>
      </c>
      <c r="AA72" s="384" t="s">
        <v>14</v>
      </c>
      <c r="AB72" s="379"/>
      <c r="AC72" s="382" t="s">
        <v>14</v>
      </c>
      <c r="AD72" s="383" t="s">
        <v>14</v>
      </c>
      <c r="AE72" s="383" t="s">
        <v>14</v>
      </c>
      <c r="AF72" s="384" t="s">
        <v>14</v>
      </c>
      <c r="AG72" s="379"/>
      <c r="AH72" s="382" t="s">
        <v>14</v>
      </c>
      <c r="AI72" s="383" t="s">
        <v>14</v>
      </c>
      <c r="AJ72" s="383" t="s">
        <v>14</v>
      </c>
      <c r="AK72" s="384" t="s">
        <v>14</v>
      </c>
      <c r="AL72" s="379"/>
      <c r="AM72" s="382" t="s">
        <v>14</v>
      </c>
      <c r="AN72" s="383" t="s">
        <v>14</v>
      </c>
      <c r="AO72" s="383" t="s">
        <v>14</v>
      </c>
      <c r="AP72" s="384" t="s">
        <v>14</v>
      </c>
      <c r="AQ72" s="380"/>
      <c r="AR72" s="382" t="s">
        <v>14</v>
      </c>
      <c r="AS72" s="383" t="s">
        <v>14</v>
      </c>
      <c r="AT72" s="383" t="s">
        <v>14</v>
      </c>
      <c r="AU72" s="384" t="s">
        <v>14</v>
      </c>
      <c r="AV72" s="380"/>
      <c r="AW72" s="376">
        <f>AW41/AW$51*1000</f>
        <v>101.75613761327641</v>
      </c>
      <c r="AX72" s="377">
        <f>AX41/AX$51*1000</f>
        <v>49.991732123094394</v>
      </c>
      <c r="AY72" s="377">
        <f t="shared" ref="AY72:AZ72" si="356">AY41/AY$51*1000</f>
        <v>54.637246529686927</v>
      </c>
      <c r="AZ72" s="378">
        <f t="shared" si="356"/>
        <v>88.213913559935321</v>
      </c>
      <c r="BA72" s="380"/>
      <c r="BB72" s="376">
        <f t="shared" ref="BB72:BD72" si="357">BB41/BB$51*1000</f>
        <v>106.38802158625769</v>
      </c>
      <c r="BC72" s="377">
        <f t="shared" si="357"/>
        <v>131.35174667828696</v>
      </c>
      <c r="BD72" s="377">
        <f t="shared" si="357"/>
        <v>77.558473093901696</v>
      </c>
      <c r="BE72" s="378">
        <f>BE41/BE$51*1000</f>
        <v>49.681103261872941</v>
      </c>
      <c r="BF72" s="380"/>
      <c r="BG72" s="376">
        <f t="shared" ref="BG72:BI72" si="358">BG41/BG$51*1000</f>
        <v>96.159710851249017</v>
      </c>
      <c r="BH72" s="377">
        <f t="shared" si="358"/>
        <v>77.325623640241844</v>
      </c>
      <c r="BI72" s="377">
        <f t="shared" si="358"/>
        <v>240.88003534402952</v>
      </c>
      <c r="BJ72" s="378">
        <f t="shared" ref="BJ72:BL72" si="359">BJ41/BJ$51*1000</f>
        <v>190.22649388111878</v>
      </c>
      <c r="BK72" s="380"/>
      <c r="BL72" s="376">
        <f t="shared" si="359"/>
        <v>140.18563114414638</v>
      </c>
      <c r="BM72" s="377">
        <f t="shared" ref="BM72:BN72" si="360">BM41/BM$51*1000</f>
        <v>133.46039331100422</v>
      </c>
      <c r="BN72" s="377">
        <f t="shared" si="360"/>
        <v>152.87067710609332</v>
      </c>
      <c r="BO72" s="378">
        <f>BO41/BO$51*1000</f>
        <v>140.34240655035219</v>
      </c>
      <c r="BP72" s="380"/>
      <c r="BQ72" s="376">
        <f>BQ41/BQ$51*1000</f>
        <v>148.14779629680268</v>
      </c>
      <c r="BR72" s="756">
        <f>BR41/BR$51*1000</f>
        <v>118.26572697074586</v>
      </c>
      <c r="BS72" s="756">
        <f>BS41/BS$51*1000</f>
        <v>144.52601408541892</v>
      </c>
      <c r="BT72" s="378">
        <f>BT41/BT$51*1000</f>
        <v>165.4957510910676</v>
      </c>
      <c r="BU72" s="380"/>
      <c r="BV72" s="382" t="s">
        <v>14</v>
      </c>
      <c r="BW72" s="383" t="s">
        <v>14</v>
      </c>
      <c r="BX72" s="383" t="s">
        <v>14</v>
      </c>
      <c r="BY72" s="383" t="s">
        <v>14</v>
      </c>
      <c r="BZ72" s="383" t="s">
        <v>14</v>
      </c>
      <c r="CA72" s="383" t="s">
        <v>14</v>
      </c>
      <c r="CB72" s="383" t="s">
        <v>14</v>
      </c>
      <c r="CC72" s="383" t="s">
        <v>14</v>
      </c>
      <c r="CD72" s="383" t="s">
        <v>14</v>
      </c>
      <c r="CE72" s="377">
        <f>CE41/CE$51*1000</f>
        <v>73.203479466308139</v>
      </c>
      <c r="CF72" s="377">
        <f t="shared" ref="CF72:CG72" si="361">CF41/CF$51*1000</f>
        <v>90.095820626289282</v>
      </c>
      <c r="CG72" s="377">
        <f t="shared" si="361"/>
        <v>153.46957732838635</v>
      </c>
      <c r="CH72" s="377">
        <f t="shared" ref="CH72:CI72" si="362">CH41/CH$51*1000</f>
        <v>141.85215316150286</v>
      </c>
      <c r="CI72" s="378">
        <f t="shared" si="362"/>
        <v>144.72512868145529</v>
      </c>
      <c r="CK72" s="123"/>
      <c r="CL72" s="123"/>
      <c r="CM72" s="123"/>
      <c r="CN72" s="123"/>
      <c r="CO72" s="123"/>
      <c r="CP72" s="123"/>
      <c r="CQ72" s="123"/>
      <c r="CR72" s="123"/>
      <c r="CS72" s="123"/>
      <c r="CT72" s="123"/>
      <c r="CU72" s="123"/>
      <c r="CV72" s="123"/>
      <c r="CW72" s="123"/>
      <c r="CX72" s="123"/>
    </row>
    <row r="73" spans="1:102" s="113" customFormat="1" x14ac:dyDescent="0.25">
      <c r="A73" s="385"/>
      <c r="B73" s="305"/>
      <c r="C73" s="370"/>
      <c r="D73" s="48"/>
      <c r="E73" s="101"/>
      <c r="F73" s="101"/>
      <c r="G73" s="58"/>
      <c r="H73" s="370"/>
      <c r="I73" s="48"/>
      <c r="J73" s="101"/>
      <c r="K73" s="101"/>
      <c r="L73" s="58"/>
      <c r="M73" s="370"/>
      <c r="N73" s="48"/>
      <c r="O73" s="101"/>
      <c r="P73" s="101"/>
      <c r="Q73" s="58"/>
      <c r="R73" s="370"/>
      <c r="S73" s="48"/>
      <c r="T73" s="101"/>
      <c r="U73" s="101"/>
      <c r="V73" s="58"/>
      <c r="W73" s="370"/>
      <c r="X73" s="48"/>
      <c r="Y73" s="101"/>
      <c r="Z73" s="101"/>
      <c r="AA73" s="58"/>
      <c r="AB73" s="370"/>
      <c r="AC73" s="48"/>
      <c r="AD73" s="101"/>
      <c r="AE73" s="101"/>
      <c r="AF73" s="58"/>
      <c r="AG73" s="370"/>
      <c r="AH73" s="48"/>
      <c r="AI73" s="101"/>
      <c r="AJ73" s="101"/>
      <c r="AK73" s="58"/>
      <c r="AL73" s="370"/>
      <c r="AM73" s="48"/>
      <c r="AN73" s="101"/>
      <c r="AO73" s="101"/>
      <c r="AP73" s="58"/>
      <c r="AQ73" s="370"/>
      <c r="AR73" s="48"/>
      <c r="AS73" s="101"/>
      <c r="AT73" s="101"/>
      <c r="AU73" s="58"/>
      <c r="AV73" s="370"/>
      <c r="AW73" s="48"/>
      <c r="AX73" s="101"/>
      <c r="AY73" s="101"/>
      <c r="AZ73" s="58"/>
      <c r="BA73" s="370"/>
      <c r="BB73" s="48"/>
      <c r="BC73" s="101"/>
      <c r="BD73" s="101"/>
      <c r="BE73" s="58"/>
      <c r="BF73" s="370"/>
      <c r="BG73" s="48"/>
      <c r="BH73" s="101"/>
      <c r="BI73" s="101"/>
      <c r="BJ73" s="58"/>
      <c r="BK73" s="370"/>
      <c r="BL73" s="48"/>
      <c r="BM73" s="101"/>
      <c r="BN73" s="101"/>
      <c r="BO73" s="58"/>
      <c r="BP73" s="370"/>
      <c r="BQ73" s="48"/>
      <c r="BR73" s="101"/>
      <c r="BS73" s="101"/>
      <c r="BT73" s="58"/>
      <c r="BU73" s="370"/>
      <c r="BV73" s="386"/>
      <c r="BW73" s="387"/>
      <c r="BX73" s="387"/>
      <c r="BY73" s="387"/>
      <c r="BZ73" s="387"/>
      <c r="CA73" s="387"/>
      <c r="CB73" s="387"/>
      <c r="CC73" s="387"/>
      <c r="CD73" s="387"/>
      <c r="CE73" s="387"/>
      <c r="CF73" s="387"/>
      <c r="CG73" s="387"/>
      <c r="CH73" s="387"/>
      <c r="CI73" s="374"/>
      <c r="CJ73" s="381"/>
      <c r="CK73" s="123"/>
      <c r="CL73" s="123"/>
      <c r="CM73" s="123"/>
      <c r="CN73" s="123"/>
      <c r="CO73" s="123"/>
      <c r="CP73" s="123"/>
      <c r="CQ73" s="123"/>
      <c r="CR73" s="123"/>
      <c r="CS73" s="123"/>
      <c r="CT73" s="123"/>
      <c r="CU73" s="123"/>
      <c r="CV73" s="123"/>
      <c r="CW73" s="123"/>
      <c r="CX73" s="123"/>
    </row>
    <row r="74" spans="1:102" s="134" customFormat="1" x14ac:dyDescent="0.25">
      <c r="A74" s="131" t="s">
        <v>78</v>
      </c>
      <c r="B74" s="129"/>
      <c r="C74" s="388"/>
      <c r="D74" s="389">
        <f>D22/D$11</f>
        <v>5.6890978685886856E-2</v>
      </c>
      <c r="E74" s="390">
        <f>E22/E$11</f>
        <v>5.8674024553950807E-2</v>
      </c>
      <c r="F74" s="390">
        <f>F22/F$11</f>
        <v>5.7926585307362458E-2</v>
      </c>
      <c r="G74" s="129">
        <f>G22/G$11</f>
        <v>6.3048880338814575E-2</v>
      </c>
      <c r="H74" s="388"/>
      <c r="I74" s="389">
        <f>I22/I$11</f>
        <v>6.1837763961447023E-2</v>
      </c>
      <c r="J74" s="390">
        <f>J22/J$11</f>
        <v>5.7531829102781394E-2</v>
      </c>
      <c r="K74" s="390">
        <f>K22/K$11</f>
        <v>5.7805413527415209E-2</v>
      </c>
      <c r="L74" s="129">
        <f>L22/L$11</f>
        <v>6.2269482820620899E-2</v>
      </c>
      <c r="M74" s="388"/>
      <c r="N74" s="389">
        <f>N22/N$11</f>
        <v>5.9507572150866238E-2</v>
      </c>
      <c r="O74" s="390">
        <f>O22/O$11</f>
        <v>5.7319248141515594E-2</v>
      </c>
      <c r="P74" s="390">
        <f>P22/P$11</f>
        <v>5.7767897425768482E-2</v>
      </c>
      <c r="Q74" s="129">
        <f>Q22/Q$11</f>
        <v>6.2604492744735479E-2</v>
      </c>
      <c r="R74" s="388"/>
      <c r="S74" s="389">
        <f>S22/S$11</f>
        <v>6.7566889249063081E-2</v>
      </c>
      <c r="T74" s="390">
        <f>T22/T$11</f>
        <v>5.6491997342030122E-2</v>
      </c>
      <c r="U74" s="390">
        <f>U22/U$11</f>
        <v>5.8025788614890342E-2</v>
      </c>
      <c r="V74" s="129">
        <f>V22/V$11</f>
        <v>6.9306652133944949E-2</v>
      </c>
      <c r="W74" s="388"/>
      <c r="X74" s="389">
        <f>X22/X$11</f>
        <v>6.2652906789066598E-2</v>
      </c>
      <c r="Y74" s="390">
        <f>Y22/Y$11</f>
        <v>6.534624082898581E-2</v>
      </c>
      <c r="Z74" s="390">
        <f>Z22/Z$11</f>
        <v>7.0376076065834042E-2</v>
      </c>
      <c r="AA74" s="129">
        <f>AA22/AA$11</f>
        <v>7.4661721680701953E-2</v>
      </c>
      <c r="AB74" s="388"/>
      <c r="AC74" s="389">
        <f>AC22/AC$11</f>
        <v>6.0987249919073873E-2</v>
      </c>
      <c r="AD74" s="390">
        <f>AD22/AD$11</f>
        <v>5.4010283890732681E-2</v>
      </c>
      <c r="AE74" s="390">
        <f>AE22/AE$11</f>
        <v>7.5426074882588304E-2</v>
      </c>
      <c r="AF74" s="129">
        <f>AF22/AF$11</f>
        <v>6.2918043042619817E-2</v>
      </c>
      <c r="AG74" s="388"/>
      <c r="AH74" s="389">
        <f>AH22/AH$11</f>
        <v>5.3790255952680742E-2</v>
      </c>
      <c r="AI74" s="390">
        <f>AI22/AI$11</f>
        <v>3.9509295390973607E-2</v>
      </c>
      <c r="AJ74" s="390">
        <f>AJ22/AJ$11</f>
        <v>4.2211901290021461E-2</v>
      </c>
      <c r="AK74" s="129">
        <f>AK22/AK$11</f>
        <v>4.4266442027324576E-2</v>
      </c>
      <c r="AL74" s="388"/>
      <c r="AM74" s="389">
        <f>AM22/AM$11</f>
        <v>4.9487926176187115E-2</v>
      </c>
      <c r="AN74" s="390">
        <f>AN22/AN$11</f>
        <v>4.3443090542975633E-2</v>
      </c>
      <c r="AO74" s="390">
        <f>AO22/AO$11</f>
        <v>4.5593095732693489E-2</v>
      </c>
      <c r="AP74" s="129">
        <f>AP22/AP$11</f>
        <v>4.6627235328755165E-2</v>
      </c>
      <c r="AQ74" s="300"/>
      <c r="AR74" s="389">
        <f>AR22/AR$11</f>
        <v>3.8827432394558298E-2</v>
      </c>
      <c r="AS74" s="390">
        <f>AS22/AS$11</f>
        <v>2.5520057727302699E-2</v>
      </c>
      <c r="AT74" s="390">
        <f>AT22/AT$11</f>
        <v>4.8615710225483361E-2</v>
      </c>
      <c r="AU74" s="129">
        <f>AU22/AU$11</f>
        <v>3.7370449379312651E-2</v>
      </c>
      <c r="AV74" s="300"/>
      <c r="AW74" s="389">
        <f>AW22/AW$11</f>
        <v>4.5891607128734711E-2</v>
      </c>
      <c r="AX74" s="390">
        <f>AX22/AX$11</f>
        <v>2.5775738539181407E-2</v>
      </c>
      <c r="AY74" s="390">
        <f>AY22/AY$11</f>
        <v>2.801379269451737E-2</v>
      </c>
      <c r="AZ74" s="129">
        <f>AZ22/AZ$11</f>
        <v>3.7258287657853981E-2</v>
      </c>
      <c r="BA74" s="300"/>
      <c r="BB74" s="389">
        <f>BB22/BB$11</f>
        <v>3.612620832825212E-2</v>
      </c>
      <c r="BC74" s="390">
        <f>BC22/BC$11</f>
        <v>3.9374270244248513E-2</v>
      </c>
      <c r="BD74" s="390">
        <f>BD22/BD$11</f>
        <v>2.7699629760992266E-2</v>
      </c>
      <c r="BE74" s="129">
        <f>BE22/BE$11</f>
        <v>4.3266081406979823E-2</v>
      </c>
      <c r="BF74" s="300"/>
      <c r="BG74" s="389">
        <f>BG22/BG$11</f>
        <v>3.8125990831407282E-2</v>
      </c>
      <c r="BH74" s="390">
        <f>BH22/BH$11</f>
        <v>3.6058185821428994E-2</v>
      </c>
      <c r="BI74" s="390">
        <f>BI22/BI$11</f>
        <v>7.0640907441876039E-2</v>
      </c>
      <c r="BJ74" s="129">
        <f>BJ22/BJ$11</f>
        <v>7.7386793751320584E-2</v>
      </c>
      <c r="BK74" s="300"/>
      <c r="BL74" s="389">
        <f>BL22/BL$11</f>
        <v>4.9844608022819432E-2</v>
      </c>
      <c r="BM74" s="390">
        <f>BM22/BM$11</f>
        <v>4.7979668359652845E-2</v>
      </c>
      <c r="BN74" s="390">
        <f>BN22/BN$11</f>
        <v>4.6865283939980407E-2</v>
      </c>
      <c r="BO74" s="129">
        <f>BO22/BO$11</f>
        <v>7.1914727590977751E-2</v>
      </c>
      <c r="BP74" s="300"/>
      <c r="BQ74" s="389">
        <f>BQ22/BQ$11</f>
        <v>4.7257078742002932E-2</v>
      </c>
      <c r="BR74" s="390">
        <f>BR22/BR$11</f>
        <v>4.1188688372791951E-2</v>
      </c>
      <c r="BS74" s="390">
        <f>BS22/BS$11</f>
        <v>4.1838713680581556E-2</v>
      </c>
      <c r="BT74" s="129">
        <f>BT22/BT$11</f>
        <v>4.8038006340410569E-2</v>
      </c>
      <c r="BU74" s="300"/>
      <c r="BV74" s="389">
        <f t="shared" ref="BV74:CH74" si="363">BV22/BV$11</f>
        <v>5.9240316068202251E-2</v>
      </c>
      <c r="BW74" s="390">
        <f t="shared" si="363"/>
        <v>5.9829855582126348E-2</v>
      </c>
      <c r="BX74" s="390">
        <f t="shared" si="363"/>
        <v>5.934259088995214E-2</v>
      </c>
      <c r="BY74" s="390">
        <f t="shared" si="363"/>
        <v>6.2938860552423398E-2</v>
      </c>
      <c r="BZ74" s="390">
        <f t="shared" si="363"/>
        <v>6.8213450973333881E-2</v>
      </c>
      <c r="CA74" s="390">
        <f t="shared" si="363"/>
        <v>6.3528667717209733E-2</v>
      </c>
      <c r="CB74" s="390">
        <f t="shared" si="363"/>
        <v>4.4724251238430233E-2</v>
      </c>
      <c r="CC74" s="390">
        <f t="shared" si="363"/>
        <v>4.6250751183910796E-2</v>
      </c>
      <c r="CD74" s="390">
        <f t="shared" si="363"/>
        <v>3.8403275164781793E-2</v>
      </c>
      <c r="CE74" s="390">
        <f t="shared" si="363"/>
        <v>3.3749185703982686E-2</v>
      </c>
      <c r="CF74" s="390">
        <f t="shared" si="363"/>
        <v>3.6438749810171048E-2</v>
      </c>
      <c r="CG74" s="390">
        <f t="shared" si="363"/>
        <v>5.6546508997319882E-2</v>
      </c>
      <c r="CH74" s="390">
        <f t="shared" si="363"/>
        <v>5.4441884827521811E-2</v>
      </c>
      <c r="CI74" s="129">
        <f t="shared" ref="CI74" si="364">CI22/CI$11</f>
        <v>4.4625592164375179E-2</v>
      </c>
      <c r="CK74" s="123"/>
      <c r="CL74" s="123"/>
      <c r="CM74" s="123"/>
      <c r="CN74" s="123"/>
      <c r="CO74" s="123"/>
      <c r="CP74" s="123"/>
      <c r="CQ74" s="123"/>
      <c r="CR74" s="123"/>
      <c r="CS74" s="123"/>
      <c r="CT74" s="123"/>
      <c r="CU74" s="123"/>
      <c r="CV74" s="123"/>
      <c r="CW74" s="123"/>
      <c r="CX74" s="123"/>
    </row>
    <row r="75" spans="1:102" s="134" customFormat="1" x14ac:dyDescent="0.25">
      <c r="A75" s="131" t="s">
        <v>79</v>
      </c>
      <c r="B75" s="129"/>
      <c r="C75" s="388"/>
      <c r="D75" s="389">
        <f>D32/D$11</f>
        <v>2.2844284312270719E-2</v>
      </c>
      <c r="E75" s="390">
        <f>E32/E$11</f>
        <v>2.4874356445022748E-2</v>
      </c>
      <c r="F75" s="390">
        <f>F32/F$11</f>
        <v>2.6150300023083637E-2</v>
      </c>
      <c r="G75" s="129">
        <f>G32/G$11</f>
        <v>3.2514341320488784E-2</v>
      </c>
      <c r="H75" s="388"/>
      <c r="I75" s="389">
        <f>I32/I$11</f>
        <v>2.71555464163021E-2</v>
      </c>
      <c r="J75" s="390">
        <f>J32/J$11</f>
        <v>2.7721675386719595E-2</v>
      </c>
      <c r="K75" s="390">
        <f>K32/K$11</f>
        <v>2.7307204626167061E-2</v>
      </c>
      <c r="L75" s="129">
        <f>L32/L$11</f>
        <v>3.5215683295517254E-2</v>
      </c>
      <c r="M75" s="388"/>
      <c r="N75" s="389">
        <f>N32/N$11</f>
        <v>2.6434714849128908E-2</v>
      </c>
      <c r="O75" s="390">
        <f>O32/O$11</f>
        <v>2.7059442137055821E-2</v>
      </c>
      <c r="P75" s="390">
        <f>P32/P$11</f>
        <v>2.8486385383116378E-2</v>
      </c>
      <c r="Q75" s="129">
        <f>Q32/Q$11</f>
        <v>3.6972071801070254E-2</v>
      </c>
      <c r="R75" s="388"/>
      <c r="S75" s="389">
        <f>S32/S$11</f>
        <v>3.7644647975070278E-2</v>
      </c>
      <c r="T75" s="390">
        <f>T32/T$11</f>
        <v>2.6642754880075555E-2</v>
      </c>
      <c r="U75" s="390">
        <f>U32/U$11</f>
        <v>2.7668997230015195E-2</v>
      </c>
      <c r="V75" s="129">
        <f>V32/V$11</f>
        <v>3.9549178374349452E-2</v>
      </c>
      <c r="W75" s="388"/>
      <c r="X75" s="389">
        <f>X32/X$11</f>
        <v>3.2177119686419148E-2</v>
      </c>
      <c r="Y75" s="390">
        <f>Y32/Y$11</f>
        <v>3.2844605126575901E-2</v>
      </c>
      <c r="Z75" s="390">
        <f>Z32/Z$11</f>
        <v>3.7033417510388342E-2</v>
      </c>
      <c r="AA75" s="129">
        <f>AA32/AA$11</f>
        <v>4.1661176284395925E-2</v>
      </c>
      <c r="AB75" s="388"/>
      <c r="AC75" s="389">
        <f>AC32/AC$11</f>
        <v>3.1745428072607537E-2</v>
      </c>
      <c r="AD75" s="390">
        <f>AD32/AD$11</f>
        <v>2.4006830264331196E-2</v>
      </c>
      <c r="AE75" s="390">
        <f>AE32/AE$11</f>
        <v>4.5057147603320802E-2</v>
      </c>
      <c r="AF75" s="129">
        <f>AF32/AF$11</f>
        <v>3.8869899114862334E-2</v>
      </c>
      <c r="AG75" s="388"/>
      <c r="AH75" s="389">
        <f>AH32/AH$11</f>
        <v>2.3630425342088607E-2</v>
      </c>
      <c r="AI75" s="390">
        <f>AI32/AI$11</f>
        <v>1.2720035476286893E-2</v>
      </c>
      <c r="AJ75" s="390">
        <f>AJ32/AJ$11</f>
        <v>1.6755858863674176E-2</v>
      </c>
      <c r="AK75" s="129">
        <f>AK32/AK$11</f>
        <v>2.0363538144700346E-2</v>
      </c>
      <c r="AL75" s="388"/>
      <c r="AM75" s="389">
        <f>AM32/AM$11</f>
        <v>2.2839153288825745E-2</v>
      </c>
      <c r="AN75" s="390">
        <f>AN32/AN$11</f>
        <v>1.660095151132613E-2</v>
      </c>
      <c r="AO75" s="390">
        <f>AO32/AO$11</f>
        <v>2.4295123983946346E-2</v>
      </c>
      <c r="AP75" s="129">
        <f>AP32/AP$11</f>
        <v>2.4636192513774632E-2</v>
      </c>
      <c r="AQ75" s="300"/>
      <c r="AR75" s="389">
        <f>AR32/AR$11</f>
        <v>1.5239536050764405E-2</v>
      </c>
      <c r="AS75" s="390">
        <f>AS32/AS$11</f>
        <v>-1.9910500883118581E-3</v>
      </c>
      <c r="AT75" s="390">
        <f>AT32/AT$11</f>
        <v>2.1602004459496258E-2</v>
      </c>
      <c r="AU75" s="129">
        <f>AU32/AU$11</f>
        <v>1.4484509262360288E-2</v>
      </c>
      <c r="AV75" s="300"/>
      <c r="AW75" s="389">
        <f>AW32/AW$11</f>
        <v>1.9225641948192675E-2</v>
      </c>
      <c r="AX75" s="390">
        <f>AX32/AX$11</f>
        <v>8.0215693578862147E-3</v>
      </c>
      <c r="AY75" s="390">
        <f>AY32/AY$11</f>
        <v>6.4851308394964502E-3</v>
      </c>
      <c r="AZ75" s="129">
        <f>AZ32/AZ$11</f>
        <v>1.5719938901233112E-2</v>
      </c>
      <c r="BA75" s="300"/>
      <c r="BB75" s="389">
        <f>BB32/BB$11</f>
        <v>1.3105318753234849E-2</v>
      </c>
      <c r="BC75" s="390">
        <f>BC32/BC$11</f>
        <v>1.6940464992985925E-2</v>
      </c>
      <c r="BD75" s="390">
        <f>BD32/BD$11</f>
        <v>7.1155384597784933E-3</v>
      </c>
      <c r="BE75" s="129">
        <f>BE32/BE$11</f>
        <v>2.23631550749788E-2</v>
      </c>
      <c r="BF75" s="300"/>
      <c r="BG75" s="389">
        <f>BG32/BG$11</f>
        <v>1.0857700125262215E-2</v>
      </c>
      <c r="BH75" s="390">
        <f>BH32/BH$11</f>
        <v>5.3625471393342313E-3</v>
      </c>
      <c r="BI75" s="390">
        <f>BI32/BI$11</f>
        <v>4.0478186556321377E-2</v>
      </c>
      <c r="BJ75" s="129">
        <f>BJ32/BJ$11</f>
        <v>4.6215918302665485E-2</v>
      </c>
      <c r="BK75" s="300"/>
      <c r="BL75" s="389">
        <f>BL32/BL$11</f>
        <v>1.9632067933041463E-2</v>
      </c>
      <c r="BM75" s="390">
        <f>BM32/BM$11</f>
        <v>1.7305421484481005E-2</v>
      </c>
      <c r="BN75" s="390">
        <f>BN32/BN$11</f>
        <v>2.0569178334852341E-2</v>
      </c>
      <c r="BO75" s="129">
        <f>BO32/BO$11</f>
        <v>4.7604187076343653E-2</v>
      </c>
      <c r="BP75" s="300"/>
      <c r="BQ75" s="389">
        <f>BQ32/BQ$11</f>
        <v>1.8773476776186928E-2</v>
      </c>
      <c r="BR75" s="390">
        <f>BR32/BR$11</f>
        <v>2.9850335990155567E-2</v>
      </c>
      <c r="BS75" s="390">
        <f>BS32/BS$11</f>
        <v>2.459161248613145E-2</v>
      </c>
      <c r="BT75" s="129">
        <f>BT32/BT$11</f>
        <v>2.5513136886487615E-2</v>
      </c>
      <c r="BU75" s="300"/>
      <c r="BV75" s="389">
        <f t="shared" ref="BV75:CH75" si="365">BV32/BV$11</f>
        <v>2.6787540500088133E-2</v>
      </c>
      <c r="BW75" s="390">
        <f t="shared" si="365"/>
        <v>2.9497113822139424E-2</v>
      </c>
      <c r="BX75" s="390">
        <f t="shared" si="365"/>
        <v>2.9883946456333826E-2</v>
      </c>
      <c r="BY75" s="390">
        <f t="shared" si="365"/>
        <v>3.2970345552912464E-2</v>
      </c>
      <c r="BZ75" s="390">
        <f t="shared" si="365"/>
        <v>3.5893416222969966E-2</v>
      </c>
      <c r="CA75" s="390">
        <f t="shared" si="365"/>
        <v>3.520696303641533E-2</v>
      </c>
      <c r="CB75" s="390">
        <f t="shared" si="365"/>
        <v>1.826219699680539E-2</v>
      </c>
      <c r="CC75" s="390">
        <f t="shared" si="365"/>
        <v>2.2191964778236414E-2</v>
      </c>
      <c r="CD75" s="390">
        <f t="shared" si="365"/>
        <v>1.3417353899390029E-2</v>
      </c>
      <c r="CE75" s="390">
        <f t="shared" si="365"/>
        <v>1.20982878230959E-2</v>
      </c>
      <c r="CF75" s="390">
        <f t="shared" si="365"/>
        <v>1.4767457975003425E-2</v>
      </c>
      <c r="CG75" s="390">
        <f t="shared" si="365"/>
        <v>2.6690647474011044E-2</v>
      </c>
      <c r="CH75" s="390">
        <f t="shared" si="365"/>
        <v>2.6715208195202862E-2</v>
      </c>
      <c r="CI75" s="129">
        <f t="shared" ref="CI75" si="366">CI32/CI$11</f>
        <v>2.4708036534185115E-2</v>
      </c>
      <c r="CK75" s="123"/>
      <c r="CL75" s="123"/>
      <c r="CM75" s="123"/>
      <c r="CN75" s="123"/>
      <c r="CO75" s="123"/>
      <c r="CP75" s="123"/>
      <c r="CQ75" s="123"/>
      <c r="CR75" s="123"/>
      <c r="CS75" s="123"/>
      <c r="CT75" s="123"/>
      <c r="CU75" s="123"/>
      <c r="CV75" s="123"/>
      <c r="CW75" s="123"/>
      <c r="CX75" s="123"/>
    </row>
    <row r="76" spans="1:102" s="134" customFormat="1" x14ac:dyDescent="0.25">
      <c r="A76" s="131" t="s">
        <v>80</v>
      </c>
      <c r="B76" s="129"/>
      <c r="C76" s="388"/>
      <c r="D76" s="389">
        <f>D36/D$11</f>
        <v>3.1299353870407692E-2</v>
      </c>
      <c r="E76" s="390">
        <f>E36/E$11</f>
        <v>3.3255771576418597E-2</v>
      </c>
      <c r="F76" s="390">
        <f>F36/F$11</f>
        <v>3.4550762055726457E-2</v>
      </c>
      <c r="G76" s="129">
        <f>G36/G$11</f>
        <v>4.1267897007473388E-2</v>
      </c>
      <c r="H76" s="388"/>
      <c r="I76" s="389">
        <f>I36/I$11</f>
        <v>3.6439378411104499E-2</v>
      </c>
      <c r="J76" s="390">
        <f>J36/J$11</f>
        <v>3.6054960847854839E-2</v>
      </c>
      <c r="K76" s="390">
        <f>K36/K$11</f>
        <v>3.5529406712763549E-2</v>
      </c>
      <c r="L76" s="129">
        <f>L36/L$11</f>
        <v>4.3571846887111673E-2</v>
      </c>
      <c r="M76" s="388"/>
      <c r="N76" s="389">
        <f>N36/N$11</f>
        <v>3.5819355468257E-2</v>
      </c>
      <c r="O76" s="390">
        <f>O36/O$11</f>
        <v>3.6008343431591892E-2</v>
      </c>
      <c r="P76" s="390">
        <f>P36/P$11</f>
        <v>3.7246670116934007E-2</v>
      </c>
      <c r="Q76" s="129">
        <f>Q36/Q$11</f>
        <v>4.5937088488984278E-2</v>
      </c>
      <c r="R76" s="388"/>
      <c r="S76" s="389">
        <f>S36/S$11</f>
        <v>4.7261982770358257E-2</v>
      </c>
      <c r="T76" s="390">
        <f>T36/T$11</f>
        <v>3.6034487837976782E-2</v>
      </c>
      <c r="U76" s="390">
        <f>U36/U$11</f>
        <v>3.7197865668558074E-2</v>
      </c>
      <c r="V76" s="129">
        <f>V36/V$11</f>
        <v>4.8649977123675928E-2</v>
      </c>
      <c r="W76" s="388"/>
      <c r="X76" s="389">
        <f>X36/X$11</f>
        <v>4.2227007280393331E-2</v>
      </c>
      <c r="Y76" s="390">
        <f>Y36/Y$11</f>
        <v>4.3276413374749037E-2</v>
      </c>
      <c r="Z76" s="390">
        <f>Z36/Z$11</f>
        <v>4.7478552096651201E-2</v>
      </c>
      <c r="AA76" s="129">
        <f>AA36/AA$11</f>
        <v>5.2725314018082774E-2</v>
      </c>
      <c r="AB76" s="388"/>
      <c r="AC76" s="389">
        <f>AC36/AC$11</f>
        <v>4.365213459978233E-2</v>
      </c>
      <c r="AD76" s="390">
        <f>AD36/AD$11</f>
        <v>3.5245232971186438E-2</v>
      </c>
      <c r="AE76" s="390">
        <f>AE36/AE$11</f>
        <v>5.4455221427604415E-2</v>
      </c>
      <c r="AF76" s="129">
        <f>AF36/AF$11</f>
        <v>4.8901514102910527E-2</v>
      </c>
      <c r="AG76" s="388"/>
      <c r="AH76" s="389">
        <f>AH36/AH$11</f>
        <v>3.3418132998739358E-2</v>
      </c>
      <c r="AI76" s="390">
        <f>AI36/AI$11</f>
        <v>2.1056899349938207E-2</v>
      </c>
      <c r="AJ76" s="390">
        <f>AJ36/AJ$11</f>
        <v>2.4831566121534011E-2</v>
      </c>
      <c r="AK76" s="129">
        <f>AK36/AK$11</f>
        <v>2.8604315254072796E-2</v>
      </c>
      <c r="AL76" s="388"/>
      <c r="AM76" s="389">
        <f>AM36/AM$11</f>
        <v>3.4255513816935368E-2</v>
      </c>
      <c r="AN76" s="390">
        <f>AN36/AN$11</f>
        <v>2.802566584227114E-2</v>
      </c>
      <c r="AO76" s="390">
        <f>AO36/AO$11</f>
        <v>3.471818135204801E-2</v>
      </c>
      <c r="AP76" s="129">
        <f>AP36/AP$11</f>
        <v>3.457114962128631E-2</v>
      </c>
      <c r="AQ76" s="300"/>
      <c r="AR76" s="389">
        <f>AR36/AR$11</f>
        <v>2.6567336318592021E-2</v>
      </c>
      <c r="AS76" s="390">
        <f>AS36/AS$11</f>
        <v>1.3535911018788682E-2</v>
      </c>
      <c r="AT76" s="390">
        <f>AT36/AT$11</f>
        <v>3.3359159410045094E-2</v>
      </c>
      <c r="AU76" s="129">
        <f>AU36/AU$11</f>
        <v>2.4459164258475257E-2</v>
      </c>
      <c r="AV76" s="300"/>
      <c r="AW76" s="389">
        <f>AW36/AW$11</f>
        <v>2.77905217064436E-2</v>
      </c>
      <c r="AX76" s="390">
        <f>AX36/AX$11</f>
        <v>1.7078317569642901E-2</v>
      </c>
      <c r="AY76" s="390">
        <f>AY36/AY$11</f>
        <v>1.4104359762575585E-2</v>
      </c>
      <c r="AZ76" s="129">
        <f>AZ36/AZ$11</f>
        <v>2.3062972437108632E-2</v>
      </c>
      <c r="BA76" s="300"/>
      <c r="BB76" s="389">
        <f>BB36/BB$11</f>
        <v>2.0815183694168789E-2</v>
      </c>
      <c r="BC76" s="390">
        <f>BC36/BC$11</f>
        <v>2.4439523323727463E-2</v>
      </c>
      <c r="BD76" s="390">
        <f>BD36/BD$11</f>
        <v>1.4320535747483629E-2</v>
      </c>
      <c r="BE76" s="129">
        <f>BE36/BE$11</f>
        <v>3.2210151694383911E-2</v>
      </c>
      <c r="BF76" s="300"/>
      <c r="BG76" s="389">
        <f>BG36/BG$11</f>
        <v>2.103933423219282E-2</v>
      </c>
      <c r="BH76" s="390">
        <f>BH36/BH$11</f>
        <v>1.745598059631398E-2</v>
      </c>
      <c r="BI76" s="390">
        <f>BI36/BI$11</f>
        <v>5.0485099917016461E-2</v>
      </c>
      <c r="BJ76" s="129">
        <f>BJ36/BJ$11</f>
        <v>5.7319220087485953E-2</v>
      </c>
      <c r="BK76" s="300"/>
      <c r="BL76" s="389">
        <f>BL36/BL$11</f>
        <v>2.9579059272842441E-2</v>
      </c>
      <c r="BM76" s="390">
        <f>BM36/BM$11</f>
        <v>2.7765121260984644E-2</v>
      </c>
      <c r="BN76" s="390">
        <f>BN36/BN$11</f>
        <v>3.0124399339130081E-2</v>
      </c>
      <c r="BO76" s="129">
        <f>BO36/BO$11</f>
        <v>5.735689199795807E-2</v>
      </c>
      <c r="BP76" s="300"/>
      <c r="BQ76" s="389">
        <f>BQ36/BQ$11</f>
        <v>2.7510791966730539E-2</v>
      </c>
      <c r="BR76" s="390">
        <f>BR36/BR$11</f>
        <v>3.9577482208401127E-2</v>
      </c>
      <c r="BS76" s="390">
        <f>BS36/BS$11</f>
        <v>3.2889245267783182E-2</v>
      </c>
      <c r="BT76" s="129">
        <f>BT36/BT$11</f>
        <v>3.4028449724709732E-2</v>
      </c>
      <c r="BU76" s="300"/>
      <c r="BV76" s="389">
        <f t="shared" ref="BV76:CH76" si="367">BV36/BV$11</f>
        <v>3.5290528833281508E-2</v>
      </c>
      <c r="BW76" s="390">
        <f t="shared" si="367"/>
        <v>3.8018739786361742E-2</v>
      </c>
      <c r="BX76" s="390">
        <f t="shared" si="367"/>
        <v>3.8892285975562407E-2</v>
      </c>
      <c r="BY76" s="390">
        <f t="shared" si="367"/>
        <v>4.2369252479766889E-2</v>
      </c>
      <c r="BZ76" s="390">
        <f t="shared" si="367"/>
        <v>4.6387300483570842E-2</v>
      </c>
      <c r="CA76" s="390">
        <f t="shared" si="367"/>
        <v>4.5807105704364567E-2</v>
      </c>
      <c r="CB76" s="390">
        <f t="shared" si="367"/>
        <v>2.6838072989701318E-2</v>
      </c>
      <c r="CC76" s="390">
        <f t="shared" si="367"/>
        <v>3.2955494110594952E-2</v>
      </c>
      <c r="CD76" s="390">
        <f t="shared" si="367"/>
        <v>2.5246689807121012E-2</v>
      </c>
      <c r="CE76" s="390">
        <f t="shared" si="367"/>
        <v>2.0170711261471009E-2</v>
      </c>
      <c r="CF76" s="390">
        <f t="shared" si="367"/>
        <v>2.2820206309963245E-2</v>
      </c>
      <c r="CG76" s="390">
        <f t="shared" si="367"/>
        <v>3.7517792710503463E-2</v>
      </c>
      <c r="CH76" s="390">
        <f t="shared" si="367"/>
        <v>3.6631471447900542E-2</v>
      </c>
      <c r="CI76" s="129">
        <f t="shared" ref="CI76" si="368">CI36/CI$11</f>
        <v>3.3507348602644642E-2</v>
      </c>
      <c r="CK76" s="123"/>
      <c r="CL76" s="123"/>
      <c r="CM76" s="123"/>
      <c r="CN76" s="123"/>
      <c r="CO76" s="123"/>
      <c r="CP76" s="123"/>
      <c r="CQ76" s="123"/>
      <c r="CR76" s="123"/>
      <c r="CS76" s="123"/>
      <c r="CT76" s="123"/>
      <c r="CU76" s="123"/>
      <c r="CV76" s="123"/>
      <c r="CW76" s="123"/>
      <c r="CX76" s="123"/>
    </row>
    <row r="77" spans="1:102" s="134" customFormat="1" x14ac:dyDescent="0.25">
      <c r="A77" s="131" t="s">
        <v>182</v>
      </c>
      <c r="B77" s="129"/>
      <c r="C77" s="388"/>
      <c r="D77" s="392" t="s">
        <v>14</v>
      </c>
      <c r="E77" s="393" t="s">
        <v>14</v>
      </c>
      <c r="F77" s="393" t="s">
        <v>14</v>
      </c>
      <c r="G77" s="394" t="s">
        <v>14</v>
      </c>
      <c r="H77" s="388"/>
      <c r="I77" s="392" t="s">
        <v>14</v>
      </c>
      <c r="J77" s="393" t="s">
        <v>14</v>
      </c>
      <c r="K77" s="393" t="s">
        <v>14</v>
      </c>
      <c r="L77" s="394" t="s">
        <v>14</v>
      </c>
      <c r="M77" s="388"/>
      <c r="N77" s="392" t="s">
        <v>14</v>
      </c>
      <c r="O77" s="393" t="s">
        <v>14</v>
      </c>
      <c r="P77" s="393" t="s">
        <v>14</v>
      </c>
      <c r="Q77" s="394" t="s">
        <v>14</v>
      </c>
      <c r="R77" s="388"/>
      <c r="S77" s="392" t="s">
        <v>14</v>
      </c>
      <c r="T77" s="393" t="s">
        <v>14</v>
      </c>
      <c r="U77" s="393" t="s">
        <v>14</v>
      </c>
      <c r="V77" s="394" t="s">
        <v>14</v>
      </c>
      <c r="W77" s="388"/>
      <c r="X77" s="392" t="s">
        <v>14</v>
      </c>
      <c r="Y77" s="393" t="s">
        <v>14</v>
      </c>
      <c r="Z77" s="393" t="s">
        <v>14</v>
      </c>
      <c r="AA77" s="394" t="s">
        <v>14</v>
      </c>
      <c r="AB77" s="388"/>
      <c r="AC77" s="392" t="s">
        <v>14</v>
      </c>
      <c r="AD77" s="393" t="s">
        <v>14</v>
      </c>
      <c r="AE77" s="393" t="s">
        <v>14</v>
      </c>
      <c r="AF77" s="394" t="s">
        <v>14</v>
      </c>
      <c r="AG77" s="388"/>
      <c r="AH77" s="392" t="s">
        <v>14</v>
      </c>
      <c r="AI77" s="393" t="s">
        <v>14</v>
      </c>
      <c r="AJ77" s="393" t="s">
        <v>14</v>
      </c>
      <c r="AK77" s="394" t="s">
        <v>14</v>
      </c>
      <c r="AL77" s="388"/>
      <c r="AM77" s="392" t="s">
        <v>14</v>
      </c>
      <c r="AN77" s="393" t="s">
        <v>14</v>
      </c>
      <c r="AO77" s="393" t="s">
        <v>14</v>
      </c>
      <c r="AP77" s="394" t="s">
        <v>14</v>
      </c>
      <c r="AQ77" s="300"/>
      <c r="AR77" s="392" t="s">
        <v>14</v>
      </c>
      <c r="AS77" s="393" t="s">
        <v>14</v>
      </c>
      <c r="AT77" s="393" t="s">
        <v>14</v>
      </c>
      <c r="AU77" s="394" t="s">
        <v>14</v>
      </c>
      <c r="AV77" s="300"/>
      <c r="AW77" s="389">
        <f>AW41/AW$11</f>
        <v>2.7500018358847324E-2</v>
      </c>
      <c r="AX77" s="390">
        <f t="shared" ref="AX77:AZ77" si="369">AX41/AX$11</f>
        <v>1.1691315638399835E-2</v>
      </c>
      <c r="AY77" s="390">
        <f t="shared" si="369"/>
        <v>1.2008835226591201E-2</v>
      </c>
      <c r="AZ77" s="129">
        <f t="shared" si="369"/>
        <v>1.7194868037235148E-2</v>
      </c>
      <c r="BA77" s="300"/>
      <c r="BB77" s="389">
        <f>BB41/BB$11</f>
        <v>1.9912950045932402E-2</v>
      </c>
      <c r="BC77" s="390">
        <f t="shared" ref="BC77:BD77" si="370">BC41/BC$11</f>
        <v>2.1901141817329384E-2</v>
      </c>
      <c r="BD77" s="390">
        <f t="shared" si="370"/>
        <v>1.2953076393482659E-2</v>
      </c>
      <c r="BE77" s="129">
        <f>BE41/BE$11</f>
        <v>9.1190829736121134E-3</v>
      </c>
      <c r="BF77" s="300"/>
      <c r="BG77" s="389">
        <f>BG41/BG$11</f>
        <v>1.9023210912562764E-2</v>
      </c>
      <c r="BH77" s="390">
        <f t="shared" ref="BH77:BI77" si="371">BH41/BH$11</f>
        <v>1.629766847351611E-2</v>
      </c>
      <c r="BI77" s="390">
        <f t="shared" si="371"/>
        <v>4.8172850770877261E-2</v>
      </c>
      <c r="BJ77" s="129">
        <f t="shared" ref="BJ77:BL77" si="372">BJ41/BJ$11</f>
        <v>3.7851936420157176E-2</v>
      </c>
      <c r="BK77" s="300"/>
      <c r="BL77" s="389">
        <f t="shared" si="372"/>
        <v>2.8262739805729048E-2</v>
      </c>
      <c r="BM77" s="390">
        <f t="shared" ref="BM77:BN77" si="373">BM41/BM$11</f>
        <v>2.6526275705361931E-2</v>
      </c>
      <c r="BN77" s="390">
        <f t="shared" si="373"/>
        <v>2.9148128263786814E-2</v>
      </c>
      <c r="BO77" s="129">
        <f>BO41/BO$11</f>
        <v>2.6293428272184349E-2</v>
      </c>
      <c r="BP77" s="300"/>
      <c r="BQ77" s="389">
        <f>BQ41/BQ$11</f>
        <v>2.7330453337125082E-2</v>
      </c>
      <c r="BR77" s="390">
        <f>BR41/BR$11</f>
        <v>2.2378003607338801E-2</v>
      </c>
      <c r="BS77" s="390">
        <f>BS41/BS$11</f>
        <v>2.7043337996500712E-2</v>
      </c>
      <c r="BT77" s="129">
        <f>BT41/BT$11</f>
        <v>3.1241886388044961E-2</v>
      </c>
      <c r="BU77" s="300"/>
      <c r="BV77" s="392" t="s">
        <v>14</v>
      </c>
      <c r="BW77" s="393" t="s">
        <v>14</v>
      </c>
      <c r="BX77" s="393" t="s">
        <v>14</v>
      </c>
      <c r="BY77" s="393" t="s">
        <v>14</v>
      </c>
      <c r="BZ77" s="393" t="s">
        <v>14</v>
      </c>
      <c r="CA77" s="393" t="s">
        <v>14</v>
      </c>
      <c r="CB77" s="393" t="s">
        <v>14</v>
      </c>
      <c r="CC77" s="393" t="s">
        <v>14</v>
      </c>
      <c r="CD77" s="393" t="s">
        <v>14</v>
      </c>
      <c r="CE77" s="390">
        <f>CE41/CE$11</f>
        <v>1.6542040555557885E-2</v>
      </c>
      <c r="CF77" s="390">
        <f t="shared" ref="CF77:CG77" si="374">CF41/CF$11</f>
        <v>1.5810795334521816E-2</v>
      </c>
      <c r="CG77" s="390">
        <f t="shared" si="374"/>
        <v>3.0954791182562415E-2</v>
      </c>
      <c r="CH77" s="390">
        <f t="shared" ref="CH77:CI77" si="375">CH41/CH$11</f>
        <v>2.7554955332411167E-2</v>
      </c>
      <c r="CI77" s="129">
        <f t="shared" si="375"/>
        <v>2.7126614501545129E-2</v>
      </c>
      <c r="CK77" s="123"/>
      <c r="CL77" s="123"/>
      <c r="CM77" s="123"/>
      <c r="CN77" s="123"/>
      <c r="CO77" s="123"/>
      <c r="CP77" s="123"/>
      <c r="CQ77" s="123"/>
      <c r="CR77" s="123"/>
      <c r="CS77" s="123"/>
      <c r="CT77" s="123"/>
      <c r="CU77" s="123"/>
      <c r="CV77" s="123"/>
      <c r="CW77" s="123"/>
      <c r="CX77" s="123"/>
    </row>
    <row r="78" spans="1:102" x14ac:dyDescent="0.25">
      <c r="A78" s="318"/>
      <c r="B78" s="395"/>
      <c r="C78" s="327"/>
      <c r="D78" s="143"/>
      <c r="E78" s="144"/>
      <c r="F78" s="144"/>
      <c r="G78" s="145"/>
      <c r="H78" s="327"/>
      <c r="I78" s="143"/>
      <c r="J78" s="144"/>
      <c r="K78" s="144"/>
      <c r="L78" s="145"/>
      <c r="M78" s="327"/>
      <c r="N78" s="143"/>
      <c r="O78" s="144"/>
      <c r="P78" s="144"/>
      <c r="Q78" s="95"/>
      <c r="R78" s="327"/>
      <c r="S78" s="143"/>
      <c r="T78" s="144"/>
      <c r="U78" s="117"/>
      <c r="V78" s="145"/>
      <c r="W78" s="327"/>
      <c r="X78" s="143"/>
      <c r="Y78" s="144"/>
      <c r="Z78" s="144"/>
      <c r="AA78" s="145"/>
      <c r="AB78" s="327"/>
      <c r="AC78" s="143"/>
      <c r="AD78" s="144"/>
      <c r="AE78" s="144"/>
      <c r="AF78" s="95"/>
      <c r="AG78" s="327"/>
      <c r="AH78" s="143"/>
      <c r="AI78" s="144"/>
      <c r="AJ78" s="144"/>
      <c r="AK78" s="95"/>
      <c r="AL78" s="327"/>
      <c r="AM78" s="143"/>
      <c r="AN78" s="144"/>
      <c r="AO78" s="144"/>
      <c r="AP78" s="95"/>
      <c r="AQ78" s="327"/>
      <c r="AR78" s="143"/>
      <c r="AS78" s="144"/>
      <c r="AT78" s="117"/>
      <c r="AU78" s="145"/>
      <c r="AV78" s="327"/>
      <c r="AW78" s="143"/>
      <c r="AX78" s="144"/>
      <c r="AY78" s="144"/>
      <c r="AZ78" s="145"/>
      <c r="BA78" s="327"/>
      <c r="BB78" s="143"/>
      <c r="BC78" s="144"/>
      <c r="BD78" s="144"/>
      <c r="BE78" s="95"/>
      <c r="BF78" s="327"/>
      <c r="BG78" s="143"/>
      <c r="BH78" s="144"/>
      <c r="BI78" s="144"/>
      <c r="BJ78" s="145"/>
      <c r="BK78" s="289"/>
      <c r="BL78" s="143"/>
      <c r="BM78" s="144"/>
      <c r="BN78" s="144"/>
      <c r="BO78" s="145"/>
      <c r="BP78" s="289"/>
      <c r="BQ78" s="143"/>
      <c r="BR78" s="144"/>
      <c r="BS78" s="144"/>
      <c r="BT78" s="145"/>
      <c r="BU78" s="289"/>
      <c r="BV78" s="143"/>
      <c r="BW78" s="144"/>
      <c r="BX78" s="144"/>
      <c r="BY78" s="144"/>
      <c r="BZ78" s="117"/>
      <c r="CA78" s="144"/>
      <c r="CB78" s="144"/>
      <c r="CC78" s="144"/>
      <c r="CD78" s="117"/>
      <c r="CE78" s="144"/>
      <c r="CF78" s="144"/>
      <c r="CG78" s="144"/>
      <c r="CH78" s="144"/>
      <c r="CI78" s="145"/>
      <c r="CK78" s="123"/>
      <c r="CL78" s="123"/>
      <c r="CM78" s="123"/>
      <c r="CN78" s="123"/>
      <c r="CO78" s="123"/>
      <c r="CP78" s="123"/>
      <c r="CQ78" s="123"/>
      <c r="CR78" s="123"/>
      <c r="CS78" s="123"/>
      <c r="CT78" s="123"/>
      <c r="CU78" s="123"/>
      <c r="CV78" s="123"/>
      <c r="CW78" s="123"/>
      <c r="CX78" s="123"/>
    </row>
    <row r="79" spans="1:102" ht="6" customHeight="1" x14ac:dyDescent="0.25">
      <c r="D79" s="2"/>
      <c r="E79" s="2"/>
      <c r="F79" s="2"/>
      <c r="G79" s="2"/>
      <c r="I79" s="2"/>
      <c r="J79" s="2"/>
      <c r="K79" s="2"/>
      <c r="L79" s="2"/>
      <c r="N79" s="2"/>
      <c r="O79" s="2"/>
      <c r="P79" s="2"/>
      <c r="Q79" s="2"/>
      <c r="S79" s="2"/>
      <c r="T79" s="2"/>
      <c r="U79" s="2"/>
      <c r="V79" s="2"/>
      <c r="X79" s="2"/>
      <c r="Y79" s="2"/>
      <c r="Z79" s="2"/>
      <c r="AA79" s="2"/>
      <c r="AC79" s="2"/>
      <c r="AD79" s="2"/>
      <c r="AE79" s="2"/>
      <c r="AF79" s="2"/>
      <c r="AH79" s="2"/>
      <c r="AI79" s="2"/>
      <c r="AJ79" s="2"/>
      <c r="AK79" s="2"/>
      <c r="AM79" s="2"/>
      <c r="AN79" s="2"/>
      <c r="AO79" s="2"/>
      <c r="AR79" s="2"/>
      <c r="AS79" s="2"/>
      <c r="AT79" s="2"/>
      <c r="AU79" s="2"/>
      <c r="AW79" s="2"/>
      <c r="AX79" s="2"/>
      <c r="AY79" s="2"/>
      <c r="AZ79" s="2"/>
      <c r="BB79" s="2"/>
      <c r="BC79" s="2"/>
      <c r="BD79" s="2"/>
      <c r="BE79" s="2"/>
      <c r="BG79" s="2"/>
      <c r="BH79" s="2"/>
      <c r="BI79" s="2"/>
      <c r="BJ79" s="2"/>
      <c r="BK79" s="289"/>
      <c r="BL79" s="2"/>
      <c r="BM79" s="2"/>
      <c r="BN79" s="2"/>
      <c r="BO79" s="2"/>
      <c r="BP79" s="289"/>
      <c r="BQ79" s="2"/>
      <c r="BR79" s="2"/>
      <c r="BS79" s="2"/>
      <c r="BT79" s="2"/>
      <c r="BU79" s="289"/>
      <c r="BV79" s="2"/>
      <c r="BW79" s="4"/>
      <c r="BX79" s="4"/>
      <c r="BY79" s="4"/>
      <c r="CA79" s="4"/>
      <c r="CB79" s="4"/>
      <c r="CC79" s="4"/>
      <c r="CD79" s="4"/>
      <c r="CE79" s="4"/>
      <c r="CF79" s="4"/>
      <c r="CG79" s="4"/>
      <c r="CH79" s="4"/>
      <c r="CI79" s="4"/>
      <c r="CK79" s="123"/>
      <c r="CL79" s="123"/>
      <c r="CM79" s="123"/>
      <c r="CN79" s="123"/>
      <c r="CO79" s="123"/>
      <c r="CP79" s="123"/>
      <c r="CQ79" s="123"/>
      <c r="CR79" s="123"/>
      <c r="CS79" s="123"/>
      <c r="CT79" s="123"/>
      <c r="CU79" s="123"/>
      <c r="CV79" s="123"/>
      <c r="CW79" s="123"/>
      <c r="CX79" s="123"/>
    </row>
    <row r="80" spans="1:102" x14ac:dyDescent="0.25">
      <c r="A80" s="827" t="s">
        <v>203</v>
      </c>
      <c r="B80" s="827"/>
      <c r="C80" s="396"/>
      <c r="D80" s="146"/>
      <c r="E80" s="146"/>
      <c r="F80" s="146"/>
      <c r="G80" s="146"/>
      <c r="H80" s="396"/>
      <c r="I80" s="146"/>
      <c r="J80" s="146"/>
      <c r="K80" s="146"/>
      <c r="L80" s="146"/>
      <c r="M80" s="397"/>
      <c r="N80" s="398"/>
      <c r="O80" s="398"/>
      <c r="P80" s="398"/>
      <c r="Q80" s="398"/>
      <c r="R80" s="397"/>
      <c r="S80" s="398"/>
      <c r="T80" s="398"/>
      <c r="U80" s="398"/>
      <c r="V80" s="398"/>
      <c r="W80" s="288"/>
      <c r="X80" s="8"/>
      <c r="Y80" s="8"/>
      <c r="Z80" s="8"/>
      <c r="AA80" s="8"/>
      <c r="AB80" s="288"/>
      <c r="AC80" s="8"/>
      <c r="AD80" s="8"/>
      <c r="AE80" s="8"/>
      <c r="AF80" s="8"/>
      <c r="AG80" s="288"/>
      <c r="AH80" s="8"/>
      <c r="AI80" s="8"/>
      <c r="AJ80" s="8"/>
      <c r="AK80" s="8"/>
      <c r="AL80" s="288"/>
      <c r="AM80" s="8"/>
      <c r="AN80" s="8"/>
      <c r="AO80" s="8"/>
      <c r="AP80" s="8"/>
      <c r="AQ80" s="288"/>
      <c r="AR80" s="8"/>
      <c r="AS80" s="8"/>
      <c r="AT80" s="8"/>
      <c r="AU80" s="8"/>
      <c r="AV80" s="288"/>
      <c r="AW80" s="8"/>
      <c r="AX80" s="8"/>
      <c r="AY80" s="8"/>
      <c r="AZ80" s="8"/>
      <c r="BA80" s="288"/>
      <c r="BB80" s="8"/>
      <c r="BC80" s="8"/>
      <c r="BD80" s="8"/>
      <c r="BE80" s="8"/>
      <c r="BF80" s="288"/>
      <c r="BG80" s="8"/>
      <c r="BH80" s="8"/>
      <c r="BI80" s="8"/>
      <c r="BJ80" s="8"/>
      <c r="BK80" s="289"/>
      <c r="BL80" s="8"/>
      <c r="BM80" s="8"/>
      <c r="BN80" s="8"/>
      <c r="BO80" s="8"/>
      <c r="BP80" s="289"/>
      <c r="BQ80" s="8"/>
      <c r="BR80" s="8"/>
      <c r="BS80" s="8"/>
      <c r="BT80" s="8"/>
      <c r="BU80" s="289"/>
      <c r="BV80" s="7"/>
      <c r="CC80" s="9"/>
      <c r="CD80" s="9"/>
      <c r="CE80" s="9"/>
      <c r="CF80" s="9"/>
      <c r="CG80" s="9"/>
      <c r="CH80" s="9"/>
      <c r="CI80" s="9"/>
      <c r="CK80" s="123"/>
      <c r="CL80" s="123"/>
      <c r="CM80" s="123"/>
      <c r="CN80" s="123"/>
      <c r="CO80" s="123"/>
      <c r="CP80" s="123"/>
      <c r="CQ80" s="123"/>
      <c r="CR80" s="123"/>
      <c r="CS80" s="123"/>
      <c r="CT80" s="123"/>
      <c r="CU80" s="123"/>
      <c r="CV80" s="123"/>
      <c r="CW80" s="123"/>
      <c r="CX80" s="123"/>
    </row>
    <row r="81" spans="1:102" ht="13.5" customHeight="1" x14ac:dyDescent="0.25">
      <c r="A81" s="826" t="s">
        <v>204</v>
      </c>
      <c r="B81" s="826"/>
      <c r="C81" s="826"/>
      <c r="D81" s="826"/>
      <c r="E81" s="826"/>
      <c r="F81" s="826"/>
      <c r="G81" s="826"/>
      <c r="H81" s="826"/>
      <c r="I81" s="826"/>
      <c r="J81" s="826"/>
      <c r="K81" s="826"/>
      <c r="L81" s="826"/>
      <c r="M81" s="397"/>
      <c r="N81" s="398"/>
      <c r="O81" s="398"/>
      <c r="P81" s="398"/>
      <c r="Q81" s="398"/>
      <c r="R81" s="397"/>
      <c r="S81" s="398"/>
      <c r="T81" s="398"/>
      <c r="U81" s="398"/>
      <c r="V81" s="398"/>
      <c r="W81" s="288"/>
      <c r="X81" s="8"/>
      <c r="Y81" s="8"/>
      <c r="Z81" s="8"/>
      <c r="AA81" s="8"/>
      <c r="AB81" s="288"/>
      <c r="AC81" s="8"/>
      <c r="AD81" s="8"/>
      <c r="AE81" s="8"/>
      <c r="AF81" s="8"/>
      <c r="AG81" s="288"/>
      <c r="AH81" s="8"/>
      <c r="AI81" s="8"/>
      <c r="AJ81" s="8"/>
      <c r="AK81" s="8"/>
      <c r="AL81" s="288"/>
      <c r="AM81" s="8"/>
      <c r="AN81" s="8"/>
      <c r="AO81" s="8"/>
      <c r="AP81" s="8"/>
      <c r="AQ81" s="288"/>
      <c r="AR81" s="8"/>
      <c r="AS81" s="8"/>
      <c r="AT81" s="8"/>
      <c r="AU81" s="8"/>
      <c r="AV81" s="288"/>
      <c r="AW81" s="8"/>
      <c r="AX81" s="8"/>
      <c r="AY81" s="8"/>
      <c r="AZ81" s="8"/>
      <c r="BA81" s="288"/>
      <c r="BB81" s="8"/>
      <c r="BC81" s="8"/>
      <c r="BD81" s="8"/>
      <c r="BE81" s="8"/>
      <c r="BF81" s="288"/>
      <c r="BG81" s="8"/>
      <c r="BH81" s="8"/>
      <c r="BI81" s="8"/>
      <c r="BJ81" s="8"/>
      <c r="BK81" s="289"/>
      <c r="BL81" s="8"/>
      <c r="BM81" s="8"/>
      <c r="BN81" s="8"/>
      <c r="BO81" s="8"/>
      <c r="BP81" s="289"/>
      <c r="BQ81" s="8"/>
      <c r="BR81" s="8"/>
      <c r="BS81" s="8"/>
      <c r="BT81" s="8"/>
      <c r="BU81" s="289"/>
      <c r="BV81" s="7"/>
      <c r="CC81" s="9"/>
      <c r="CD81" s="9"/>
      <c r="CE81" s="9"/>
      <c r="CF81" s="9"/>
      <c r="CG81" s="9"/>
      <c r="CH81" s="9"/>
      <c r="CI81" s="9"/>
      <c r="CK81" s="123"/>
      <c r="CL81" s="123"/>
      <c r="CM81" s="123"/>
      <c r="CN81" s="123"/>
      <c r="CO81" s="123"/>
      <c r="CP81" s="123"/>
      <c r="CQ81" s="123"/>
      <c r="CR81" s="123"/>
      <c r="CS81" s="123"/>
      <c r="CT81" s="123"/>
      <c r="CU81" s="123"/>
      <c r="CV81" s="123"/>
      <c r="CW81" s="123"/>
      <c r="CX81" s="123"/>
    </row>
    <row r="82" spans="1:102" ht="15" customHeight="1" x14ac:dyDescent="0.25">
      <c r="A82" s="826"/>
      <c r="B82" s="826"/>
      <c r="C82" s="288"/>
      <c r="H82" s="288"/>
      <c r="M82" s="288"/>
      <c r="R82" s="288"/>
      <c r="W82" s="288"/>
      <c r="AB82" s="288"/>
      <c r="AG82" s="288"/>
      <c r="AL82" s="288"/>
      <c r="AQ82" s="288"/>
      <c r="AV82" s="288"/>
      <c r="BA82" s="288"/>
      <c r="BF82" s="288"/>
      <c r="BK82" s="289"/>
      <c r="BP82" s="289"/>
      <c r="BU82" s="289"/>
      <c r="BV82" s="7"/>
      <c r="BW82" s="7"/>
      <c r="BX82" s="7"/>
      <c r="BY82" s="7"/>
      <c r="BZ82" s="7"/>
      <c r="CA82" s="7"/>
      <c r="CB82" s="7"/>
      <c r="CC82" s="7"/>
      <c r="CD82" s="7"/>
      <c r="CE82" s="7"/>
      <c r="CF82" s="7"/>
      <c r="CG82" s="7"/>
      <c r="CH82" s="7"/>
      <c r="CI82" s="9"/>
      <c r="CK82" s="123"/>
      <c r="CL82" s="123"/>
      <c r="CM82" s="123"/>
      <c r="CN82" s="123"/>
      <c r="CO82" s="123"/>
      <c r="CP82" s="123"/>
      <c r="CQ82" s="123"/>
      <c r="CR82" s="123"/>
      <c r="CS82" s="123"/>
      <c r="CT82" s="123"/>
      <c r="CU82" s="123"/>
      <c r="CV82" s="123"/>
      <c r="CW82" s="123"/>
      <c r="CX82" s="123"/>
    </row>
    <row r="83" spans="1:102" x14ac:dyDescent="0.25">
      <c r="A83" s="822" t="s">
        <v>156</v>
      </c>
      <c r="B83" s="823"/>
      <c r="C83" s="290"/>
      <c r="D83" s="819">
        <v>2012</v>
      </c>
      <c r="E83" s="820"/>
      <c r="F83" s="820"/>
      <c r="G83" s="821"/>
      <c r="H83" s="291"/>
      <c r="I83" s="819">
        <v>2013</v>
      </c>
      <c r="J83" s="820"/>
      <c r="K83" s="820"/>
      <c r="L83" s="821"/>
      <c r="M83" s="291"/>
      <c r="N83" s="819">
        <v>2014</v>
      </c>
      <c r="O83" s="820"/>
      <c r="P83" s="820"/>
      <c r="Q83" s="821"/>
      <c r="R83" s="291"/>
      <c r="S83" s="819">
        <v>2015</v>
      </c>
      <c r="T83" s="820"/>
      <c r="U83" s="820"/>
      <c r="V83" s="821"/>
      <c r="W83" s="291"/>
      <c r="X83" s="819">
        <v>2016</v>
      </c>
      <c r="Y83" s="820"/>
      <c r="Z83" s="820"/>
      <c r="AA83" s="821"/>
      <c r="AB83" s="291"/>
      <c r="AC83" s="819">
        <v>2017</v>
      </c>
      <c r="AD83" s="820"/>
      <c r="AE83" s="820"/>
      <c r="AF83" s="821"/>
      <c r="AG83" s="290"/>
      <c r="AH83" s="819">
        <v>2018</v>
      </c>
      <c r="AI83" s="820"/>
      <c r="AJ83" s="820"/>
      <c r="AK83" s="821"/>
      <c r="AL83" s="290"/>
      <c r="AM83" s="819">
        <v>2019</v>
      </c>
      <c r="AN83" s="820"/>
      <c r="AO83" s="820"/>
      <c r="AP83" s="821"/>
      <c r="AQ83" s="291"/>
      <c r="AR83" s="819">
        <v>2020</v>
      </c>
      <c r="AS83" s="820"/>
      <c r="AT83" s="820"/>
      <c r="AU83" s="821"/>
      <c r="AV83" s="291"/>
      <c r="AW83" s="819">
        <v>2021</v>
      </c>
      <c r="AX83" s="820"/>
      <c r="AY83" s="820"/>
      <c r="AZ83" s="821"/>
      <c r="BA83" s="291"/>
      <c r="BB83" s="819">
        <v>2022</v>
      </c>
      <c r="BC83" s="820"/>
      <c r="BD83" s="820"/>
      <c r="BE83" s="821"/>
      <c r="BF83" s="291"/>
      <c r="BG83" s="819">
        <v>2023</v>
      </c>
      <c r="BH83" s="820"/>
      <c r="BI83" s="820"/>
      <c r="BJ83" s="821"/>
      <c r="BK83" s="292"/>
      <c r="BL83" s="819">
        <v>2024</v>
      </c>
      <c r="BM83" s="820"/>
      <c r="BN83" s="820"/>
      <c r="BO83" s="821"/>
      <c r="BP83" s="292"/>
      <c r="BQ83" s="819">
        <v>2025</v>
      </c>
      <c r="BR83" s="820"/>
      <c r="BS83" s="820"/>
      <c r="BT83" s="821"/>
      <c r="BU83" s="292"/>
      <c r="BV83" s="11"/>
      <c r="BW83" s="12"/>
      <c r="BX83" s="12"/>
      <c r="BY83" s="12"/>
      <c r="BZ83" s="12"/>
      <c r="CA83" s="12"/>
      <c r="CB83" s="13"/>
      <c r="CC83" s="14"/>
      <c r="CD83" s="14"/>
      <c r="CE83" s="14"/>
      <c r="CF83" s="14"/>
      <c r="CG83" s="15"/>
      <c r="CH83" s="15"/>
      <c r="CI83" s="16"/>
      <c r="CK83" s="123"/>
      <c r="CL83" s="123"/>
      <c r="CM83" s="123"/>
      <c r="CN83" s="123"/>
      <c r="CO83" s="123"/>
      <c r="CP83" s="123"/>
      <c r="CQ83" s="123"/>
      <c r="CR83" s="123"/>
      <c r="CS83" s="123"/>
      <c r="CT83" s="123"/>
      <c r="CU83" s="123"/>
      <c r="CV83" s="123"/>
      <c r="CW83" s="123"/>
      <c r="CX83" s="123"/>
    </row>
    <row r="84" spans="1:102" s="28" customFormat="1" x14ac:dyDescent="0.25">
      <c r="A84" s="824"/>
      <c r="B84" s="825"/>
      <c r="C84" s="293"/>
      <c r="D84" s="18" t="s">
        <v>149</v>
      </c>
      <c r="E84" s="19" t="s">
        <v>150</v>
      </c>
      <c r="F84" s="19" t="s">
        <v>151</v>
      </c>
      <c r="G84" s="20" t="s">
        <v>152</v>
      </c>
      <c r="H84" s="294"/>
      <c r="I84" s="18" t="s">
        <v>149</v>
      </c>
      <c r="J84" s="19" t="s">
        <v>150</v>
      </c>
      <c r="K84" s="19" t="s">
        <v>151</v>
      </c>
      <c r="L84" s="20" t="s">
        <v>152</v>
      </c>
      <c r="M84" s="295"/>
      <c r="N84" s="18" t="s">
        <v>149</v>
      </c>
      <c r="O84" s="19" t="s">
        <v>150</v>
      </c>
      <c r="P84" s="19" t="s">
        <v>151</v>
      </c>
      <c r="Q84" s="20" t="s">
        <v>152</v>
      </c>
      <c r="R84" s="295"/>
      <c r="S84" s="18" t="s">
        <v>149</v>
      </c>
      <c r="T84" s="19" t="s">
        <v>150</v>
      </c>
      <c r="U84" s="19" t="s">
        <v>151</v>
      </c>
      <c r="V84" s="20" t="s">
        <v>152</v>
      </c>
      <c r="W84" s="295"/>
      <c r="X84" s="18" t="s">
        <v>149</v>
      </c>
      <c r="Y84" s="19" t="s">
        <v>150</v>
      </c>
      <c r="Z84" s="19" t="s">
        <v>151</v>
      </c>
      <c r="AA84" s="20" t="s">
        <v>152</v>
      </c>
      <c r="AB84" s="295"/>
      <c r="AC84" s="18" t="s">
        <v>149</v>
      </c>
      <c r="AD84" s="19" t="s">
        <v>150</v>
      </c>
      <c r="AE84" s="19" t="s">
        <v>151</v>
      </c>
      <c r="AF84" s="20" t="s">
        <v>152</v>
      </c>
      <c r="AG84" s="293"/>
      <c r="AH84" s="18" t="s">
        <v>149</v>
      </c>
      <c r="AI84" s="19" t="s">
        <v>150</v>
      </c>
      <c r="AJ84" s="19" t="s">
        <v>151</v>
      </c>
      <c r="AK84" s="20" t="s">
        <v>152</v>
      </c>
      <c r="AL84" s="293"/>
      <c r="AM84" s="18" t="s">
        <v>149</v>
      </c>
      <c r="AN84" s="19" t="s">
        <v>150</v>
      </c>
      <c r="AO84" s="19" t="s">
        <v>151</v>
      </c>
      <c r="AP84" s="20" t="s">
        <v>152</v>
      </c>
      <c r="AQ84" s="295"/>
      <c r="AR84" s="18" t="s">
        <v>149</v>
      </c>
      <c r="AS84" s="19" t="s">
        <v>150</v>
      </c>
      <c r="AT84" s="19" t="s">
        <v>151</v>
      </c>
      <c r="AU84" s="20" t="s">
        <v>152</v>
      </c>
      <c r="AV84" s="295"/>
      <c r="AW84" s="18" t="s">
        <v>149</v>
      </c>
      <c r="AX84" s="19" t="s">
        <v>150</v>
      </c>
      <c r="AY84" s="19" t="s">
        <v>151</v>
      </c>
      <c r="AZ84" s="20" t="s">
        <v>152</v>
      </c>
      <c r="BA84" s="295"/>
      <c r="BB84" s="18" t="s">
        <v>149</v>
      </c>
      <c r="BC84" s="19" t="s">
        <v>150</v>
      </c>
      <c r="BD84" s="19" t="s">
        <v>151</v>
      </c>
      <c r="BE84" s="20" t="s">
        <v>152</v>
      </c>
      <c r="BF84" s="295"/>
      <c r="BG84" s="18" t="s">
        <v>149</v>
      </c>
      <c r="BH84" s="19" t="s">
        <v>150</v>
      </c>
      <c r="BI84" s="19" t="s">
        <v>151</v>
      </c>
      <c r="BJ84" s="20" t="s">
        <v>152</v>
      </c>
      <c r="BK84" s="296"/>
      <c r="BL84" s="18" t="s">
        <v>149</v>
      </c>
      <c r="BM84" s="19" t="s">
        <v>150</v>
      </c>
      <c r="BN84" s="19" t="s">
        <v>151</v>
      </c>
      <c r="BO84" s="20" t="s">
        <v>152</v>
      </c>
      <c r="BP84" s="296"/>
      <c r="BQ84" s="18" t="s">
        <v>149</v>
      </c>
      <c r="BR84" s="19" t="s">
        <v>150</v>
      </c>
      <c r="BS84" s="19" t="s">
        <v>151</v>
      </c>
      <c r="BT84" s="20" t="s">
        <v>152</v>
      </c>
      <c r="BU84" s="296"/>
      <c r="BV84" s="24">
        <v>2012</v>
      </c>
      <c r="BW84" s="25">
        <v>2013</v>
      </c>
      <c r="BX84" s="25">
        <v>2014</v>
      </c>
      <c r="BY84" s="25">
        <v>2015</v>
      </c>
      <c r="BZ84" s="25">
        <v>2016</v>
      </c>
      <c r="CA84" s="25">
        <v>2017</v>
      </c>
      <c r="CB84" s="25">
        <v>2018</v>
      </c>
      <c r="CC84" s="26">
        <v>2019</v>
      </c>
      <c r="CD84" s="26">
        <v>2020</v>
      </c>
      <c r="CE84" s="26">
        <v>2021</v>
      </c>
      <c r="CF84" s="26">
        <v>2022</v>
      </c>
      <c r="CG84" s="26">
        <v>2023</v>
      </c>
      <c r="CH84" s="26">
        <v>2024</v>
      </c>
      <c r="CI84" s="27">
        <v>2025</v>
      </c>
      <c r="CK84" s="123"/>
      <c r="CL84" s="123"/>
      <c r="CM84" s="123"/>
      <c r="CN84" s="123"/>
      <c r="CO84" s="123"/>
      <c r="CP84" s="123"/>
      <c r="CQ84" s="123"/>
      <c r="CR84" s="123"/>
      <c r="CS84" s="123"/>
      <c r="CT84" s="123"/>
      <c r="CU84" s="123"/>
      <c r="CV84" s="123"/>
      <c r="CW84" s="123"/>
      <c r="CX84" s="123"/>
    </row>
    <row r="85" spans="1:102" ht="6" customHeight="1" x14ac:dyDescent="0.25">
      <c r="D85" s="2"/>
      <c r="E85" s="2"/>
      <c r="F85" s="2"/>
      <c r="G85" s="2"/>
      <c r="I85" s="2"/>
      <c r="J85" s="2"/>
      <c r="K85" s="2"/>
      <c r="L85" s="2"/>
      <c r="N85" s="2"/>
      <c r="O85" s="2"/>
      <c r="P85" s="2"/>
      <c r="Q85" s="2"/>
      <c r="S85" s="2"/>
      <c r="T85" s="2"/>
      <c r="U85" s="2"/>
      <c r="V85" s="2"/>
      <c r="X85" s="2"/>
      <c r="Y85" s="2"/>
      <c r="Z85" s="2"/>
      <c r="AA85" s="2"/>
      <c r="AC85" s="2"/>
      <c r="AD85" s="2"/>
      <c r="AE85" s="2"/>
      <c r="AF85" s="2"/>
      <c r="AH85" s="2"/>
      <c r="AI85" s="2"/>
      <c r="AJ85" s="2"/>
      <c r="AK85" s="2"/>
      <c r="AM85" s="2"/>
      <c r="AN85" s="2"/>
      <c r="AO85" s="2"/>
      <c r="AP85" s="2"/>
      <c r="AR85" s="2"/>
      <c r="AS85" s="2"/>
      <c r="AT85" s="2"/>
      <c r="AU85" s="2"/>
      <c r="AW85" s="2"/>
      <c r="AX85" s="2"/>
      <c r="AY85" s="2"/>
      <c r="AZ85" s="2"/>
      <c r="BB85" s="2"/>
      <c r="BC85" s="2"/>
      <c r="BD85" s="2"/>
      <c r="BE85" s="2"/>
      <c r="BG85" s="2"/>
      <c r="BH85" s="2"/>
      <c r="BI85" s="2"/>
      <c r="BJ85" s="2"/>
      <c r="BL85" s="2"/>
      <c r="BM85" s="2"/>
      <c r="BN85" s="2"/>
      <c r="BO85" s="2"/>
      <c r="BQ85" s="2"/>
      <c r="BR85" s="2"/>
      <c r="BS85" s="2"/>
      <c r="BT85" s="2"/>
      <c r="BV85" s="4"/>
      <c r="BW85" s="4"/>
      <c r="BX85" s="4"/>
      <c r="BY85" s="4"/>
      <c r="BZ85" s="4"/>
      <c r="CA85" s="4"/>
      <c r="CB85" s="4"/>
      <c r="CC85" s="5"/>
      <c r="CD85" s="5"/>
      <c r="CE85" s="5"/>
      <c r="CF85" s="5"/>
      <c r="CG85" s="5"/>
      <c r="CH85" s="5"/>
      <c r="CI85" s="5"/>
      <c r="CK85" s="123"/>
      <c r="CL85" s="123"/>
      <c r="CM85" s="123"/>
      <c r="CN85" s="123"/>
      <c r="CO85" s="123"/>
      <c r="CP85" s="123"/>
      <c r="CQ85" s="123"/>
      <c r="CR85" s="123"/>
      <c r="CS85" s="123"/>
      <c r="CT85" s="123"/>
      <c r="CU85" s="123"/>
      <c r="CV85" s="123"/>
      <c r="CW85" s="123"/>
      <c r="CX85" s="123"/>
    </row>
    <row r="86" spans="1:102" x14ac:dyDescent="0.25">
      <c r="A86" s="156"/>
      <c r="B86" s="157"/>
      <c r="D86" s="158"/>
      <c r="E86" s="159"/>
      <c r="F86" s="159"/>
      <c r="G86" s="160"/>
      <c r="I86" s="158"/>
      <c r="J86" s="159"/>
      <c r="K86" s="159"/>
      <c r="L86" s="160"/>
      <c r="N86" s="158"/>
      <c r="O86" s="159"/>
      <c r="P86" s="159"/>
      <c r="Q86" s="160"/>
      <c r="S86" s="158"/>
      <c r="T86" s="159"/>
      <c r="U86" s="159"/>
      <c r="V86" s="160"/>
      <c r="X86" s="158"/>
      <c r="Y86" s="159"/>
      <c r="Z86" s="159"/>
      <c r="AA86" s="160"/>
      <c r="AC86" s="158"/>
      <c r="AD86" s="159"/>
      <c r="AE86" s="159"/>
      <c r="AF86" s="160"/>
      <c r="AH86" s="158"/>
      <c r="AI86" s="159"/>
      <c r="AJ86" s="159"/>
      <c r="AK86" s="160"/>
      <c r="AM86" s="158"/>
      <c r="AN86" s="159"/>
      <c r="AO86" s="159"/>
      <c r="AP86" s="160"/>
      <c r="AR86" s="158"/>
      <c r="AS86" s="159"/>
      <c r="AT86" s="159"/>
      <c r="AU86" s="160"/>
      <c r="AW86" s="158"/>
      <c r="AX86" s="159"/>
      <c r="AY86" s="159"/>
      <c r="AZ86" s="160"/>
      <c r="BB86" s="158"/>
      <c r="BC86" s="159"/>
      <c r="BD86" s="159"/>
      <c r="BE86" s="160"/>
      <c r="BG86" s="158"/>
      <c r="BH86" s="159"/>
      <c r="BI86" s="159"/>
      <c r="BJ86" s="160"/>
      <c r="BL86" s="158"/>
      <c r="BM86" s="159"/>
      <c r="BN86" s="159"/>
      <c r="BO86" s="160"/>
      <c r="BQ86" s="158"/>
      <c r="BR86" s="159"/>
      <c r="BS86" s="159"/>
      <c r="BT86" s="160"/>
      <c r="BV86" s="158"/>
      <c r="BW86" s="159"/>
      <c r="BX86" s="159"/>
      <c r="BY86" s="159"/>
      <c r="BZ86" s="159"/>
      <c r="CA86" s="159"/>
      <c r="CB86" s="159"/>
      <c r="CC86" s="161"/>
      <c r="CD86" s="161"/>
      <c r="CE86" s="161"/>
      <c r="CF86" s="161"/>
      <c r="CG86" s="161"/>
      <c r="CH86" s="161"/>
      <c r="CI86" s="162"/>
      <c r="CK86" s="123"/>
      <c r="CL86" s="123"/>
      <c r="CM86" s="123"/>
      <c r="CN86" s="123"/>
      <c r="CO86" s="123"/>
      <c r="CP86" s="123"/>
      <c r="CQ86" s="123"/>
      <c r="CR86" s="123"/>
      <c r="CS86" s="123"/>
      <c r="CT86" s="123"/>
      <c r="CU86" s="123"/>
      <c r="CV86" s="123"/>
      <c r="CW86" s="123"/>
      <c r="CX86" s="123"/>
    </row>
    <row r="87" spans="1:102" s="113" customFormat="1" x14ac:dyDescent="0.25">
      <c r="A87" s="163" t="s">
        <v>5</v>
      </c>
      <c r="B87" s="164"/>
      <c r="C87" s="399"/>
      <c r="D87" s="400">
        <v>111.81866642726247</v>
      </c>
      <c r="E87" s="126">
        <v>211.11003168000008</v>
      </c>
      <c r="F87" s="126">
        <v>213.43291645999997</v>
      </c>
      <c r="G87" s="168">
        <v>405.25047054200104</v>
      </c>
      <c r="H87" s="401"/>
      <c r="I87" s="400">
        <v>47.076573979999971</v>
      </c>
      <c r="J87" s="126">
        <v>153.40957283000003</v>
      </c>
      <c r="K87" s="126">
        <v>209.39543166000001</v>
      </c>
      <c r="L87" s="168">
        <v>336.25173129443067</v>
      </c>
      <c r="M87" s="401"/>
      <c r="N87" s="400">
        <v>59.741403000000005</v>
      </c>
      <c r="O87" s="126">
        <v>145.86890617999998</v>
      </c>
      <c r="P87" s="126">
        <v>240.88611395999999</v>
      </c>
      <c r="Q87" s="168">
        <v>368.05780656999951</v>
      </c>
      <c r="R87" s="401"/>
      <c r="S87" s="400">
        <v>52.918310009999999</v>
      </c>
      <c r="T87" s="126">
        <v>196.35676396999997</v>
      </c>
      <c r="U87" s="126">
        <v>239.03219238000003</v>
      </c>
      <c r="V87" s="168">
        <v>383.68136980000088</v>
      </c>
      <c r="W87" s="401"/>
      <c r="X87" s="400">
        <v>146.1474444600002</v>
      </c>
      <c r="Y87" s="126">
        <v>201.09152283999998</v>
      </c>
      <c r="Z87" s="126">
        <v>253.71601549999997</v>
      </c>
      <c r="AA87" s="168">
        <v>464.38600673000002</v>
      </c>
      <c r="AB87" s="401"/>
      <c r="AC87" s="400">
        <v>294.66316651</v>
      </c>
      <c r="AD87" s="126">
        <v>276.53545732999999</v>
      </c>
      <c r="AE87" s="126">
        <v>291.41484130999993</v>
      </c>
      <c r="AF87" s="168">
        <v>473.82693451000006</v>
      </c>
      <c r="AG87" s="401"/>
      <c r="AH87" s="400">
        <f>SUM(AH88:AH90)</f>
        <v>256.50690006000002</v>
      </c>
      <c r="AI87" s="126">
        <f t="shared" ref="AI87:AK87" si="376">SUM(AI88:AI90)</f>
        <v>164.40550260000001</v>
      </c>
      <c r="AJ87" s="126">
        <f t="shared" si="376"/>
        <v>253.38657316999993</v>
      </c>
      <c r="AK87" s="168">
        <f t="shared" si="376"/>
        <v>282.81121708999996</v>
      </c>
      <c r="AL87" s="401"/>
      <c r="AM87" s="400">
        <f>SUM(AM88:AM90)</f>
        <v>123.49622555999997</v>
      </c>
      <c r="AN87" s="126">
        <f t="shared" ref="AN87" si="377">SUM(AN88:AN90)</f>
        <v>150.09224942</v>
      </c>
      <c r="AO87" s="126">
        <f t="shared" ref="AO87" si="378">SUM(AO88:AO90)</f>
        <v>225.93521505999996</v>
      </c>
      <c r="AP87" s="168">
        <f t="shared" ref="AP87" si="379">SUM(AP88:AP90)</f>
        <v>238.14772300999996</v>
      </c>
      <c r="AQ87" s="402"/>
      <c r="AR87" s="400">
        <f>SUM(AR88:AR90)</f>
        <v>203.03935024000006</v>
      </c>
      <c r="AS87" s="126">
        <f t="shared" ref="AS87" si="380">SUM(AS88:AS90)</f>
        <v>205.93446939</v>
      </c>
      <c r="AT87" s="126">
        <f t="shared" ref="AT87" si="381">SUM(AT88:AT90)</f>
        <v>111.49491050377499</v>
      </c>
      <c r="AU87" s="168">
        <f t="shared" ref="AU87" si="382">SUM(AU88:AU90)</f>
        <v>197.68120550000012</v>
      </c>
      <c r="AV87" s="402"/>
      <c r="AW87" s="400">
        <f>SUM(AW88:AW90)</f>
        <v>45.983462849525068</v>
      </c>
      <c r="AX87" s="126">
        <f t="shared" ref="AX87" si="383">SUM(AX88:AX90)</f>
        <v>118.20476422243213</v>
      </c>
      <c r="AY87" s="126">
        <f t="shared" ref="AY87" si="384">SUM(AY88:AY90)</f>
        <v>253.39658562000011</v>
      </c>
      <c r="AZ87" s="168">
        <f t="shared" ref="AZ87" si="385">SUM(AZ88:AZ90)</f>
        <v>424.59363194999975</v>
      </c>
      <c r="BA87" s="402"/>
      <c r="BB87" s="400">
        <f>SUM(BB88:BB90)</f>
        <v>176.76323749799988</v>
      </c>
      <c r="BC87" s="126">
        <f t="shared" ref="BC87" si="386">SUM(BC88:BC90)</f>
        <v>291.60130972000002</v>
      </c>
      <c r="BD87" s="126">
        <f t="shared" ref="BD87" si="387">SUM(BD88:BD90)</f>
        <v>359.91554479999996</v>
      </c>
      <c r="BE87" s="168">
        <f t="shared" ref="BE87" si="388">SUM(BE88:BE90)</f>
        <v>333.85928077100175</v>
      </c>
      <c r="BF87" s="402"/>
      <c r="BG87" s="400">
        <f>SUM(BG88:BG90)</f>
        <v>205.88607387999991</v>
      </c>
      <c r="BH87" s="126">
        <f t="shared" ref="BH87" si="389">SUM(BH88:BH90)</f>
        <v>270.06945219000033</v>
      </c>
      <c r="BI87" s="126">
        <f t="shared" ref="BI87:BJ87" si="390">SUM(BI88:BI90)</f>
        <v>102.3651083799999</v>
      </c>
      <c r="BJ87" s="168">
        <f t="shared" si="390"/>
        <v>598.30266472333335</v>
      </c>
      <c r="BK87" s="403"/>
      <c r="BL87" s="400">
        <f t="shared" ref="BL87" si="391">SUM(BL88:BL90)</f>
        <v>184.62856267350799</v>
      </c>
      <c r="BM87" s="126">
        <f t="shared" ref="BM87:BN87" si="392">SUM(BM88:BM90)</f>
        <v>228.26779981000007</v>
      </c>
      <c r="BN87" s="126">
        <f t="shared" si="392"/>
        <v>238.63866931000007</v>
      </c>
      <c r="BO87" s="168">
        <f>SUM(BO88:BO90)</f>
        <v>349.14908218000005</v>
      </c>
      <c r="BP87" s="403"/>
      <c r="BQ87" s="400">
        <f t="shared" ref="BQ87:BT87" si="393">SUM(BQ88:BQ90)</f>
        <v>212.6189985</v>
      </c>
      <c r="BR87" s="631">
        <f t="shared" si="393"/>
        <v>218.33247822000004</v>
      </c>
      <c r="BS87" s="631">
        <f t="shared" si="393"/>
        <v>401.76552710496787</v>
      </c>
      <c r="BT87" s="168">
        <f t="shared" si="393"/>
        <v>439.56584631999993</v>
      </c>
      <c r="BU87" s="403"/>
      <c r="BV87" s="86">
        <f t="shared" ref="BV87:BV90" si="394">SUM(D87:G87)</f>
        <v>941.6120851092636</v>
      </c>
      <c r="BW87" s="87">
        <f t="shared" ref="BW87:BW90" si="395">SUM(I87:L87)</f>
        <v>746.13330976443069</v>
      </c>
      <c r="BX87" s="87">
        <f t="shared" ref="BX87:BX90" si="396">SUM(N87:Q87)</f>
        <v>814.5542297099995</v>
      </c>
      <c r="BY87" s="87">
        <f t="shared" ref="BY87:BY90" si="397">SUM(S87:V87)</f>
        <v>871.98863616000085</v>
      </c>
      <c r="BZ87" s="87">
        <f t="shared" ref="BZ87:BZ90" si="398">SUM(X87:AA87)</f>
        <v>1065.3409895300001</v>
      </c>
      <c r="CA87" s="87">
        <f t="shared" ref="CA87:CA90" si="399">SUM(AC87:AF87)</f>
        <v>1336.4403996599999</v>
      </c>
      <c r="CB87" s="87">
        <f t="shared" ref="CB87:CB90" si="400">SUM(AH87:AK87)</f>
        <v>957.11019291999992</v>
      </c>
      <c r="CC87" s="87">
        <f t="shared" ref="CC87:CC90" si="401">SUM(AM87:AP87)</f>
        <v>737.67141304999996</v>
      </c>
      <c r="CD87" s="87">
        <f t="shared" ref="CD87:CD90" si="402">SUM(AR87:AU87)</f>
        <v>718.14993563377527</v>
      </c>
      <c r="CE87" s="87">
        <f t="shared" ref="CE87:CE90" si="403">SUM(AW87:AZ87)</f>
        <v>842.17844464195707</v>
      </c>
      <c r="CF87" s="87">
        <f t="shared" ref="CF87:CF90" si="404">SUM(BB87:BE87)</f>
        <v>1162.1393727890015</v>
      </c>
      <c r="CG87" s="87">
        <f t="shared" ref="CG87:CG90" si="405">SUM(BG87:BJ87)</f>
        <v>1176.6232991733336</v>
      </c>
      <c r="CH87" s="87">
        <f t="shared" ref="CH87:CH90" si="406">SUM(BL87:BO87)</f>
        <v>1000.6841139735081</v>
      </c>
      <c r="CI87" s="404">
        <f>SUM(BQ87:BT87)</f>
        <v>1272.2828501449678</v>
      </c>
      <c r="CK87" s="123"/>
      <c r="CL87" s="123"/>
      <c r="CM87" s="123"/>
      <c r="CN87" s="123"/>
      <c r="CO87" s="123"/>
      <c r="CP87" s="123"/>
      <c r="CQ87" s="123"/>
      <c r="CR87" s="123"/>
      <c r="CS87" s="123"/>
      <c r="CT87" s="123"/>
      <c r="CU87" s="123"/>
      <c r="CV87" s="123"/>
      <c r="CW87" s="123"/>
      <c r="CX87" s="123"/>
    </row>
    <row r="88" spans="1:102" ht="15" customHeight="1" x14ac:dyDescent="0.25">
      <c r="A88" s="405" t="s">
        <v>83</v>
      </c>
      <c r="B88" s="406"/>
      <c r="C88" s="407"/>
      <c r="D88" s="311">
        <v>0</v>
      </c>
      <c r="E88" s="78">
        <v>0</v>
      </c>
      <c r="F88" s="78">
        <v>0</v>
      </c>
      <c r="G88" s="79">
        <v>0</v>
      </c>
      <c r="H88" s="312"/>
      <c r="I88" s="311">
        <v>0</v>
      </c>
      <c r="J88" s="78">
        <v>0</v>
      </c>
      <c r="K88" s="78">
        <v>0</v>
      </c>
      <c r="L88" s="79">
        <v>0</v>
      </c>
      <c r="M88" s="312"/>
      <c r="N88" s="311">
        <v>0</v>
      </c>
      <c r="O88" s="78">
        <v>0</v>
      </c>
      <c r="P88" s="78">
        <v>0</v>
      </c>
      <c r="Q88" s="79">
        <v>0</v>
      </c>
      <c r="R88" s="312"/>
      <c r="S88" s="311">
        <v>0</v>
      </c>
      <c r="T88" s="78">
        <v>0</v>
      </c>
      <c r="U88" s="78">
        <v>0</v>
      </c>
      <c r="V88" s="79">
        <v>0</v>
      </c>
      <c r="W88" s="312"/>
      <c r="X88" s="311">
        <v>0</v>
      </c>
      <c r="Y88" s="78">
        <v>0</v>
      </c>
      <c r="Z88" s="78">
        <v>0</v>
      </c>
      <c r="AA88" s="79">
        <v>0</v>
      </c>
      <c r="AB88" s="312"/>
      <c r="AC88" s="311">
        <v>0</v>
      </c>
      <c r="AD88" s="78">
        <v>0</v>
      </c>
      <c r="AE88" s="78">
        <v>0</v>
      </c>
      <c r="AF88" s="79">
        <v>0</v>
      </c>
      <c r="AG88" s="312"/>
      <c r="AH88" s="311">
        <v>111.44579466</v>
      </c>
      <c r="AI88" s="78">
        <v>76.936150529999992</v>
      </c>
      <c r="AJ88" s="78">
        <v>90.42719916999998</v>
      </c>
      <c r="AK88" s="79">
        <v>108.82326309000003</v>
      </c>
      <c r="AL88" s="312"/>
      <c r="AM88" s="311">
        <v>60.782609540000003</v>
      </c>
      <c r="AN88" s="78">
        <v>74.521506529999996</v>
      </c>
      <c r="AO88" s="78">
        <v>118.61921758999999</v>
      </c>
      <c r="AP88" s="79">
        <v>135.83726648000001</v>
      </c>
      <c r="AQ88" s="313"/>
      <c r="AR88" s="311">
        <v>57.678567829999999</v>
      </c>
      <c r="AS88" s="78">
        <v>38.89518411000001</v>
      </c>
      <c r="AT88" s="78">
        <v>38.461074053775008</v>
      </c>
      <c r="AU88" s="79">
        <v>99.38393944000002</v>
      </c>
      <c r="AV88" s="313"/>
      <c r="AW88" s="311">
        <v>53.56865895452502</v>
      </c>
      <c r="AX88" s="78">
        <v>67.105182292432303</v>
      </c>
      <c r="AY88" s="78">
        <v>133.97840613000002</v>
      </c>
      <c r="AZ88" s="79">
        <v>199.21568466999989</v>
      </c>
      <c r="BA88" s="313"/>
      <c r="BB88" s="311">
        <v>85.121933387999988</v>
      </c>
      <c r="BC88" s="78">
        <v>114.90100312000001</v>
      </c>
      <c r="BD88" s="78">
        <v>151.75794568000001</v>
      </c>
      <c r="BE88" s="79">
        <v>121.73772427099998</v>
      </c>
      <c r="BF88" s="313"/>
      <c r="BG88" s="311">
        <v>27.812874749999992</v>
      </c>
      <c r="BH88" s="78">
        <v>89.048873780000008</v>
      </c>
      <c r="BI88" s="78">
        <v>1.8774320999999761</v>
      </c>
      <c r="BJ88" s="79">
        <v>325.86096096333335</v>
      </c>
      <c r="BK88" s="198"/>
      <c r="BL88" s="311">
        <v>18.577259153507999</v>
      </c>
      <c r="BM88" s="78">
        <v>49.32586640000001</v>
      </c>
      <c r="BN88" s="78">
        <v>67.125359880000005</v>
      </c>
      <c r="BO88" s="79">
        <v>123.78314876999998</v>
      </c>
      <c r="BP88" s="198"/>
      <c r="BQ88" s="311">
        <v>163.44925963000003</v>
      </c>
      <c r="BR88" s="78">
        <v>111.82014964999999</v>
      </c>
      <c r="BS88" s="78">
        <v>149.78256959496787</v>
      </c>
      <c r="BT88" s="79">
        <v>158.83970276999997</v>
      </c>
      <c r="BU88" s="198"/>
      <c r="BV88" s="83">
        <f t="shared" si="394"/>
        <v>0</v>
      </c>
      <c r="BW88" s="84">
        <f t="shared" si="395"/>
        <v>0</v>
      </c>
      <c r="BX88" s="84">
        <f t="shared" si="396"/>
        <v>0</v>
      </c>
      <c r="BY88" s="84">
        <f t="shared" si="397"/>
        <v>0</v>
      </c>
      <c r="BZ88" s="84">
        <f t="shared" si="398"/>
        <v>0</v>
      </c>
      <c r="CA88" s="84">
        <f t="shared" si="399"/>
        <v>0</v>
      </c>
      <c r="CB88" s="84">
        <f t="shared" si="400"/>
        <v>387.63240745000002</v>
      </c>
      <c r="CC88" s="84">
        <f t="shared" si="401"/>
        <v>389.76060013999995</v>
      </c>
      <c r="CD88" s="84">
        <f t="shared" si="402"/>
        <v>234.41876543377504</v>
      </c>
      <c r="CE88" s="84">
        <f t="shared" si="403"/>
        <v>453.86793204695721</v>
      </c>
      <c r="CF88" s="84">
        <f t="shared" si="404"/>
        <v>473.51860645899995</v>
      </c>
      <c r="CG88" s="84">
        <f t="shared" si="405"/>
        <v>444.60014159333332</v>
      </c>
      <c r="CH88" s="84">
        <f t="shared" si="406"/>
        <v>258.81163420350799</v>
      </c>
      <c r="CI88" s="408">
        <f>SUM(BQ88:BT88)</f>
        <v>583.89168164496778</v>
      </c>
      <c r="CK88" s="123"/>
      <c r="CL88" s="123"/>
      <c r="CM88" s="123"/>
      <c r="CN88" s="123"/>
      <c r="CO88" s="123"/>
      <c r="CP88" s="123"/>
      <c r="CQ88" s="123"/>
      <c r="CR88" s="123"/>
      <c r="CS88" s="123"/>
      <c r="CT88" s="123"/>
      <c r="CU88" s="123"/>
      <c r="CV88" s="123"/>
      <c r="CW88" s="123"/>
      <c r="CX88" s="123"/>
    </row>
    <row r="89" spans="1:102" ht="15" customHeight="1" x14ac:dyDescent="0.25">
      <c r="A89" s="405" t="s">
        <v>84</v>
      </c>
      <c r="B89" s="732"/>
      <c r="C89" s="407"/>
      <c r="D89" s="311">
        <v>0</v>
      </c>
      <c r="E89" s="78">
        <v>0</v>
      </c>
      <c r="F89" s="78">
        <v>0</v>
      </c>
      <c r="G89" s="79">
        <v>0</v>
      </c>
      <c r="H89" s="312"/>
      <c r="I89" s="311">
        <v>0</v>
      </c>
      <c r="J89" s="78">
        <v>0</v>
      </c>
      <c r="K89" s="78">
        <v>0</v>
      </c>
      <c r="L89" s="79">
        <v>0</v>
      </c>
      <c r="M89" s="312"/>
      <c r="N89" s="311">
        <v>0</v>
      </c>
      <c r="O89" s="78">
        <v>0</v>
      </c>
      <c r="P89" s="78">
        <v>0</v>
      </c>
      <c r="Q89" s="79">
        <v>0</v>
      </c>
      <c r="R89" s="312"/>
      <c r="S89" s="311">
        <v>0</v>
      </c>
      <c r="T89" s="78">
        <v>0</v>
      </c>
      <c r="U89" s="78">
        <v>0</v>
      </c>
      <c r="V89" s="79">
        <v>0</v>
      </c>
      <c r="W89" s="312"/>
      <c r="X89" s="311">
        <v>0</v>
      </c>
      <c r="Y89" s="78">
        <v>0</v>
      </c>
      <c r="Z89" s="78">
        <v>0</v>
      </c>
      <c r="AA89" s="79">
        <v>0</v>
      </c>
      <c r="AB89" s="312"/>
      <c r="AC89" s="311">
        <v>0</v>
      </c>
      <c r="AD89" s="78">
        <v>0</v>
      </c>
      <c r="AE89" s="78">
        <v>0</v>
      </c>
      <c r="AF89" s="79">
        <v>0</v>
      </c>
      <c r="AG89" s="312"/>
      <c r="AH89" s="311">
        <v>95.865903529999997</v>
      </c>
      <c r="AI89" s="78">
        <v>81.142495440000005</v>
      </c>
      <c r="AJ89" s="78">
        <v>102.37257725999999</v>
      </c>
      <c r="AK89" s="79">
        <v>110.62999925999998</v>
      </c>
      <c r="AL89" s="312"/>
      <c r="AM89" s="311">
        <v>64.055815129999999</v>
      </c>
      <c r="AN89" s="78">
        <v>62.278502899999992</v>
      </c>
      <c r="AO89" s="78">
        <v>104.83036158</v>
      </c>
      <c r="AP89" s="79">
        <v>96.180900219999998</v>
      </c>
      <c r="AQ89" s="313"/>
      <c r="AR89" s="311">
        <v>141.61746930000004</v>
      </c>
      <c r="AS89" s="78">
        <v>90.149705760000003</v>
      </c>
      <c r="AT89" s="78">
        <v>60.185330289999996</v>
      </c>
      <c r="AU89" s="79">
        <v>59.280667429999994</v>
      </c>
      <c r="AV89" s="313"/>
      <c r="AW89" s="311">
        <v>35.880747130000003</v>
      </c>
      <c r="AX89" s="78">
        <v>47.751082089999862</v>
      </c>
      <c r="AY89" s="78">
        <v>138.99157902000002</v>
      </c>
      <c r="AZ89" s="79">
        <v>197.63737899999987</v>
      </c>
      <c r="BA89" s="313"/>
      <c r="BB89" s="311">
        <v>124.74666025999991</v>
      </c>
      <c r="BC89" s="78">
        <v>186.22485706999996</v>
      </c>
      <c r="BD89" s="78">
        <v>201.29031890999997</v>
      </c>
      <c r="BE89" s="79">
        <v>198.64495989000176</v>
      </c>
      <c r="BF89" s="313"/>
      <c r="BG89" s="311">
        <v>150.08542052999996</v>
      </c>
      <c r="BH89" s="78">
        <v>201.12908055000003</v>
      </c>
      <c r="BI89" s="78">
        <v>131.56656823</v>
      </c>
      <c r="BJ89" s="79">
        <v>285.29867115000002</v>
      </c>
      <c r="BK89" s="198"/>
      <c r="BL89" s="311">
        <v>148.16654897999996</v>
      </c>
      <c r="BM89" s="78">
        <v>153.73612572000005</v>
      </c>
      <c r="BN89" s="78">
        <v>149.17877488000008</v>
      </c>
      <c r="BO89" s="79">
        <v>180.57368542000003</v>
      </c>
      <c r="BP89" s="198"/>
      <c r="BQ89" s="311">
        <v>111.24725850999998</v>
      </c>
      <c r="BR89" s="78">
        <v>133.42146597000004</v>
      </c>
      <c r="BS89" s="78">
        <v>197.99722295000004</v>
      </c>
      <c r="BT89" s="79">
        <v>204.42662328</v>
      </c>
      <c r="BU89" s="198"/>
      <c r="BV89" s="83">
        <f t="shared" si="394"/>
        <v>0</v>
      </c>
      <c r="BW89" s="84">
        <f t="shared" si="395"/>
        <v>0</v>
      </c>
      <c r="BX89" s="84">
        <f t="shared" si="396"/>
        <v>0</v>
      </c>
      <c r="BY89" s="84">
        <f t="shared" si="397"/>
        <v>0</v>
      </c>
      <c r="BZ89" s="84">
        <f t="shared" si="398"/>
        <v>0</v>
      </c>
      <c r="CA89" s="84">
        <f t="shared" si="399"/>
        <v>0</v>
      </c>
      <c r="CB89" s="84">
        <f t="shared" si="400"/>
        <v>390.01097548999996</v>
      </c>
      <c r="CC89" s="84">
        <f t="shared" si="401"/>
        <v>327.34557983000002</v>
      </c>
      <c r="CD89" s="84">
        <f t="shared" si="402"/>
        <v>351.23317278000002</v>
      </c>
      <c r="CE89" s="84">
        <f t="shared" si="403"/>
        <v>420.26078723999979</v>
      </c>
      <c r="CF89" s="84">
        <f t="shared" si="404"/>
        <v>710.90679613000157</v>
      </c>
      <c r="CG89" s="84">
        <f t="shared" si="405"/>
        <v>768.07974046000004</v>
      </c>
      <c r="CH89" s="84">
        <f t="shared" si="406"/>
        <v>631.6551350000002</v>
      </c>
      <c r="CI89" s="408">
        <f>SUM(BQ89:BT89)</f>
        <v>647.09257071000002</v>
      </c>
      <c r="CK89" s="123"/>
      <c r="CL89" s="123"/>
      <c r="CM89" s="123"/>
      <c r="CN89" s="123"/>
      <c r="CO89" s="123"/>
      <c r="CP89" s="123"/>
      <c r="CQ89" s="123"/>
      <c r="CR89" s="123"/>
      <c r="CS89" s="123"/>
      <c r="CT89" s="123"/>
      <c r="CU89" s="123"/>
      <c r="CV89" s="123"/>
      <c r="CW89" s="123"/>
      <c r="CX89" s="123"/>
    </row>
    <row r="90" spans="1:102" ht="15" customHeight="1" x14ac:dyDescent="0.25">
      <c r="A90" s="405" t="s">
        <v>85</v>
      </c>
      <c r="B90" s="406"/>
      <c r="C90" s="407"/>
      <c r="D90" s="311">
        <v>0</v>
      </c>
      <c r="E90" s="78">
        <v>0</v>
      </c>
      <c r="F90" s="78">
        <v>0</v>
      </c>
      <c r="G90" s="79">
        <v>0</v>
      </c>
      <c r="H90" s="312"/>
      <c r="I90" s="311">
        <v>0</v>
      </c>
      <c r="J90" s="78">
        <v>0</v>
      </c>
      <c r="K90" s="78">
        <v>0</v>
      </c>
      <c r="L90" s="79">
        <v>0</v>
      </c>
      <c r="M90" s="312"/>
      <c r="N90" s="311">
        <v>0</v>
      </c>
      <c r="O90" s="78">
        <v>0</v>
      </c>
      <c r="P90" s="78">
        <v>0</v>
      </c>
      <c r="Q90" s="79">
        <v>0</v>
      </c>
      <c r="R90" s="312"/>
      <c r="S90" s="311">
        <v>0</v>
      </c>
      <c r="T90" s="78">
        <v>0</v>
      </c>
      <c r="U90" s="78">
        <v>0</v>
      </c>
      <c r="V90" s="79">
        <v>0</v>
      </c>
      <c r="W90" s="312"/>
      <c r="X90" s="311">
        <v>0</v>
      </c>
      <c r="Y90" s="78">
        <v>0</v>
      </c>
      <c r="Z90" s="78">
        <v>0</v>
      </c>
      <c r="AA90" s="79">
        <v>0</v>
      </c>
      <c r="AB90" s="312"/>
      <c r="AC90" s="311">
        <v>0</v>
      </c>
      <c r="AD90" s="78">
        <v>0</v>
      </c>
      <c r="AE90" s="78">
        <v>0</v>
      </c>
      <c r="AF90" s="79">
        <v>0</v>
      </c>
      <c r="AG90" s="312"/>
      <c r="AH90" s="311">
        <v>49.195201869999984</v>
      </c>
      <c r="AI90" s="78">
        <v>6.3268566300000213</v>
      </c>
      <c r="AJ90" s="78">
        <v>60.586796739999983</v>
      </c>
      <c r="AK90" s="79">
        <v>63.35795473999999</v>
      </c>
      <c r="AL90" s="312"/>
      <c r="AM90" s="311">
        <v>-1.3421991100000297</v>
      </c>
      <c r="AN90" s="78">
        <v>13.292239990000024</v>
      </c>
      <c r="AO90" s="78">
        <v>2.4856358899999775</v>
      </c>
      <c r="AP90" s="79">
        <v>6.1295563099999786</v>
      </c>
      <c r="AQ90" s="313"/>
      <c r="AR90" s="311">
        <v>3.7433131100000354</v>
      </c>
      <c r="AS90" s="78">
        <v>76.889579519999984</v>
      </c>
      <c r="AT90" s="78">
        <v>12.848506159999991</v>
      </c>
      <c r="AU90" s="79">
        <v>39.016598630000111</v>
      </c>
      <c r="AV90" s="313"/>
      <c r="AW90" s="311">
        <v>-43.465943234999955</v>
      </c>
      <c r="AX90" s="78">
        <v>3.3484998399999748</v>
      </c>
      <c r="AY90" s="78">
        <v>-19.573399529999968</v>
      </c>
      <c r="AZ90" s="79">
        <v>27.740568279999977</v>
      </c>
      <c r="BA90" s="313"/>
      <c r="BB90" s="311">
        <v>-33.105356150000006</v>
      </c>
      <c r="BC90" s="78">
        <v>-9.5245504699999586</v>
      </c>
      <c r="BD90" s="78">
        <v>6.8672802099999677</v>
      </c>
      <c r="BE90" s="79">
        <v>13.476596609999978</v>
      </c>
      <c r="BF90" s="313"/>
      <c r="BG90" s="311">
        <v>27.987778599999963</v>
      </c>
      <c r="BH90" s="78">
        <v>-20.10850213999969</v>
      </c>
      <c r="BI90" s="78">
        <v>-31.078891950000077</v>
      </c>
      <c r="BJ90" s="79">
        <v>-12.856967390000063</v>
      </c>
      <c r="BK90" s="198"/>
      <c r="BL90" s="311">
        <v>17.884754540000003</v>
      </c>
      <c r="BM90" s="78">
        <v>25.205807690000004</v>
      </c>
      <c r="BN90" s="78">
        <v>22.334534550000008</v>
      </c>
      <c r="BO90" s="79">
        <v>44.792247990000014</v>
      </c>
      <c r="BP90" s="198"/>
      <c r="BQ90" s="311">
        <v>-62.077519640000013</v>
      </c>
      <c r="BR90" s="78">
        <v>-26.909137399999995</v>
      </c>
      <c r="BS90" s="78">
        <v>53.985734559999997</v>
      </c>
      <c r="BT90" s="79">
        <v>76.299520269999974</v>
      </c>
      <c r="BU90" s="198"/>
      <c r="BV90" s="83">
        <f t="shared" si="394"/>
        <v>0</v>
      </c>
      <c r="BW90" s="84">
        <f t="shared" si="395"/>
        <v>0</v>
      </c>
      <c r="BX90" s="84">
        <f t="shared" si="396"/>
        <v>0</v>
      </c>
      <c r="BY90" s="84">
        <f t="shared" si="397"/>
        <v>0</v>
      </c>
      <c r="BZ90" s="84">
        <f t="shared" si="398"/>
        <v>0</v>
      </c>
      <c r="CA90" s="84">
        <f t="shared" si="399"/>
        <v>0</v>
      </c>
      <c r="CB90" s="84">
        <f t="shared" si="400"/>
        <v>179.46680997999999</v>
      </c>
      <c r="CC90" s="84">
        <f t="shared" si="401"/>
        <v>20.565233079999949</v>
      </c>
      <c r="CD90" s="84">
        <f t="shared" si="402"/>
        <v>132.4979974200001</v>
      </c>
      <c r="CE90" s="84">
        <f t="shared" si="403"/>
        <v>-31.950274644999972</v>
      </c>
      <c r="CF90" s="84">
        <f t="shared" si="404"/>
        <v>-22.286029800000016</v>
      </c>
      <c r="CG90" s="84">
        <f t="shared" si="405"/>
        <v>-36.056582879999866</v>
      </c>
      <c r="CH90" s="84">
        <f t="shared" si="406"/>
        <v>110.21734477000004</v>
      </c>
      <c r="CI90" s="408">
        <f>SUM(BQ90:BT90)</f>
        <v>41.29859778999996</v>
      </c>
      <c r="CK90" s="123"/>
      <c r="CL90" s="123"/>
      <c r="CM90" s="123"/>
      <c r="CN90" s="123"/>
      <c r="CO90" s="123"/>
      <c r="CP90" s="123"/>
      <c r="CQ90" s="123"/>
      <c r="CR90" s="123"/>
      <c r="CS90" s="123"/>
      <c r="CT90" s="123"/>
      <c r="CU90" s="123"/>
      <c r="CV90" s="123"/>
      <c r="CW90" s="123"/>
      <c r="CX90" s="123"/>
    </row>
    <row r="91" spans="1:102" x14ac:dyDescent="0.25">
      <c r="A91" s="179"/>
      <c r="B91" s="180"/>
      <c r="D91" s="143"/>
      <c r="E91" s="144"/>
      <c r="F91" s="144"/>
      <c r="G91" s="145"/>
      <c r="I91" s="143"/>
      <c r="J91" s="144"/>
      <c r="K91" s="144"/>
      <c r="L91" s="145"/>
      <c r="N91" s="143"/>
      <c r="O91" s="144"/>
      <c r="P91" s="144"/>
      <c r="Q91" s="145"/>
      <c r="S91" s="143"/>
      <c r="T91" s="144"/>
      <c r="U91" s="144"/>
      <c r="V91" s="145"/>
      <c r="X91" s="143"/>
      <c r="Y91" s="144"/>
      <c r="Z91" s="144"/>
      <c r="AA91" s="145"/>
      <c r="AC91" s="143"/>
      <c r="AD91" s="144"/>
      <c r="AE91" s="144"/>
      <c r="AF91" s="145"/>
      <c r="AH91" s="143"/>
      <c r="AI91" s="144"/>
      <c r="AJ91" s="144"/>
      <c r="AK91" s="145"/>
      <c r="AM91" s="143"/>
      <c r="AN91" s="144"/>
      <c r="AO91" s="144"/>
      <c r="AP91" s="145"/>
      <c r="AR91" s="143"/>
      <c r="AS91" s="144"/>
      <c r="AT91" s="144"/>
      <c r="AU91" s="145"/>
      <c r="AW91" s="143"/>
      <c r="AX91" s="144"/>
      <c r="AY91" s="144"/>
      <c r="AZ91" s="145"/>
      <c r="BB91" s="143"/>
      <c r="BC91" s="144"/>
      <c r="BD91" s="144"/>
      <c r="BE91" s="145"/>
      <c r="BG91" s="143"/>
      <c r="BH91" s="144"/>
      <c r="BI91" s="144"/>
      <c r="BJ91" s="145"/>
      <c r="BL91" s="143"/>
      <c r="BM91" s="144"/>
      <c r="BN91" s="144"/>
      <c r="BO91" s="145"/>
      <c r="BQ91" s="143"/>
      <c r="BR91" s="144"/>
      <c r="BS91" s="144"/>
      <c r="BT91" s="145"/>
      <c r="BV91" s="143"/>
      <c r="BW91" s="144"/>
      <c r="BX91" s="144"/>
      <c r="BY91" s="144"/>
      <c r="BZ91" s="144"/>
      <c r="CA91" s="144"/>
      <c r="CB91" s="144"/>
      <c r="CC91" s="181"/>
      <c r="CD91" s="181"/>
      <c r="CE91" s="181"/>
      <c r="CF91" s="181"/>
      <c r="CG91" s="181"/>
      <c r="CH91" s="181"/>
      <c r="CI91" s="182"/>
      <c r="CK91" s="123"/>
      <c r="CL91" s="123"/>
      <c r="CM91" s="123"/>
      <c r="CN91" s="123"/>
      <c r="CO91" s="123"/>
      <c r="CP91" s="123"/>
      <c r="CQ91" s="123"/>
      <c r="CR91" s="123"/>
      <c r="CS91" s="123"/>
      <c r="CT91" s="123"/>
      <c r="CU91" s="123"/>
      <c r="CV91" s="123"/>
      <c r="CW91" s="123"/>
      <c r="CX91" s="123"/>
    </row>
    <row r="92" spans="1:102" ht="15" customHeight="1" x14ac:dyDescent="0.25">
      <c r="A92" s="6"/>
      <c r="B92" s="7"/>
      <c r="C92" s="288"/>
      <c r="H92" s="288"/>
      <c r="M92" s="288"/>
      <c r="R92" s="288"/>
      <c r="W92" s="288"/>
      <c r="AB92" s="288"/>
      <c r="AG92" s="288"/>
      <c r="AL92" s="288"/>
      <c r="AQ92" s="288"/>
      <c r="AV92" s="288"/>
      <c r="BA92" s="288"/>
      <c r="BF92" s="288"/>
      <c r="BK92" s="289"/>
      <c r="BP92" s="289"/>
      <c r="BU92" s="289"/>
      <c r="BV92" s="7"/>
      <c r="BW92" s="7"/>
      <c r="BX92" s="7"/>
      <c r="BY92" s="7"/>
      <c r="BZ92" s="7"/>
      <c r="CA92" s="7"/>
      <c r="CB92" s="7"/>
      <c r="CC92" s="7"/>
      <c r="CD92" s="7"/>
      <c r="CE92" s="7"/>
      <c r="CF92" s="7"/>
      <c r="CG92" s="7"/>
      <c r="CH92" s="7"/>
      <c r="CI92" s="9"/>
      <c r="CK92" s="123"/>
      <c r="CL92" s="123"/>
      <c r="CM92" s="123"/>
      <c r="CN92" s="123"/>
      <c r="CO92" s="123"/>
      <c r="CP92" s="123"/>
      <c r="CQ92" s="123"/>
      <c r="CR92" s="123"/>
      <c r="CS92" s="123"/>
      <c r="CT92" s="123"/>
      <c r="CU92" s="123"/>
      <c r="CV92" s="123"/>
      <c r="CW92" s="123"/>
      <c r="CX92" s="123"/>
    </row>
    <row r="93" spans="1:102" x14ac:dyDescent="0.25">
      <c r="A93" s="822" t="s">
        <v>159</v>
      </c>
      <c r="B93" s="823"/>
      <c r="C93" s="290"/>
      <c r="D93" s="819">
        <v>2012</v>
      </c>
      <c r="E93" s="820"/>
      <c r="F93" s="820"/>
      <c r="G93" s="821"/>
      <c r="H93" s="291"/>
      <c r="I93" s="819">
        <v>2013</v>
      </c>
      <c r="J93" s="820"/>
      <c r="K93" s="820"/>
      <c r="L93" s="821"/>
      <c r="M93" s="291"/>
      <c r="N93" s="819">
        <v>2014</v>
      </c>
      <c r="O93" s="820"/>
      <c r="P93" s="820"/>
      <c r="Q93" s="821"/>
      <c r="R93" s="291"/>
      <c r="S93" s="819">
        <v>2015</v>
      </c>
      <c r="T93" s="820"/>
      <c r="U93" s="820"/>
      <c r="V93" s="821"/>
      <c r="W93" s="291"/>
      <c r="X93" s="819">
        <v>2016</v>
      </c>
      <c r="Y93" s="820"/>
      <c r="Z93" s="820"/>
      <c r="AA93" s="821"/>
      <c r="AB93" s="291"/>
      <c r="AC93" s="819">
        <v>2017</v>
      </c>
      <c r="AD93" s="820"/>
      <c r="AE93" s="820"/>
      <c r="AF93" s="821"/>
      <c r="AG93" s="290"/>
      <c r="AH93" s="819">
        <v>2018</v>
      </c>
      <c r="AI93" s="820"/>
      <c r="AJ93" s="820"/>
      <c r="AK93" s="821"/>
      <c r="AL93" s="290"/>
      <c r="AM93" s="819">
        <v>2019</v>
      </c>
      <c r="AN93" s="820"/>
      <c r="AO93" s="820"/>
      <c r="AP93" s="821"/>
      <c r="AQ93" s="291"/>
      <c r="AR93" s="819">
        <v>2020</v>
      </c>
      <c r="AS93" s="820"/>
      <c r="AT93" s="820"/>
      <c r="AU93" s="821"/>
      <c r="AV93" s="291"/>
      <c r="AW93" s="819">
        <v>2021</v>
      </c>
      <c r="AX93" s="820"/>
      <c r="AY93" s="820"/>
      <c r="AZ93" s="821"/>
      <c r="BA93" s="291"/>
      <c r="BB93" s="819">
        <v>2022</v>
      </c>
      <c r="BC93" s="820"/>
      <c r="BD93" s="820"/>
      <c r="BE93" s="821"/>
      <c r="BF93" s="291"/>
      <c r="BG93" s="819">
        <v>2023</v>
      </c>
      <c r="BH93" s="820"/>
      <c r="BI93" s="820"/>
      <c r="BJ93" s="821"/>
      <c r="BK93" s="292"/>
      <c r="BL93" s="819">
        <v>2024</v>
      </c>
      <c r="BM93" s="820"/>
      <c r="BN93" s="820"/>
      <c r="BO93" s="821"/>
      <c r="BP93" s="292"/>
      <c r="BQ93" s="819">
        <v>2025</v>
      </c>
      <c r="BR93" s="820"/>
      <c r="BS93" s="820"/>
      <c r="BT93" s="821"/>
      <c r="BU93" s="292"/>
      <c r="BV93" s="11"/>
      <c r="BW93" s="12"/>
      <c r="BX93" s="12"/>
      <c r="BY93" s="12"/>
      <c r="BZ93" s="12"/>
      <c r="CA93" s="12"/>
      <c r="CB93" s="13"/>
      <c r="CC93" s="14"/>
      <c r="CD93" s="14"/>
      <c r="CE93" s="14"/>
      <c r="CF93" s="14"/>
      <c r="CG93" s="15"/>
      <c r="CH93" s="15"/>
      <c r="CI93" s="16"/>
      <c r="CK93" s="123"/>
      <c r="CL93" s="123"/>
      <c r="CM93" s="123"/>
      <c r="CN93" s="123"/>
      <c r="CO93" s="123"/>
      <c r="CP93" s="123"/>
      <c r="CQ93" s="123"/>
      <c r="CR93" s="123"/>
      <c r="CS93" s="123"/>
      <c r="CT93" s="123"/>
      <c r="CU93" s="123"/>
      <c r="CV93" s="123"/>
      <c r="CW93" s="123"/>
      <c r="CX93" s="123"/>
    </row>
    <row r="94" spans="1:102" s="28" customFormat="1" x14ac:dyDescent="0.25">
      <c r="A94" s="824"/>
      <c r="B94" s="825"/>
      <c r="C94" s="293"/>
      <c r="D94" s="18" t="s">
        <v>149</v>
      </c>
      <c r="E94" s="19" t="s">
        <v>150</v>
      </c>
      <c r="F94" s="19" t="s">
        <v>151</v>
      </c>
      <c r="G94" s="20" t="s">
        <v>152</v>
      </c>
      <c r="H94" s="294"/>
      <c r="I94" s="18" t="s">
        <v>149</v>
      </c>
      <c r="J94" s="19" t="s">
        <v>150</v>
      </c>
      <c r="K94" s="19" t="s">
        <v>151</v>
      </c>
      <c r="L94" s="20" t="s">
        <v>152</v>
      </c>
      <c r="M94" s="295"/>
      <c r="N94" s="18" t="s">
        <v>149</v>
      </c>
      <c r="O94" s="19" t="s">
        <v>150</v>
      </c>
      <c r="P94" s="19" t="s">
        <v>151</v>
      </c>
      <c r="Q94" s="20" t="s">
        <v>152</v>
      </c>
      <c r="R94" s="295"/>
      <c r="S94" s="18" t="s">
        <v>149</v>
      </c>
      <c r="T94" s="19" t="s">
        <v>150</v>
      </c>
      <c r="U94" s="19" t="s">
        <v>151</v>
      </c>
      <c r="V94" s="20" t="s">
        <v>152</v>
      </c>
      <c r="W94" s="295"/>
      <c r="X94" s="18" t="s">
        <v>149</v>
      </c>
      <c r="Y94" s="19" t="s">
        <v>150</v>
      </c>
      <c r="Z94" s="19" t="s">
        <v>151</v>
      </c>
      <c r="AA94" s="20" t="s">
        <v>152</v>
      </c>
      <c r="AB94" s="295"/>
      <c r="AC94" s="18" t="s">
        <v>149</v>
      </c>
      <c r="AD94" s="19" t="s">
        <v>150</v>
      </c>
      <c r="AE94" s="19" t="s">
        <v>151</v>
      </c>
      <c r="AF94" s="20" t="s">
        <v>152</v>
      </c>
      <c r="AG94" s="293"/>
      <c r="AH94" s="18" t="s">
        <v>149</v>
      </c>
      <c r="AI94" s="19" t="s">
        <v>150</v>
      </c>
      <c r="AJ94" s="19" t="s">
        <v>151</v>
      </c>
      <c r="AK94" s="20" t="s">
        <v>152</v>
      </c>
      <c r="AL94" s="293"/>
      <c r="AM94" s="18" t="s">
        <v>149</v>
      </c>
      <c r="AN94" s="19" t="s">
        <v>150</v>
      </c>
      <c r="AO94" s="19" t="s">
        <v>151</v>
      </c>
      <c r="AP94" s="20" t="s">
        <v>152</v>
      </c>
      <c r="AQ94" s="295"/>
      <c r="AR94" s="18" t="s">
        <v>149</v>
      </c>
      <c r="AS94" s="19" t="s">
        <v>150</v>
      </c>
      <c r="AT94" s="19" t="s">
        <v>151</v>
      </c>
      <c r="AU94" s="20" t="s">
        <v>152</v>
      </c>
      <c r="AV94" s="295"/>
      <c r="AW94" s="18" t="s">
        <v>149</v>
      </c>
      <c r="AX94" s="19" t="s">
        <v>150</v>
      </c>
      <c r="AY94" s="19" t="s">
        <v>151</v>
      </c>
      <c r="AZ94" s="20" t="s">
        <v>152</v>
      </c>
      <c r="BA94" s="295"/>
      <c r="BB94" s="18" t="s">
        <v>149</v>
      </c>
      <c r="BC94" s="19" t="s">
        <v>150</v>
      </c>
      <c r="BD94" s="19" t="s">
        <v>151</v>
      </c>
      <c r="BE94" s="20" t="s">
        <v>152</v>
      </c>
      <c r="BF94" s="295"/>
      <c r="BG94" s="18" t="s">
        <v>149</v>
      </c>
      <c r="BH94" s="19" t="s">
        <v>150</v>
      </c>
      <c r="BI94" s="19" t="s">
        <v>151</v>
      </c>
      <c r="BJ94" s="20" t="s">
        <v>152</v>
      </c>
      <c r="BK94" s="296"/>
      <c r="BL94" s="18" t="s">
        <v>149</v>
      </c>
      <c r="BM94" s="19" t="s">
        <v>150</v>
      </c>
      <c r="BN94" s="19" t="s">
        <v>151</v>
      </c>
      <c r="BO94" s="20" t="s">
        <v>152</v>
      </c>
      <c r="BP94" s="296"/>
      <c r="BQ94" s="18" t="s">
        <v>149</v>
      </c>
      <c r="BR94" s="19" t="s">
        <v>150</v>
      </c>
      <c r="BS94" s="19" t="s">
        <v>151</v>
      </c>
      <c r="BT94" s="20" t="s">
        <v>152</v>
      </c>
      <c r="BU94" s="296"/>
      <c r="BV94" s="24">
        <v>2012</v>
      </c>
      <c r="BW94" s="25">
        <v>2013</v>
      </c>
      <c r="BX94" s="25">
        <v>2014</v>
      </c>
      <c r="BY94" s="25">
        <v>2015</v>
      </c>
      <c r="BZ94" s="25">
        <v>2016</v>
      </c>
      <c r="CA94" s="25">
        <v>2017</v>
      </c>
      <c r="CB94" s="25">
        <v>2018</v>
      </c>
      <c r="CC94" s="26">
        <v>2019</v>
      </c>
      <c r="CD94" s="26">
        <v>2020</v>
      </c>
      <c r="CE94" s="26">
        <v>2021</v>
      </c>
      <c r="CF94" s="26">
        <v>2022</v>
      </c>
      <c r="CG94" s="26">
        <v>2023</v>
      </c>
      <c r="CH94" s="26">
        <v>2024</v>
      </c>
      <c r="CI94" s="27">
        <v>2025</v>
      </c>
      <c r="CK94" s="123"/>
      <c r="CL94" s="123"/>
      <c r="CM94" s="123"/>
      <c r="CN94" s="123"/>
      <c r="CO94" s="123"/>
      <c r="CP94" s="123"/>
      <c r="CQ94" s="123"/>
      <c r="CR94" s="123"/>
      <c r="CS94" s="123"/>
      <c r="CT94" s="123"/>
      <c r="CU94" s="123"/>
      <c r="CV94" s="123"/>
      <c r="CW94" s="123"/>
      <c r="CX94" s="123"/>
    </row>
    <row r="95" spans="1:102" ht="6" customHeight="1" x14ac:dyDescent="0.25">
      <c r="D95" s="2"/>
      <c r="E95" s="2"/>
      <c r="F95" s="2"/>
      <c r="G95" s="2"/>
      <c r="I95" s="2"/>
      <c r="J95" s="2"/>
      <c r="K95" s="2"/>
      <c r="L95" s="2"/>
      <c r="N95" s="2"/>
      <c r="O95" s="2"/>
      <c r="P95" s="2"/>
      <c r="Q95" s="2"/>
      <c r="S95" s="2"/>
      <c r="T95" s="2"/>
      <c r="U95" s="2"/>
      <c r="V95" s="2"/>
      <c r="X95" s="2"/>
      <c r="Y95" s="2"/>
      <c r="Z95" s="2"/>
      <c r="AA95" s="2"/>
      <c r="AC95" s="2"/>
      <c r="AD95" s="2"/>
      <c r="AE95" s="2"/>
      <c r="AF95" s="2"/>
      <c r="AH95" s="2"/>
      <c r="AI95" s="2"/>
      <c r="AJ95" s="2"/>
      <c r="AK95" s="2"/>
      <c r="AM95" s="2"/>
      <c r="AN95" s="2"/>
      <c r="AO95" s="2"/>
      <c r="AP95" s="2"/>
      <c r="AR95" s="2"/>
      <c r="AS95" s="2"/>
      <c r="AT95" s="2"/>
      <c r="AU95" s="2"/>
      <c r="AW95" s="2"/>
      <c r="AX95" s="2"/>
      <c r="AY95" s="2"/>
      <c r="AZ95" s="2"/>
      <c r="BB95" s="2"/>
      <c r="BC95" s="2"/>
      <c r="BD95" s="2"/>
      <c r="BE95" s="2"/>
      <c r="BG95" s="2"/>
      <c r="BH95" s="2"/>
      <c r="BI95" s="2"/>
      <c r="BJ95" s="2"/>
      <c r="BL95" s="2"/>
      <c r="BM95" s="2"/>
      <c r="BN95" s="2"/>
      <c r="BO95" s="2"/>
      <c r="BQ95" s="2"/>
      <c r="BR95" s="2"/>
      <c r="BS95" s="2"/>
      <c r="BT95" s="2"/>
      <c r="BV95" s="4"/>
      <c r="BW95" s="4"/>
      <c r="BX95" s="4"/>
      <c r="BY95" s="4"/>
      <c r="BZ95" s="4"/>
      <c r="CA95" s="4"/>
      <c r="CB95" s="4"/>
      <c r="CC95" s="5"/>
      <c r="CD95" s="5"/>
      <c r="CE95" s="5"/>
      <c r="CF95" s="5"/>
      <c r="CG95" s="5"/>
      <c r="CH95" s="5"/>
      <c r="CI95" s="5"/>
      <c r="CK95" s="123"/>
      <c r="CL95" s="123"/>
      <c r="CM95" s="123"/>
      <c r="CN95" s="123"/>
      <c r="CO95" s="123"/>
      <c r="CP95" s="123"/>
      <c r="CQ95" s="123"/>
      <c r="CR95" s="123"/>
      <c r="CS95" s="123"/>
      <c r="CT95" s="123"/>
      <c r="CU95" s="123"/>
      <c r="CV95" s="123"/>
      <c r="CW95" s="123"/>
      <c r="CX95" s="123"/>
    </row>
    <row r="96" spans="1:102" x14ac:dyDescent="0.25">
      <c r="A96" s="183"/>
      <c r="B96" s="184"/>
      <c r="C96" s="409"/>
      <c r="D96" s="186"/>
      <c r="E96" s="187"/>
      <c r="F96" s="187"/>
      <c r="G96" s="184"/>
      <c r="H96" s="409"/>
      <c r="I96" s="186"/>
      <c r="J96" s="187"/>
      <c r="K96" s="187"/>
      <c r="L96" s="184"/>
      <c r="M96" s="409"/>
      <c r="N96" s="186"/>
      <c r="O96" s="187"/>
      <c r="P96" s="187"/>
      <c r="Q96" s="184"/>
      <c r="R96" s="409"/>
      <c r="S96" s="186"/>
      <c r="T96" s="187"/>
      <c r="U96" s="187"/>
      <c r="V96" s="184"/>
      <c r="W96" s="409"/>
      <c r="X96" s="186"/>
      <c r="Y96" s="187"/>
      <c r="Z96" s="187"/>
      <c r="AA96" s="184"/>
      <c r="AB96" s="409"/>
      <c r="AC96" s="186"/>
      <c r="AD96" s="187"/>
      <c r="AE96" s="187"/>
      <c r="AF96" s="184"/>
      <c r="AG96" s="409"/>
      <c r="AH96" s="186"/>
      <c r="AI96" s="187"/>
      <c r="AJ96" s="187"/>
      <c r="AK96" s="184"/>
      <c r="AL96" s="409"/>
      <c r="AM96" s="186"/>
      <c r="AN96" s="187"/>
      <c r="AO96" s="187"/>
      <c r="AP96" s="184"/>
      <c r="AQ96" s="409"/>
      <c r="AR96" s="186"/>
      <c r="AS96" s="187"/>
      <c r="AT96" s="187"/>
      <c r="AU96" s="184"/>
      <c r="AV96" s="409"/>
      <c r="AW96" s="186"/>
      <c r="AX96" s="187"/>
      <c r="AY96" s="187"/>
      <c r="AZ96" s="184"/>
      <c r="BA96" s="409"/>
      <c r="BB96" s="186"/>
      <c r="BC96" s="187"/>
      <c r="BD96" s="187"/>
      <c r="BE96" s="184"/>
      <c r="BF96" s="409"/>
      <c r="BG96" s="186"/>
      <c r="BH96" s="187"/>
      <c r="BI96" s="187"/>
      <c r="BJ96" s="184"/>
      <c r="BK96" s="287"/>
      <c r="BL96" s="186"/>
      <c r="BM96" s="187"/>
      <c r="BN96" s="187"/>
      <c r="BO96" s="184"/>
      <c r="BP96" s="287"/>
      <c r="BQ96" s="186"/>
      <c r="BR96" s="187"/>
      <c r="BS96" s="187"/>
      <c r="BT96" s="184"/>
      <c r="BU96" s="287"/>
      <c r="BV96" s="186"/>
      <c r="BW96" s="187"/>
      <c r="BX96" s="187"/>
      <c r="BY96" s="187"/>
      <c r="BZ96" s="187"/>
      <c r="CA96" s="187"/>
      <c r="CB96" s="187"/>
      <c r="CC96" s="187"/>
      <c r="CD96" s="187"/>
      <c r="CE96" s="187"/>
      <c r="CF96" s="187"/>
      <c r="CG96" s="187"/>
      <c r="CH96" s="187"/>
      <c r="CI96" s="184"/>
      <c r="CK96" s="123"/>
      <c r="CL96" s="123"/>
      <c r="CM96" s="123"/>
      <c r="CN96" s="123"/>
      <c r="CO96" s="123"/>
      <c r="CP96" s="123"/>
      <c r="CQ96" s="123"/>
      <c r="CR96" s="123"/>
      <c r="CS96" s="123"/>
      <c r="CT96" s="123"/>
      <c r="CU96" s="123"/>
      <c r="CV96" s="123"/>
      <c r="CW96" s="123"/>
      <c r="CX96" s="123"/>
    </row>
    <row r="97" spans="1:102" x14ac:dyDescent="0.25">
      <c r="A97" s="188" t="s">
        <v>183</v>
      </c>
      <c r="B97" s="189"/>
      <c r="C97" s="407"/>
      <c r="D97" s="410"/>
      <c r="E97" s="194"/>
      <c r="F97" s="194"/>
      <c r="G97" s="411"/>
      <c r="H97" s="407"/>
      <c r="I97" s="410"/>
      <c r="J97" s="194"/>
      <c r="K97" s="194"/>
      <c r="L97" s="411"/>
      <c r="M97" s="407"/>
      <c r="N97" s="410"/>
      <c r="O97" s="194"/>
      <c r="P97" s="194"/>
      <c r="Q97" s="411"/>
      <c r="R97" s="407"/>
      <c r="S97" s="410"/>
      <c r="T97" s="194"/>
      <c r="U97" s="194"/>
      <c r="V97" s="411"/>
      <c r="W97" s="407"/>
      <c r="X97" s="410"/>
      <c r="Y97" s="194"/>
      <c r="Z97" s="194"/>
      <c r="AA97" s="411"/>
      <c r="AB97" s="407"/>
      <c r="AC97" s="410"/>
      <c r="AD97" s="194"/>
      <c r="AE97" s="194"/>
      <c r="AF97" s="411"/>
      <c r="AG97" s="407"/>
      <c r="AH97" s="410"/>
      <c r="AI97" s="194"/>
      <c r="AJ97" s="194"/>
      <c r="AK97" s="411"/>
      <c r="AL97" s="407"/>
      <c r="AM97" s="410"/>
      <c r="AN97" s="194"/>
      <c r="AO97" s="194"/>
      <c r="AP97" s="411"/>
      <c r="AQ97" s="407"/>
      <c r="AR97" s="410"/>
      <c r="AS97" s="194"/>
      <c r="AT97" s="194"/>
      <c r="AU97" s="411"/>
      <c r="AV97" s="407"/>
      <c r="AW97" s="410"/>
      <c r="AX97" s="194"/>
      <c r="AY97" s="194"/>
      <c r="AZ97" s="411"/>
      <c r="BA97" s="407"/>
      <c r="BB97" s="410"/>
      <c r="BC97" s="194"/>
      <c r="BD97" s="194"/>
      <c r="BE97" s="411"/>
      <c r="BF97" s="407"/>
      <c r="BG97" s="410"/>
      <c r="BH97" s="194"/>
      <c r="BI97" s="194"/>
      <c r="BJ97" s="411"/>
      <c r="BK97" s="287"/>
      <c r="BL97" s="410"/>
      <c r="BM97" s="194"/>
      <c r="BN97" s="194"/>
      <c r="BO97" s="411"/>
      <c r="BP97" s="287"/>
      <c r="BQ97" s="410"/>
      <c r="BR97" s="194"/>
      <c r="BS97" s="194"/>
      <c r="BT97" s="411"/>
      <c r="BU97" s="287"/>
      <c r="BV97" s="191"/>
      <c r="BW97" s="192"/>
      <c r="BX97" s="194"/>
      <c r="BY97" s="194"/>
      <c r="BZ97" s="194"/>
      <c r="CA97" s="190"/>
      <c r="CB97" s="190"/>
      <c r="CC97" s="190"/>
      <c r="CD97" s="190"/>
      <c r="CE97" s="190"/>
      <c r="CF97" s="190"/>
      <c r="CG97" s="190"/>
      <c r="CH97" s="190"/>
      <c r="CI97" s="189"/>
      <c r="CK97" s="123"/>
      <c r="CL97" s="123"/>
      <c r="CM97" s="123"/>
      <c r="CN97" s="123"/>
      <c r="CO97" s="123"/>
      <c r="CP97" s="123"/>
      <c r="CQ97" s="123"/>
      <c r="CR97" s="123"/>
      <c r="CS97" s="123"/>
      <c r="CT97" s="123"/>
      <c r="CU97" s="123"/>
      <c r="CV97" s="123"/>
      <c r="CW97" s="123"/>
      <c r="CX97" s="123"/>
    </row>
    <row r="98" spans="1:102" x14ac:dyDescent="0.25">
      <c r="A98" s="195" t="s">
        <v>184</v>
      </c>
      <c r="B98" s="196"/>
      <c r="C98" s="407"/>
      <c r="D98" s="311">
        <v>1565.5103579099996</v>
      </c>
      <c r="E98" s="78">
        <v>1621.0427855700002</v>
      </c>
      <c r="F98" s="78">
        <v>1794.3844248400003</v>
      </c>
      <c r="G98" s="79">
        <v>1828.1960309400001</v>
      </c>
      <c r="H98" s="312"/>
      <c r="I98" s="311">
        <v>1902.43820633</v>
      </c>
      <c r="J98" s="78">
        <v>1897.49147333</v>
      </c>
      <c r="K98" s="78">
        <v>1738.8234405299995</v>
      </c>
      <c r="L98" s="79">
        <v>1856.1485373399998</v>
      </c>
      <c r="M98" s="312"/>
      <c r="N98" s="311">
        <v>1825.1796118999998</v>
      </c>
      <c r="O98" s="78">
        <v>1752.7030690700001</v>
      </c>
      <c r="P98" s="78">
        <v>1862.1610493199998</v>
      </c>
      <c r="Q98" s="79">
        <v>2004.69477106</v>
      </c>
      <c r="R98" s="312"/>
      <c r="S98" s="311">
        <v>2136.3019473699997</v>
      </c>
      <c r="T98" s="78">
        <v>2153.7754430599998</v>
      </c>
      <c r="U98" s="78">
        <v>2217.0822259299998</v>
      </c>
      <c r="V98" s="79">
        <v>2458.4483012800001</v>
      </c>
      <c r="W98" s="312"/>
      <c r="X98" s="311">
        <v>2341.6758943799996</v>
      </c>
      <c r="Y98" s="78">
        <v>2386.7643885199996</v>
      </c>
      <c r="Z98" s="78">
        <v>2468.6139234599991</v>
      </c>
      <c r="AA98" s="79">
        <v>2803.9653415899993</v>
      </c>
      <c r="AB98" s="312"/>
      <c r="AC98" s="311">
        <v>2658.2536963988496</v>
      </c>
      <c r="AD98" s="78">
        <v>2497.6427424560889</v>
      </c>
      <c r="AE98" s="78">
        <v>2936.6936845442792</v>
      </c>
      <c r="AF98" s="79">
        <v>3398.1900114174814</v>
      </c>
      <c r="AG98" s="312"/>
      <c r="AH98" s="311">
        <v>3573.1280584999995</v>
      </c>
      <c r="AI98" s="78">
        <v>3497.5012775499999</v>
      </c>
      <c r="AJ98" s="78">
        <v>3769.8262577299993</v>
      </c>
      <c r="AK98" s="79">
        <v>3656.6734523699997</v>
      </c>
      <c r="AL98" s="312"/>
      <c r="AM98" s="311">
        <v>3357.4026380599998</v>
      </c>
      <c r="AN98" s="78">
        <v>3368.9725214999999</v>
      </c>
      <c r="AO98" s="78">
        <v>3386.4580289799992</v>
      </c>
      <c r="AP98" s="79">
        <v>3424.9353024899997</v>
      </c>
      <c r="AQ98" s="313"/>
      <c r="AR98" s="311">
        <v>2820.20817081</v>
      </c>
      <c r="AS98" s="78">
        <v>2775.11771464</v>
      </c>
      <c r="AT98" s="78">
        <v>3083.7521955900002</v>
      </c>
      <c r="AU98" s="79">
        <v>3013.3551482199996</v>
      </c>
      <c r="AV98" s="313"/>
      <c r="AW98" s="311">
        <v>3340.8852223899999</v>
      </c>
      <c r="AX98" s="78">
        <v>3450.9197622800002</v>
      </c>
      <c r="AY98" s="78">
        <v>3572.1115979000001</v>
      </c>
      <c r="AZ98" s="79">
        <v>3902.8518264099998</v>
      </c>
      <c r="BA98" s="313"/>
      <c r="BB98" s="311">
        <v>4390.6728365199997</v>
      </c>
      <c r="BC98" s="78">
        <v>4355.5182009100008</v>
      </c>
      <c r="BD98" s="78">
        <v>4481.7878296700001</v>
      </c>
      <c r="BE98" s="79">
        <v>4704.4704301399997</v>
      </c>
      <c r="BF98" s="313"/>
      <c r="BG98" s="311">
        <v>4269.157982669999</v>
      </c>
      <c r="BH98" s="78">
        <v>3594.0685783700001</v>
      </c>
      <c r="BI98" s="78">
        <v>4418.2338484800011</v>
      </c>
      <c r="BJ98" s="79">
        <v>4412.8496830499989</v>
      </c>
      <c r="BK98" s="412"/>
      <c r="BL98" s="311">
        <v>4198.48287626</v>
      </c>
      <c r="BM98" s="78">
        <v>4540.6788054437002</v>
      </c>
      <c r="BN98" s="78">
        <v>4133.2690445981498</v>
      </c>
      <c r="BO98" s="79">
        <v>4186.54014452718</v>
      </c>
      <c r="BP98" s="412"/>
      <c r="BQ98" s="311">
        <v>4086.9062181721401</v>
      </c>
      <c r="BR98" s="78">
        <v>4040.6615177704743</v>
      </c>
      <c r="BS98" s="78">
        <v>4199.9436950224163</v>
      </c>
      <c r="BT98" s="79">
        <v>4290.4502354950246</v>
      </c>
      <c r="BU98" s="412"/>
      <c r="BV98" s="353">
        <f t="shared" ref="BV98:BV107" si="407">INDEX(D98:G98,1,COUNT(D98:G98))</f>
        <v>1828.1960309400001</v>
      </c>
      <c r="BW98" s="354">
        <f t="shared" ref="BW98:BW107" si="408">INDEX(I98:L98,1,COUNT(I98:L98))</f>
        <v>1856.1485373399998</v>
      </c>
      <c r="BX98" s="354">
        <f t="shared" ref="BX98:BX107" si="409">INDEX(N98:Q98,1,COUNT(N98:Q98))</f>
        <v>2004.69477106</v>
      </c>
      <c r="BY98" s="354">
        <f t="shared" ref="BY98:BY107" si="410">INDEX(S98:V98,1,COUNT(S98:V98))</f>
        <v>2458.4483012800001</v>
      </c>
      <c r="BZ98" s="354">
        <f t="shared" ref="BZ98:BZ107" si="411">INDEX(X98:AA98,1,COUNT(X98:AA98))</f>
        <v>2803.9653415899993</v>
      </c>
      <c r="CA98" s="354">
        <f t="shared" ref="CA98:CA107" si="412">INDEX(AC98:AF98,1,COUNT(AC98:AF98))</f>
        <v>3398.1900114174814</v>
      </c>
      <c r="CB98" s="354">
        <f t="shared" ref="CB98:CB107" si="413">INDEX(AH98:AK98,1,COUNT(AH98:AK98))</f>
        <v>3656.6734523699997</v>
      </c>
      <c r="CC98" s="354">
        <f t="shared" ref="CC98:CC107" si="414">INDEX(AM98:AP98,1,COUNT(AM98:AP98))</f>
        <v>3424.9353024899997</v>
      </c>
      <c r="CD98" s="354">
        <f t="shared" ref="CD98:CD107" si="415">INDEX(AR98:AU98,1,COUNT(AR98:AU98))</f>
        <v>3013.3551482199996</v>
      </c>
      <c r="CE98" s="354">
        <f t="shared" ref="CE98:CE107" si="416">INDEX(AW98:AZ98,1,COUNT(AW98:AZ98))</f>
        <v>3902.8518264099998</v>
      </c>
      <c r="CF98" s="354">
        <f>INDEX(BB98:BE98,1,COUNT(BB98:BE98))</f>
        <v>4704.4704301399997</v>
      </c>
      <c r="CG98" s="413">
        <f>INDEX(BG98:BJ98,1,COUNT(BG98:BJ98))</f>
        <v>4412.8496830499989</v>
      </c>
      <c r="CH98" s="413">
        <f>INDEX(BL98:BO98,1,COUNT(BL98:BO98))</f>
        <v>4186.54014452718</v>
      </c>
      <c r="CI98" s="414">
        <f t="shared" ref="CI98:CI108" si="417">INDEX(BQ98:BT98,1,COUNT(BQ98:BT98))</f>
        <v>4290.4502354950246</v>
      </c>
      <c r="CK98" s="123"/>
      <c r="CL98" s="123"/>
      <c r="CM98" s="123"/>
      <c r="CN98" s="123"/>
      <c r="CO98" s="123"/>
      <c r="CP98" s="123"/>
      <c r="CQ98" s="123"/>
      <c r="CR98" s="123"/>
      <c r="CS98" s="123"/>
      <c r="CT98" s="123"/>
      <c r="CU98" s="123"/>
      <c r="CV98" s="123"/>
      <c r="CW98" s="123"/>
      <c r="CX98" s="123"/>
    </row>
    <row r="99" spans="1:102" x14ac:dyDescent="0.25">
      <c r="A99" s="195" t="s">
        <v>96</v>
      </c>
      <c r="B99" s="203"/>
      <c r="C99" s="409"/>
      <c r="D99" s="311">
        <v>812.95042830000011</v>
      </c>
      <c r="E99" s="78">
        <v>811.40274479999994</v>
      </c>
      <c r="F99" s="78">
        <v>799.97157647000006</v>
      </c>
      <c r="G99" s="79">
        <v>805.57120299999997</v>
      </c>
      <c r="H99" s="312"/>
      <c r="I99" s="311">
        <v>1085.5087302699999</v>
      </c>
      <c r="J99" s="78">
        <v>916.37343221000003</v>
      </c>
      <c r="K99" s="78">
        <v>1015.0753402600002</v>
      </c>
      <c r="L99" s="79">
        <v>1033.0258906400002</v>
      </c>
      <c r="M99" s="312"/>
      <c r="N99" s="311">
        <v>1194.5791623000005</v>
      </c>
      <c r="O99" s="78">
        <v>1167.4530010899998</v>
      </c>
      <c r="P99" s="78">
        <v>1164.401674</v>
      </c>
      <c r="Q99" s="79">
        <v>1102.3618886100001</v>
      </c>
      <c r="R99" s="312"/>
      <c r="S99" s="311">
        <v>1492.5330539299998</v>
      </c>
      <c r="T99" s="78">
        <v>1498.31946988</v>
      </c>
      <c r="U99" s="78">
        <v>1536.8500525700001</v>
      </c>
      <c r="V99" s="79">
        <v>1490.4985168900002</v>
      </c>
      <c r="W99" s="312"/>
      <c r="X99" s="311">
        <v>1684.69812925</v>
      </c>
      <c r="Y99" s="78">
        <v>1377.1410184600002</v>
      </c>
      <c r="Z99" s="78">
        <v>1452.1252848199997</v>
      </c>
      <c r="AA99" s="79">
        <v>1649.6827434500001</v>
      </c>
      <c r="AB99" s="312"/>
      <c r="AC99" s="311">
        <v>1448.5818515252847</v>
      </c>
      <c r="AD99" s="78">
        <v>1463.5784882152848</v>
      </c>
      <c r="AE99" s="78">
        <v>1822.8669932552848</v>
      </c>
      <c r="AF99" s="79">
        <v>2101.6074369345301</v>
      </c>
      <c r="AG99" s="312"/>
      <c r="AH99" s="311">
        <v>1938.3142912799997</v>
      </c>
      <c r="AI99" s="78">
        <v>1685.0396231800005</v>
      </c>
      <c r="AJ99" s="78">
        <v>1750.73290604</v>
      </c>
      <c r="AK99" s="79">
        <v>1768.3605294900001</v>
      </c>
      <c r="AL99" s="312"/>
      <c r="AM99" s="311">
        <v>1793.4849295400002</v>
      </c>
      <c r="AN99" s="78">
        <v>1826.9405272500001</v>
      </c>
      <c r="AO99" s="78">
        <v>1850.1732874100003</v>
      </c>
      <c r="AP99" s="79">
        <v>2251.1359746200005</v>
      </c>
      <c r="AQ99" s="313"/>
      <c r="AR99" s="311">
        <v>1910.92887068</v>
      </c>
      <c r="AS99" s="78">
        <v>1385.6796027600001</v>
      </c>
      <c r="AT99" s="78">
        <v>2000.0540127199999</v>
      </c>
      <c r="AU99" s="79">
        <v>2144.5440376000001</v>
      </c>
      <c r="AV99" s="313"/>
      <c r="AW99" s="311">
        <v>2580.39265591</v>
      </c>
      <c r="AX99" s="78">
        <v>2988.6151007599997</v>
      </c>
      <c r="AY99" s="78">
        <v>3436.5680873100005</v>
      </c>
      <c r="AZ99" s="79">
        <v>3725.1479000699997</v>
      </c>
      <c r="BA99" s="313"/>
      <c r="BB99" s="311">
        <v>4040.92432035</v>
      </c>
      <c r="BC99" s="78">
        <v>5801.602258859999</v>
      </c>
      <c r="BD99" s="78">
        <v>4126.3826489699995</v>
      </c>
      <c r="BE99" s="79">
        <v>4696.8271163600002</v>
      </c>
      <c r="BF99" s="313"/>
      <c r="BG99" s="311">
        <v>3607.5184892099996</v>
      </c>
      <c r="BH99" s="78">
        <v>3489.5169538799996</v>
      </c>
      <c r="BI99" s="78">
        <v>3724.3944367300005</v>
      </c>
      <c r="BJ99" s="79">
        <v>4101.3294921199995</v>
      </c>
      <c r="BK99" s="412"/>
      <c r="BL99" s="311">
        <v>4161.2001097799994</v>
      </c>
      <c r="BM99" s="78">
        <v>3783.6958341999998</v>
      </c>
      <c r="BN99" s="78">
        <v>4525.3928785854805</v>
      </c>
      <c r="BO99" s="79">
        <v>3702.4083583215629</v>
      </c>
      <c r="BP99" s="412"/>
      <c r="BQ99" s="311">
        <v>3925.9738864669985</v>
      </c>
      <c r="BR99" s="78">
        <v>3635.026405416284</v>
      </c>
      <c r="BS99" s="78">
        <v>3420.8866649363463</v>
      </c>
      <c r="BT99" s="79">
        <v>3882.7864189813295</v>
      </c>
      <c r="BU99" s="412"/>
      <c r="BV99" s="353">
        <f t="shared" si="407"/>
        <v>805.57120299999997</v>
      </c>
      <c r="BW99" s="354">
        <f t="shared" si="408"/>
        <v>1033.0258906400002</v>
      </c>
      <c r="BX99" s="354">
        <f t="shared" si="409"/>
        <v>1102.3618886100001</v>
      </c>
      <c r="BY99" s="354">
        <f t="shared" si="410"/>
        <v>1490.4985168900002</v>
      </c>
      <c r="BZ99" s="354">
        <f t="shared" si="411"/>
        <v>1649.6827434500001</v>
      </c>
      <c r="CA99" s="354">
        <f t="shared" si="412"/>
        <v>2101.6074369345301</v>
      </c>
      <c r="CB99" s="354">
        <f t="shared" si="413"/>
        <v>1768.3605294900001</v>
      </c>
      <c r="CC99" s="354">
        <f t="shared" si="414"/>
        <v>2251.1359746200005</v>
      </c>
      <c r="CD99" s="354">
        <f t="shared" si="415"/>
        <v>2144.5440376000001</v>
      </c>
      <c r="CE99" s="354">
        <f t="shared" si="416"/>
        <v>3725.1479000699997</v>
      </c>
      <c r="CF99" s="354">
        <f t="shared" ref="CF99:CF107" si="418">INDEX(BB99:BE99,1,COUNT(BB99:BE99))</f>
        <v>4696.8271163600002</v>
      </c>
      <c r="CG99" s="413">
        <f t="shared" ref="CG99:CG107" si="419">INDEX(BG99:BJ99,1,COUNT(BG99:BJ99))</f>
        <v>4101.3294921199995</v>
      </c>
      <c r="CH99" s="413">
        <f t="shared" ref="CH99:CH108" si="420">INDEX(BL99:BO99,1,COUNT(BL99:BO99))</f>
        <v>3702.4083583215629</v>
      </c>
      <c r="CI99" s="414">
        <f t="shared" si="417"/>
        <v>3882.7864189813295</v>
      </c>
      <c r="CK99" s="123"/>
      <c r="CL99" s="123"/>
      <c r="CM99" s="123"/>
      <c r="CN99" s="123"/>
      <c r="CO99" s="123"/>
      <c r="CP99" s="123"/>
      <c r="CQ99" s="123"/>
      <c r="CR99" s="123"/>
      <c r="CS99" s="123"/>
      <c r="CT99" s="123"/>
      <c r="CU99" s="123"/>
      <c r="CV99" s="123"/>
      <c r="CW99" s="123"/>
      <c r="CX99" s="123"/>
    </row>
    <row r="100" spans="1:102" x14ac:dyDescent="0.25">
      <c r="A100" s="195" t="s">
        <v>185</v>
      </c>
      <c r="B100" s="205"/>
      <c r="C100" s="409"/>
      <c r="D100" s="311">
        <v>187.45492680000001</v>
      </c>
      <c r="E100" s="78">
        <v>158.54655023000001</v>
      </c>
      <c r="F100" s="78">
        <v>142.82141879000002</v>
      </c>
      <c r="G100" s="79">
        <v>151.68744373000004</v>
      </c>
      <c r="H100" s="312"/>
      <c r="I100" s="311">
        <v>117.79909549999998</v>
      </c>
      <c r="J100" s="78">
        <v>131.05518264999998</v>
      </c>
      <c r="K100" s="78">
        <v>151.88235897999996</v>
      </c>
      <c r="L100" s="79">
        <v>177.03673466999999</v>
      </c>
      <c r="M100" s="312"/>
      <c r="N100" s="311">
        <v>208.22545054999998</v>
      </c>
      <c r="O100" s="78">
        <v>227.92974859999998</v>
      </c>
      <c r="P100" s="78">
        <v>260.29591589</v>
      </c>
      <c r="Q100" s="79">
        <v>270.23828301999998</v>
      </c>
      <c r="R100" s="312"/>
      <c r="S100" s="311">
        <v>280.32859327000006</v>
      </c>
      <c r="T100" s="78">
        <v>296.37059656999998</v>
      </c>
      <c r="U100" s="78">
        <v>319.52738701999994</v>
      </c>
      <c r="V100" s="79">
        <v>331.54989818999996</v>
      </c>
      <c r="W100" s="312"/>
      <c r="X100" s="311">
        <v>245.12402749999998</v>
      </c>
      <c r="Y100" s="78">
        <v>253.40634218999998</v>
      </c>
      <c r="Z100" s="78">
        <v>259.69337431999992</v>
      </c>
      <c r="AA100" s="79">
        <v>255.57863980999994</v>
      </c>
      <c r="AB100" s="312"/>
      <c r="AC100" s="311">
        <v>269.60211920999996</v>
      </c>
      <c r="AD100" s="78">
        <v>281.01312948000003</v>
      </c>
      <c r="AE100" s="78">
        <v>360.61278231</v>
      </c>
      <c r="AF100" s="79">
        <v>525.97803568000006</v>
      </c>
      <c r="AG100" s="312"/>
      <c r="AH100" s="311">
        <v>534.85550504000003</v>
      </c>
      <c r="AI100" s="78">
        <v>588.66716268999994</v>
      </c>
      <c r="AJ100" s="78">
        <v>630.17972038999994</v>
      </c>
      <c r="AK100" s="79">
        <v>576.89248717999999</v>
      </c>
      <c r="AL100" s="312"/>
      <c r="AM100" s="311">
        <v>598.19421795999995</v>
      </c>
      <c r="AN100" s="78">
        <v>643.96958957999993</v>
      </c>
      <c r="AO100" s="78">
        <v>820.99577737999982</v>
      </c>
      <c r="AP100" s="79">
        <v>960.05171329999996</v>
      </c>
      <c r="AQ100" s="313"/>
      <c r="AR100" s="311">
        <v>946.20484644000021</v>
      </c>
      <c r="AS100" s="78">
        <v>1089.5671750900001</v>
      </c>
      <c r="AT100" s="78">
        <v>1225.9864425900003</v>
      </c>
      <c r="AU100" s="79">
        <v>1412.8140609200002</v>
      </c>
      <c r="AV100" s="313"/>
      <c r="AW100" s="311">
        <v>1496.7412170999996</v>
      </c>
      <c r="AX100" s="78">
        <v>1645.0290079199999</v>
      </c>
      <c r="AY100" s="78">
        <v>1820.2704280299997</v>
      </c>
      <c r="AZ100" s="79">
        <v>2001.2540882700002</v>
      </c>
      <c r="BA100" s="313"/>
      <c r="BB100" s="311">
        <v>1979.6472176999998</v>
      </c>
      <c r="BC100" s="78">
        <v>2214.43349055</v>
      </c>
      <c r="BD100" s="78">
        <v>2485.9626463</v>
      </c>
      <c r="BE100" s="79">
        <v>3322.47702996</v>
      </c>
      <c r="BF100" s="313"/>
      <c r="BG100" s="311">
        <v>3451.8516876100002</v>
      </c>
      <c r="BH100" s="78">
        <v>3795.9294931499999</v>
      </c>
      <c r="BI100" s="78">
        <v>3745.9456267499991</v>
      </c>
      <c r="BJ100" s="79">
        <v>4070.237909049999</v>
      </c>
      <c r="BK100" s="412"/>
      <c r="BL100" s="311">
        <v>3688.8335199599996</v>
      </c>
      <c r="BM100" s="78">
        <v>3805.8081876299993</v>
      </c>
      <c r="BN100" s="78">
        <v>3702.9314689299995</v>
      </c>
      <c r="BO100" s="79">
        <v>4467.7241663613386</v>
      </c>
      <c r="BP100" s="412"/>
      <c r="BQ100" s="311">
        <v>4192.4050503308044</v>
      </c>
      <c r="BR100" s="78">
        <v>5080.2246745095817</v>
      </c>
      <c r="BS100" s="78">
        <v>5158.5984431554116</v>
      </c>
      <c r="BT100" s="79">
        <v>5260.690205235408</v>
      </c>
      <c r="BU100" s="412"/>
      <c r="BV100" s="353">
        <f t="shared" si="407"/>
        <v>151.68744373000004</v>
      </c>
      <c r="BW100" s="354">
        <f t="shared" si="408"/>
        <v>177.03673466999999</v>
      </c>
      <c r="BX100" s="354">
        <f t="shared" si="409"/>
        <v>270.23828301999998</v>
      </c>
      <c r="BY100" s="354">
        <f t="shared" si="410"/>
        <v>331.54989818999996</v>
      </c>
      <c r="BZ100" s="354">
        <f t="shared" si="411"/>
        <v>255.57863980999994</v>
      </c>
      <c r="CA100" s="354">
        <f t="shared" si="412"/>
        <v>525.97803568000006</v>
      </c>
      <c r="CB100" s="354">
        <f t="shared" si="413"/>
        <v>576.89248717999999</v>
      </c>
      <c r="CC100" s="354">
        <f t="shared" si="414"/>
        <v>960.05171329999996</v>
      </c>
      <c r="CD100" s="354">
        <f t="shared" si="415"/>
        <v>1412.8140609200002</v>
      </c>
      <c r="CE100" s="354">
        <f t="shared" si="416"/>
        <v>2001.2540882700002</v>
      </c>
      <c r="CF100" s="354">
        <f t="shared" si="418"/>
        <v>3322.47702996</v>
      </c>
      <c r="CG100" s="413">
        <f t="shared" si="419"/>
        <v>4070.237909049999</v>
      </c>
      <c r="CH100" s="413">
        <f t="shared" si="420"/>
        <v>4467.7241663613386</v>
      </c>
      <c r="CI100" s="414">
        <f t="shared" si="417"/>
        <v>5260.690205235408</v>
      </c>
      <c r="CK100" s="123"/>
      <c r="CL100" s="123"/>
      <c r="CM100" s="123"/>
      <c r="CN100" s="123"/>
      <c r="CO100" s="123"/>
      <c r="CP100" s="123"/>
      <c r="CQ100" s="123"/>
      <c r="CR100" s="123"/>
      <c r="CS100" s="123"/>
      <c r="CT100" s="123"/>
      <c r="CU100" s="123"/>
      <c r="CV100" s="123"/>
      <c r="CW100" s="123"/>
      <c r="CX100" s="123"/>
    </row>
    <row r="101" spans="1:102" x14ac:dyDescent="0.25">
      <c r="A101" s="206" t="s">
        <v>186</v>
      </c>
      <c r="B101" s="203"/>
      <c r="C101" s="409"/>
      <c r="D101" s="311">
        <v>0</v>
      </c>
      <c r="E101" s="78">
        <v>0</v>
      </c>
      <c r="F101" s="78">
        <v>0</v>
      </c>
      <c r="G101" s="79">
        <v>0</v>
      </c>
      <c r="H101" s="312"/>
      <c r="I101" s="311">
        <v>0</v>
      </c>
      <c r="J101" s="78">
        <v>0</v>
      </c>
      <c r="K101" s="78">
        <v>0</v>
      </c>
      <c r="L101" s="79">
        <v>0</v>
      </c>
      <c r="M101" s="312"/>
      <c r="N101" s="311">
        <v>0</v>
      </c>
      <c r="O101" s="78">
        <v>0</v>
      </c>
      <c r="P101" s="78">
        <v>0</v>
      </c>
      <c r="Q101" s="79">
        <v>0</v>
      </c>
      <c r="R101" s="312"/>
      <c r="S101" s="311">
        <v>0</v>
      </c>
      <c r="T101" s="78">
        <v>0</v>
      </c>
      <c r="U101" s="78">
        <v>0</v>
      </c>
      <c r="V101" s="79">
        <v>0</v>
      </c>
      <c r="W101" s="312"/>
      <c r="X101" s="311">
        <v>0</v>
      </c>
      <c r="Y101" s="78">
        <v>0</v>
      </c>
      <c r="Z101" s="78">
        <v>0</v>
      </c>
      <c r="AA101" s="79">
        <v>0</v>
      </c>
      <c r="AB101" s="312"/>
      <c r="AC101" s="311">
        <v>0</v>
      </c>
      <c r="AD101" s="78">
        <v>0</v>
      </c>
      <c r="AE101" s="78">
        <v>0</v>
      </c>
      <c r="AF101" s="79">
        <v>0</v>
      </c>
      <c r="AG101" s="312"/>
      <c r="AH101" s="311">
        <v>0</v>
      </c>
      <c r="AI101" s="78">
        <v>0</v>
      </c>
      <c r="AJ101" s="78">
        <v>0</v>
      </c>
      <c r="AK101" s="79">
        <v>0</v>
      </c>
      <c r="AL101" s="312"/>
      <c r="AM101" s="311">
        <v>0</v>
      </c>
      <c r="AN101" s="78">
        <v>0</v>
      </c>
      <c r="AO101" s="78">
        <v>0</v>
      </c>
      <c r="AP101" s="79">
        <v>0</v>
      </c>
      <c r="AQ101" s="313"/>
      <c r="AR101" s="311">
        <v>0</v>
      </c>
      <c r="AS101" s="78">
        <v>0</v>
      </c>
      <c r="AT101" s="78">
        <v>0</v>
      </c>
      <c r="AU101" s="79">
        <v>0</v>
      </c>
      <c r="AV101" s="313"/>
      <c r="AW101" s="311">
        <v>0</v>
      </c>
      <c r="AX101" s="78">
        <v>0</v>
      </c>
      <c r="AY101" s="78">
        <v>0</v>
      </c>
      <c r="AZ101" s="79">
        <v>0</v>
      </c>
      <c r="BA101" s="313"/>
      <c r="BB101" s="311">
        <v>0</v>
      </c>
      <c r="BC101" s="78">
        <v>0</v>
      </c>
      <c r="BD101" s="78">
        <v>0</v>
      </c>
      <c r="BE101" s="79">
        <v>0</v>
      </c>
      <c r="BF101" s="313"/>
      <c r="BG101" s="311">
        <v>379.61245578999996</v>
      </c>
      <c r="BH101" s="78">
        <v>290.94042526999999</v>
      </c>
      <c r="BI101" s="78">
        <v>307.47817340999995</v>
      </c>
      <c r="BJ101" s="79">
        <v>308.05071996000004</v>
      </c>
      <c r="BK101" s="412"/>
      <c r="BL101" s="311">
        <v>322.61247450999997</v>
      </c>
      <c r="BM101" s="78">
        <v>362.77050800000001</v>
      </c>
      <c r="BN101" s="78">
        <v>365.80205763000004</v>
      </c>
      <c r="BO101" s="79">
        <v>391.74763834000004</v>
      </c>
      <c r="BP101" s="412"/>
      <c r="BQ101" s="311">
        <v>369.01632323000001</v>
      </c>
      <c r="BR101" s="78">
        <v>348.75116899859302</v>
      </c>
      <c r="BS101" s="78">
        <v>335.25286052885997</v>
      </c>
      <c r="BT101" s="79">
        <v>378.92387831999997</v>
      </c>
      <c r="BU101" s="412"/>
      <c r="BV101" s="353">
        <f>INDEX(D101:G101,1,COUNT(D101:G101))</f>
        <v>0</v>
      </c>
      <c r="BW101" s="354">
        <f>INDEX(I101:L101,1,COUNT(I101:L101))</f>
        <v>0</v>
      </c>
      <c r="BX101" s="354">
        <f>INDEX(N101:Q101,1,COUNT(N101:Q101))</f>
        <v>0</v>
      </c>
      <c r="BY101" s="354">
        <f>INDEX(S101:V101,1,COUNT(S101:V101))</f>
        <v>0</v>
      </c>
      <c r="BZ101" s="354">
        <f>INDEX(X101:AA101,1,COUNT(X101:AA101))</f>
        <v>0</v>
      </c>
      <c r="CA101" s="354">
        <f>INDEX(AC101:AF101,1,COUNT(AC101:AF101))</f>
        <v>0</v>
      </c>
      <c r="CB101" s="354">
        <f>INDEX(AH101:AK101,1,COUNT(AH101:AK101))</f>
        <v>0</v>
      </c>
      <c r="CC101" s="354">
        <f>INDEX(AM101:AP101,1,COUNT(AM101:AP101))</f>
        <v>0</v>
      </c>
      <c r="CD101" s="354">
        <f>INDEX(AR101:AU101,1,COUNT(AR101:AU101))</f>
        <v>0</v>
      </c>
      <c r="CE101" s="354">
        <f>INDEX(AW101:AZ101,1,COUNT(AW101:AZ101))</f>
        <v>0</v>
      </c>
      <c r="CF101" s="354">
        <f>INDEX(BB101:BE101,1,COUNT(BB101:BE101))</f>
        <v>0</v>
      </c>
      <c r="CG101" s="413">
        <f>INDEX(BG101:BJ101,1,COUNT(BG101:BJ101))</f>
        <v>308.05071996000004</v>
      </c>
      <c r="CH101" s="413">
        <f>INDEX(BL101:BO101,1,COUNT(BL101:BO101))</f>
        <v>391.74763834000004</v>
      </c>
      <c r="CI101" s="414">
        <f>INDEX(BQ101:BT101,1,COUNT(BQ101:BT101))</f>
        <v>378.92387831999997</v>
      </c>
      <c r="CK101" s="123"/>
      <c r="CL101" s="123"/>
      <c r="CM101" s="123"/>
      <c r="CN101" s="123"/>
      <c r="CO101" s="123"/>
      <c r="CP101" s="123"/>
      <c r="CQ101" s="123"/>
      <c r="CR101" s="123"/>
      <c r="CS101" s="123"/>
      <c r="CT101" s="123"/>
      <c r="CU101" s="123"/>
      <c r="CV101" s="123"/>
      <c r="CW101" s="123"/>
      <c r="CX101" s="123"/>
    </row>
    <row r="102" spans="1:102" x14ac:dyDescent="0.25">
      <c r="A102" s="206" t="s">
        <v>187</v>
      </c>
      <c r="B102" s="205"/>
      <c r="C102" s="409"/>
      <c r="D102" s="311">
        <v>0</v>
      </c>
      <c r="E102" s="78">
        <v>0</v>
      </c>
      <c r="F102" s="78">
        <v>0</v>
      </c>
      <c r="G102" s="79">
        <v>0</v>
      </c>
      <c r="H102" s="312"/>
      <c r="I102" s="311">
        <v>0</v>
      </c>
      <c r="J102" s="78">
        <v>0</v>
      </c>
      <c r="K102" s="78">
        <v>0</v>
      </c>
      <c r="L102" s="79">
        <v>0</v>
      </c>
      <c r="M102" s="312"/>
      <c r="N102" s="311">
        <v>0</v>
      </c>
      <c r="O102" s="78">
        <v>0</v>
      </c>
      <c r="P102" s="78">
        <v>0</v>
      </c>
      <c r="Q102" s="79">
        <v>0</v>
      </c>
      <c r="R102" s="312"/>
      <c r="S102" s="311">
        <v>0</v>
      </c>
      <c r="T102" s="78">
        <v>0</v>
      </c>
      <c r="U102" s="78">
        <v>0</v>
      </c>
      <c r="V102" s="79">
        <v>0</v>
      </c>
      <c r="W102" s="312"/>
      <c r="X102" s="311">
        <v>0</v>
      </c>
      <c r="Y102" s="78">
        <v>0</v>
      </c>
      <c r="Z102" s="78">
        <v>0</v>
      </c>
      <c r="AA102" s="79">
        <v>0</v>
      </c>
      <c r="AB102" s="312"/>
      <c r="AC102" s="311">
        <v>0</v>
      </c>
      <c r="AD102" s="78">
        <v>0</v>
      </c>
      <c r="AE102" s="78">
        <v>0</v>
      </c>
      <c r="AF102" s="79">
        <v>0</v>
      </c>
      <c r="AG102" s="312"/>
      <c r="AH102" s="311">
        <v>0</v>
      </c>
      <c r="AI102" s="78">
        <v>0</v>
      </c>
      <c r="AJ102" s="78">
        <v>0</v>
      </c>
      <c r="AK102" s="79">
        <v>0</v>
      </c>
      <c r="AL102" s="312"/>
      <c r="AM102" s="311">
        <v>0</v>
      </c>
      <c r="AN102" s="78">
        <v>0</v>
      </c>
      <c r="AO102" s="78">
        <v>0</v>
      </c>
      <c r="AP102" s="79">
        <v>0</v>
      </c>
      <c r="AQ102" s="313"/>
      <c r="AR102" s="311">
        <v>0</v>
      </c>
      <c r="AS102" s="78">
        <v>0</v>
      </c>
      <c r="AT102" s="78">
        <v>0</v>
      </c>
      <c r="AU102" s="79">
        <v>0</v>
      </c>
      <c r="AV102" s="313"/>
      <c r="AW102" s="311">
        <v>0</v>
      </c>
      <c r="AX102" s="78">
        <v>0</v>
      </c>
      <c r="AY102" s="78">
        <v>0</v>
      </c>
      <c r="AZ102" s="79">
        <v>0</v>
      </c>
      <c r="BA102" s="313"/>
      <c r="BB102" s="311">
        <v>0</v>
      </c>
      <c r="BC102" s="78">
        <v>0</v>
      </c>
      <c r="BD102" s="78">
        <v>0</v>
      </c>
      <c r="BE102" s="79">
        <v>0</v>
      </c>
      <c r="BF102" s="313"/>
      <c r="BG102" s="311">
        <v>274.20984456000002</v>
      </c>
      <c r="BH102" s="78">
        <v>274.17276853000004</v>
      </c>
      <c r="BI102" s="78">
        <v>308.40355706999992</v>
      </c>
      <c r="BJ102" s="79">
        <v>309.62932203999998</v>
      </c>
      <c r="BK102" s="412"/>
      <c r="BL102" s="311">
        <v>310.89537883999992</v>
      </c>
      <c r="BM102" s="78">
        <v>325.10459248999996</v>
      </c>
      <c r="BN102" s="78">
        <v>318.82030818999993</v>
      </c>
      <c r="BO102" s="79">
        <v>321.53875130999995</v>
      </c>
      <c r="BP102" s="412"/>
      <c r="BQ102" s="311">
        <v>329.28840351999997</v>
      </c>
      <c r="BR102" s="78">
        <v>330.71545827</v>
      </c>
      <c r="BS102" s="78">
        <v>336.06307229000004</v>
      </c>
      <c r="BT102" s="79">
        <v>326.70756999999998</v>
      </c>
      <c r="BU102" s="412"/>
      <c r="BV102" s="353">
        <f t="shared" ref="BV102" si="421">INDEX(D102:G102,1,COUNT(D102:G102))</f>
        <v>0</v>
      </c>
      <c r="BW102" s="354">
        <f t="shared" ref="BW102" si="422">INDEX(I102:L102,1,COUNT(I102:L102))</f>
        <v>0</v>
      </c>
      <c r="BX102" s="354">
        <f t="shared" ref="BX102" si="423">INDEX(N102:Q102,1,COUNT(N102:Q102))</f>
        <v>0</v>
      </c>
      <c r="BY102" s="354">
        <f t="shared" ref="BY102" si="424">INDEX(S102:V102,1,COUNT(S102:V102))</f>
        <v>0</v>
      </c>
      <c r="BZ102" s="354">
        <f t="shared" ref="BZ102" si="425">INDEX(X102:AA102,1,COUNT(X102:AA102))</f>
        <v>0</v>
      </c>
      <c r="CA102" s="354">
        <f t="shared" ref="CA102" si="426">INDEX(AC102:AF102,1,COUNT(AC102:AF102))</f>
        <v>0</v>
      </c>
      <c r="CB102" s="354">
        <f t="shared" ref="CB102" si="427">INDEX(AH102:AK102,1,COUNT(AH102:AK102))</f>
        <v>0</v>
      </c>
      <c r="CC102" s="354">
        <f t="shared" ref="CC102" si="428">INDEX(AM102:AP102,1,COUNT(AM102:AP102))</f>
        <v>0</v>
      </c>
      <c r="CD102" s="354">
        <f t="shared" ref="CD102" si="429">INDEX(AR102:AU102,1,COUNT(AR102:AU102))</f>
        <v>0</v>
      </c>
      <c r="CE102" s="354">
        <f t="shared" ref="CE102" si="430">INDEX(AW102:AZ102,1,COUNT(AW102:AZ102))</f>
        <v>0</v>
      </c>
      <c r="CF102" s="354">
        <f t="shared" ref="CF102" si="431">INDEX(BB102:BE102,1,COUNT(BB102:BE102))</f>
        <v>0</v>
      </c>
      <c r="CG102" s="413">
        <f t="shared" ref="CG102" si="432">INDEX(BG102:BJ102,1,COUNT(BG102:BJ102))</f>
        <v>309.62932203999998</v>
      </c>
      <c r="CH102" s="413">
        <f t="shared" ref="CH102" si="433">INDEX(BL102:BO102,1,COUNT(BL102:BO102))</f>
        <v>321.53875130999995</v>
      </c>
      <c r="CI102" s="414">
        <f t="shared" ref="CI102" si="434">INDEX(BQ102:BT102,1,COUNT(BQ102:BT102))</f>
        <v>326.70756999999998</v>
      </c>
      <c r="CK102" s="123"/>
      <c r="CL102" s="123"/>
      <c r="CM102" s="123"/>
      <c r="CN102" s="123"/>
      <c r="CO102" s="123"/>
      <c r="CP102" s="123"/>
      <c r="CQ102" s="123"/>
      <c r="CR102" s="123"/>
      <c r="CS102" s="123"/>
      <c r="CT102" s="123"/>
      <c r="CU102" s="123"/>
      <c r="CV102" s="123"/>
      <c r="CW102" s="123"/>
      <c r="CX102" s="123"/>
    </row>
    <row r="103" spans="1:102" x14ac:dyDescent="0.25">
      <c r="A103" s="206" t="s">
        <v>50</v>
      </c>
      <c r="B103" s="203"/>
      <c r="C103" s="409"/>
      <c r="D103" s="311">
        <v>0</v>
      </c>
      <c r="E103" s="78">
        <v>0</v>
      </c>
      <c r="F103" s="78">
        <v>0</v>
      </c>
      <c r="G103" s="79">
        <v>0</v>
      </c>
      <c r="H103" s="312"/>
      <c r="I103" s="311">
        <v>0</v>
      </c>
      <c r="J103" s="78">
        <v>0</v>
      </c>
      <c r="K103" s="78">
        <v>0</v>
      </c>
      <c r="L103" s="79">
        <v>0</v>
      </c>
      <c r="M103" s="312"/>
      <c r="N103" s="311">
        <v>0</v>
      </c>
      <c r="O103" s="78">
        <v>0</v>
      </c>
      <c r="P103" s="78">
        <v>0</v>
      </c>
      <c r="Q103" s="79">
        <v>0</v>
      </c>
      <c r="R103" s="312"/>
      <c r="S103" s="311">
        <v>0</v>
      </c>
      <c r="T103" s="78">
        <v>0</v>
      </c>
      <c r="U103" s="78">
        <v>0</v>
      </c>
      <c r="V103" s="79">
        <v>0</v>
      </c>
      <c r="W103" s="312"/>
      <c r="X103" s="311">
        <v>0</v>
      </c>
      <c r="Y103" s="78">
        <v>0</v>
      </c>
      <c r="Z103" s="78">
        <v>0</v>
      </c>
      <c r="AA103" s="79">
        <v>0</v>
      </c>
      <c r="AB103" s="312"/>
      <c r="AC103" s="311">
        <v>0</v>
      </c>
      <c r="AD103" s="78">
        <v>0</v>
      </c>
      <c r="AE103" s="78">
        <v>0</v>
      </c>
      <c r="AF103" s="79">
        <v>0</v>
      </c>
      <c r="AG103" s="312"/>
      <c r="AH103" s="311">
        <v>0</v>
      </c>
      <c r="AI103" s="78">
        <v>0</v>
      </c>
      <c r="AJ103" s="78">
        <v>0</v>
      </c>
      <c r="AK103" s="79">
        <v>0</v>
      </c>
      <c r="AL103" s="312"/>
      <c r="AM103" s="311">
        <v>0</v>
      </c>
      <c r="AN103" s="78">
        <v>0</v>
      </c>
      <c r="AO103" s="78">
        <v>0</v>
      </c>
      <c r="AP103" s="79">
        <v>0</v>
      </c>
      <c r="AQ103" s="313"/>
      <c r="AR103" s="311">
        <v>0</v>
      </c>
      <c r="AS103" s="78">
        <v>0</v>
      </c>
      <c r="AT103" s="78">
        <v>0</v>
      </c>
      <c r="AU103" s="79">
        <v>0</v>
      </c>
      <c r="AV103" s="313"/>
      <c r="AW103" s="311">
        <v>0</v>
      </c>
      <c r="AX103" s="78">
        <v>0</v>
      </c>
      <c r="AY103" s="78">
        <v>0</v>
      </c>
      <c r="AZ103" s="79">
        <v>0</v>
      </c>
      <c r="BA103" s="313"/>
      <c r="BB103" s="311">
        <v>0</v>
      </c>
      <c r="BC103" s="78">
        <v>0</v>
      </c>
      <c r="BD103" s="78">
        <v>0</v>
      </c>
      <c r="BE103" s="79">
        <v>0</v>
      </c>
      <c r="BF103" s="313"/>
      <c r="BG103" s="311">
        <v>553.83360784999991</v>
      </c>
      <c r="BH103" s="78">
        <v>659.36338195000008</v>
      </c>
      <c r="BI103" s="78">
        <v>758.7081450500001</v>
      </c>
      <c r="BJ103" s="79">
        <v>779.78886414999999</v>
      </c>
      <c r="BK103" s="412"/>
      <c r="BL103" s="311">
        <v>715.83065503000046</v>
      </c>
      <c r="BM103" s="78">
        <v>820.06903681378003</v>
      </c>
      <c r="BN103" s="78">
        <v>883.52152669770408</v>
      </c>
      <c r="BO103" s="79">
        <v>638.61103776409561</v>
      </c>
      <c r="BP103" s="412"/>
      <c r="BQ103" s="311">
        <v>593.30220727703284</v>
      </c>
      <c r="BR103" s="78">
        <v>566.34247186593234</v>
      </c>
      <c r="BS103" s="78">
        <v>549.23185848493449</v>
      </c>
      <c r="BT103" s="79">
        <v>591.3413068186893</v>
      </c>
      <c r="BU103" s="412"/>
      <c r="BV103" s="353">
        <f>INDEX(D103:G103,1,COUNT(D103:G103))</f>
        <v>0</v>
      </c>
      <c r="BW103" s="354">
        <f>INDEX(I103:L103,1,COUNT(I103:L103))</f>
        <v>0</v>
      </c>
      <c r="BX103" s="354">
        <f>INDEX(N103:Q103,1,COUNT(N103:Q103))</f>
        <v>0</v>
      </c>
      <c r="BY103" s="354">
        <f>INDEX(S103:V103,1,COUNT(S103:V103))</f>
        <v>0</v>
      </c>
      <c r="BZ103" s="354">
        <f>INDEX(X103:AA103,1,COUNT(X103:AA103))</f>
        <v>0</v>
      </c>
      <c r="CA103" s="354">
        <f>INDEX(AC103:AF103,1,COUNT(AC103:AF103))</f>
        <v>0</v>
      </c>
      <c r="CB103" s="354">
        <f>INDEX(AH103:AK103,1,COUNT(AH103:AK103))</f>
        <v>0</v>
      </c>
      <c r="CC103" s="354">
        <f>INDEX(AM103:AP103,1,COUNT(AM103:AP103))</f>
        <v>0</v>
      </c>
      <c r="CD103" s="354">
        <f>INDEX(AR103:AU103,1,COUNT(AR103:AU103))</f>
        <v>0</v>
      </c>
      <c r="CE103" s="354">
        <f>INDEX(AW103:AZ103,1,COUNT(AW103:AZ103))</f>
        <v>0</v>
      </c>
      <c r="CF103" s="354">
        <f>INDEX(BB103:BE103,1,COUNT(BB103:BE103))</f>
        <v>0</v>
      </c>
      <c r="CG103" s="413">
        <f>INDEX(BG103:BJ103,1,COUNT(BG103:BJ103))</f>
        <v>779.78886414999999</v>
      </c>
      <c r="CH103" s="413">
        <f>INDEX(BL103:BO103,1,COUNT(BL103:BO103))</f>
        <v>638.61103776409561</v>
      </c>
      <c r="CI103" s="414">
        <f>INDEX(BQ103:BT103,1,COUNT(BQ103:BT103))</f>
        <v>591.3413068186893</v>
      </c>
      <c r="CK103" s="123"/>
      <c r="CL103" s="123"/>
      <c r="CM103" s="123"/>
      <c r="CN103" s="123"/>
      <c r="CO103" s="123"/>
      <c r="CP103" s="123"/>
      <c r="CQ103" s="123"/>
      <c r="CR103" s="123"/>
      <c r="CS103" s="123"/>
      <c r="CT103" s="123"/>
      <c r="CU103" s="123"/>
      <c r="CV103" s="123"/>
      <c r="CW103" s="123"/>
      <c r="CX103" s="123"/>
    </row>
    <row r="104" spans="1:102" x14ac:dyDescent="0.25">
      <c r="A104" s="206" t="s">
        <v>132</v>
      </c>
      <c r="B104" s="203"/>
      <c r="C104" s="409"/>
      <c r="D104" s="311">
        <v>184.08821057</v>
      </c>
      <c r="E104" s="78">
        <v>186.91224400999999</v>
      </c>
      <c r="F104" s="78">
        <v>174.25396864999999</v>
      </c>
      <c r="G104" s="79">
        <v>174.00751980000001</v>
      </c>
      <c r="H104" s="312"/>
      <c r="I104" s="311">
        <v>198.24361598000002</v>
      </c>
      <c r="J104" s="78">
        <v>231.96808061999997</v>
      </c>
      <c r="K104" s="78">
        <v>226.31922737000002</v>
      </c>
      <c r="L104" s="79">
        <v>223.84571767</v>
      </c>
      <c r="M104" s="312"/>
      <c r="N104" s="311">
        <v>264.52749699999998</v>
      </c>
      <c r="O104" s="78">
        <v>258.85418528999998</v>
      </c>
      <c r="P104" s="78">
        <v>242.16697540999996</v>
      </c>
      <c r="Q104" s="79">
        <v>225.64839524000001</v>
      </c>
      <c r="R104" s="312"/>
      <c r="S104" s="311">
        <v>296.36049872000001</v>
      </c>
      <c r="T104" s="78">
        <v>288.89649300000002</v>
      </c>
      <c r="U104" s="78">
        <v>289.48135171000007</v>
      </c>
      <c r="V104" s="79">
        <v>270.29676764000004</v>
      </c>
      <c r="W104" s="312"/>
      <c r="X104" s="311">
        <v>370.96508453000001</v>
      </c>
      <c r="Y104" s="78">
        <v>364.67511268999999</v>
      </c>
      <c r="Z104" s="78">
        <v>365.2070162</v>
      </c>
      <c r="AA104" s="79">
        <v>391.50842770999998</v>
      </c>
      <c r="AB104" s="312"/>
      <c r="AC104" s="311">
        <v>523.46917917999997</v>
      </c>
      <c r="AD104" s="78">
        <v>540.56285834999994</v>
      </c>
      <c r="AE104" s="78">
        <v>510.52679232999992</v>
      </c>
      <c r="AF104" s="79">
        <v>739.90313304000006</v>
      </c>
      <c r="AG104" s="312"/>
      <c r="AH104" s="311">
        <v>824.61094714000012</v>
      </c>
      <c r="AI104" s="78">
        <v>842.30043485999977</v>
      </c>
      <c r="AJ104" s="78">
        <v>901.88782696999988</v>
      </c>
      <c r="AK104" s="79">
        <v>906.53487427999994</v>
      </c>
      <c r="AL104" s="312"/>
      <c r="AM104" s="311">
        <v>595.27142042999992</v>
      </c>
      <c r="AN104" s="78">
        <v>585.37401731000011</v>
      </c>
      <c r="AO104" s="78">
        <v>551.79831092000006</v>
      </c>
      <c r="AP104" s="79">
        <v>459.35477952000002</v>
      </c>
      <c r="AQ104" s="313"/>
      <c r="AR104" s="311">
        <v>539.92943163000018</v>
      </c>
      <c r="AS104" s="78">
        <v>533.63045303000001</v>
      </c>
      <c r="AT104" s="78">
        <v>527.86461929999996</v>
      </c>
      <c r="AU104" s="79">
        <v>519.41247701999987</v>
      </c>
      <c r="AV104" s="313"/>
      <c r="AW104" s="311">
        <v>522.98872156000004</v>
      </c>
      <c r="AX104" s="78">
        <v>486.97747916000003</v>
      </c>
      <c r="AY104" s="78">
        <v>496.09891863000018</v>
      </c>
      <c r="AZ104" s="79">
        <v>500.42306764000006</v>
      </c>
      <c r="BA104" s="313"/>
      <c r="BB104" s="311">
        <v>512.19782736000002</v>
      </c>
      <c r="BC104" s="78">
        <v>512.05807725</v>
      </c>
      <c r="BD104" s="78">
        <v>520.44897557000013</v>
      </c>
      <c r="BE104" s="79">
        <v>675.6124542099999</v>
      </c>
      <c r="BF104" s="313"/>
      <c r="BG104" s="311">
        <v>390.30242858999998</v>
      </c>
      <c r="BH104" s="78">
        <v>297.6077295</v>
      </c>
      <c r="BI104" s="78">
        <v>448.82775658000003</v>
      </c>
      <c r="BJ104" s="79">
        <v>512.59945874000005</v>
      </c>
      <c r="BK104" s="412"/>
      <c r="BL104" s="311">
        <v>599.01733808999995</v>
      </c>
      <c r="BM104" s="78">
        <v>563.84650297445603</v>
      </c>
      <c r="BN104" s="78">
        <v>638.01095533388502</v>
      </c>
      <c r="BO104" s="79">
        <v>541.409008782358</v>
      </c>
      <c r="BP104" s="412"/>
      <c r="BQ104" s="311">
        <v>536.58579287031603</v>
      </c>
      <c r="BR104" s="78">
        <v>554.6586135297016</v>
      </c>
      <c r="BS104" s="78">
        <v>500.32911503513731</v>
      </c>
      <c r="BT104" s="79">
        <v>441.37247094657937</v>
      </c>
      <c r="BU104" s="412"/>
      <c r="BV104" s="353">
        <f>INDEX(D104:G104,1,COUNT(D104:G104))</f>
        <v>174.00751980000001</v>
      </c>
      <c r="BW104" s="354">
        <f>INDEX(I104:L104,1,COUNT(I104:L104))</f>
        <v>223.84571767</v>
      </c>
      <c r="BX104" s="354">
        <f>INDEX(N104:Q104,1,COUNT(N104:Q104))</f>
        <v>225.64839524000001</v>
      </c>
      <c r="BY104" s="354">
        <f>INDEX(S104:V104,1,COUNT(S104:V104))</f>
        <v>270.29676764000004</v>
      </c>
      <c r="BZ104" s="354">
        <f>INDEX(X104:AA104,1,COUNT(X104:AA104))</f>
        <v>391.50842770999998</v>
      </c>
      <c r="CA104" s="354">
        <f>INDEX(AC104:AF104,1,COUNT(AC104:AF104))</f>
        <v>739.90313304000006</v>
      </c>
      <c r="CB104" s="354">
        <f>INDEX(AH104:AK104,1,COUNT(AH104:AK104))</f>
        <v>906.53487427999994</v>
      </c>
      <c r="CC104" s="354">
        <f>INDEX(AM104:AP104,1,COUNT(AM104:AP104))</f>
        <v>459.35477952000002</v>
      </c>
      <c r="CD104" s="354">
        <f>INDEX(AR104:AU104,1,COUNT(AR104:AU104))</f>
        <v>519.41247701999987</v>
      </c>
      <c r="CE104" s="354">
        <f>INDEX(AW104:AZ104,1,COUNT(AW104:AZ104))</f>
        <v>500.42306764000006</v>
      </c>
      <c r="CF104" s="354">
        <f>INDEX(BB104:BE104,1,COUNT(BB104:BE104))</f>
        <v>675.6124542099999</v>
      </c>
      <c r="CG104" s="413">
        <f>INDEX(BG104:BJ104,1,COUNT(BG104:BJ104))</f>
        <v>512.59945874000005</v>
      </c>
      <c r="CH104" s="413">
        <f>INDEX(BL104:BO104,1,COUNT(BL104:BO104))</f>
        <v>541.409008782358</v>
      </c>
      <c r="CI104" s="414">
        <f>INDEX(BQ104:BT104,1,COUNT(BQ104:BT104))</f>
        <v>441.37247094657937</v>
      </c>
      <c r="CK104" s="123"/>
      <c r="CL104" s="123"/>
      <c r="CM104" s="123"/>
      <c r="CN104" s="123"/>
      <c r="CO104" s="123"/>
      <c r="CP104" s="123"/>
      <c r="CQ104" s="123"/>
      <c r="CR104" s="123"/>
      <c r="CS104" s="123"/>
      <c r="CT104" s="123"/>
      <c r="CU104" s="123"/>
      <c r="CV104" s="123"/>
      <c r="CW104" s="123"/>
      <c r="CX104" s="123"/>
    </row>
    <row r="105" spans="1:102" x14ac:dyDescent="0.25">
      <c r="A105" s="206" t="s">
        <v>100</v>
      </c>
      <c r="B105" s="205"/>
      <c r="C105" s="409"/>
      <c r="D105" s="311">
        <v>0</v>
      </c>
      <c r="E105" s="78">
        <v>0</v>
      </c>
      <c r="F105" s="78">
        <v>0</v>
      </c>
      <c r="G105" s="79">
        <v>0</v>
      </c>
      <c r="H105" s="312"/>
      <c r="I105" s="311">
        <v>0</v>
      </c>
      <c r="J105" s="78">
        <v>0</v>
      </c>
      <c r="K105" s="78">
        <v>0</v>
      </c>
      <c r="L105" s="79">
        <v>0</v>
      </c>
      <c r="M105" s="312"/>
      <c r="N105" s="311">
        <v>0</v>
      </c>
      <c r="O105" s="78">
        <v>0</v>
      </c>
      <c r="P105" s="78">
        <v>0</v>
      </c>
      <c r="Q105" s="79">
        <v>0</v>
      </c>
      <c r="R105" s="312"/>
      <c r="S105" s="311">
        <v>0</v>
      </c>
      <c r="T105" s="78">
        <v>0</v>
      </c>
      <c r="U105" s="78">
        <v>0</v>
      </c>
      <c r="V105" s="79">
        <v>0</v>
      </c>
      <c r="W105" s="312"/>
      <c r="X105" s="311">
        <v>0</v>
      </c>
      <c r="Y105" s="78">
        <v>0</v>
      </c>
      <c r="Z105" s="78">
        <v>0</v>
      </c>
      <c r="AA105" s="79">
        <v>0</v>
      </c>
      <c r="AB105" s="312"/>
      <c r="AC105" s="311">
        <v>1454.5778417199999</v>
      </c>
      <c r="AD105" s="78">
        <v>1468.55843301</v>
      </c>
      <c r="AE105" s="78">
        <v>1469.49151609</v>
      </c>
      <c r="AF105" s="79">
        <v>1502.3605244300002</v>
      </c>
      <c r="AG105" s="312"/>
      <c r="AH105" s="311">
        <v>1493.9256528000001</v>
      </c>
      <c r="AI105" s="78">
        <v>1483.2991110299999</v>
      </c>
      <c r="AJ105" s="78">
        <v>1499.2888461299999</v>
      </c>
      <c r="AK105" s="79">
        <v>1518.4771243599998</v>
      </c>
      <c r="AL105" s="312"/>
      <c r="AM105" s="311">
        <v>1497.47732101</v>
      </c>
      <c r="AN105" s="78">
        <v>1456.3237042999999</v>
      </c>
      <c r="AO105" s="78">
        <v>1458.5981606599998</v>
      </c>
      <c r="AP105" s="79">
        <v>1463.4616212200001</v>
      </c>
      <c r="AQ105" s="313"/>
      <c r="AR105" s="311">
        <v>1533.32542896</v>
      </c>
      <c r="AS105" s="78">
        <v>1593.8974296400002</v>
      </c>
      <c r="AT105" s="78">
        <v>1658.4633429000005</v>
      </c>
      <c r="AU105" s="79">
        <v>1700.6279734400005</v>
      </c>
      <c r="AV105" s="313"/>
      <c r="AW105" s="311">
        <v>1756.1830824000001</v>
      </c>
      <c r="AX105" s="78">
        <v>1806.71409105</v>
      </c>
      <c r="AY105" s="78">
        <v>1914.3545271699998</v>
      </c>
      <c r="AZ105" s="79">
        <v>2075.0695685699998</v>
      </c>
      <c r="BA105" s="313"/>
      <c r="BB105" s="311">
        <v>2140.05329291</v>
      </c>
      <c r="BC105" s="78">
        <v>2222.1080295899992</v>
      </c>
      <c r="BD105" s="78">
        <v>2288.0905032599994</v>
      </c>
      <c r="BE105" s="79">
        <v>2202.9368145099993</v>
      </c>
      <c r="BF105" s="313"/>
      <c r="BG105" s="311">
        <v>2253.09626875</v>
      </c>
      <c r="BH105" s="78">
        <v>2240.78286467</v>
      </c>
      <c r="BI105" s="78">
        <v>2188.4113218399998</v>
      </c>
      <c r="BJ105" s="79">
        <v>2261.2632564699998</v>
      </c>
      <c r="BK105" s="412"/>
      <c r="BL105" s="311">
        <v>2214.9969997900002</v>
      </c>
      <c r="BM105" s="78">
        <v>2208.4410367999999</v>
      </c>
      <c r="BN105" s="78">
        <v>2142.2938024599998</v>
      </c>
      <c r="BO105" s="79">
        <v>2131.90123133</v>
      </c>
      <c r="BP105" s="412"/>
      <c r="BQ105" s="311">
        <v>2101.9518040200001</v>
      </c>
      <c r="BR105" s="78">
        <v>2088.46982493</v>
      </c>
      <c r="BS105" s="78">
        <v>2136.3221484000001</v>
      </c>
      <c r="BT105" s="79">
        <v>2185.0959685399998</v>
      </c>
      <c r="BU105" s="412"/>
      <c r="BV105" s="353">
        <f t="shared" si="407"/>
        <v>0</v>
      </c>
      <c r="BW105" s="354">
        <f t="shared" si="408"/>
        <v>0</v>
      </c>
      <c r="BX105" s="354">
        <f t="shared" si="409"/>
        <v>0</v>
      </c>
      <c r="BY105" s="354">
        <f t="shared" si="410"/>
        <v>0</v>
      </c>
      <c r="BZ105" s="354">
        <f t="shared" si="411"/>
        <v>0</v>
      </c>
      <c r="CA105" s="354">
        <f t="shared" si="412"/>
        <v>1502.3605244300002</v>
      </c>
      <c r="CB105" s="354">
        <f t="shared" si="413"/>
        <v>1518.4771243599998</v>
      </c>
      <c r="CC105" s="354">
        <f t="shared" si="414"/>
        <v>1463.4616212200001</v>
      </c>
      <c r="CD105" s="354">
        <f t="shared" si="415"/>
        <v>1700.6279734400005</v>
      </c>
      <c r="CE105" s="354">
        <f t="shared" si="416"/>
        <v>2075.0695685699998</v>
      </c>
      <c r="CF105" s="354">
        <f t="shared" si="418"/>
        <v>2202.9368145099993</v>
      </c>
      <c r="CG105" s="413">
        <f t="shared" si="419"/>
        <v>2261.2632564699998</v>
      </c>
      <c r="CH105" s="413">
        <f t="shared" si="420"/>
        <v>2131.90123133</v>
      </c>
      <c r="CI105" s="414">
        <f t="shared" si="417"/>
        <v>2185.0959685399998</v>
      </c>
      <c r="CK105" s="123"/>
      <c r="CL105" s="123"/>
      <c r="CM105" s="123"/>
      <c r="CN105" s="123"/>
      <c r="CO105" s="123"/>
      <c r="CP105" s="123"/>
      <c r="CQ105" s="123"/>
      <c r="CR105" s="123"/>
      <c r="CS105" s="123"/>
      <c r="CT105" s="123"/>
      <c r="CU105" s="123"/>
      <c r="CV105" s="123"/>
      <c r="CW105" s="123"/>
      <c r="CX105" s="123"/>
    </row>
    <row r="106" spans="1:102" x14ac:dyDescent="0.25">
      <c r="A106" s="206" t="s">
        <v>188</v>
      </c>
      <c r="B106" s="203"/>
      <c r="C106" s="409"/>
      <c r="D106" s="311">
        <v>0</v>
      </c>
      <c r="E106" s="78">
        <v>0</v>
      </c>
      <c r="F106" s="78">
        <v>0</v>
      </c>
      <c r="G106" s="79">
        <v>0</v>
      </c>
      <c r="H106" s="312"/>
      <c r="I106" s="311">
        <v>0</v>
      </c>
      <c r="J106" s="78">
        <v>0</v>
      </c>
      <c r="K106" s="78">
        <v>0</v>
      </c>
      <c r="L106" s="79">
        <v>0</v>
      </c>
      <c r="M106" s="312"/>
      <c r="N106" s="311">
        <v>0</v>
      </c>
      <c r="O106" s="78">
        <v>0</v>
      </c>
      <c r="P106" s="78">
        <v>0</v>
      </c>
      <c r="Q106" s="79">
        <v>0</v>
      </c>
      <c r="R106" s="312"/>
      <c r="S106" s="311">
        <v>0</v>
      </c>
      <c r="T106" s="78">
        <v>0</v>
      </c>
      <c r="U106" s="78">
        <v>0</v>
      </c>
      <c r="V106" s="79">
        <v>0</v>
      </c>
      <c r="W106" s="312"/>
      <c r="X106" s="311">
        <v>0</v>
      </c>
      <c r="Y106" s="78">
        <v>0</v>
      </c>
      <c r="Z106" s="78">
        <v>0</v>
      </c>
      <c r="AA106" s="79">
        <v>0</v>
      </c>
      <c r="AB106" s="312"/>
      <c r="AC106" s="311">
        <v>0</v>
      </c>
      <c r="AD106" s="78">
        <v>0</v>
      </c>
      <c r="AE106" s="78">
        <v>0</v>
      </c>
      <c r="AF106" s="79">
        <v>0</v>
      </c>
      <c r="AG106" s="312"/>
      <c r="AH106" s="311">
        <v>0</v>
      </c>
      <c r="AI106" s="78">
        <v>0</v>
      </c>
      <c r="AJ106" s="78">
        <v>0</v>
      </c>
      <c r="AK106" s="79">
        <v>0</v>
      </c>
      <c r="AL106" s="312"/>
      <c r="AM106" s="311">
        <v>1076.19740518</v>
      </c>
      <c r="AN106" s="78">
        <v>985.32232463000003</v>
      </c>
      <c r="AO106" s="78">
        <v>1003.3251396100002</v>
      </c>
      <c r="AP106" s="79">
        <v>1027.6155968100002</v>
      </c>
      <c r="AQ106" s="313"/>
      <c r="AR106" s="311">
        <v>1002.4365868299999</v>
      </c>
      <c r="AS106" s="78">
        <v>1073.78978112</v>
      </c>
      <c r="AT106" s="78">
        <v>1098.5460523499999</v>
      </c>
      <c r="AU106" s="79">
        <v>1106.6586137199999</v>
      </c>
      <c r="AV106" s="313"/>
      <c r="AW106" s="311">
        <v>1090.5607456400003</v>
      </c>
      <c r="AX106" s="78">
        <v>1087.31879473</v>
      </c>
      <c r="AY106" s="78">
        <v>1044.3021945799999</v>
      </c>
      <c r="AZ106" s="79">
        <v>1032.61716097</v>
      </c>
      <c r="BA106" s="313"/>
      <c r="BB106" s="311">
        <v>1035.8155464500001</v>
      </c>
      <c r="BC106" s="78">
        <v>1011.93060421</v>
      </c>
      <c r="BD106" s="78">
        <v>990.55678752999972</v>
      </c>
      <c r="BE106" s="79">
        <v>1001.5156298499999</v>
      </c>
      <c r="BF106" s="313"/>
      <c r="BG106" s="311">
        <v>1009.8605510500003</v>
      </c>
      <c r="BH106" s="78">
        <v>978.31438119000029</v>
      </c>
      <c r="BI106" s="78">
        <v>957.51036056000044</v>
      </c>
      <c r="BJ106" s="79">
        <v>931.17746896000074</v>
      </c>
      <c r="BK106" s="412"/>
      <c r="BL106" s="311">
        <v>888.45569313999977</v>
      </c>
      <c r="BM106" s="78">
        <v>844.52374757999996</v>
      </c>
      <c r="BN106" s="78">
        <v>923.20012926999982</v>
      </c>
      <c r="BO106" s="79">
        <v>911.78261410999994</v>
      </c>
      <c r="BP106" s="412"/>
      <c r="BQ106" s="311">
        <v>883.97637198000007</v>
      </c>
      <c r="BR106" s="78">
        <v>834.73447658999999</v>
      </c>
      <c r="BS106" s="78">
        <v>837.93170964000001</v>
      </c>
      <c r="BT106" s="79">
        <v>826.59770546000004</v>
      </c>
      <c r="BU106" s="412"/>
      <c r="BV106" s="353">
        <f t="shared" si="407"/>
        <v>0</v>
      </c>
      <c r="BW106" s="354">
        <f t="shared" si="408"/>
        <v>0</v>
      </c>
      <c r="BX106" s="354">
        <f t="shared" si="409"/>
        <v>0</v>
      </c>
      <c r="BY106" s="354">
        <f t="shared" si="410"/>
        <v>0</v>
      </c>
      <c r="BZ106" s="354">
        <f t="shared" si="411"/>
        <v>0</v>
      </c>
      <c r="CA106" s="354">
        <f t="shared" si="412"/>
        <v>0</v>
      </c>
      <c r="CB106" s="354">
        <f t="shared" si="413"/>
        <v>0</v>
      </c>
      <c r="CC106" s="354">
        <f t="shared" si="414"/>
        <v>1027.6155968100002</v>
      </c>
      <c r="CD106" s="354">
        <f t="shared" si="415"/>
        <v>1106.6586137199999</v>
      </c>
      <c r="CE106" s="354">
        <f t="shared" si="416"/>
        <v>1032.61716097</v>
      </c>
      <c r="CF106" s="354">
        <f t="shared" si="418"/>
        <v>1001.5156298499999</v>
      </c>
      <c r="CG106" s="413">
        <f t="shared" si="419"/>
        <v>931.17746896000074</v>
      </c>
      <c r="CH106" s="413">
        <f t="shared" si="420"/>
        <v>911.78261410999994</v>
      </c>
      <c r="CI106" s="414">
        <f t="shared" si="417"/>
        <v>826.59770546000004</v>
      </c>
      <c r="CK106" s="123"/>
      <c r="CL106" s="123"/>
      <c r="CM106" s="123"/>
      <c r="CN106" s="123"/>
      <c r="CO106" s="123"/>
      <c r="CP106" s="123"/>
      <c r="CQ106" s="123"/>
      <c r="CR106" s="123"/>
      <c r="CS106" s="123"/>
      <c r="CT106" s="123"/>
      <c r="CU106" s="123"/>
      <c r="CV106" s="123"/>
      <c r="CW106" s="123"/>
      <c r="CX106" s="123"/>
    </row>
    <row r="107" spans="1:102" x14ac:dyDescent="0.25">
      <c r="A107" s="206" t="s">
        <v>189</v>
      </c>
      <c r="B107" s="203"/>
      <c r="C107" s="409"/>
      <c r="D107" s="311">
        <v>2618.3079731699986</v>
      </c>
      <c r="E107" s="78">
        <v>2731.9398948899998</v>
      </c>
      <c r="F107" s="78">
        <v>2833.1657365099991</v>
      </c>
      <c r="G107" s="79">
        <v>3018.8155771500001</v>
      </c>
      <c r="H107" s="312"/>
      <c r="I107" s="311">
        <v>2977.1527871999988</v>
      </c>
      <c r="J107" s="78">
        <v>3044.6986302</v>
      </c>
      <c r="K107" s="78">
        <v>3144.0861072399998</v>
      </c>
      <c r="L107" s="79">
        <v>3369.3104712300005</v>
      </c>
      <c r="M107" s="312"/>
      <c r="N107" s="311">
        <v>3317.6347645000001</v>
      </c>
      <c r="O107" s="78">
        <v>3333.4451128699998</v>
      </c>
      <c r="P107" s="78">
        <v>3448.6660151000001</v>
      </c>
      <c r="Q107" s="79">
        <v>3696.2412235800002</v>
      </c>
      <c r="R107" s="312"/>
      <c r="S107" s="311">
        <v>3650.6019167099989</v>
      </c>
      <c r="T107" s="78">
        <v>3705.0621713699993</v>
      </c>
      <c r="U107" s="78">
        <v>3803.8985545700002</v>
      </c>
      <c r="V107" s="79">
        <v>3996.7131613199999</v>
      </c>
      <c r="W107" s="312"/>
      <c r="X107" s="311">
        <v>3962.9895140100007</v>
      </c>
      <c r="Y107" s="78">
        <v>3959.6501162100012</v>
      </c>
      <c r="Z107" s="78">
        <v>4035.0083495300005</v>
      </c>
      <c r="AA107" s="79">
        <v>4195.0015331000022</v>
      </c>
      <c r="AB107" s="312"/>
      <c r="AC107" s="311">
        <v>2746.7792422900006</v>
      </c>
      <c r="AD107" s="78">
        <v>2788.547605010001</v>
      </c>
      <c r="AE107" s="78">
        <v>2869.354340410001</v>
      </c>
      <c r="AF107" s="79">
        <v>3387.6807425699999</v>
      </c>
      <c r="AG107" s="312"/>
      <c r="AH107" s="311">
        <v>3356.1789420500018</v>
      </c>
      <c r="AI107" s="78">
        <v>3373.8335447900008</v>
      </c>
      <c r="AJ107" s="78">
        <v>3483.9353112900012</v>
      </c>
      <c r="AK107" s="79">
        <v>3501.0943976300023</v>
      </c>
      <c r="AL107" s="312"/>
      <c r="AM107" s="311">
        <v>3491.4501636700006</v>
      </c>
      <c r="AN107" s="78">
        <v>3492.5709565900006</v>
      </c>
      <c r="AO107" s="78">
        <v>3505.0452233500005</v>
      </c>
      <c r="AP107" s="79">
        <v>3610.8918878200002</v>
      </c>
      <c r="AQ107" s="313"/>
      <c r="AR107" s="311">
        <v>3615.8083008700019</v>
      </c>
      <c r="AS107" s="78">
        <v>3593.2583888100012</v>
      </c>
      <c r="AT107" s="78">
        <v>3567.3977699800012</v>
      </c>
      <c r="AU107" s="79">
        <v>3624.3285289883402</v>
      </c>
      <c r="AV107" s="313"/>
      <c r="AW107" s="311">
        <v>3621.4131054832087</v>
      </c>
      <c r="AX107" s="78">
        <v>3612.1881748750957</v>
      </c>
      <c r="AY107" s="78">
        <v>3728.8572768328986</v>
      </c>
      <c r="AZ107" s="79">
        <v>3829.6432337959873</v>
      </c>
      <c r="BA107" s="313"/>
      <c r="BB107" s="311">
        <v>4049.8699308100004</v>
      </c>
      <c r="BC107" s="78">
        <v>4187.7038155101109</v>
      </c>
      <c r="BD107" s="78">
        <v>4386.1715903666891</v>
      </c>
      <c r="BE107" s="79">
        <v>4331.0465276980576</v>
      </c>
      <c r="BF107" s="313"/>
      <c r="BG107" s="311">
        <v>4433.07463835</v>
      </c>
      <c r="BH107" s="78">
        <v>4401.9159734000004</v>
      </c>
      <c r="BI107" s="78">
        <v>4590.1001722700003</v>
      </c>
      <c r="BJ107" s="79">
        <v>5039.1259269000002</v>
      </c>
      <c r="BK107" s="412"/>
      <c r="BL107" s="311">
        <v>4354.9303255799996</v>
      </c>
      <c r="BM107" s="78">
        <v>4414.7199708739599</v>
      </c>
      <c r="BN107" s="78">
        <v>4633.4427607969601</v>
      </c>
      <c r="BO107" s="79">
        <v>4446.3242793362397</v>
      </c>
      <c r="BP107" s="412"/>
      <c r="BQ107" s="311">
        <v>4633.2512038507903</v>
      </c>
      <c r="BR107" s="78">
        <v>4584.3327515407082</v>
      </c>
      <c r="BS107" s="78">
        <v>4562.1330562018502</v>
      </c>
      <c r="BT107" s="79">
        <v>4809.5260506349423</v>
      </c>
      <c r="BU107" s="412"/>
      <c r="BV107" s="353">
        <f t="shared" si="407"/>
        <v>3018.8155771500001</v>
      </c>
      <c r="BW107" s="354">
        <f t="shared" si="408"/>
        <v>3369.3104712300005</v>
      </c>
      <c r="BX107" s="354">
        <f t="shared" si="409"/>
        <v>3696.2412235800002</v>
      </c>
      <c r="BY107" s="354">
        <f t="shared" si="410"/>
        <v>3996.7131613199999</v>
      </c>
      <c r="BZ107" s="354">
        <f t="shared" si="411"/>
        <v>4195.0015331000022</v>
      </c>
      <c r="CA107" s="354">
        <f t="shared" si="412"/>
        <v>3387.6807425699999</v>
      </c>
      <c r="CB107" s="354">
        <f t="shared" si="413"/>
        <v>3501.0943976300023</v>
      </c>
      <c r="CC107" s="354">
        <f t="shared" si="414"/>
        <v>3610.8918878200002</v>
      </c>
      <c r="CD107" s="354">
        <f t="shared" si="415"/>
        <v>3624.3285289883402</v>
      </c>
      <c r="CE107" s="354">
        <f t="shared" si="416"/>
        <v>3829.6432337959873</v>
      </c>
      <c r="CF107" s="354">
        <f t="shared" si="418"/>
        <v>4331.0465276980576</v>
      </c>
      <c r="CG107" s="413">
        <f t="shared" si="419"/>
        <v>5039.1259269000002</v>
      </c>
      <c r="CH107" s="413">
        <f t="shared" si="420"/>
        <v>4446.3242793362397</v>
      </c>
      <c r="CI107" s="414">
        <f t="shared" si="417"/>
        <v>4809.5260506349423</v>
      </c>
      <c r="CK107" s="123"/>
      <c r="CL107" s="123"/>
      <c r="CM107" s="123"/>
      <c r="CN107" s="123"/>
      <c r="CO107" s="123"/>
      <c r="CP107" s="123"/>
      <c r="CQ107" s="123"/>
      <c r="CR107" s="123"/>
      <c r="CS107" s="123"/>
      <c r="CT107" s="123"/>
      <c r="CU107" s="123"/>
      <c r="CV107" s="123"/>
      <c r="CW107" s="123"/>
      <c r="CX107" s="123"/>
    </row>
    <row r="108" spans="1:102" x14ac:dyDescent="0.25">
      <c r="A108" s="208" t="s">
        <v>190</v>
      </c>
      <c r="B108" s="203"/>
      <c r="C108" s="409"/>
      <c r="D108" s="308">
        <f>SUM(D98:D107)</f>
        <v>5368.3118967499977</v>
      </c>
      <c r="E108" s="415">
        <f>SUM(E98:E107)</f>
        <v>5509.8442194999998</v>
      </c>
      <c r="F108" s="415">
        <f>SUM(F98:F107)</f>
        <v>5744.5971252599993</v>
      </c>
      <c r="G108" s="416">
        <f>SUM(G98:G107)</f>
        <v>5978.2777746199999</v>
      </c>
      <c r="H108" s="417"/>
      <c r="I108" s="308">
        <f>SUM(I98:I107)</f>
        <v>6281.1424352799986</v>
      </c>
      <c r="J108" s="415">
        <f>SUM(J98:J107)</f>
        <v>6221.5867990099996</v>
      </c>
      <c r="K108" s="415">
        <f>SUM(K98:K107)</f>
        <v>6276.1864743799997</v>
      </c>
      <c r="L108" s="416">
        <f>SUM(L98:L107)</f>
        <v>6659.3673515500004</v>
      </c>
      <c r="M108" s="417"/>
      <c r="N108" s="308">
        <f>SUM(N98:N107)</f>
        <v>6810.1464862500006</v>
      </c>
      <c r="O108" s="415">
        <f>SUM(O98:O107)</f>
        <v>6740.3851169199997</v>
      </c>
      <c r="P108" s="415">
        <f>SUM(P98:P107)</f>
        <v>6977.6916297199996</v>
      </c>
      <c r="Q108" s="416">
        <f>SUM(Q98:Q107)</f>
        <v>7299.1845615100001</v>
      </c>
      <c r="R108" s="417"/>
      <c r="S108" s="308">
        <f>SUM(S98:S107)</f>
        <v>7856.1260099999981</v>
      </c>
      <c r="T108" s="415">
        <f>SUM(T98:T107)</f>
        <v>7942.4241738799992</v>
      </c>
      <c r="U108" s="415">
        <f>SUM(U98:U107)</f>
        <v>8166.8395717999992</v>
      </c>
      <c r="V108" s="416">
        <f>SUM(V98:V107)</f>
        <v>8547.5066453200016</v>
      </c>
      <c r="W108" s="417"/>
      <c r="X108" s="308">
        <f>SUM(X98:X107)</f>
        <v>8605.45264967</v>
      </c>
      <c r="Y108" s="415">
        <f>SUM(Y98:Y107)</f>
        <v>8341.6369780700006</v>
      </c>
      <c r="Z108" s="415">
        <f>SUM(Z98:Z107)</f>
        <v>8580.6479483299991</v>
      </c>
      <c r="AA108" s="416">
        <f>SUM(AA98:AA107)</f>
        <v>9295.736685660002</v>
      </c>
      <c r="AB108" s="417"/>
      <c r="AC108" s="308">
        <f>SUM(AC98:AC107)</f>
        <v>9101.263930324134</v>
      </c>
      <c r="AD108" s="415">
        <f>SUM(AD98:AD107)</f>
        <v>9039.9032565213747</v>
      </c>
      <c r="AE108" s="415">
        <f>SUM(AE98:AE107)</f>
        <v>9969.5461089395649</v>
      </c>
      <c r="AF108" s="416">
        <f>SUM(AF98:AF107)</f>
        <v>11655.719884072012</v>
      </c>
      <c r="AG108" s="417"/>
      <c r="AH108" s="308">
        <f>SUM(AH98:AH107)</f>
        <v>11721.013396810002</v>
      </c>
      <c r="AI108" s="415">
        <f>SUM(AI98:AI107)</f>
        <v>11470.641154100002</v>
      </c>
      <c r="AJ108" s="415">
        <f>SUM(AJ98:AJ107)</f>
        <v>12035.85086855</v>
      </c>
      <c r="AK108" s="416">
        <f>SUM(AK98:AK107)</f>
        <v>11928.032865310002</v>
      </c>
      <c r="AL108" s="417"/>
      <c r="AM108" s="308">
        <f>SUM(AM98:AM107)</f>
        <v>12409.478095850001</v>
      </c>
      <c r="AN108" s="415">
        <f>SUM(AN98:AN107)</f>
        <v>12359.473641159999</v>
      </c>
      <c r="AO108" s="415">
        <f>SUM(AO98:AO107)</f>
        <v>12576.393928309999</v>
      </c>
      <c r="AP108" s="416">
        <f>SUM(AP98:AP107)</f>
        <v>13197.44687578</v>
      </c>
      <c r="AQ108" s="412"/>
      <c r="AR108" s="308">
        <f>SUM(AR98:AR107)</f>
        <v>12368.841636220002</v>
      </c>
      <c r="AS108" s="415">
        <f>SUM(AS98:AS107)</f>
        <v>12044.940545090001</v>
      </c>
      <c r="AT108" s="415">
        <f>SUM(AT98:AT107)</f>
        <v>13162.064435430004</v>
      </c>
      <c r="AU108" s="416">
        <f>SUM(AU98:AU107)</f>
        <v>13521.74083990834</v>
      </c>
      <c r="AV108" s="412"/>
      <c r="AW108" s="308">
        <f>SUM(AW98:AW107)</f>
        <v>14409.164750483209</v>
      </c>
      <c r="AX108" s="415">
        <f>SUM(AX98:AX107)</f>
        <v>15077.762410775096</v>
      </c>
      <c r="AY108" s="415">
        <f>SUM(AY98:AY107)</f>
        <v>16012.563030452897</v>
      </c>
      <c r="AZ108" s="416">
        <f>SUM(AZ98:AZ107)</f>
        <v>17067.006845725988</v>
      </c>
      <c r="BA108" s="412"/>
      <c r="BB108" s="308">
        <f>SUM(BB98:BB107)</f>
        <v>18149.180972100003</v>
      </c>
      <c r="BC108" s="415">
        <f>SUM(BC98:BC107)</f>
        <v>20305.354476880108</v>
      </c>
      <c r="BD108" s="415">
        <f>SUM(BD98:BD107)</f>
        <v>19279.400981666688</v>
      </c>
      <c r="BE108" s="416">
        <f>SUM(BE98:BE107)</f>
        <v>20934.886002728057</v>
      </c>
      <c r="BF108" s="412"/>
      <c r="BG108" s="308">
        <f>SUM(BG98:BG107)</f>
        <v>20622.517954429997</v>
      </c>
      <c r="BH108" s="415">
        <f>SUM(BH98:BH107)</f>
        <v>20022.612549910002</v>
      </c>
      <c r="BI108" s="415">
        <f>SUM(BI98:BI107)</f>
        <v>21448.013398740004</v>
      </c>
      <c r="BJ108" s="416">
        <f>SUM(BJ98:BJ107)</f>
        <v>22726.052101439996</v>
      </c>
      <c r="BK108" s="412"/>
      <c r="BL108" s="308">
        <f>SUM(BL98:BL107)</f>
        <v>21455.255370980001</v>
      </c>
      <c r="BM108" s="415">
        <f>SUM(BM98:BM107)</f>
        <v>21669.658222805898</v>
      </c>
      <c r="BN108" s="415">
        <f>SUM(BN98:BN107)</f>
        <v>22266.684932492179</v>
      </c>
      <c r="BO108" s="416">
        <f>SUM(BO98:BO107)</f>
        <v>21739.987230182778</v>
      </c>
      <c r="BP108" s="412"/>
      <c r="BQ108" s="308">
        <f>SUM(BQ98:BQ107)</f>
        <v>21652.657261718079</v>
      </c>
      <c r="BR108" s="424">
        <f>SUM(BR98:BR107)</f>
        <v>22063.917363421275</v>
      </c>
      <c r="BS108" s="424">
        <f>SUM(BS98:BS107)</f>
        <v>22036.692623694958</v>
      </c>
      <c r="BT108" s="416">
        <f>SUM(BT98:BT107)</f>
        <v>22993.491810431973</v>
      </c>
      <c r="BU108" s="412"/>
      <c r="BV108" s="418">
        <f t="shared" ref="BV108:CG108" si="435">SUM(BV98:BV107)</f>
        <v>5978.2777746199999</v>
      </c>
      <c r="BW108" s="419">
        <f t="shared" si="435"/>
        <v>6659.3673515500004</v>
      </c>
      <c r="BX108" s="419">
        <f t="shared" si="435"/>
        <v>7299.1845615100001</v>
      </c>
      <c r="BY108" s="419">
        <f t="shared" si="435"/>
        <v>8547.5066453200016</v>
      </c>
      <c r="BZ108" s="419">
        <f t="shared" si="435"/>
        <v>9295.736685660002</v>
      </c>
      <c r="CA108" s="419">
        <f t="shared" si="435"/>
        <v>11655.719884072012</v>
      </c>
      <c r="CB108" s="419">
        <f t="shared" si="435"/>
        <v>11928.032865310002</v>
      </c>
      <c r="CC108" s="419">
        <f t="shared" si="435"/>
        <v>13197.44687578</v>
      </c>
      <c r="CD108" s="419">
        <f t="shared" si="435"/>
        <v>13521.74083990834</v>
      </c>
      <c r="CE108" s="419">
        <f t="shared" si="435"/>
        <v>17067.006845725988</v>
      </c>
      <c r="CF108" s="419">
        <f t="shared" si="435"/>
        <v>20934.886002728057</v>
      </c>
      <c r="CG108" s="419">
        <f t="shared" si="435"/>
        <v>22726.052101439996</v>
      </c>
      <c r="CH108" s="419">
        <f t="shared" si="420"/>
        <v>21739.987230182778</v>
      </c>
      <c r="CI108" s="420">
        <f t="shared" si="417"/>
        <v>22993.491810431973</v>
      </c>
      <c r="CK108" s="123"/>
      <c r="CL108" s="123"/>
      <c r="CM108" s="123"/>
      <c r="CN108" s="123"/>
      <c r="CO108" s="123"/>
      <c r="CP108" s="123"/>
      <c r="CQ108" s="123"/>
      <c r="CR108" s="123"/>
      <c r="CS108" s="123"/>
      <c r="CT108" s="123"/>
      <c r="CU108" s="123"/>
      <c r="CV108" s="123"/>
      <c r="CW108" s="123"/>
      <c r="CX108" s="123"/>
    </row>
    <row r="109" spans="1:102" x14ac:dyDescent="0.25">
      <c r="A109" s="188"/>
      <c r="B109" s="203"/>
      <c r="C109" s="409"/>
      <c r="D109" s="353"/>
      <c r="E109" s="354"/>
      <c r="F109" s="354"/>
      <c r="G109" s="355"/>
      <c r="H109" s="417"/>
      <c r="I109" s="353"/>
      <c r="J109" s="354"/>
      <c r="K109" s="354"/>
      <c r="L109" s="355"/>
      <c r="M109" s="417"/>
      <c r="N109" s="353"/>
      <c r="O109" s="354"/>
      <c r="P109" s="354"/>
      <c r="Q109" s="355"/>
      <c r="R109" s="417"/>
      <c r="S109" s="353"/>
      <c r="T109" s="354"/>
      <c r="U109" s="354"/>
      <c r="V109" s="355"/>
      <c r="W109" s="417"/>
      <c r="X109" s="353"/>
      <c r="Y109" s="354"/>
      <c r="Z109" s="354"/>
      <c r="AA109" s="355"/>
      <c r="AB109" s="417"/>
      <c r="AC109" s="353"/>
      <c r="AD109" s="354"/>
      <c r="AE109" s="354"/>
      <c r="AF109" s="355"/>
      <c r="AG109" s="417"/>
      <c r="AH109" s="353"/>
      <c r="AI109" s="354"/>
      <c r="AJ109" s="354"/>
      <c r="AK109" s="355"/>
      <c r="AL109" s="417"/>
      <c r="AM109" s="353"/>
      <c r="AN109" s="354"/>
      <c r="AO109" s="354"/>
      <c r="AP109" s="355"/>
      <c r="AQ109" s="412"/>
      <c r="AR109" s="353"/>
      <c r="AS109" s="354"/>
      <c r="AT109" s="354"/>
      <c r="AU109" s="355"/>
      <c r="AV109" s="412"/>
      <c r="AW109" s="353"/>
      <c r="AX109" s="354"/>
      <c r="AY109" s="354"/>
      <c r="AZ109" s="355"/>
      <c r="BA109" s="412"/>
      <c r="BB109" s="353"/>
      <c r="BC109" s="354"/>
      <c r="BD109" s="354"/>
      <c r="BE109" s="355"/>
      <c r="BF109" s="412"/>
      <c r="BG109" s="353"/>
      <c r="BH109" s="354"/>
      <c r="BI109" s="354"/>
      <c r="BJ109" s="355"/>
      <c r="BK109" s="412"/>
      <c r="BL109" s="353"/>
      <c r="BM109" s="354"/>
      <c r="BN109" s="354"/>
      <c r="BO109" s="355"/>
      <c r="BP109" s="412"/>
      <c r="BQ109" s="353"/>
      <c r="BR109" s="354"/>
      <c r="BS109" s="354"/>
      <c r="BT109" s="355"/>
      <c r="BU109" s="412"/>
      <c r="BV109" s="421"/>
      <c r="BW109" s="122"/>
      <c r="BX109" s="122"/>
      <c r="BY109" s="122"/>
      <c r="BZ109" s="122"/>
      <c r="CA109" s="122"/>
      <c r="CB109" s="122"/>
      <c r="CC109" s="122"/>
      <c r="CD109" s="122"/>
      <c r="CE109" s="122"/>
      <c r="CF109" s="122"/>
      <c r="CG109" s="122"/>
      <c r="CH109" s="122"/>
      <c r="CI109" s="422"/>
      <c r="CK109" s="123"/>
      <c r="CL109" s="123"/>
      <c r="CM109" s="123"/>
      <c r="CN109" s="123"/>
      <c r="CO109" s="123"/>
      <c r="CP109" s="123"/>
      <c r="CQ109" s="123"/>
      <c r="CR109" s="123"/>
      <c r="CS109" s="123"/>
      <c r="CT109" s="123"/>
      <c r="CU109" s="123"/>
      <c r="CV109" s="123"/>
      <c r="CW109" s="123"/>
      <c r="CX109" s="123"/>
    </row>
    <row r="110" spans="1:102" x14ac:dyDescent="0.25">
      <c r="A110" s="188" t="s">
        <v>191</v>
      </c>
      <c r="B110" s="203"/>
      <c r="C110" s="409"/>
      <c r="D110" s="353"/>
      <c r="E110" s="354"/>
      <c r="F110" s="354"/>
      <c r="G110" s="355"/>
      <c r="H110" s="417"/>
      <c r="I110" s="353"/>
      <c r="J110" s="354"/>
      <c r="K110" s="354"/>
      <c r="L110" s="355"/>
      <c r="M110" s="417"/>
      <c r="N110" s="353"/>
      <c r="O110" s="354"/>
      <c r="P110" s="354"/>
      <c r="Q110" s="355"/>
      <c r="R110" s="417"/>
      <c r="S110" s="353"/>
      <c r="T110" s="354"/>
      <c r="U110" s="354"/>
      <c r="V110" s="355"/>
      <c r="W110" s="417"/>
      <c r="X110" s="353"/>
      <c r="Y110" s="354"/>
      <c r="Z110" s="354"/>
      <c r="AA110" s="355"/>
      <c r="AB110" s="417"/>
      <c r="AC110" s="353"/>
      <c r="AD110" s="354"/>
      <c r="AE110" s="354"/>
      <c r="AF110" s="355"/>
      <c r="AG110" s="417"/>
      <c r="AH110" s="353"/>
      <c r="AI110" s="354"/>
      <c r="AJ110" s="354"/>
      <c r="AK110" s="355"/>
      <c r="AL110" s="417"/>
      <c r="AM110" s="353"/>
      <c r="AN110" s="354"/>
      <c r="AO110" s="354"/>
      <c r="AP110" s="355"/>
      <c r="AQ110" s="412"/>
      <c r="AR110" s="353"/>
      <c r="AS110" s="354"/>
      <c r="AT110" s="354"/>
      <c r="AU110" s="355"/>
      <c r="AV110" s="412"/>
      <c r="AW110" s="353"/>
      <c r="AX110" s="354"/>
      <c r="AY110" s="354"/>
      <c r="AZ110" s="355"/>
      <c r="BA110" s="412"/>
      <c r="BB110" s="353"/>
      <c r="BC110" s="354"/>
      <c r="BD110" s="354"/>
      <c r="BE110" s="355"/>
      <c r="BF110" s="412"/>
      <c r="BG110" s="353"/>
      <c r="BH110" s="354"/>
      <c r="BI110" s="354"/>
      <c r="BJ110" s="355"/>
      <c r="BK110" s="412"/>
      <c r="BL110" s="353"/>
      <c r="BM110" s="354"/>
      <c r="BN110" s="354"/>
      <c r="BO110" s="355"/>
      <c r="BP110" s="412"/>
      <c r="BQ110" s="353"/>
      <c r="BR110" s="354"/>
      <c r="BS110" s="354"/>
      <c r="BT110" s="355"/>
      <c r="BU110" s="412"/>
      <c r="BV110" s="421"/>
      <c r="BW110" s="122"/>
      <c r="BX110" s="122"/>
      <c r="BY110" s="122"/>
      <c r="BZ110" s="122"/>
      <c r="CA110" s="122"/>
      <c r="CB110" s="122"/>
      <c r="CC110" s="122"/>
      <c r="CD110" s="122"/>
      <c r="CE110" s="122"/>
      <c r="CF110" s="122"/>
      <c r="CG110" s="122"/>
      <c r="CH110" s="122"/>
      <c r="CI110" s="422"/>
      <c r="CK110" s="123"/>
      <c r="CL110" s="123"/>
      <c r="CM110" s="123"/>
      <c r="CN110" s="123"/>
      <c r="CO110" s="123"/>
      <c r="CP110" s="123"/>
      <c r="CQ110" s="123"/>
      <c r="CR110" s="123"/>
      <c r="CS110" s="123"/>
      <c r="CT110" s="123"/>
      <c r="CU110" s="123"/>
      <c r="CV110" s="123"/>
      <c r="CW110" s="123"/>
      <c r="CX110" s="123"/>
    </row>
    <row r="111" spans="1:102" x14ac:dyDescent="0.25">
      <c r="A111" s="195" t="s">
        <v>113</v>
      </c>
      <c r="B111" s="203"/>
      <c r="C111" s="409"/>
      <c r="D111" s="311">
        <v>732.14485880000007</v>
      </c>
      <c r="E111" s="78">
        <v>776.18052898999986</v>
      </c>
      <c r="F111" s="78">
        <v>831.90637156999992</v>
      </c>
      <c r="G111" s="79">
        <v>1102.66596725</v>
      </c>
      <c r="H111" s="312"/>
      <c r="I111" s="311">
        <v>1046.3749225399999</v>
      </c>
      <c r="J111" s="78">
        <v>761.27250221999998</v>
      </c>
      <c r="K111" s="78">
        <v>674.28653729999996</v>
      </c>
      <c r="L111" s="79">
        <v>772.81372913999996</v>
      </c>
      <c r="M111" s="312"/>
      <c r="N111" s="311">
        <v>666.40929478999999</v>
      </c>
      <c r="O111" s="78">
        <v>582.71282284000006</v>
      </c>
      <c r="P111" s="78">
        <v>650.19159665000006</v>
      </c>
      <c r="Q111" s="79">
        <v>897.13926699000001</v>
      </c>
      <c r="R111" s="312"/>
      <c r="S111" s="311">
        <v>816.09302687000002</v>
      </c>
      <c r="T111" s="78">
        <v>647.74485418999996</v>
      </c>
      <c r="U111" s="78">
        <v>614.77795181999988</v>
      </c>
      <c r="V111" s="79">
        <v>1080.6046901699999</v>
      </c>
      <c r="W111" s="312"/>
      <c r="X111" s="311">
        <v>707.43483725000021</v>
      </c>
      <c r="Y111" s="78">
        <v>686.59011563000001</v>
      </c>
      <c r="Z111" s="78">
        <v>727.31673717000012</v>
      </c>
      <c r="AA111" s="79">
        <v>1254.0375128600001</v>
      </c>
      <c r="AB111" s="312"/>
      <c r="AC111" s="311">
        <v>737.00734605000014</v>
      </c>
      <c r="AD111" s="78">
        <v>774.12172904000022</v>
      </c>
      <c r="AE111" s="78">
        <v>1108.2895336200002</v>
      </c>
      <c r="AF111" s="79">
        <v>1495.4528007600002</v>
      </c>
      <c r="AG111" s="312"/>
      <c r="AH111" s="311">
        <v>1251.2524321399999</v>
      </c>
      <c r="AI111" s="78">
        <v>1017.6655882199997</v>
      </c>
      <c r="AJ111" s="78">
        <v>1401.02738378</v>
      </c>
      <c r="AK111" s="79">
        <v>1892.7909944800001</v>
      </c>
      <c r="AL111" s="312"/>
      <c r="AM111" s="311">
        <v>1462.99608612</v>
      </c>
      <c r="AN111" s="78">
        <v>1814.5429567799997</v>
      </c>
      <c r="AO111" s="78">
        <v>1714.4787997199999</v>
      </c>
      <c r="AP111" s="79">
        <v>1975.2631983499996</v>
      </c>
      <c r="AQ111" s="313"/>
      <c r="AR111" s="311">
        <v>1575.5070638100001</v>
      </c>
      <c r="AS111" s="78">
        <v>1690.28275403</v>
      </c>
      <c r="AT111" s="78">
        <v>2485.0197038099996</v>
      </c>
      <c r="AU111" s="79">
        <v>2903.4106452699993</v>
      </c>
      <c r="AV111" s="313"/>
      <c r="AW111" s="311">
        <v>3192.1194688</v>
      </c>
      <c r="AX111" s="78">
        <v>4055.5252647799998</v>
      </c>
      <c r="AY111" s="78">
        <v>4798.7027316200001</v>
      </c>
      <c r="AZ111" s="79">
        <v>5569.4783004499996</v>
      </c>
      <c r="BA111" s="313"/>
      <c r="BB111" s="311">
        <v>5105.7830469299997</v>
      </c>
      <c r="BC111" s="78">
        <v>6469.7850554800007</v>
      </c>
      <c r="BD111" s="78">
        <v>5809.7014357999997</v>
      </c>
      <c r="BE111" s="79">
        <v>7029.8441661600009</v>
      </c>
      <c r="BF111" s="313"/>
      <c r="BG111" s="311">
        <v>4358.1355000199992</v>
      </c>
      <c r="BH111" s="78">
        <v>3663.7855950699991</v>
      </c>
      <c r="BI111" s="78">
        <v>4738.8727991099995</v>
      </c>
      <c r="BJ111" s="79">
        <v>5359.1900762299992</v>
      </c>
      <c r="BK111" s="412"/>
      <c r="BL111" s="311">
        <v>4066.3698893300002</v>
      </c>
      <c r="BM111" s="78">
        <v>4313.6746432208729</v>
      </c>
      <c r="BN111" s="78">
        <v>3977.0369988521352</v>
      </c>
      <c r="BO111" s="79">
        <v>4100.5432017699641</v>
      </c>
      <c r="BP111" s="412"/>
      <c r="BQ111" s="311">
        <v>3197.7798971716097</v>
      </c>
      <c r="BR111" s="78">
        <v>2627.9426157097791</v>
      </c>
      <c r="BS111" s="78">
        <v>2896.1555247006995</v>
      </c>
      <c r="BT111" s="79">
        <v>4068.6329752420161</v>
      </c>
      <c r="BU111" s="412"/>
      <c r="BV111" s="353">
        <f t="shared" ref="BV111:BV121" si="436">INDEX(D111:G111,1,COUNT(D111:G111))</f>
        <v>1102.66596725</v>
      </c>
      <c r="BW111" s="354">
        <f t="shared" ref="BW111:BW121" si="437">INDEX(I111:L111,1,COUNT(I111:L111))</f>
        <v>772.81372913999996</v>
      </c>
      <c r="BX111" s="354">
        <f t="shared" ref="BX111:BX121" si="438">INDEX(N111:Q111,1,COUNT(N111:Q111))</f>
        <v>897.13926699000001</v>
      </c>
      <c r="BY111" s="354">
        <f t="shared" ref="BY111:BY121" si="439">INDEX(S111:V111,1,COUNT(S111:V111))</f>
        <v>1080.6046901699999</v>
      </c>
      <c r="BZ111" s="354">
        <f t="shared" ref="BZ111:BZ121" si="440">INDEX(X111:AA111,1,COUNT(X111:AA111))</f>
        <v>1254.0375128600001</v>
      </c>
      <c r="CA111" s="354">
        <f t="shared" ref="CA111:CA121" si="441">INDEX(AC111:AF111,1,COUNT(AC111:AF111))</f>
        <v>1495.4528007600002</v>
      </c>
      <c r="CB111" s="354">
        <f t="shared" ref="CB111:CB121" si="442">INDEX(AH111:AK111,1,COUNT(AH111:AK111))</f>
        <v>1892.7909944800001</v>
      </c>
      <c r="CC111" s="354">
        <f t="shared" ref="CC111:CC121" si="443">INDEX(AM111:AP111,1,COUNT(AM111:AP111))</f>
        <v>1975.2631983499996</v>
      </c>
      <c r="CD111" s="354">
        <f t="shared" ref="CD111:CD121" si="444">INDEX(AR111:AU111,1,COUNT(AR111:AU111))</f>
        <v>2903.4106452699993</v>
      </c>
      <c r="CE111" s="354">
        <f t="shared" ref="CE111:CE121" si="445">INDEX(AW111:AZ111,1,COUNT(AW111:AZ111))</f>
        <v>5569.4783004499996</v>
      </c>
      <c r="CF111" s="354">
        <f t="shared" ref="CF111:CF121" si="446">INDEX(BB111:BE111,1,COUNT(BB111:BE111))</f>
        <v>7029.8441661600009</v>
      </c>
      <c r="CG111" s="413">
        <f t="shared" ref="CG111:CG121" si="447">INDEX(BG111:BJ111,1,COUNT(BG111:BJ111))</f>
        <v>5359.1900762299992</v>
      </c>
      <c r="CH111" s="413">
        <f t="shared" ref="CH111:CH122" si="448">INDEX(BL111:BO111,1,COUNT(BL111:BO111))</f>
        <v>4100.5432017699641</v>
      </c>
      <c r="CI111" s="414">
        <f t="shared" ref="CI111:CI122" si="449">INDEX(BQ111:BT111,1,COUNT(BQ111:BT111))</f>
        <v>4068.6329752420161</v>
      </c>
      <c r="CK111" s="123"/>
      <c r="CL111" s="123"/>
      <c r="CM111" s="123"/>
      <c r="CN111" s="123"/>
      <c r="CO111" s="123"/>
      <c r="CP111" s="123"/>
      <c r="CQ111" s="123"/>
      <c r="CR111" s="123"/>
      <c r="CS111" s="123"/>
      <c r="CT111" s="123"/>
      <c r="CU111" s="123"/>
      <c r="CV111" s="123"/>
      <c r="CW111" s="123"/>
      <c r="CX111" s="123"/>
    </row>
    <row r="112" spans="1:102" ht="15" customHeight="1" x14ac:dyDescent="0.25">
      <c r="A112" s="195" t="s">
        <v>116</v>
      </c>
      <c r="B112" s="203"/>
      <c r="C112" s="409"/>
      <c r="D112" s="311">
        <v>74.393312359999996</v>
      </c>
      <c r="E112" s="78">
        <v>59.759303939999988</v>
      </c>
      <c r="F112" s="78">
        <v>76.950891990000017</v>
      </c>
      <c r="G112" s="79">
        <v>87.621431929999986</v>
      </c>
      <c r="H112" s="312"/>
      <c r="I112" s="311">
        <v>52.149226720000009</v>
      </c>
      <c r="J112" s="78">
        <v>66.83978329</v>
      </c>
      <c r="K112" s="78">
        <v>87.090807309999988</v>
      </c>
      <c r="L112" s="79">
        <v>104.10350256</v>
      </c>
      <c r="M112" s="312"/>
      <c r="N112" s="311">
        <v>58.508365500000011</v>
      </c>
      <c r="O112" s="78">
        <v>71.310246030000002</v>
      </c>
      <c r="P112" s="78">
        <v>85.330931050000018</v>
      </c>
      <c r="Q112" s="79">
        <v>95.543051700000007</v>
      </c>
      <c r="R112" s="312"/>
      <c r="S112" s="311">
        <v>60.386186299999991</v>
      </c>
      <c r="T112" s="78">
        <v>79.277484249999986</v>
      </c>
      <c r="U112" s="78">
        <v>102.43390525999997</v>
      </c>
      <c r="V112" s="79">
        <v>125.81356984999999</v>
      </c>
      <c r="W112" s="312"/>
      <c r="X112" s="311">
        <v>76.280366430000001</v>
      </c>
      <c r="Y112" s="78">
        <v>89.272448640000022</v>
      </c>
      <c r="Z112" s="78">
        <v>112.17089759000001</v>
      </c>
      <c r="AA112" s="79">
        <v>122.58652719</v>
      </c>
      <c r="AB112" s="312"/>
      <c r="AC112" s="311">
        <v>73.688106469999994</v>
      </c>
      <c r="AD112" s="78">
        <v>87.079299269999993</v>
      </c>
      <c r="AE112" s="78">
        <v>105.78725661999999</v>
      </c>
      <c r="AF112" s="79">
        <v>122.92291344999998</v>
      </c>
      <c r="AG112" s="312"/>
      <c r="AH112" s="311">
        <v>85.033129730000013</v>
      </c>
      <c r="AI112" s="78">
        <v>87.186602440000001</v>
      </c>
      <c r="AJ112" s="78">
        <v>109.03927185000002</v>
      </c>
      <c r="AK112" s="79">
        <v>122.66426501000002</v>
      </c>
      <c r="AL112" s="312"/>
      <c r="AM112" s="311">
        <v>91.252628819999984</v>
      </c>
      <c r="AN112" s="78">
        <v>109.56563663999998</v>
      </c>
      <c r="AO112" s="78">
        <v>120.05622284999998</v>
      </c>
      <c r="AP112" s="79">
        <v>124.90573250000001</v>
      </c>
      <c r="AQ112" s="313"/>
      <c r="AR112" s="311">
        <v>76.268907979999994</v>
      </c>
      <c r="AS112" s="78">
        <v>108.00850931000001</v>
      </c>
      <c r="AT112" s="78">
        <v>120.65490390000001</v>
      </c>
      <c r="AU112" s="79">
        <v>103.19818703000001</v>
      </c>
      <c r="AV112" s="313"/>
      <c r="AW112" s="311">
        <v>95.769492829999962</v>
      </c>
      <c r="AX112" s="78">
        <v>112.33577418999998</v>
      </c>
      <c r="AY112" s="78">
        <v>137.40499690999997</v>
      </c>
      <c r="AZ112" s="79">
        <v>140.69432938</v>
      </c>
      <c r="BA112" s="313"/>
      <c r="BB112" s="311">
        <v>115.92878194999999</v>
      </c>
      <c r="BC112" s="78">
        <v>144.85335429000003</v>
      </c>
      <c r="BD112" s="78">
        <v>186.09405709999996</v>
      </c>
      <c r="BE112" s="79">
        <v>221.28339847999996</v>
      </c>
      <c r="BF112" s="313"/>
      <c r="BG112" s="311">
        <v>149.34908819999998</v>
      </c>
      <c r="BH112" s="78">
        <v>168.09022023999998</v>
      </c>
      <c r="BI112" s="78">
        <v>216.05228195999999</v>
      </c>
      <c r="BJ112" s="79">
        <v>269.17194802999995</v>
      </c>
      <c r="BK112" s="412"/>
      <c r="BL112" s="311">
        <v>181.84390772</v>
      </c>
      <c r="BM112" s="78">
        <v>205.39329862999998</v>
      </c>
      <c r="BN112" s="78">
        <v>241.55732575999997</v>
      </c>
      <c r="BO112" s="79">
        <v>265.47188559</v>
      </c>
      <c r="BP112" s="412"/>
      <c r="BQ112" s="311">
        <v>194.95831604</v>
      </c>
      <c r="BR112" s="78">
        <v>191.83264767268898</v>
      </c>
      <c r="BS112" s="78">
        <v>233.397342451756</v>
      </c>
      <c r="BT112" s="79">
        <v>286.202258731472</v>
      </c>
      <c r="BU112" s="412"/>
      <c r="BV112" s="353">
        <f t="shared" si="436"/>
        <v>87.621431929999986</v>
      </c>
      <c r="BW112" s="354">
        <f t="shared" si="437"/>
        <v>104.10350256</v>
      </c>
      <c r="BX112" s="354">
        <f t="shared" si="438"/>
        <v>95.543051700000007</v>
      </c>
      <c r="BY112" s="354">
        <f t="shared" si="439"/>
        <v>125.81356984999999</v>
      </c>
      <c r="BZ112" s="354">
        <f t="shared" si="440"/>
        <v>122.58652719</v>
      </c>
      <c r="CA112" s="354">
        <f t="shared" si="441"/>
        <v>122.92291344999998</v>
      </c>
      <c r="CB112" s="354">
        <f t="shared" si="442"/>
        <v>122.66426501000002</v>
      </c>
      <c r="CC112" s="354">
        <f t="shared" si="443"/>
        <v>124.90573250000001</v>
      </c>
      <c r="CD112" s="354">
        <f t="shared" si="444"/>
        <v>103.19818703000001</v>
      </c>
      <c r="CE112" s="354">
        <f t="shared" si="445"/>
        <v>140.69432938</v>
      </c>
      <c r="CF112" s="354">
        <f t="shared" si="446"/>
        <v>221.28339847999996</v>
      </c>
      <c r="CG112" s="413">
        <f t="shared" si="447"/>
        <v>269.17194802999995</v>
      </c>
      <c r="CH112" s="413">
        <f t="shared" si="448"/>
        <v>265.47188559</v>
      </c>
      <c r="CI112" s="414">
        <f t="shared" si="449"/>
        <v>286.202258731472</v>
      </c>
      <c r="CK112" s="123"/>
      <c r="CL112" s="123"/>
      <c r="CM112" s="123"/>
      <c r="CN112" s="123"/>
      <c r="CO112" s="123"/>
      <c r="CP112" s="123"/>
      <c r="CQ112" s="123"/>
      <c r="CR112" s="123"/>
      <c r="CS112" s="123"/>
      <c r="CT112" s="123"/>
      <c r="CU112" s="123"/>
      <c r="CV112" s="123"/>
      <c r="CW112" s="123"/>
      <c r="CX112" s="123"/>
    </row>
    <row r="113" spans="1:102" x14ac:dyDescent="0.25">
      <c r="A113" s="206" t="s">
        <v>125</v>
      </c>
      <c r="B113" s="203"/>
      <c r="C113" s="409"/>
      <c r="D113" s="311">
        <v>95.30750537457277</v>
      </c>
      <c r="E113" s="78">
        <v>97.19940753281638</v>
      </c>
      <c r="F113" s="78">
        <v>100.03726078518177</v>
      </c>
      <c r="G113" s="79">
        <v>106.28652112754718</v>
      </c>
      <c r="H113" s="312"/>
      <c r="I113" s="311">
        <v>109.09733975000002</v>
      </c>
      <c r="J113" s="78">
        <v>111.90815837000004</v>
      </c>
      <c r="K113" s="78">
        <v>114.71897699000006</v>
      </c>
      <c r="L113" s="79">
        <v>91.731365530000062</v>
      </c>
      <c r="M113" s="312"/>
      <c r="N113" s="311">
        <v>94.832617749999997</v>
      </c>
      <c r="O113" s="78">
        <v>97.933869970000003</v>
      </c>
      <c r="P113" s="78">
        <v>101.03512218999997</v>
      </c>
      <c r="Q113" s="79">
        <v>96.836482319999959</v>
      </c>
      <c r="R113" s="312"/>
      <c r="S113" s="311">
        <v>100.12082607000001</v>
      </c>
      <c r="T113" s="78">
        <v>102.98779221000001</v>
      </c>
      <c r="U113" s="78">
        <v>104.24041011000001</v>
      </c>
      <c r="V113" s="79">
        <v>96.316230360000006</v>
      </c>
      <c r="W113" s="312"/>
      <c r="X113" s="311">
        <v>96.786493869999987</v>
      </c>
      <c r="Y113" s="78">
        <v>98.548065129999983</v>
      </c>
      <c r="Z113" s="78">
        <v>99.471622159999995</v>
      </c>
      <c r="AA113" s="79">
        <v>104.21499999999999</v>
      </c>
      <c r="AB113" s="312"/>
      <c r="AC113" s="311">
        <v>105.98004747</v>
      </c>
      <c r="AD113" s="78">
        <v>108.41791028999999</v>
      </c>
      <c r="AE113" s="78">
        <v>109.33115946999999</v>
      </c>
      <c r="AF113" s="79">
        <v>188.83405101999998</v>
      </c>
      <c r="AG113" s="312"/>
      <c r="AH113" s="311">
        <v>192.77405852999996</v>
      </c>
      <c r="AI113" s="78">
        <v>195.87305308999998</v>
      </c>
      <c r="AJ113" s="78">
        <v>197.33594447999999</v>
      </c>
      <c r="AK113" s="79">
        <v>204.33785306999999</v>
      </c>
      <c r="AL113" s="312"/>
      <c r="AM113" s="311">
        <v>201.63629440000003</v>
      </c>
      <c r="AN113" s="78">
        <v>202.53618651000005</v>
      </c>
      <c r="AO113" s="78">
        <v>202.33042970000002</v>
      </c>
      <c r="AP113" s="79">
        <v>233.51900000000001</v>
      </c>
      <c r="AQ113" s="313"/>
      <c r="AR113" s="311">
        <v>235.00889921999996</v>
      </c>
      <c r="AS113" s="78">
        <v>234.61625766999998</v>
      </c>
      <c r="AT113" s="78">
        <v>230.05744919</v>
      </c>
      <c r="AU113" s="79">
        <v>262.40499999999997</v>
      </c>
      <c r="AV113" s="313"/>
      <c r="AW113" s="311">
        <v>265.02108017</v>
      </c>
      <c r="AX113" s="78">
        <v>267.55647662000001</v>
      </c>
      <c r="AY113" s="78">
        <v>269.03670105999998</v>
      </c>
      <c r="AZ113" s="79">
        <v>208.52400000000003</v>
      </c>
      <c r="BA113" s="313"/>
      <c r="BB113" s="311">
        <v>207.59880325999998</v>
      </c>
      <c r="BC113" s="78">
        <v>210.49303338999999</v>
      </c>
      <c r="BD113" s="78">
        <v>213.02561301</v>
      </c>
      <c r="BE113" s="79">
        <v>207.679</v>
      </c>
      <c r="BF113" s="313"/>
      <c r="BG113" s="311">
        <v>208.67678100000001</v>
      </c>
      <c r="BH113" s="78">
        <v>212.12017233999998</v>
      </c>
      <c r="BI113" s="78">
        <v>214.82735311000002</v>
      </c>
      <c r="BJ113" s="79">
        <v>257.50200000000007</v>
      </c>
      <c r="BK113" s="412"/>
      <c r="BL113" s="311">
        <v>262.87192576000001</v>
      </c>
      <c r="BM113" s="78">
        <v>266.85620867</v>
      </c>
      <c r="BN113" s="78">
        <v>271.61232243000001</v>
      </c>
      <c r="BO113" s="79">
        <v>216.637</v>
      </c>
      <c r="BP113" s="412"/>
      <c r="BQ113" s="311">
        <v>220.73076975999999</v>
      </c>
      <c r="BR113" s="78">
        <v>226.11234862999999</v>
      </c>
      <c r="BS113" s="78">
        <v>229.54089449</v>
      </c>
      <c r="BT113" s="79">
        <v>210.96608946999999</v>
      </c>
      <c r="BU113" s="412"/>
      <c r="BV113" s="353">
        <f t="shared" si="436"/>
        <v>106.28652112754718</v>
      </c>
      <c r="BW113" s="354">
        <f t="shared" si="437"/>
        <v>91.731365530000062</v>
      </c>
      <c r="BX113" s="354">
        <f t="shared" si="438"/>
        <v>96.836482319999959</v>
      </c>
      <c r="BY113" s="354">
        <f t="shared" si="439"/>
        <v>96.316230360000006</v>
      </c>
      <c r="BZ113" s="354">
        <f t="shared" si="440"/>
        <v>104.21499999999999</v>
      </c>
      <c r="CA113" s="354">
        <f t="shared" si="441"/>
        <v>188.83405101999998</v>
      </c>
      <c r="CB113" s="354">
        <f t="shared" si="442"/>
        <v>204.33785306999999</v>
      </c>
      <c r="CC113" s="354">
        <f t="shared" si="443"/>
        <v>233.51900000000001</v>
      </c>
      <c r="CD113" s="354">
        <f t="shared" si="444"/>
        <v>262.40499999999997</v>
      </c>
      <c r="CE113" s="354">
        <f t="shared" si="445"/>
        <v>208.52400000000003</v>
      </c>
      <c r="CF113" s="354">
        <f t="shared" si="446"/>
        <v>207.679</v>
      </c>
      <c r="CG113" s="413">
        <f t="shared" si="447"/>
        <v>257.50200000000007</v>
      </c>
      <c r="CH113" s="413">
        <f t="shared" si="448"/>
        <v>216.637</v>
      </c>
      <c r="CI113" s="414">
        <f t="shared" si="449"/>
        <v>210.96608946999999</v>
      </c>
      <c r="CK113" s="123"/>
      <c r="CL113" s="123"/>
      <c r="CM113" s="123"/>
      <c r="CN113" s="123"/>
      <c r="CO113" s="123"/>
      <c r="CP113" s="123"/>
      <c r="CQ113" s="123"/>
      <c r="CR113" s="123"/>
      <c r="CS113" s="123"/>
      <c r="CT113" s="123"/>
      <c r="CU113" s="123"/>
      <c r="CV113" s="123"/>
      <c r="CW113" s="123"/>
      <c r="CX113" s="123"/>
    </row>
    <row r="114" spans="1:102" x14ac:dyDescent="0.25">
      <c r="A114" s="195" t="s">
        <v>185</v>
      </c>
      <c r="B114" s="203"/>
      <c r="C114" s="409"/>
      <c r="D114" s="311">
        <v>85.677742559999999</v>
      </c>
      <c r="E114" s="78">
        <v>68.478499259999992</v>
      </c>
      <c r="F114" s="78">
        <v>68.01488123</v>
      </c>
      <c r="G114" s="79">
        <v>70.76018550000002</v>
      </c>
      <c r="H114" s="312"/>
      <c r="I114" s="311">
        <v>59.677054080000005</v>
      </c>
      <c r="J114" s="78">
        <v>71.35313115000001</v>
      </c>
      <c r="K114" s="78">
        <v>86.99367092</v>
      </c>
      <c r="L114" s="79">
        <v>79.99316082</v>
      </c>
      <c r="M114" s="312"/>
      <c r="N114" s="311">
        <v>80.39441509000001</v>
      </c>
      <c r="O114" s="78">
        <v>70.944708019999993</v>
      </c>
      <c r="P114" s="78">
        <v>81.683963289999994</v>
      </c>
      <c r="Q114" s="79">
        <v>82.493648269999966</v>
      </c>
      <c r="R114" s="312"/>
      <c r="S114" s="311">
        <v>107.52127989</v>
      </c>
      <c r="T114" s="78">
        <v>90.094180540000011</v>
      </c>
      <c r="U114" s="78">
        <v>110.32075703999999</v>
      </c>
      <c r="V114" s="79">
        <v>99.073679940000019</v>
      </c>
      <c r="W114" s="312"/>
      <c r="X114" s="311">
        <v>96.599617359999996</v>
      </c>
      <c r="Y114" s="78">
        <v>99.002009780000023</v>
      </c>
      <c r="Z114" s="78">
        <v>108.73372945</v>
      </c>
      <c r="AA114" s="79">
        <v>102.90555335999998</v>
      </c>
      <c r="AB114" s="312"/>
      <c r="AC114" s="311">
        <v>109.24789582311689</v>
      </c>
      <c r="AD114" s="78">
        <v>98.226056893116905</v>
      </c>
      <c r="AE114" s="78">
        <v>132.86835280311692</v>
      </c>
      <c r="AF114" s="79">
        <v>155.21249055130374</v>
      </c>
      <c r="AG114" s="312"/>
      <c r="AH114" s="311">
        <v>153.64495295</v>
      </c>
      <c r="AI114" s="78">
        <v>178.69726759</v>
      </c>
      <c r="AJ114" s="78">
        <v>175.98606082000001</v>
      </c>
      <c r="AK114" s="79">
        <v>177.80041604000002</v>
      </c>
      <c r="AL114" s="312"/>
      <c r="AM114" s="311">
        <v>170.98261333000002</v>
      </c>
      <c r="AN114" s="78">
        <v>151.37918286000001</v>
      </c>
      <c r="AO114" s="78">
        <v>186.55383429000003</v>
      </c>
      <c r="AP114" s="79">
        <v>178.73644089000004</v>
      </c>
      <c r="AQ114" s="313"/>
      <c r="AR114" s="311">
        <v>153.31867506999998</v>
      </c>
      <c r="AS114" s="78">
        <v>140.64136843</v>
      </c>
      <c r="AT114" s="78">
        <v>185.45251683000001</v>
      </c>
      <c r="AU114" s="79">
        <v>183.82105175999999</v>
      </c>
      <c r="AV114" s="313"/>
      <c r="AW114" s="311">
        <v>242.94817278999997</v>
      </c>
      <c r="AX114" s="78">
        <v>183.17632115000001</v>
      </c>
      <c r="AY114" s="78">
        <v>179.23794154999999</v>
      </c>
      <c r="AZ114" s="79">
        <v>199.25515984</v>
      </c>
      <c r="BA114" s="313"/>
      <c r="BB114" s="311">
        <v>220.18761992</v>
      </c>
      <c r="BC114" s="78">
        <v>177.60864898999998</v>
      </c>
      <c r="BD114" s="78">
        <v>165.81719798999998</v>
      </c>
      <c r="BE114" s="79">
        <v>166.51985886</v>
      </c>
      <c r="BF114" s="313"/>
      <c r="BG114" s="311">
        <v>176.19947829999998</v>
      </c>
      <c r="BH114" s="78">
        <v>177.47989138</v>
      </c>
      <c r="BI114" s="78">
        <v>149.26271568000001</v>
      </c>
      <c r="BJ114" s="79">
        <v>141.10621153000002</v>
      </c>
      <c r="BK114" s="412"/>
      <c r="BL114" s="311">
        <v>140.61159313000002</v>
      </c>
      <c r="BM114" s="78">
        <v>101.01537933000002</v>
      </c>
      <c r="BN114" s="78">
        <v>108.30848778000002</v>
      </c>
      <c r="BO114" s="79">
        <v>111.74223297000002</v>
      </c>
      <c r="BP114" s="412"/>
      <c r="BQ114" s="311">
        <v>126.43296579999999</v>
      </c>
      <c r="BR114" s="78">
        <v>122.35251841</v>
      </c>
      <c r="BS114" s="78">
        <v>128.09360148000002</v>
      </c>
      <c r="BT114" s="79">
        <v>134.76503353999999</v>
      </c>
      <c r="BU114" s="412"/>
      <c r="BV114" s="353">
        <f t="shared" si="436"/>
        <v>70.76018550000002</v>
      </c>
      <c r="BW114" s="354">
        <f t="shared" si="437"/>
        <v>79.99316082</v>
      </c>
      <c r="BX114" s="354">
        <f t="shared" si="438"/>
        <v>82.493648269999966</v>
      </c>
      <c r="BY114" s="354">
        <f t="shared" si="439"/>
        <v>99.073679940000019</v>
      </c>
      <c r="BZ114" s="354">
        <f t="shared" si="440"/>
        <v>102.90555335999998</v>
      </c>
      <c r="CA114" s="354">
        <f t="shared" si="441"/>
        <v>155.21249055130374</v>
      </c>
      <c r="CB114" s="354">
        <f t="shared" si="442"/>
        <v>177.80041604000002</v>
      </c>
      <c r="CC114" s="354">
        <f t="shared" si="443"/>
        <v>178.73644089000004</v>
      </c>
      <c r="CD114" s="354">
        <f t="shared" si="444"/>
        <v>183.82105175999999</v>
      </c>
      <c r="CE114" s="354">
        <f t="shared" si="445"/>
        <v>199.25515984</v>
      </c>
      <c r="CF114" s="354">
        <f t="shared" si="446"/>
        <v>166.51985886</v>
      </c>
      <c r="CG114" s="413">
        <f t="shared" si="447"/>
        <v>141.10621153000002</v>
      </c>
      <c r="CH114" s="413">
        <f t="shared" si="448"/>
        <v>111.74223297000002</v>
      </c>
      <c r="CI114" s="414">
        <f t="shared" si="449"/>
        <v>134.76503353999999</v>
      </c>
      <c r="CK114" s="123"/>
      <c r="CL114" s="123"/>
      <c r="CM114" s="123"/>
      <c r="CN114" s="123"/>
      <c r="CO114" s="123"/>
      <c r="CP114" s="123"/>
      <c r="CQ114" s="123"/>
      <c r="CR114" s="123"/>
      <c r="CS114" s="123"/>
      <c r="CT114" s="123"/>
      <c r="CU114" s="123"/>
      <c r="CV114" s="123"/>
      <c r="CW114" s="123"/>
      <c r="CX114" s="123"/>
    </row>
    <row r="115" spans="1:102" x14ac:dyDescent="0.25">
      <c r="A115" s="206" t="s">
        <v>192</v>
      </c>
      <c r="B115" s="286"/>
      <c r="C115" s="409"/>
      <c r="D115" s="250">
        <v>0</v>
      </c>
      <c r="E115" s="78">
        <v>0</v>
      </c>
      <c r="F115" s="78">
        <v>0</v>
      </c>
      <c r="G115" s="79">
        <v>0</v>
      </c>
      <c r="H115" s="312"/>
      <c r="I115" s="250">
        <v>0</v>
      </c>
      <c r="J115" s="78">
        <v>0</v>
      </c>
      <c r="K115" s="78">
        <v>0</v>
      </c>
      <c r="L115" s="79">
        <v>0</v>
      </c>
      <c r="M115" s="312"/>
      <c r="N115" s="250">
        <v>0</v>
      </c>
      <c r="O115" s="78">
        <v>0</v>
      </c>
      <c r="P115" s="78">
        <v>0</v>
      </c>
      <c r="Q115" s="79">
        <v>0</v>
      </c>
      <c r="R115" s="312"/>
      <c r="S115" s="250">
        <v>0</v>
      </c>
      <c r="T115" s="78">
        <v>0</v>
      </c>
      <c r="U115" s="78">
        <v>0</v>
      </c>
      <c r="V115" s="79">
        <v>0</v>
      </c>
      <c r="W115" s="312"/>
      <c r="X115" s="250">
        <v>0</v>
      </c>
      <c r="Y115" s="78">
        <v>0</v>
      </c>
      <c r="Z115" s="78">
        <v>0</v>
      </c>
      <c r="AA115" s="79">
        <v>0</v>
      </c>
      <c r="AB115" s="312"/>
      <c r="AC115" s="250">
        <v>0</v>
      </c>
      <c r="AD115" s="78">
        <v>0</v>
      </c>
      <c r="AE115" s="78">
        <v>0</v>
      </c>
      <c r="AF115" s="79">
        <v>0</v>
      </c>
      <c r="AG115" s="312"/>
      <c r="AH115" s="250">
        <v>0</v>
      </c>
      <c r="AI115" s="78">
        <v>0</v>
      </c>
      <c r="AJ115" s="78">
        <v>0</v>
      </c>
      <c r="AK115" s="79">
        <v>0</v>
      </c>
      <c r="AL115" s="312"/>
      <c r="AM115" s="311">
        <v>0</v>
      </c>
      <c r="AN115" s="78">
        <v>0</v>
      </c>
      <c r="AO115" s="78">
        <v>0</v>
      </c>
      <c r="AP115" s="79">
        <v>0</v>
      </c>
      <c r="AQ115" s="313"/>
      <c r="AR115" s="311">
        <v>0</v>
      </c>
      <c r="AS115" s="78">
        <v>0</v>
      </c>
      <c r="AT115" s="78">
        <v>0</v>
      </c>
      <c r="AU115" s="79">
        <v>0</v>
      </c>
      <c r="AV115" s="313"/>
      <c r="AW115" s="311">
        <v>0</v>
      </c>
      <c r="AX115" s="78">
        <v>0</v>
      </c>
      <c r="AY115" s="78">
        <v>0</v>
      </c>
      <c r="AZ115" s="79">
        <v>0</v>
      </c>
      <c r="BA115" s="313"/>
      <c r="BB115" s="311">
        <v>0</v>
      </c>
      <c r="BC115" s="78">
        <v>0</v>
      </c>
      <c r="BD115" s="78">
        <v>0</v>
      </c>
      <c r="BE115" s="79">
        <v>0</v>
      </c>
      <c r="BF115" s="313"/>
      <c r="BG115" s="311">
        <v>42.873944999999999</v>
      </c>
      <c r="BH115" s="78">
        <v>54.446181630000005</v>
      </c>
      <c r="BI115" s="78">
        <v>355.01797270999998</v>
      </c>
      <c r="BJ115" s="79">
        <v>413.37655870000003</v>
      </c>
      <c r="BK115" s="412"/>
      <c r="BL115" s="311">
        <v>17.09735482</v>
      </c>
      <c r="BM115" s="78">
        <v>192.83539551000001</v>
      </c>
      <c r="BN115" s="78">
        <v>252.86304355000004</v>
      </c>
      <c r="BO115" s="79">
        <v>272.99262349000008</v>
      </c>
      <c r="BP115" s="412"/>
      <c r="BQ115" s="311">
        <v>92.522409019999998</v>
      </c>
      <c r="BR115" s="78">
        <v>178.17143533723501</v>
      </c>
      <c r="BS115" s="78">
        <v>158.21816957500999</v>
      </c>
      <c r="BT115" s="79">
        <v>211.65814813983999</v>
      </c>
      <c r="BU115" s="412"/>
      <c r="BV115" s="353">
        <f t="shared" ref="BV115:BV116" si="450">INDEX(D115:G115,1,COUNT(D115:G115))</f>
        <v>0</v>
      </c>
      <c r="BW115" s="354">
        <f t="shared" ref="BW115:BW116" si="451">INDEX(I115:L115,1,COUNT(I115:L115))</f>
        <v>0</v>
      </c>
      <c r="BX115" s="354">
        <f t="shared" ref="BX115:BX116" si="452">INDEX(N115:Q115,1,COUNT(N115:Q115))</f>
        <v>0</v>
      </c>
      <c r="BY115" s="354">
        <f t="shared" ref="BY115:BY116" si="453">INDEX(S115:V115,1,COUNT(S115:V115))</f>
        <v>0</v>
      </c>
      <c r="BZ115" s="354">
        <f t="shared" ref="BZ115:BZ116" si="454">INDEX(X115:AA115,1,COUNT(X115:AA115))</f>
        <v>0</v>
      </c>
      <c r="CA115" s="354">
        <f t="shared" ref="CA115:CA116" si="455">INDEX(AC115:AF115,1,COUNT(AC115:AF115))</f>
        <v>0</v>
      </c>
      <c r="CB115" s="354">
        <f t="shared" ref="CB115:CB116" si="456">INDEX(AH115:AK115,1,COUNT(AH115:AK115))</f>
        <v>0</v>
      </c>
      <c r="CC115" s="354">
        <f t="shared" ref="CC115:CC116" si="457">INDEX(AM115:AP115,1,COUNT(AM115:AP115))</f>
        <v>0</v>
      </c>
      <c r="CD115" s="354">
        <f t="shared" ref="CD115:CD116" si="458">INDEX(AR115:AU115,1,COUNT(AR115:AU115))</f>
        <v>0</v>
      </c>
      <c r="CE115" s="354">
        <f t="shared" ref="CE115:CE116" si="459">INDEX(AW115:AZ115,1,COUNT(AW115:AZ115))</f>
        <v>0</v>
      </c>
      <c r="CF115" s="354">
        <f t="shared" ref="CF115:CF116" si="460">INDEX(BB115:BE115,1,COUNT(BB115:BE115))</f>
        <v>0</v>
      </c>
      <c r="CG115" s="413">
        <f t="shared" ref="CG115:CG116" si="461">INDEX(BG115:BJ115,1,COUNT(BG115:BJ115))</f>
        <v>413.37655870000003</v>
      </c>
      <c r="CH115" s="413">
        <f t="shared" ref="CH115:CH116" si="462">INDEX(BL115:BO115,1,COUNT(BL115:BO115))</f>
        <v>272.99262349000008</v>
      </c>
      <c r="CI115" s="414">
        <f t="shared" ref="CI115:CI116" si="463">INDEX(BQ115:BT115,1,COUNT(BQ115:BT115))</f>
        <v>211.65814813983999</v>
      </c>
      <c r="CK115" s="123"/>
      <c r="CL115" s="123"/>
      <c r="CM115" s="123"/>
      <c r="CN115" s="123"/>
      <c r="CO115" s="123"/>
      <c r="CP115" s="123"/>
      <c r="CQ115" s="123"/>
      <c r="CR115" s="123"/>
      <c r="CS115" s="123"/>
      <c r="CT115" s="123"/>
      <c r="CU115" s="123"/>
      <c r="CV115" s="123"/>
      <c r="CW115" s="123"/>
      <c r="CX115" s="123"/>
    </row>
    <row r="116" spans="1:102" x14ac:dyDescent="0.25">
      <c r="A116" s="206" t="s">
        <v>50</v>
      </c>
      <c r="B116" s="286"/>
      <c r="C116" s="409"/>
      <c r="D116" s="250">
        <v>0</v>
      </c>
      <c r="E116" s="78">
        <v>0</v>
      </c>
      <c r="F116" s="78">
        <v>0</v>
      </c>
      <c r="G116" s="79">
        <v>0</v>
      </c>
      <c r="H116" s="312"/>
      <c r="I116" s="250">
        <v>0</v>
      </c>
      <c r="J116" s="78">
        <v>0</v>
      </c>
      <c r="K116" s="78">
        <v>0</v>
      </c>
      <c r="L116" s="79">
        <v>0</v>
      </c>
      <c r="M116" s="312"/>
      <c r="N116" s="250">
        <v>0</v>
      </c>
      <c r="O116" s="78">
        <v>0</v>
      </c>
      <c r="P116" s="78">
        <v>0</v>
      </c>
      <c r="Q116" s="79">
        <v>0</v>
      </c>
      <c r="R116" s="312"/>
      <c r="S116" s="250">
        <v>0</v>
      </c>
      <c r="T116" s="78">
        <v>0</v>
      </c>
      <c r="U116" s="78">
        <v>0</v>
      </c>
      <c r="V116" s="79">
        <v>0</v>
      </c>
      <c r="W116" s="312"/>
      <c r="X116" s="250">
        <v>0</v>
      </c>
      <c r="Y116" s="78">
        <v>0</v>
      </c>
      <c r="Z116" s="78">
        <v>0</v>
      </c>
      <c r="AA116" s="79">
        <v>0</v>
      </c>
      <c r="AB116" s="312"/>
      <c r="AC116" s="250">
        <v>0</v>
      </c>
      <c r="AD116" s="78">
        <v>0</v>
      </c>
      <c r="AE116" s="78">
        <v>0</v>
      </c>
      <c r="AF116" s="79">
        <v>0</v>
      </c>
      <c r="AG116" s="312"/>
      <c r="AH116" s="250">
        <v>0</v>
      </c>
      <c r="AI116" s="78">
        <v>0</v>
      </c>
      <c r="AJ116" s="78">
        <v>0</v>
      </c>
      <c r="AK116" s="79">
        <v>0</v>
      </c>
      <c r="AL116" s="312"/>
      <c r="AM116" s="311">
        <v>0</v>
      </c>
      <c r="AN116" s="78">
        <v>0</v>
      </c>
      <c r="AO116" s="78">
        <v>0</v>
      </c>
      <c r="AP116" s="79">
        <v>0</v>
      </c>
      <c r="AQ116" s="313"/>
      <c r="AR116" s="311">
        <v>0</v>
      </c>
      <c r="AS116" s="78">
        <v>0</v>
      </c>
      <c r="AT116" s="78">
        <v>0</v>
      </c>
      <c r="AU116" s="79">
        <v>0</v>
      </c>
      <c r="AV116" s="313"/>
      <c r="AW116" s="311">
        <v>0</v>
      </c>
      <c r="AX116" s="78">
        <v>0</v>
      </c>
      <c r="AY116" s="78">
        <v>0</v>
      </c>
      <c r="AZ116" s="79">
        <v>0</v>
      </c>
      <c r="BA116" s="313"/>
      <c r="BB116" s="311">
        <v>0</v>
      </c>
      <c r="BC116" s="78">
        <v>0</v>
      </c>
      <c r="BD116" s="78">
        <v>0</v>
      </c>
      <c r="BE116" s="79">
        <v>0</v>
      </c>
      <c r="BF116" s="313"/>
      <c r="BG116" s="311">
        <v>4.5443350000035021E-2</v>
      </c>
      <c r="BH116" s="78">
        <v>1.0000049136579036E-8</v>
      </c>
      <c r="BI116" s="78">
        <v>1.0000103153288365E-8</v>
      </c>
      <c r="BJ116" s="79">
        <v>1.0000145994126796E-8</v>
      </c>
      <c r="BK116" s="412"/>
      <c r="BL116" s="311">
        <v>12.818978300000035</v>
      </c>
      <c r="BM116" s="78">
        <v>9.999999776482582E-9</v>
      </c>
      <c r="BN116" s="78">
        <v>9.999999776482582E-9</v>
      </c>
      <c r="BO116" s="79">
        <v>1.0501784799999998</v>
      </c>
      <c r="BP116" s="412"/>
      <c r="BQ116" s="311">
        <v>1.8212582512940001</v>
      </c>
      <c r="BR116" s="78">
        <v>3.7597337799999999</v>
      </c>
      <c r="BS116" s="78">
        <v>2.8780676400000003</v>
      </c>
      <c r="BT116" s="79">
        <v>4.1647135200000003</v>
      </c>
      <c r="BU116" s="412"/>
      <c r="BV116" s="353">
        <f t="shared" si="450"/>
        <v>0</v>
      </c>
      <c r="BW116" s="354">
        <f t="shared" si="451"/>
        <v>0</v>
      </c>
      <c r="BX116" s="354">
        <f t="shared" si="452"/>
        <v>0</v>
      </c>
      <c r="BY116" s="354">
        <f t="shared" si="453"/>
        <v>0</v>
      </c>
      <c r="BZ116" s="354">
        <f t="shared" si="454"/>
        <v>0</v>
      </c>
      <c r="CA116" s="354">
        <f t="shared" si="455"/>
        <v>0</v>
      </c>
      <c r="CB116" s="354">
        <f t="shared" si="456"/>
        <v>0</v>
      </c>
      <c r="CC116" s="354">
        <f t="shared" si="457"/>
        <v>0</v>
      </c>
      <c r="CD116" s="354">
        <f t="shared" si="458"/>
        <v>0</v>
      </c>
      <c r="CE116" s="354">
        <f t="shared" si="459"/>
        <v>0</v>
      </c>
      <c r="CF116" s="354">
        <f t="shared" si="460"/>
        <v>0</v>
      </c>
      <c r="CG116" s="413">
        <f t="shared" si="461"/>
        <v>1.0000145994126796E-8</v>
      </c>
      <c r="CH116" s="413">
        <f t="shared" si="462"/>
        <v>1.0501784799999998</v>
      </c>
      <c r="CI116" s="414">
        <f t="shared" si="463"/>
        <v>4.1647135200000003</v>
      </c>
      <c r="CK116" s="123"/>
      <c r="CL116" s="123"/>
      <c r="CM116" s="123"/>
      <c r="CN116" s="123"/>
      <c r="CO116" s="123"/>
      <c r="CP116" s="123"/>
      <c r="CQ116" s="123"/>
      <c r="CR116" s="123"/>
      <c r="CS116" s="123"/>
      <c r="CT116" s="123"/>
      <c r="CU116" s="123"/>
      <c r="CV116" s="123"/>
      <c r="CW116" s="123"/>
      <c r="CX116" s="123"/>
    </row>
    <row r="117" spans="1:102" x14ac:dyDescent="0.25">
      <c r="A117" s="206" t="s">
        <v>193</v>
      </c>
      <c r="B117" s="203"/>
      <c r="C117" s="409"/>
      <c r="D117" s="311">
        <v>164.24367845999998</v>
      </c>
      <c r="E117" s="78">
        <v>168.58824263</v>
      </c>
      <c r="F117" s="78">
        <v>171.94916406000002</v>
      </c>
      <c r="G117" s="79">
        <v>170.24951372000004</v>
      </c>
      <c r="H117" s="312"/>
      <c r="I117" s="311">
        <v>175.64961413</v>
      </c>
      <c r="J117" s="78">
        <v>176.14999768999999</v>
      </c>
      <c r="K117" s="78">
        <v>180.19230758</v>
      </c>
      <c r="L117" s="79">
        <v>159.37041607999998</v>
      </c>
      <c r="M117" s="312"/>
      <c r="N117" s="311">
        <v>159.65130373000002</v>
      </c>
      <c r="O117" s="78">
        <v>139.52377598000001</v>
      </c>
      <c r="P117" s="78">
        <v>137.03481341000003</v>
      </c>
      <c r="Q117" s="79">
        <v>109.07948574000002</v>
      </c>
      <c r="R117" s="312"/>
      <c r="S117" s="311">
        <v>109.88292545000002</v>
      </c>
      <c r="T117" s="78">
        <v>111.20614737000001</v>
      </c>
      <c r="U117" s="78">
        <v>108.82762359000002</v>
      </c>
      <c r="V117" s="79">
        <v>100.14228191000002</v>
      </c>
      <c r="W117" s="312"/>
      <c r="X117" s="311">
        <v>96.806496030000005</v>
      </c>
      <c r="Y117" s="78">
        <v>103.37492426</v>
      </c>
      <c r="Z117" s="78">
        <v>102.48141526000002</v>
      </c>
      <c r="AA117" s="79">
        <v>103.10369339000002</v>
      </c>
      <c r="AB117" s="312"/>
      <c r="AC117" s="311">
        <v>102.52198116</v>
      </c>
      <c r="AD117" s="78">
        <v>103.44599775</v>
      </c>
      <c r="AE117" s="78">
        <v>106.45824132</v>
      </c>
      <c r="AF117" s="79">
        <v>326.13442001999999</v>
      </c>
      <c r="AG117" s="312"/>
      <c r="AH117" s="311">
        <v>326.93821043000008</v>
      </c>
      <c r="AI117" s="78">
        <v>329.55800479999999</v>
      </c>
      <c r="AJ117" s="78">
        <v>333.74099964999999</v>
      </c>
      <c r="AK117" s="79">
        <v>327.88062307000001</v>
      </c>
      <c r="AL117" s="312"/>
      <c r="AM117" s="311">
        <v>330.03874353000003</v>
      </c>
      <c r="AN117" s="78">
        <v>332.92693883999999</v>
      </c>
      <c r="AO117" s="78">
        <v>333.28889856999996</v>
      </c>
      <c r="AP117" s="79">
        <v>332.04028943999992</v>
      </c>
      <c r="AQ117" s="313"/>
      <c r="AR117" s="311">
        <v>334.00484062999999</v>
      </c>
      <c r="AS117" s="78">
        <v>299.75870603999994</v>
      </c>
      <c r="AT117" s="78">
        <v>298.02997202999995</v>
      </c>
      <c r="AU117" s="79">
        <v>309.10553004000002</v>
      </c>
      <c r="AV117" s="313"/>
      <c r="AW117" s="311">
        <v>301.22693255000001</v>
      </c>
      <c r="AX117" s="78">
        <v>212.15818405000007</v>
      </c>
      <c r="AY117" s="78">
        <v>212.90445591999998</v>
      </c>
      <c r="AZ117" s="79">
        <v>358.82212425</v>
      </c>
      <c r="BA117" s="313"/>
      <c r="BB117" s="311">
        <v>298.94493709</v>
      </c>
      <c r="BC117" s="78">
        <v>305.04501565999999</v>
      </c>
      <c r="BD117" s="78">
        <v>287.01046723000002</v>
      </c>
      <c r="BE117" s="79">
        <v>317.95253277</v>
      </c>
      <c r="BF117" s="313"/>
      <c r="BG117" s="311">
        <v>395.16474310000001</v>
      </c>
      <c r="BH117" s="78">
        <v>351.02080689999997</v>
      </c>
      <c r="BI117" s="78">
        <v>438.62150181999993</v>
      </c>
      <c r="BJ117" s="79">
        <v>464.84535647999991</v>
      </c>
      <c r="BK117" s="412"/>
      <c r="BL117" s="311">
        <v>459.44629684000006</v>
      </c>
      <c r="BM117" s="78">
        <v>467.43454855409215</v>
      </c>
      <c r="BN117" s="78">
        <v>446.95531369409207</v>
      </c>
      <c r="BO117" s="79">
        <v>416.71436498366489</v>
      </c>
      <c r="BP117" s="412"/>
      <c r="BQ117" s="311">
        <v>416.04038547366491</v>
      </c>
      <c r="BR117" s="78">
        <v>468.83412241720902</v>
      </c>
      <c r="BS117" s="78">
        <v>438.08176513314362</v>
      </c>
      <c r="BT117" s="79">
        <v>341.01927915763366</v>
      </c>
      <c r="BU117" s="412"/>
      <c r="BV117" s="353">
        <f t="shared" si="436"/>
        <v>170.24951372000004</v>
      </c>
      <c r="BW117" s="354">
        <f t="shared" si="437"/>
        <v>159.37041607999998</v>
      </c>
      <c r="BX117" s="354">
        <f t="shared" si="438"/>
        <v>109.07948574000002</v>
      </c>
      <c r="BY117" s="354">
        <f t="shared" si="439"/>
        <v>100.14228191000002</v>
      </c>
      <c r="BZ117" s="354">
        <f t="shared" si="440"/>
        <v>103.10369339000002</v>
      </c>
      <c r="CA117" s="354">
        <f t="shared" si="441"/>
        <v>326.13442001999999</v>
      </c>
      <c r="CB117" s="354">
        <f t="shared" si="442"/>
        <v>327.88062307000001</v>
      </c>
      <c r="CC117" s="354">
        <f t="shared" si="443"/>
        <v>332.04028943999992</v>
      </c>
      <c r="CD117" s="354">
        <f t="shared" si="444"/>
        <v>309.10553004000002</v>
      </c>
      <c r="CE117" s="354">
        <f t="shared" si="445"/>
        <v>358.82212425</v>
      </c>
      <c r="CF117" s="354">
        <f t="shared" si="446"/>
        <v>317.95253277</v>
      </c>
      <c r="CG117" s="413">
        <f t="shared" si="447"/>
        <v>464.84535647999991</v>
      </c>
      <c r="CH117" s="413">
        <f t="shared" si="448"/>
        <v>416.71436498366489</v>
      </c>
      <c r="CI117" s="414">
        <f t="shared" si="449"/>
        <v>341.01927915763366</v>
      </c>
      <c r="CK117" s="123"/>
      <c r="CL117" s="123"/>
      <c r="CM117" s="123"/>
      <c r="CN117" s="123"/>
      <c r="CO117" s="123"/>
      <c r="CP117" s="123"/>
      <c r="CQ117" s="123"/>
      <c r="CR117" s="123"/>
      <c r="CS117" s="123"/>
      <c r="CT117" s="123"/>
      <c r="CU117" s="123"/>
      <c r="CV117" s="123"/>
      <c r="CW117" s="123"/>
      <c r="CX117" s="123"/>
    </row>
    <row r="118" spans="1:102" x14ac:dyDescent="0.25">
      <c r="A118" s="206" t="s">
        <v>118</v>
      </c>
      <c r="B118" s="221"/>
      <c r="C118" s="409"/>
      <c r="D118" s="311">
        <v>0</v>
      </c>
      <c r="E118" s="78">
        <v>0</v>
      </c>
      <c r="F118" s="78">
        <v>0</v>
      </c>
      <c r="G118" s="79">
        <v>0</v>
      </c>
      <c r="H118" s="312"/>
      <c r="I118" s="311">
        <v>0</v>
      </c>
      <c r="J118" s="78">
        <v>0</v>
      </c>
      <c r="K118" s="78">
        <v>0</v>
      </c>
      <c r="L118" s="79">
        <v>0</v>
      </c>
      <c r="M118" s="312"/>
      <c r="N118" s="311">
        <v>0</v>
      </c>
      <c r="O118" s="78">
        <v>0</v>
      </c>
      <c r="P118" s="78">
        <v>0</v>
      </c>
      <c r="Q118" s="79">
        <v>0</v>
      </c>
      <c r="R118" s="312"/>
      <c r="S118" s="311">
        <v>0</v>
      </c>
      <c r="T118" s="78">
        <v>0</v>
      </c>
      <c r="U118" s="78">
        <v>0</v>
      </c>
      <c r="V118" s="79">
        <v>0</v>
      </c>
      <c r="W118" s="312"/>
      <c r="X118" s="311">
        <v>0</v>
      </c>
      <c r="Y118" s="78">
        <v>0</v>
      </c>
      <c r="Z118" s="78">
        <v>0</v>
      </c>
      <c r="AA118" s="79">
        <v>0</v>
      </c>
      <c r="AB118" s="312"/>
      <c r="AC118" s="311">
        <v>0</v>
      </c>
      <c r="AD118" s="78">
        <v>0</v>
      </c>
      <c r="AE118" s="78">
        <v>0</v>
      </c>
      <c r="AF118" s="79">
        <v>0</v>
      </c>
      <c r="AG118" s="312"/>
      <c r="AH118" s="311">
        <v>0</v>
      </c>
      <c r="AI118" s="78">
        <v>0</v>
      </c>
      <c r="AJ118" s="78">
        <v>0</v>
      </c>
      <c r="AK118" s="79">
        <v>0</v>
      </c>
      <c r="AL118" s="312"/>
      <c r="AM118" s="311">
        <v>765.16147076000004</v>
      </c>
      <c r="AN118" s="78">
        <v>664.67731246000005</v>
      </c>
      <c r="AO118" s="78">
        <v>651.48862943000006</v>
      </c>
      <c r="AP118" s="79">
        <v>650.20829157999992</v>
      </c>
      <c r="AQ118" s="313"/>
      <c r="AR118" s="311">
        <v>642.45326089000014</v>
      </c>
      <c r="AS118" s="78">
        <v>709.93973433000008</v>
      </c>
      <c r="AT118" s="78">
        <v>752.36177783000005</v>
      </c>
      <c r="AU118" s="79">
        <v>766.46178927999995</v>
      </c>
      <c r="AV118" s="313"/>
      <c r="AW118" s="311">
        <v>755.12784063000004</v>
      </c>
      <c r="AX118" s="78">
        <v>766.67189285999996</v>
      </c>
      <c r="AY118" s="78">
        <v>730.89355311999998</v>
      </c>
      <c r="AZ118" s="79">
        <v>736.23878207999974</v>
      </c>
      <c r="BA118" s="313"/>
      <c r="BB118" s="311">
        <v>759.32696711000006</v>
      </c>
      <c r="BC118" s="78">
        <v>737.83121385999993</v>
      </c>
      <c r="BD118" s="78">
        <v>733.38216250000005</v>
      </c>
      <c r="BE118" s="79">
        <v>759.55470606999995</v>
      </c>
      <c r="BF118" s="313"/>
      <c r="BG118" s="311">
        <v>779.35894164000001</v>
      </c>
      <c r="BH118" s="78">
        <v>751.22226661000002</v>
      </c>
      <c r="BI118" s="78">
        <v>746.58819980999999</v>
      </c>
      <c r="BJ118" s="79">
        <v>733.66708287999995</v>
      </c>
      <c r="BK118" s="412"/>
      <c r="BL118" s="311">
        <v>706.49339495999993</v>
      </c>
      <c r="BM118" s="78">
        <v>679.19187306999993</v>
      </c>
      <c r="BN118" s="78">
        <v>734.32380862999992</v>
      </c>
      <c r="BO118" s="79">
        <v>740.76385337999989</v>
      </c>
      <c r="BP118" s="412"/>
      <c r="BQ118" s="311">
        <v>730.45926175</v>
      </c>
      <c r="BR118" s="78">
        <v>698.10073277000004</v>
      </c>
      <c r="BS118" s="78">
        <v>687.52254603000006</v>
      </c>
      <c r="BT118" s="79">
        <v>691.77625856999998</v>
      </c>
      <c r="BU118" s="412"/>
      <c r="BV118" s="353">
        <f>INDEX(D118:G118,1,COUNT(D118:G118))</f>
        <v>0</v>
      </c>
      <c r="BW118" s="354">
        <f>INDEX(I118:L118,1,COUNT(I118:L118))</f>
        <v>0</v>
      </c>
      <c r="BX118" s="354">
        <f>INDEX(N118:Q118,1,COUNT(N118:Q118))</f>
        <v>0</v>
      </c>
      <c r="BY118" s="354">
        <f>INDEX(S118:V118,1,COUNT(S118:V118))</f>
        <v>0</v>
      </c>
      <c r="BZ118" s="354">
        <f>INDEX(X118:AA118,1,COUNT(X118:AA118))</f>
        <v>0</v>
      </c>
      <c r="CA118" s="354">
        <f>INDEX(AC118:AF118,1,COUNT(AC118:AF118))</f>
        <v>0</v>
      </c>
      <c r="CB118" s="354">
        <f>INDEX(AH118:AK118,1,COUNT(AH118:AK118))</f>
        <v>0</v>
      </c>
      <c r="CC118" s="354">
        <f>INDEX(AM118:AP118,1,COUNT(AM118:AP118))</f>
        <v>650.20829157999992</v>
      </c>
      <c r="CD118" s="354">
        <f>INDEX(AR118:AU118,1,COUNT(AR118:AU118))</f>
        <v>766.46178927999995</v>
      </c>
      <c r="CE118" s="354">
        <f>INDEX(AW118:AZ118,1,COUNT(AW118:AZ118))</f>
        <v>736.23878207999974</v>
      </c>
      <c r="CF118" s="354">
        <f>INDEX(BB118:BE118,1,COUNT(BB118:BE118))</f>
        <v>759.55470606999995</v>
      </c>
      <c r="CG118" s="413">
        <f>INDEX(BG118:BJ118,1,COUNT(BG118:BJ118))</f>
        <v>733.66708287999995</v>
      </c>
      <c r="CH118" s="413">
        <f>INDEX(BL118:BO118,1,COUNT(BL118:BO118))</f>
        <v>740.76385337999989</v>
      </c>
      <c r="CI118" s="414">
        <f>INDEX(BQ118:BT118,1,COUNT(BQ118:BT118))</f>
        <v>691.77625856999998</v>
      </c>
      <c r="CK118" s="123"/>
      <c r="CL118" s="123"/>
      <c r="CM118" s="123"/>
      <c r="CN118" s="123"/>
      <c r="CO118" s="123"/>
      <c r="CP118" s="123"/>
      <c r="CQ118" s="123"/>
      <c r="CR118" s="123"/>
      <c r="CS118" s="123"/>
      <c r="CT118" s="123"/>
      <c r="CU118" s="123"/>
      <c r="CV118" s="123"/>
      <c r="CW118" s="123"/>
      <c r="CX118" s="123"/>
    </row>
    <row r="119" spans="1:102" x14ac:dyDescent="0.25">
      <c r="A119" s="206" t="s">
        <v>194</v>
      </c>
      <c r="B119" s="203"/>
      <c r="C119" s="409"/>
      <c r="D119" s="311">
        <v>0</v>
      </c>
      <c r="E119" s="78">
        <v>0</v>
      </c>
      <c r="F119" s="78">
        <v>0</v>
      </c>
      <c r="G119" s="79">
        <v>0</v>
      </c>
      <c r="H119" s="312"/>
      <c r="I119" s="311">
        <v>0</v>
      </c>
      <c r="J119" s="78">
        <v>0</v>
      </c>
      <c r="K119" s="78">
        <v>0</v>
      </c>
      <c r="L119" s="79">
        <v>0</v>
      </c>
      <c r="M119" s="312"/>
      <c r="N119" s="311">
        <v>0</v>
      </c>
      <c r="O119" s="78">
        <v>0</v>
      </c>
      <c r="P119" s="78">
        <v>0</v>
      </c>
      <c r="Q119" s="79">
        <v>0</v>
      </c>
      <c r="R119" s="312"/>
      <c r="S119" s="311">
        <v>0</v>
      </c>
      <c r="T119" s="78">
        <v>0</v>
      </c>
      <c r="U119" s="78">
        <v>0</v>
      </c>
      <c r="V119" s="79">
        <v>0</v>
      </c>
      <c r="W119" s="312"/>
      <c r="X119" s="311">
        <v>0</v>
      </c>
      <c r="Y119" s="78">
        <v>0</v>
      </c>
      <c r="Z119" s="78">
        <v>0</v>
      </c>
      <c r="AA119" s="79">
        <v>0</v>
      </c>
      <c r="AB119" s="312"/>
      <c r="AC119" s="311">
        <v>0</v>
      </c>
      <c r="AD119" s="78">
        <v>0</v>
      </c>
      <c r="AE119" s="78">
        <v>0</v>
      </c>
      <c r="AF119" s="79">
        <v>0</v>
      </c>
      <c r="AG119" s="312"/>
      <c r="AH119" s="311">
        <v>0</v>
      </c>
      <c r="AI119" s="78">
        <v>0</v>
      </c>
      <c r="AJ119" s="78">
        <v>0</v>
      </c>
      <c r="AK119" s="79">
        <v>0</v>
      </c>
      <c r="AL119" s="312"/>
      <c r="AM119" s="311">
        <v>0</v>
      </c>
      <c r="AN119" s="78">
        <v>0</v>
      </c>
      <c r="AO119" s="78">
        <v>0</v>
      </c>
      <c r="AP119" s="79">
        <v>0</v>
      </c>
      <c r="AQ119" s="313"/>
      <c r="AR119" s="311">
        <v>0</v>
      </c>
      <c r="AS119" s="78">
        <v>0</v>
      </c>
      <c r="AT119" s="78">
        <v>0</v>
      </c>
      <c r="AU119" s="79">
        <v>0</v>
      </c>
      <c r="AV119" s="313"/>
      <c r="AW119" s="311">
        <v>0</v>
      </c>
      <c r="AX119" s="78">
        <v>0</v>
      </c>
      <c r="AY119" s="78">
        <v>0</v>
      </c>
      <c r="AZ119" s="79">
        <v>0</v>
      </c>
      <c r="BA119" s="313"/>
      <c r="BB119" s="311">
        <v>0</v>
      </c>
      <c r="BC119" s="78">
        <v>0</v>
      </c>
      <c r="BD119" s="78">
        <v>0</v>
      </c>
      <c r="BE119" s="79">
        <v>0</v>
      </c>
      <c r="BF119" s="313"/>
      <c r="BG119" s="311">
        <v>423.16964207000001</v>
      </c>
      <c r="BH119" s="78">
        <v>387.71027701999998</v>
      </c>
      <c r="BI119" s="78">
        <v>353.81122966999999</v>
      </c>
      <c r="BJ119" s="79">
        <v>308.93438805999995</v>
      </c>
      <c r="BK119" s="412"/>
      <c r="BL119" s="311">
        <v>277.55860913999999</v>
      </c>
      <c r="BM119" s="78">
        <v>244.49245413</v>
      </c>
      <c r="BN119" s="78">
        <v>210.62195069999999</v>
      </c>
      <c r="BO119" s="79">
        <v>180.22489742999997</v>
      </c>
      <c r="BP119" s="412"/>
      <c r="BQ119" s="311">
        <v>151.07787573000002</v>
      </c>
      <c r="BR119" s="78">
        <v>122.30392362999999</v>
      </c>
      <c r="BS119" s="78">
        <v>96.60759204</v>
      </c>
      <c r="BT119" s="79">
        <v>74.325792829999997</v>
      </c>
      <c r="BU119" s="412"/>
      <c r="BV119" s="353">
        <f t="shared" ref="BV119:BV120" si="464">INDEX(D119:G119,1,COUNT(D119:G119))</f>
        <v>0</v>
      </c>
      <c r="BW119" s="354">
        <f t="shared" ref="BW119:BW120" si="465">INDEX(I119:L119,1,COUNT(I119:L119))</f>
        <v>0</v>
      </c>
      <c r="BX119" s="354">
        <f t="shared" ref="BX119:BX120" si="466">INDEX(N119:Q119,1,COUNT(N119:Q119))</f>
        <v>0</v>
      </c>
      <c r="BY119" s="354">
        <f t="shared" ref="BY119:BY120" si="467">INDEX(S119:V119,1,COUNT(S119:V119))</f>
        <v>0</v>
      </c>
      <c r="BZ119" s="354">
        <f t="shared" ref="BZ119:BZ120" si="468">INDEX(X119:AA119,1,COUNT(X119:AA119))</f>
        <v>0</v>
      </c>
      <c r="CA119" s="354">
        <f t="shared" ref="CA119:CA120" si="469">INDEX(AC119:AF119,1,COUNT(AC119:AF119))</f>
        <v>0</v>
      </c>
      <c r="CB119" s="354">
        <f t="shared" ref="CB119:CB120" si="470">INDEX(AH119:AK119,1,COUNT(AH119:AK119))</f>
        <v>0</v>
      </c>
      <c r="CC119" s="354">
        <f t="shared" ref="CC119:CC120" si="471">INDEX(AM119:AP119,1,COUNT(AM119:AP119))</f>
        <v>0</v>
      </c>
      <c r="CD119" s="354">
        <f t="shared" ref="CD119:CD120" si="472">INDEX(AR119:AU119,1,COUNT(AR119:AU119))</f>
        <v>0</v>
      </c>
      <c r="CE119" s="354">
        <f t="shared" ref="CE119:CE120" si="473">INDEX(AW119:AZ119,1,COUNT(AW119:AZ119))</f>
        <v>0</v>
      </c>
      <c r="CF119" s="354">
        <f t="shared" ref="CF119:CF120" si="474">INDEX(BB119:BE119,1,COUNT(BB119:BE119))</f>
        <v>0</v>
      </c>
      <c r="CG119" s="413">
        <f t="shared" ref="CG119:CG120" si="475">INDEX(BG119:BJ119,1,COUNT(BG119:BJ119))</f>
        <v>308.93438805999995</v>
      </c>
      <c r="CH119" s="413">
        <f t="shared" ref="CH119:CH120" si="476">INDEX(BL119:BO119,1,COUNT(BL119:BO119))</f>
        <v>180.22489742999997</v>
      </c>
      <c r="CI119" s="414">
        <f t="shared" ref="CI119:CI120" si="477">INDEX(BQ119:BT119,1,COUNT(BQ119:BT119))</f>
        <v>74.325792829999997</v>
      </c>
      <c r="CK119" s="123"/>
      <c r="CL119" s="123"/>
      <c r="CM119" s="123"/>
      <c r="CN119" s="123"/>
      <c r="CO119" s="123"/>
      <c r="CP119" s="123"/>
      <c r="CQ119" s="123"/>
      <c r="CR119" s="123"/>
      <c r="CS119" s="123"/>
      <c r="CT119" s="123"/>
      <c r="CU119" s="123"/>
      <c r="CV119" s="123"/>
      <c r="CW119" s="123"/>
      <c r="CX119" s="123"/>
    </row>
    <row r="120" spans="1:102" x14ac:dyDescent="0.25">
      <c r="A120" s="206" t="s">
        <v>120</v>
      </c>
      <c r="B120" s="203"/>
      <c r="C120" s="409"/>
      <c r="D120" s="311">
        <v>0</v>
      </c>
      <c r="E120" s="78">
        <v>0</v>
      </c>
      <c r="F120" s="78">
        <v>0</v>
      </c>
      <c r="G120" s="79">
        <v>0</v>
      </c>
      <c r="H120" s="312"/>
      <c r="I120" s="311">
        <v>0</v>
      </c>
      <c r="J120" s="78">
        <v>0</v>
      </c>
      <c r="K120" s="78">
        <v>0</v>
      </c>
      <c r="L120" s="79">
        <v>0</v>
      </c>
      <c r="M120" s="312"/>
      <c r="N120" s="311">
        <v>0</v>
      </c>
      <c r="O120" s="78">
        <v>0</v>
      </c>
      <c r="P120" s="78">
        <v>0</v>
      </c>
      <c r="Q120" s="79">
        <v>0</v>
      </c>
      <c r="R120" s="312"/>
      <c r="S120" s="311">
        <v>0</v>
      </c>
      <c r="T120" s="78">
        <v>0</v>
      </c>
      <c r="U120" s="78">
        <v>0</v>
      </c>
      <c r="V120" s="79">
        <v>0</v>
      </c>
      <c r="W120" s="312"/>
      <c r="X120" s="311">
        <v>0</v>
      </c>
      <c r="Y120" s="78">
        <v>0</v>
      </c>
      <c r="Z120" s="78">
        <v>0</v>
      </c>
      <c r="AA120" s="79">
        <v>0</v>
      </c>
      <c r="AB120" s="312"/>
      <c r="AC120" s="311">
        <v>0</v>
      </c>
      <c r="AD120" s="78">
        <v>0</v>
      </c>
      <c r="AE120" s="78">
        <v>0</v>
      </c>
      <c r="AF120" s="79">
        <v>0</v>
      </c>
      <c r="AG120" s="312"/>
      <c r="AH120" s="311">
        <v>0</v>
      </c>
      <c r="AI120" s="78">
        <v>0</v>
      </c>
      <c r="AJ120" s="78">
        <v>0</v>
      </c>
      <c r="AK120" s="79">
        <v>0</v>
      </c>
      <c r="AL120" s="312"/>
      <c r="AM120" s="311">
        <v>0</v>
      </c>
      <c r="AN120" s="78">
        <v>0</v>
      </c>
      <c r="AO120" s="78">
        <v>0</v>
      </c>
      <c r="AP120" s="79">
        <v>0</v>
      </c>
      <c r="AQ120" s="313"/>
      <c r="AR120" s="311">
        <v>0</v>
      </c>
      <c r="AS120" s="78">
        <v>0</v>
      </c>
      <c r="AT120" s="78">
        <v>0</v>
      </c>
      <c r="AU120" s="79">
        <v>0</v>
      </c>
      <c r="AV120" s="313"/>
      <c r="AW120" s="311">
        <v>0</v>
      </c>
      <c r="AX120" s="78">
        <v>0</v>
      </c>
      <c r="AY120" s="78">
        <v>0</v>
      </c>
      <c r="AZ120" s="79">
        <v>0</v>
      </c>
      <c r="BA120" s="313"/>
      <c r="BB120" s="311">
        <v>0</v>
      </c>
      <c r="BC120" s="78">
        <v>0</v>
      </c>
      <c r="BD120" s="78">
        <v>0</v>
      </c>
      <c r="BE120" s="79">
        <v>0</v>
      </c>
      <c r="BF120" s="313"/>
      <c r="BG120" s="311">
        <v>338.30588181999997</v>
      </c>
      <c r="BH120" s="78">
        <v>377.39618005</v>
      </c>
      <c r="BI120" s="78">
        <v>568.66516522000006</v>
      </c>
      <c r="BJ120" s="79">
        <v>741.98199290999992</v>
      </c>
      <c r="BK120" s="412"/>
      <c r="BL120" s="199">
        <v>0</v>
      </c>
      <c r="BM120" s="200">
        <v>147.09228450999998</v>
      </c>
      <c r="BN120" s="200">
        <v>267.63493854000001</v>
      </c>
      <c r="BO120" s="197">
        <v>0</v>
      </c>
      <c r="BP120" s="412"/>
      <c r="BQ120" s="311">
        <v>96.366822089999999</v>
      </c>
      <c r="BR120" s="78">
        <v>56.356628049999998</v>
      </c>
      <c r="BS120" s="78">
        <v>-4.0000000000000001E-8</v>
      </c>
      <c r="BT120" s="79">
        <v>-4.0000000000000001E-8</v>
      </c>
      <c r="BU120" s="412"/>
      <c r="BV120" s="353">
        <f t="shared" si="464"/>
        <v>0</v>
      </c>
      <c r="BW120" s="354">
        <f t="shared" si="465"/>
        <v>0</v>
      </c>
      <c r="BX120" s="354">
        <f t="shared" si="466"/>
        <v>0</v>
      </c>
      <c r="BY120" s="354">
        <f t="shared" si="467"/>
        <v>0</v>
      </c>
      <c r="BZ120" s="354">
        <f t="shared" si="468"/>
        <v>0</v>
      </c>
      <c r="CA120" s="354">
        <f t="shared" si="469"/>
        <v>0</v>
      </c>
      <c r="CB120" s="354">
        <f t="shared" si="470"/>
        <v>0</v>
      </c>
      <c r="CC120" s="354">
        <f t="shared" si="471"/>
        <v>0</v>
      </c>
      <c r="CD120" s="354">
        <f t="shared" si="472"/>
        <v>0</v>
      </c>
      <c r="CE120" s="354">
        <f t="shared" si="473"/>
        <v>0</v>
      </c>
      <c r="CF120" s="354">
        <f t="shared" si="474"/>
        <v>0</v>
      </c>
      <c r="CG120" s="413">
        <f t="shared" si="475"/>
        <v>741.98199290999992</v>
      </c>
      <c r="CH120" s="413">
        <f t="shared" si="476"/>
        <v>0</v>
      </c>
      <c r="CI120" s="414">
        <f t="shared" si="477"/>
        <v>-4.0000000000000001E-8</v>
      </c>
      <c r="CK120" s="123"/>
      <c r="CL120" s="123"/>
      <c r="CM120" s="123"/>
      <c r="CN120" s="123"/>
      <c r="CO120" s="123"/>
      <c r="CP120" s="123"/>
      <c r="CQ120" s="123"/>
      <c r="CR120" s="123"/>
      <c r="CS120" s="123"/>
      <c r="CT120" s="123"/>
      <c r="CU120" s="123"/>
      <c r="CV120" s="123"/>
      <c r="CW120" s="123"/>
      <c r="CX120" s="123"/>
    </row>
    <row r="121" spans="1:102" x14ac:dyDescent="0.25">
      <c r="A121" s="195" t="s">
        <v>132</v>
      </c>
      <c r="B121" s="205"/>
      <c r="C121" s="409"/>
      <c r="D121" s="311">
        <v>163.13649121</v>
      </c>
      <c r="E121" s="78">
        <v>169.47831169</v>
      </c>
      <c r="F121" s="78">
        <v>157.56014755000001</v>
      </c>
      <c r="G121" s="79">
        <v>175.98468731</v>
      </c>
      <c r="H121" s="312"/>
      <c r="I121" s="311">
        <v>147.63785000000001</v>
      </c>
      <c r="J121" s="78">
        <v>136.99028000000001</v>
      </c>
      <c r="K121" s="78">
        <v>122.80162</v>
      </c>
      <c r="L121" s="79">
        <v>187.95799</v>
      </c>
      <c r="M121" s="312"/>
      <c r="N121" s="311">
        <v>158.06389999999999</v>
      </c>
      <c r="O121" s="78">
        <v>160.20724999999999</v>
      </c>
      <c r="P121" s="78">
        <v>153.22900000000001</v>
      </c>
      <c r="Q121" s="79">
        <v>172.50839000000002</v>
      </c>
      <c r="R121" s="312"/>
      <c r="S121" s="311">
        <v>150.03879999999998</v>
      </c>
      <c r="T121" s="78">
        <v>176.69226</v>
      </c>
      <c r="U121" s="78">
        <v>167.96833999999998</v>
      </c>
      <c r="V121" s="79">
        <v>210.99209999999999</v>
      </c>
      <c r="W121" s="312"/>
      <c r="X121" s="311">
        <v>181.07410000000002</v>
      </c>
      <c r="Y121" s="78">
        <v>204.41248999999999</v>
      </c>
      <c r="Z121" s="78">
        <v>200.20679999999999</v>
      </c>
      <c r="AA121" s="79">
        <v>201.18808999999999</v>
      </c>
      <c r="AB121" s="312"/>
      <c r="AC121" s="311">
        <v>259.38505971000006</v>
      </c>
      <c r="AD121" s="78">
        <v>206.64754466000005</v>
      </c>
      <c r="AE121" s="78">
        <v>209.33178051000004</v>
      </c>
      <c r="AF121" s="79">
        <v>195.18455361000005</v>
      </c>
      <c r="AG121" s="312"/>
      <c r="AH121" s="311">
        <v>246.239</v>
      </c>
      <c r="AI121" s="78">
        <v>238.52118999999999</v>
      </c>
      <c r="AJ121" s="78">
        <v>253.41973000000002</v>
      </c>
      <c r="AK121" s="79">
        <v>241.97027</v>
      </c>
      <c r="AL121" s="312"/>
      <c r="AM121" s="311">
        <v>247.98132616999999</v>
      </c>
      <c r="AN121" s="78">
        <v>252.74632222</v>
      </c>
      <c r="AO121" s="78">
        <v>246.71451680999996</v>
      </c>
      <c r="AP121" s="79">
        <v>271.59862245000005</v>
      </c>
      <c r="AQ121" s="313"/>
      <c r="AR121" s="311">
        <v>275.74682617000002</v>
      </c>
      <c r="AS121" s="78">
        <v>286.44226584999996</v>
      </c>
      <c r="AT121" s="78">
        <v>351.59272840000006</v>
      </c>
      <c r="AU121" s="79">
        <v>260.36795062000004</v>
      </c>
      <c r="AV121" s="313"/>
      <c r="AW121" s="311">
        <v>325.51398455000003</v>
      </c>
      <c r="AX121" s="78">
        <v>285.27520125000001</v>
      </c>
      <c r="AY121" s="78">
        <v>379.72823929999998</v>
      </c>
      <c r="AZ121" s="79">
        <v>299.87041749999997</v>
      </c>
      <c r="BA121" s="313"/>
      <c r="BB121" s="311">
        <v>399.01457177000003</v>
      </c>
      <c r="BC121" s="78">
        <v>487.35705013000023</v>
      </c>
      <c r="BD121" s="78">
        <v>687.33865584999967</v>
      </c>
      <c r="BE121" s="79">
        <v>1110.6671237599999</v>
      </c>
      <c r="BF121" s="313"/>
      <c r="BG121" s="311">
        <v>351.19125807</v>
      </c>
      <c r="BH121" s="78">
        <v>400.56398812999987</v>
      </c>
      <c r="BI121" s="78">
        <v>456.43348820999995</v>
      </c>
      <c r="BJ121" s="79">
        <v>792.79148171999998</v>
      </c>
      <c r="BK121" s="412"/>
      <c r="BL121" s="311">
        <v>666.06997544999979</v>
      </c>
      <c r="BM121" s="78">
        <f>739.034970737165-BM120</f>
        <v>591.94268622716504</v>
      </c>
      <c r="BN121" s="78">
        <f>942.185478247917-BN120</f>
        <v>674.55053970791698</v>
      </c>
      <c r="BO121" s="79">
        <v>591.35053674378491</v>
      </c>
      <c r="BP121" s="412"/>
      <c r="BQ121" s="311">
        <v>605.0913046647521</v>
      </c>
      <c r="BR121" s="78">
        <v>698.96568097075294</v>
      </c>
      <c r="BS121" s="78">
        <v>519.77835709341207</v>
      </c>
      <c r="BT121" s="79">
        <v>682.00552338140812</v>
      </c>
      <c r="BU121" s="412"/>
      <c r="BV121" s="353">
        <f t="shared" si="436"/>
        <v>175.98468731</v>
      </c>
      <c r="BW121" s="354">
        <f t="shared" si="437"/>
        <v>187.95799</v>
      </c>
      <c r="BX121" s="354">
        <f t="shared" si="438"/>
        <v>172.50839000000002</v>
      </c>
      <c r="BY121" s="354">
        <f t="shared" si="439"/>
        <v>210.99209999999999</v>
      </c>
      <c r="BZ121" s="354">
        <f t="shared" si="440"/>
        <v>201.18808999999999</v>
      </c>
      <c r="CA121" s="354">
        <f t="shared" si="441"/>
        <v>195.18455361000005</v>
      </c>
      <c r="CB121" s="354">
        <f t="shared" si="442"/>
        <v>241.97027</v>
      </c>
      <c r="CC121" s="354">
        <f t="shared" si="443"/>
        <v>271.59862245000005</v>
      </c>
      <c r="CD121" s="354">
        <f t="shared" si="444"/>
        <v>260.36795062000004</v>
      </c>
      <c r="CE121" s="354">
        <f t="shared" si="445"/>
        <v>299.87041749999997</v>
      </c>
      <c r="CF121" s="354">
        <f t="shared" si="446"/>
        <v>1110.6671237599999</v>
      </c>
      <c r="CG121" s="413">
        <f t="shared" si="447"/>
        <v>792.79148171999998</v>
      </c>
      <c r="CH121" s="413">
        <f t="shared" si="448"/>
        <v>591.35053674378491</v>
      </c>
      <c r="CI121" s="414">
        <f t="shared" si="449"/>
        <v>682.00552338140812</v>
      </c>
      <c r="CK121" s="123"/>
      <c r="CL121" s="123"/>
      <c r="CM121" s="123"/>
      <c r="CN121" s="123"/>
      <c r="CO121" s="123"/>
      <c r="CP121" s="123"/>
      <c r="CQ121" s="123"/>
      <c r="CR121" s="123"/>
      <c r="CS121" s="123"/>
      <c r="CT121" s="123"/>
      <c r="CU121" s="123"/>
      <c r="CV121" s="123"/>
      <c r="CW121" s="123"/>
      <c r="CX121" s="123"/>
    </row>
    <row r="122" spans="1:102" s="113" customFormat="1" x14ac:dyDescent="0.25">
      <c r="A122" s="208" t="s">
        <v>195</v>
      </c>
      <c r="B122" s="205"/>
      <c r="C122" s="423"/>
      <c r="D122" s="308">
        <f>SUM(D111:D121)</f>
        <v>1314.9035887645728</v>
      </c>
      <c r="E122" s="424">
        <f>SUM(E111:E121)</f>
        <v>1339.6842940428164</v>
      </c>
      <c r="F122" s="424">
        <f>SUM(F111:F121)</f>
        <v>1406.4187171851815</v>
      </c>
      <c r="G122" s="416">
        <f>SUM(G111:G121)</f>
        <v>1713.5683068375472</v>
      </c>
      <c r="H122" s="425"/>
      <c r="I122" s="308">
        <f>SUM(I111:I121)</f>
        <v>1590.5860072200001</v>
      </c>
      <c r="J122" s="424">
        <f>SUM(J111:J121)</f>
        <v>1324.5138527199999</v>
      </c>
      <c r="K122" s="424">
        <f>SUM(K111:K121)</f>
        <v>1266.0839200999999</v>
      </c>
      <c r="L122" s="416">
        <f>SUM(L111:L121)</f>
        <v>1395.9701641300003</v>
      </c>
      <c r="M122" s="425"/>
      <c r="N122" s="308">
        <f>SUM(N111:N121)</f>
        <v>1217.8598968599999</v>
      </c>
      <c r="O122" s="424">
        <f>SUM(O111:O121)</f>
        <v>1122.6326728400002</v>
      </c>
      <c r="P122" s="424">
        <f>SUM(P111:P121)</f>
        <v>1208.5054265900001</v>
      </c>
      <c r="Q122" s="416">
        <f>SUM(Q111:Q121)</f>
        <v>1453.6003250200001</v>
      </c>
      <c r="R122" s="425"/>
      <c r="S122" s="308">
        <f>SUM(S111:S121)</f>
        <v>1344.04304458</v>
      </c>
      <c r="T122" s="424">
        <f>SUM(T111:T121)</f>
        <v>1208.0027185599999</v>
      </c>
      <c r="U122" s="424">
        <f>SUM(U111:U121)</f>
        <v>1208.5689878199996</v>
      </c>
      <c r="V122" s="416">
        <f>SUM(V111:V121)</f>
        <v>1712.9425522299998</v>
      </c>
      <c r="W122" s="425"/>
      <c r="X122" s="308">
        <f>SUM(X111:X121)</f>
        <v>1254.9819109400003</v>
      </c>
      <c r="Y122" s="424">
        <f>SUM(Y111:Y121)</f>
        <v>1281.2000534399999</v>
      </c>
      <c r="Z122" s="424">
        <f>SUM(Z111:Z121)</f>
        <v>1350.3812016300001</v>
      </c>
      <c r="AA122" s="416">
        <f>SUM(AA111:AA121)</f>
        <v>1888.0363767999997</v>
      </c>
      <c r="AB122" s="425"/>
      <c r="AC122" s="308">
        <f>SUM(AC111:AC121)</f>
        <v>1387.8304366831171</v>
      </c>
      <c r="AD122" s="424">
        <f>SUM(AD111:AD121)</f>
        <v>1377.9385379031171</v>
      </c>
      <c r="AE122" s="424">
        <f>SUM(AE111:AE121)</f>
        <v>1772.0663243431172</v>
      </c>
      <c r="AF122" s="416">
        <f>SUM(AF111:AF121)</f>
        <v>2483.7412294113037</v>
      </c>
      <c r="AG122" s="425"/>
      <c r="AH122" s="308">
        <f>SUM(AH111:AH121)</f>
        <v>2255.8817837799998</v>
      </c>
      <c r="AI122" s="424">
        <f>SUM(AI111:AI121)</f>
        <v>2047.5017061399994</v>
      </c>
      <c r="AJ122" s="424">
        <f>SUM(AJ111:AJ121)</f>
        <v>2470.5493905799999</v>
      </c>
      <c r="AK122" s="416">
        <f>SUM(AK111:AK121)</f>
        <v>2967.4444216700003</v>
      </c>
      <c r="AL122" s="425"/>
      <c r="AM122" s="308">
        <f>SUM(AM111:AM121)</f>
        <v>3270.0491631300001</v>
      </c>
      <c r="AN122" s="424">
        <f>SUM(AN111:AN121)</f>
        <v>3528.3745363099993</v>
      </c>
      <c r="AO122" s="424">
        <f>SUM(AO111:AO121)</f>
        <v>3454.91133137</v>
      </c>
      <c r="AP122" s="416">
        <f>SUM(AP111:AP121)</f>
        <v>3766.2715752099994</v>
      </c>
      <c r="AQ122" s="412"/>
      <c r="AR122" s="308">
        <f>SUM(AR111:AR121)</f>
        <v>3292.3084737699996</v>
      </c>
      <c r="AS122" s="424">
        <f>SUM(AS111:AS121)</f>
        <v>3469.6895956600001</v>
      </c>
      <c r="AT122" s="424">
        <f>SUM(AT111:AT121)</f>
        <v>4423.1690519900003</v>
      </c>
      <c r="AU122" s="416">
        <f>SUM(AU111:AU121)</f>
        <v>4788.7701539999989</v>
      </c>
      <c r="AV122" s="412"/>
      <c r="AW122" s="308">
        <f>SUM(AW111:AW121)</f>
        <v>5177.7269723199997</v>
      </c>
      <c r="AX122" s="424">
        <f>SUM(AX111:AX121)</f>
        <v>5882.6991149000005</v>
      </c>
      <c r="AY122" s="424">
        <f>SUM(AY111:AY121)</f>
        <v>6707.9086194799993</v>
      </c>
      <c r="AZ122" s="416">
        <f>SUM(AZ111:AZ121)</f>
        <v>7512.8831135</v>
      </c>
      <c r="BA122" s="412"/>
      <c r="BB122" s="308">
        <f>SUM(BB111:BB121)</f>
        <v>7106.7847280299984</v>
      </c>
      <c r="BC122" s="424">
        <f>SUM(BC111:BC121)</f>
        <v>8532.9733718000007</v>
      </c>
      <c r="BD122" s="424">
        <f>SUM(BD111:BD121)</f>
        <v>8082.3695894799994</v>
      </c>
      <c r="BE122" s="416">
        <f>SUM(BE111:BE121)</f>
        <v>9813.5007861000013</v>
      </c>
      <c r="BF122" s="412"/>
      <c r="BG122" s="308">
        <f>SUM(BG111:BG121)</f>
        <v>7222.470702569999</v>
      </c>
      <c r="BH122" s="424">
        <f>SUM(BH111:BH121)</f>
        <v>6543.8355793799983</v>
      </c>
      <c r="BI122" s="424">
        <f>SUM(BI111:BI121)</f>
        <v>8238.1527073100006</v>
      </c>
      <c r="BJ122" s="416">
        <f>SUM(BJ111:BJ121)</f>
        <v>9482.5670965499994</v>
      </c>
      <c r="BK122" s="412"/>
      <c r="BL122" s="308">
        <f>SUM(BL111:BL121)</f>
        <v>6791.1819254499997</v>
      </c>
      <c r="BM122" s="424">
        <f>SUM(BM111:BM121)</f>
        <v>7209.9287718621299</v>
      </c>
      <c r="BN122" s="424">
        <f>SUM(BN111:BN121)</f>
        <v>7185.4647296541434</v>
      </c>
      <c r="BO122" s="416">
        <f>SUM(BO111:BO121)</f>
        <v>6897.4907748374144</v>
      </c>
      <c r="BP122" s="412"/>
      <c r="BQ122" s="308">
        <f>SUM(BQ111:BQ121)</f>
        <v>5833.2812657513214</v>
      </c>
      <c r="BR122" s="424">
        <f>SUM(BR111:BR121)</f>
        <v>5394.732387377665</v>
      </c>
      <c r="BS122" s="424">
        <f>SUM(BS111:BS121)</f>
        <v>5390.2738605940212</v>
      </c>
      <c r="BT122" s="416">
        <f>SUM(BT111:BT121)</f>
        <v>6705.5160725423711</v>
      </c>
      <c r="BU122" s="412"/>
      <c r="BV122" s="426">
        <f t="shared" ref="BV122:CG122" si="478">SUM(BV111:BV121)</f>
        <v>1713.5683068375472</v>
      </c>
      <c r="BW122" s="415">
        <f t="shared" si="478"/>
        <v>1395.9701641300003</v>
      </c>
      <c r="BX122" s="415">
        <f t="shared" si="478"/>
        <v>1453.6003250200001</v>
      </c>
      <c r="BY122" s="415">
        <f t="shared" si="478"/>
        <v>1712.9425522299998</v>
      </c>
      <c r="BZ122" s="415">
        <f t="shared" si="478"/>
        <v>1888.0363767999997</v>
      </c>
      <c r="CA122" s="415">
        <f t="shared" si="478"/>
        <v>2483.7412294113037</v>
      </c>
      <c r="CB122" s="415">
        <f t="shared" si="478"/>
        <v>2967.4444216700003</v>
      </c>
      <c r="CC122" s="415">
        <f t="shared" si="478"/>
        <v>3766.2715752099994</v>
      </c>
      <c r="CD122" s="415">
        <f t="shared" si="478"/>
        <v>4788.7701539999989</v>
      </c>
      <c r="CE122" s="415">
        <f t="shared" si="478"/>
        <v>7512.8831135</v>
      </c>
      <c r="CF122" s="415">
        <f t="shared" si="478"/>
        <v>9813.5007861000013</v>
      </c>
      <c r="CG122" s="415">
        <f t="shared" si="478"/>
        <v>9482.5670965499994</v>
      </c>
      <c r="CH122" s="415">
        <f t="shared" si="448"/>
        <v>6897.4907748374144</v>
      </c>
      <c r="CI122" s="416">
        <f t="shared" si="449"/>
        <v>6705.5160725423711</v>
      </c>
      <c r="CK122" s="123"/>
      <c r="CL122" s="123"/>
      <c r="CM122" s="123"/>
      <c r="CN122" s="123"/>
      <c r="CO122" s="123"/>
      <c r="CP122" s="123"/>
      <c r="CQ122" s="123"/>
      <c r="CR122" s="123"/>
      <c r="CS122" s="123"/>
      <c r="CT122" s="123"/>
      <c r="CU122" s="123"/>
      <c r="CV122" s="123"/>
      <c r="CW122" s="123"/>
      <c r="CX122" s="123"/>
    </row>
    <row r="123" spans="1:102" x14ac:dyDescent="0.25">
      <c r="A123" s="179"/>
      <c r="B123" s="180"/>
      <c r="D123" s="179"/>
      <c r="E123" s="427"/>
      <c r="F123" s="427"/>
      <c r="G123" s="180"/>
      <c r="I123" s="179"/>
      <c r="J123" s="427"/>
      <c r="K123" s="427"/>
      <c r="L123" s="180"/>
      <c r="N123" s="179"/>
      <c r="O123" s="427"/>
      <c r="P123" s="427"/>
      <c r="Q123" s="180"/>
      <c r="S123" s="179"/>
      <c r="T123" s="427"/>
      <c r="U123" s="427"/>
      <c r="V123" s="180"/>
      <c r="X123" s="179"/>
      <c r="Y123" s="427"/>
      <c r="Z123" s="427"/>
      <c r="AA123" s="180"/>
      <c r="AC123" s="179"/>
      <c r="AD123" s="427"/>
      <c r="AE123" s="427"/>
      <c r="AF123" s="180"/>
      <c r="AH123" s="179"/>
      <c r="AI123" s="427"/>
      <c r="AJ123" s="427"/>
      <c r="AK123" s="180"/>
      <c r="AM123" s="179"/>
      <c r="AN123" s="427"/>
      <c r="AO123" s="427"/>
      <c r="AP123" s="180"/>
      <c r="AR123" s="179"/>
      <c r="AS123" s="427"/>
      <c r="AT123" s="427"/>
      <c r="AU123" s="180"/>
      <c r="AW123" s="179"/>
      <c r="AX123" s="427"/>
      <c r="AY123" s="427"/>
      <c r="AZ123" s="180"/>
      <c r="BB123" s="179"/>
      <c r="BC123" s="427"/>
      <c r="BD123" s="427"/>
      <c r="BE123" s="180"/>
      <c r="BG123" s="179"/>
      <c r="BH123" s="427"/>
      <c r="BI123" s="427"/>
      <c r="BJ123" s="180"/>
      <c r="BK123" s="287"/>
      <c r="BL123" s="179"/>
      <c r="BM123" s="427"/>
      <c r="BN123" s="427"/>
      <c r="BO123" s="180"/>
      <c r="BP123" s="287"/>
      <c r="BQ123" s="179"/>
      <c r="BR123" s="427"/>
      <c r="BS123" s="427"/>
      <c r="BT123" s="180"/>
      <c r="BU123" s="287"/>
      <c r="BV123" s="428"/>
      <c r="BW123" s="429"/>
      <c r="BX123" s="429"/>
      <c r="BY123" s="429"/>
      <c r="BZ123" s="429"/>
      <c r="CA123" s="429"/>
      <c r="CB123" s="429"/>
      <c r="CC123" s="430"/>
      <c r="CD123" s="430"/>
      <c r="CE123" s="430"/>
      <c r="CF123" s="430"/>
      <c r="CG123" s="430"/>
      <c r="CH123" s="430"/>
      <c r="CI123" s="431"/>
      <c r="CK123" s="123"/>
      <c r="CL123" s="123"/>
      <c r="CM123" s="123"/>
      <c r="CN123" s="123"/>
      <c r="CO123" s="123"/>
      <c r="CP123" s="123"/>
      <c r="CQ123" s="123"/>
      <c r="CR123" s="123"/>
      <c r="CS123" s="123"/>
      <c r="CT123" s="123"/>
      <c r="CU123" s="123"/>
      <c r="CV123" s="123"/>
      <c r="CW123" s="123"/>
      <c r="CX123" s="123"/>
    </row>
    <row r="124" spans="1:102" ht="15" customHeight="1" x14ac:dyDescent="0.25">
      <c r="D124" s="2"/>
      <c r="E124" s="2"/>
      <c r="F124" s="2"/>
      <c r="G124" s="2"/>
      <c r="I124" s="2"/>
      <c r="J124" s="2"/>
      <c r="K124" s="2"/>
      <c r="L124" s="2"/>
      <c r="N124" s="2"/>
      <c r="O124" s="2"/>
      <c r="P124" s="2"/>
      <c r="Q124" s="2"/>
      <c r="S124" s="2"/>
      <c r="T124" s="2"/>
      <c r="U124" s="2"/>
      <c r="V124" s="2"/>
      <c r="X124" s="2"/>
      <c r="Y124" s="2"/>
      <c r="Z124" s="2"/>
      <c r="AA124" s="2"/>
      <c r="AC124" s="2"/>
      <c r="AD124" s="2"/>
      <c r="AE124" s="2"/>
      <c r="AF124" s="2"/>
      <c r="AH124" s="2"/>
      <c r="AI124" s="2"/>
      <c r="AJ124" s="2"/>
      <c r="AK124" s="2"/>
      <c r="AM124" s="2"/>
      <c r="AN124" s="2"/>
      <c r="AO124" s="2"/>
      <c r="AP124" s="2"/>
      <c r="AR124" s="2"/>
      <c r="AS124" s="2"/>
      <c r="AT124" s="2"/>
      <c r="AU124" s="2"/>
      <c r="AW124" s="2"/>
      <c r="AX124" s="2"/>
      <c r="AY124" s="2"/>
      <c r="AZ124" s="2"/>
      <c r="BB124" s="2"/>
      <c r="BC124" s="2"/>
      <c r="BD124" s="2"/>
      <c r="BE124" s="2"/>
      <c r="BG124" s="2"/>
      <c r="BH124" s="2"/>
      <c r="BI124" s="2"/>
      <c r="BJ124" s="2"/>
      <c r="BK124" s="289"/>
      <c r="BL124" s="2"/>
      <c r="BM124" s="2"/>
      <c r="BN124" s="2"/>
      <c r="BO124" s="2"/>
      <c r="BP124" s="289"/>
      <c r="BQ124" s="2"/>
      <c r="BR124" s="2"/>
      <c r="BS124" s="2"/>
      <c r="BT124" s="2"/>
      <c r="BU124" s="289"/>
      <c r="BV124" s="2"/>
      <c r="BW124" s="4"/>
      <c r="BX124" s="4"/>
      <c r="BY124" s="4"/>
      <c r="BZ124" s="4"/>
      <c r="CA124" s="4"/>
      <c r="CB124" s="4"/>
      <c r="CC124" s="4"/>
      <c r="CD124" s="4"/>
      <c r="CE124" s="4"/>
      <c r="CF124" s="4"/>
      <c r="CG124" s="4"/>
      <c r="CH124" s="4"/>
      <c r="CI124" s="4"/>
      <c r="CK124" s="123"/>
      <c r="CL124" s="123"/>
      <c r="CM124" s="123"/>
      <c r="CN124" s="123"/>
      <c r="CO124" s="123"/>
      <c r="CP124" s="123"/>
      <c r="CQ124" s="123"/>
      <c r="CR124" s="123"/>
      <c r="CS124" s="123"/>
      <c r="CT124" s="123"/>
      <c r="CU124" s="123"/>
      <c r="CV124" s="123"/>
      <c r="CW124" s="123"/>
      <c r="CX124" s="123"/>
    </row>
    <row r="125" spans="1:102" x14ac:dyDescent="0.25">
      <c r="A125" s="822" t="s">
        <v>158</v>
      </c>
      <c r="B125" s="823"/>
      <c r="C125" s="290"/>
      <c r="D125" s="819">
        <v>2012</v>
      </c>
      <c r="E125" s="820"/>
      <c r="F125" s="820"/>
      <c r="G125" s="821"/>
      <c r="H125" s="291"/>
      <c r="I125" s="819">
        <v>2013</v>
      </c>
      <c r="J125" s="820"/>
      <c r="K125" s="820"/>
      <c r="L125" s="821"/>
      <c r="M125" s="291"/>
      <c r="N125" s="819">
        <v>2014</v>
      </c>
      <c r="O125" s="820"/>
      <c r="P125" s="820"/>
      <c r="Q125" s="821"/>
      <c r="R125" s="291"/>
      <c r="S125" s="819">
        <v>2015</v>
      </c>
      <c r="T125" s="820"/>
      <c r="U125" s="820"/>
      <c r="V125" s="821"/>
      <c r="W125" s="291"/>
      <c r="X125" s="819">
        <v>2016</v>
      </c>
      <c r="Y125" s="820"/>
      <c r="Z125" s="820"/>
      <c r="AA125" s="821"/>
      <c r="AB125" s="291"/>
      <c r="AC125" s="819">
        <v>2017</v>
      </c>
      <c r="AD125" s="820"/>
      <c r="AE125" s="820"/>
      <c r="AF125" s="821"/>
      <c r="AG125" s="290"/>
      <c r="AH125" s="819">
        <v>2018</v>
      </c>
      <c r="AI125" s="820"/>
      <c r="AJ125" s="820"/>
      <c r="AK125" s="821"/>
      <c r="AL125" s="290"/>
      <c r="AM125" s="819">
        <v>2019</v>
      </c>
      <c r="AN125" s="820"/>
      <c r="AO125" s="820"/>
      <c r="AP125" s="821"/>
      <c r="AQ125" s="291"/>
      <c r="AR125" s="819">
        <v>2020</v>
      </c>
      <c r="AS125" s="820"/>
      <c r="AT125" s="820"/>
      <c r="AU125" s="821"/>
      <c r="AV125" s="291"/>
      <c r="AW125" s="819">
        <v>2021</v>
      </c>
      <c r="AX125" s="820"/>
      <c r="AY125" s="820"/>
      <c r="AZ125" s="821"/>
      <c r="BA125" s="291"/>
      <c r="BB125" s="819">
        <v>2022</v>
      </c>
      <c r="BC125" s="820"/>
      <c r="BD125" s="820"/>
      <c r="BE125" s="821"/>
      <c r="BF125" s="291"/>
      <c r="BG125" s="819">
        <v>2023</v>
      </c>
      <c r="BH125" s="820"/>
      <c r="BI125" s="820"/>
      <c r="BJ125" s="821"/>
      <c r="BK125" s="292"/>
      <c r="BL125" s="819">
        <v>2024</v>
      </c>
      <c r="BM125" s="820"/>
      <c r="BN125" s="820"/>
      <c r="BO125" s="821"/>
      <c r="BP125" s="292"/>
      <c r="BQ125" s="819">
        <v>2025</v>
      </c>
      <c r="BR125" s="820"/>
      <c r="BS125" s="820"/>
      <c r="BT125" s="821"/>
      <c r="BU125" s="292"/>
      <c r="BV125" s="11"/>
      <c r="BW125" s="12"/>
      <c r="BX125" s="12"/>
      <c r="BY125" s="12"/>
      <c r="BZ125" s="12"/>
      <c r="CA125" s="12"/>
      <c r="CB125" s="13"/>
      <c r="CC125" s="14"/>
      <c r="CD125" s="14"/>
      <c r="CE125" s="14"/>
      <c r="CF125" s="14"/>
      <c r="CG125" s="15"/>
      <c r="CH125" s="15"/>
      <c r="CI125" s="16"/>
      <c r="CK125" s="123"/>
      <c r="CL125" s="123"/>
      <c r="CM125" s="123"/>
      <c r="CN125" s="123"/>
      <c r="CO125" s="123"/>
      <c r="CP125" s="123"/>
      <c r="CQ125" s="123"/>
      <c r="CR125" s="123"/>
      <c r="CS125" s="123"/>
      <c r="CT125" s="123"/>
      <c r="CU125" s="123"/>
      <c r="CV125" s="123"/>
      <c r="CW125" s="123"/>
      <c r="CX125" s="123"/>
    </row>
    <row r="126" spans="1:102" s="28" customFormat="1" x14ac:dyDescent="0.25">
      <c r="A126" s="824"/>
      <c r="B126" s="825"/>
      <c r="C126" s="293"/>
      <c r="D126" s="18" t="s">
        <v>149</v>
      </c>
      <c r="E126" s="19" t="s">
        <v>150</v>
      </c>
      <c r="F126" s="19" t="s">
        <v>151</v>
      </c>
      <c r="G126" s="20" t="s">
        <v>152</v>
      </c>
      <c r="H126" s="294"/>
      <c r="I126" s="18" t="s">
        <v>149</v>
      </c>
      <c r="J126" s="19" t="s">
        <v>150</v>
      </c>
      <c r="K126" s="19" t="s">
        <v>151</v>
      </c>
      <c r="L126" s="20" t="s">
        <v>152</v>
      </c>
      <c r="M126" s="295"/>
      <c r="N126" s="18" t="s">
        <v>149</v>
      </c>
      <c r="O126" s="19" t="s">
        <v>150</v>
      </c>
      <c r="P126" s="19" t="s">
        <v>151</v>
      </c>
      <c r="Q126" s="20" t="s">
        <v>152</v>
      </c>
      <c r="R126" s="295"/>
      <c r="S126" s="18" t="s">
        <v>149</v>
      </c>
      <c r="T126" s="19" t="s">
        <v>150</v>
      </c>
      <c r="U126" s="19" t="s">
        <v>151</v>
      </c>
      <c r="V126" s="20" t="s">
        <v>152</v>
      </c>
      <c r="W126" s="295"/>
      <c r="X126" s="18" t="s">
        <v>149</v>
      </c>
      <c r="Y126" s="19" t="s">
        <v>150</v>
      </c>
      <c r="Z126" s="19" t="s">
        <v>151</v>
      </c>
      <c r="AA126" s="20" t="s">
        <v>152</v>
      </c>
      <c r="AB126" s="295"/>
      <c r="AC126" s="18" t="s">
        <v>149</v>
      </c>
      <c r="AD126" s="19" t="s">
        <v>150</v>
      </c>
      <c r="AE126" s="19" t="s">
        <v>151</v>
      </c>
      <c r="AF126" s="20" t="s">
        <v>152</v>
      </c>
      <c r="AG126" s="293"/>
      <c r="AH126" s="18" t="s">
        <v>149</v>
      </c>
      <c r="AI126" s="19" t="s">
        <v>150</v>
      </c>
      <c r="AJ126" s="19" t="s">
        <v>151</v>
      </c>
      <c r="AK126" s="20" t="s">
        <v>152</v>
      </c>
      <c r="AL126" s="293"/>
      <c r="AM126" s="18" t="s">
        <v>149</v>
      </c>
      <c r="AN126" s="19" t="s">
        <v>150</v>
      </c>
      <c r="AO126" s="19" t="s">
        <v>151</v>
      </c>
      <c r="AP126" s="20" t="s">
        <v>152</v>
      </c>
      <c r="AQ126" s="295"/>
      <c r="AR126" s="18" t="s">
        <v>149</v>
      </c>
      <c r="AS126" s="19" t="s">
        <v>150</v>
      </c>
      <c r="AT126" s="19" t="s">
        <v>151</v>
      </c>
      <c r="AU126" s="20" t="s">
        <v>152</v>
      </c>
      <c r="AV126" s="295"/>
      <c r="AW126" s="18" t="s">
        <v>149</v>
      </c>
      <c r="AX126" s="19" t="s">
        <v>150</v>
      </c>
      <c r="AY126" s="19" t="s">
        <v>151</v>
      </c>
      <c r="AZ126" s="20" t="s">
        <v>152</v>
      </c>
      <c r="BA126" s="295"/>
      <c r="BB126" s="18" t="s">
        <v>149</v>
      </c>
      <c r="BC126" s="19" t="s">
        <v>150</v>
      </c>
      <c r="BD126" s="19" t="s">
        <v>151</v>
      </c>
      <c r="BE126" s="20" t="s">
        <v>152</v>
      </c>
      <c r="BF126" s="295"/>
      <c r="BG126" s="18" t="s">
        <v>149</v>
      </c>
      <c r="BH126" s="19" t="s">
        <v>150</v>
      </c>
      <c r="BI126" s="19" t="s">
        <v>151</v>
      </c>
      <c r="BJ126" s="20" t="s">
        <v>152</v>
      </c>
      <c r="BK126" s="296"/>
      <c r="BL126" s="18" t="s">
        <v>149</v>
      </c>
      <c r="BM126" s="19" t="s">
        <v>150</v>
      </c>
      <c r="BN126" s="19" t="s">
        <v>151</v>
      </c>
      <c r="BO126" s="20" t="s">
        <v>152</v>
      </c>
      <c r="BP126" s="296"/>
      <c r="BQ126" s="18" t="s">
        <v>149</v>
      </c>
      <c r="BR126" s="19" t="s">
        <v>150</v>
      </c>
      <c r="BS126" s="19" t="s">
        <v>151</v>
      </c>
      <c r="BT126" s="20" t="s">
        <v>152</v>
      </c>
      <c r="BU126" s="296"/>
      <c r="BV126" s="24">
        <v>2012</v>
      </c>
      <c r="BW126" s="25">
        <v>2013</v>
      </c>
      <c r="BX126" s="25">
        <v>2014</v>
      </c>
      <c r="BY126" s="25">
        <v>2015</v>
      </c>
      <c r="BZ126" s="25">
        <v>2016</v>
      </c>
      <c r="CA126" s="25">
        <v>2017</v>
      </c>
      <c r="CB126" s="25">
        <v>2018</v>
      </c>
      <c r="CC126" s="26">
        <v>2019</v>
      </c>
      <c r="CD126" s="26">
        <v>2020</v>
      </c>
      <c r="CE126" s="26">
        <v>2021</v>
      </c>
      <c r="CF126" s="26">
        <v>2022</v>
      </c>
      <c r="CG126" s="26">
        <v>2023</v>
      </c>
      <c r="CH126" s="26">
        <v>2024</v>
      </c>
      <c r="CI126" s="27">
        <v>2025</v>
      </c>
      <c r="CK126" s="123"/>
      <c r="CL126" s="123"/>
      <c r="CM126" s="123"/>
      <c r="CN126" s="123"/>
      <c r="CO126" s="123"/>
      <c r="CP126" s="123"/>
      <c r="CQ126" s="123"/>
      <c r="CR126" s="123"/>
      <c r="CS126" s="123"/>
      <c r="CT126" s="123"/>
      <c r="CU126" s="123"/>
      <c r="CV126" s="123"/>
      <c r="CW126" s="123"/>
      <c r="CX126" s="123"/>
    </row>
    <row r="127" spans="1:102" ht="6" customHeight="1" x14ac:dyDescent="0.25">
      <c r="D127" s="2"/>
      <c r="E127" s="2"/>
      <c r="F127" s="2"/>
      <c r="G127" s="2"/>
      <c r="I127" s="2"/>
      <c r="J127" s="2"/>
      <c r="K127" s="2"/>
      <c r="L127" s="2"/>
      <c r="N127" s="2"/>
      <c r="O127" s="2"/>
      <c r="P127" s="2"/>
      <c r="Q127" s="2"/>
      <c r="S127" s="2"/>
      <c r="T127" s="2"/>
      <c r="U127" s="2"/>
      <c r="V127" s="2"/>
      <c r="X127" s="2"/>
      <c r="Y127" s="2"/>
      <c r="Z127" s="2"/>
      <c r="AA127" s="2"/>
      <c r="AC127" s="2"/>
      <c r="AD127" s="2"/>
      <c r="AE127" s="2"/>
      <c r="AF127" s="2"/>
      <c r="AH127" s="2"/>
      <c r="AI127" s="2"/>
      <c r="AJ127" s="2"/>
      <c r="AK127" s="2"/>
      <c r="AM127" s="2"/>
      <c r="AN127" s="2"/>
      <c r="AO127" s="2"/>
      <c r="AP127" s="2"/>
      <c r="AR127" s="2"/>
      <c r="AS127" s="2"/>
      <c r="AT127" s="2"/>
      <c r="AU127" s="2"/>
      <c r="AW127" s="2"/>
      <c r="AX127" s="2"/>
      <c r="AY127" s="2"/>
      <c r="AZ127" s="2"/>
      <c r="BB127" s="2"/>
      <c r="BC127" s="2"/>
      <c r="BD127" s="2"/>
      <c r="BE127" s="2"/>
      <c r="BG127" s="2"/>
      <c r="BH127" s="2"/>
      <c r="BI127" s="2"/>
      <c r="BJ127" s="2"/>
      <c r="BL127" s="2"/>
      <c r="BM127" s="2"/>
      <c r="BN127" s="2"/>
      <c r="BO127" s="2"/>
      <c r="BQ127" s="2"/>
      <c r="BR127" s="2"/>
      <c r="BS127" s="2"/>
      <c r="BT127" s="2"/>
      <c r="BV127" s="4"/>
      <c r="BW127" s="4"/>
      <c r="BX127" s="4"/>
      <c r="BY127" s="4"/>
      <c r="BZ127" s="4"/>
      <c r="CA127" s="4"/>
      <c r="CB127" s="4"/>
      <c r="CC127" s="5"/>
      <c r="CD127" s="5"/>
      <c r="CE127" s="5"/>
      <c r="CF127" s="5"/>
      <c r="CG127" s="5"/>
      <c r="CH127" s="5"/>
      <c r="CI127" s="5"/>
      <c r="CK127" s="123"/>
      <c r="CL127" s="123"/>
      <c r="CM127" s="123"/>
      <c r="CN127" s="123"/>
      <c r="CO127" s="123"/>
      <c r="CP127" s="123"/>
      <c r="CQ127" s="123"/>
      <c r="CR127" s="123"/>
      <c r="CS127" s="123"/>
      <c r="CT127" s="123"/>
      <c r="CU127" s="123"/>
      <c r="CV127" s="123"/>
      <c r="CW127" s="123"/>
      <c r="CX127" s="123"/>
    </row>
    <row r="128" spans="1:102" s="238" customFormat="1" ht="15" x14ac:dyDescent="0.25">
      <c r="A128" s="232"/>
      <c r="B128" s="233"/>
      <c r="C128" s="432"/>
      <c r="D128" s="235"/>
      <c r="E128" s="236"/>
      <c r="F128" s="236"/>
      <c r="G128" s="237"/>
      <c r="H128" s="432"/>
      <c r="I128" s="235"/>
      <c r="J128" s="236"/>
      <c r="K128" s="236"/>
      <c r="L128" s="237"/>
      <c r="M128" s="432"/>
      <c r="N128" s="235"/>
      <c r="O128" s="236"/>
      <c r="P128" s="236"/>
      <c r="Q128" s="237"/>
      <c r="R128" s="432"/>
      <c r="S128" s="235"/>
      <c r="T128" s="236"/>
      <c r="U128" s="236"/>
      <c r="V128" s="237"/>
      <c r="W128" s="432"/>
      <c r="X128" s="235"/>
      <c r="Y128" s="236"/>
      <c r="Z128" s="236"/>
      <c r="AA128" s="237"/>
      <c r="AB128" s="432"/>
      <c r="AC128" s="235"/>
      <c r="AD128" s="236"/>
      <c r="AE128" s="236"/>
      <c r="AF128" s="237"/>
      <c r="AG128" s="432"/>
      <c r="AH128" s="235"/>
      <c r="AI128" s="236"/>
      <c r="AJ128" s="236"/>
      <c r="AK128" s="237"/>
      <c r="AL128" s="432"/>
      <c r="AM128" s="235"/>
      <c r="AN128" s="236"/>
      <c r="AO128" s="236"/>
      <c r="AP128" s="237"/>
      <c r="AQ128" s="432"/>
      <c r="AR128" s="235"/>
      <c r="AS128" s="236"/>
      <c r="AT128" s="236"/>
      <c r="AU128" s="237"/>
      <c r="AV128" s="432"/>
      <c r="AW128" s="235"/>
      <c r="AX128" s="236"/>
      <c r="AY128" s="236"/>
      <c r="AZ128" s="237"/>
      <c r="BA128" s="432"/>
      <c r="BB128" s="235"/>
      <c r="BC128" s="236"/>
      <c r="BD128" s="236"/>
      <c r="BE128" s="237"/>
      <c r="BF128" s="432"/>
      <c r="BG128" s="235"/>
      <c r="BH128" s="236"/>
      <c r="BI128" s="236"/>
      <c r="BJ128" s="237"/>
      <c r="BK128" s="432"/>
      <c r="BL128" s="235"/>
      <c r="BM128" s="236"/>
      <c r="BN128" s="236"/>
      <c r="BO128" s="237"/>
      <c r="BP128" s="432"/>
      <c r="BQ128" s="235"/>
      <c r="BR128" s="236"/>
      <c r="BS128" s="236"/>
      <c r="BT128" s="237"/>
      <c r="BU128" s="432"/>
      <c r="BV128" s="235"/>
      <c r="BW128" s="236"/>
      <c r="BX128" s="236"/>
      <c r="BY128" s="236"/>
      <c r="BZ128" s="236"/>
      <c r="CA128" s="236"/>
      <c r="CB128" s="236"/>
      <c r="CC128" s="236"/>
      <c r="CD128" s="236"/>
      <c r="CE128" s="236"/>
      <c r="CF128" s="236"/>
      <c r="CG128" s="236"/>
      <c r="CH128" s="236"/>
      <c r="CI128" s="237"/>
      <c r="CK128" s="123"/>
      <c r="CL128" s="123"/>
      <c r="CM128" s="123"/>
      <c r="CN128" s="123"/>
      <c r="CO128" s="123"/>
      <c r="CP128" s="123"/>
      <c r="CQ128" s="123"/>
      <c r="CR128" s="123"/>
      <c r="CS128" s="123"/>
      <c r="CT128" s="123"/>
      <c r="CU128" s="123"/>
      <c r="CV128" s="123"/>
      <c r="CW128" s="123"/>
      <c r="CX128" s="123"/>
    </row>
    <row r="129" spans="1:102" s="238" customFormat="1" ht="15" x14ac:dyDescent="0.25">
      <c r="A129" s="239" t="s">
        <v>138</v>
      </c>
      <c r="B129" s="240"/>
      <c r="C129" s="273"/>
      <c r="D129" s="242" t="s">
        <v>14</v>
      </c>
      <c r="E129" s="243" t="s">
        <v>14</v>
      </c>
      <c r="F129" s="243" t="s">
        <v>14</v>
      </c>
      <c r="G129" s="244">
        <f>SUM(D36:G36)</f>
        <v>1652.6351035439316</v>
      </c>
      <c r="H129" s="277"/>
      <c r="I129" s="242">
        <f>SUM(E36:I36)</f>
        <v>1747.8701822704138</v>
      </c>
      <c r="J129" s="243">
        <f>SUM(F36:J36)</f>
        <v>1852.4417449686537</v>
      </c>
      <c r="K129" s="243">
        <f>SUM(G36:K36)</f>
        <v>1923.5157734110126</v>
      </c>
      <c r="L129" s="244">
        <f>SUM(I36:L36)</f>
        <v>2029.5968232599967</v>
      </c>
      <c r="M129" s="277"/>
      <c r="N129" s="242">
        <f>SUM(J36:N36)</f>
        <v>2096.1360133200014</v>
      </c>
      <c r="O129" s="243">
        <f>SUM(K36:O36)</f>
        <v>2137.7431840000027</v>
      </c>
      <c r="P129" s="243">
        <f>SUM(L36:P36)</f>
        <v>2200.1533699900056</v>
      </c>
      <c r="Q129" s="244">
        <f>SUM(N36:Q36)</f>
        <v>2288.035314060005</v>
      </c>
      <c r="R129" s="277"/>
      <c r="S129" s="242">
        <f>SUM(O36:S36)</f>
        <v>2503.890038410002</v>
      </c>
      <c r="T129" s="243">
        <f>SUM(P36:T36)</f>
        <v>2558.3936154499975</v>
      </c>
      <c r="U129" s="243">
        <f>SUM(Q36:U36)</f>
        <v>2612.0967302399977</v>
      </c>
      <c r="V129" s="244">
        <f>SUM(S36:V36)</f>
        <v>2768.8226762199943</v>
      </c>
      <c r="W129" s="277"/>
      <c r="X129" s="242">
        <f>SUM(T36:X36)</f>
        <v>2766.642719370001</v>
      </c>
      <c r="Y129" s="243">
        <f>SUM(U36:Y36)</f>
        <v>2908.8569571800012</v>
      </c>
      <c r="Z129" s="243">
        <f>SUM(V36:Z36)</f>
        <v>3086.1914903899992</v>
      </c>
      <c r="AA129" s="244">
        <f>SUM(X36:AA36)</f>
        <v>3080.4555898850103</v>
      </c>
      <c r="AB129" s="277"/>
      <c r="AC129" s="242">
        <f>SUM(Y36:AC36)</f>
        <v>3055.0084258514689</v>
      </c>
      <c r="AD129" s="243">
        <f>SUM(Z36:AD36)</f>
        <v>2904.6629632237118</v>
      </c>
      <c r="AE129" s="243">
        <f>SUM(AA36:AE36)</f>
        <v>3051.6570155568998</v>
      </c>
      <c r="AF129" s="244">
        <f>SUM(AC36:AF36)</f>
        <v>3066.8086791811579</v>
      </c>
      <c r="AG129" s="277"/>
      <c r="AH129" s="242">
        <f>SUM(AD36:AH36)</f>
        <v>2965.2769301096896</v>
      </c>
      <c r="AI129" s="243">
        <f>SUM(AE36:AI36)</f>
        <v>2799.2477564474475</v>
      </c>
      <c r="AJ129" s="243">
        <f>SUM(AF36:AJ36)</f>
        <v>2361.3167392242553</v>
      </c>
      <c r="AK129" s="244">
        <f>SUM(AH36:AK36)</f>
        <v>2052.3992438249984</v>
      </c>
      <c r="AL129" s="433"/>
      <c r="AM129" s="242">
        <v>2018.8218236499752</v>
      </c>
      <c r="AN129" s="243">
        <v>2079.9189901152122</v>
      </c>
      <c r="AO129" s="243">
        <v>2214.0027518626475</v>
      </c>
      <c r="AP129" s="244">
        <v>2290.1875377308288</v>
      </c>
      <c r="AQ129" s="434"/>
      <c r="AR129" s="242">
        <f>SUM(AN36:AR36)</f>
        <v>2365.1133603908424</v>
      </c>
      <c r="AS129" s="243">
        <f>SUM(AO36:AS36)</f>
        <v>2021.5594357856153</v>
      </c>
      <c r="AT129" s="243">
        <f>SUM(AP36:AT36)</f>
        <v>1901.6520258981877</v>
      </c>
      <c r="AU129" s="244">
        <f>SUM(AR36:AU36)</f>
        <v>1670.0750391899942</v>
      </c>
      <c r="AV129" s="434"/>
      <c r="AW129" s="242">
        <f>SUM(AS36:AW36)</f>
        <v>1746.4261641399949</v>
      </c>
      <c r="AX129" s="243">
        <f>SUM(AT36:AX36)</f>
        <v>1987.133645799996</v>
      </c>
      <c r="AY129" s="243">
        <f>SUM(AU36:AY36)</f>
        <v>1803.3714615599865</v>
      </c>
      <c r="AZ129" s="244">
        <f>SUM(AW36:AZ36)</f>
        <v>2006.3272085300068</v>
      </c>
      <c r="BA129" s="434"/>
      <c r="BB129" s="242">
        <f>SUM(AX36:BB36)</f>
        <v>2052.1251124167129</v>
      </c>
      <c r="BC129" s="243">
        <f>SUM(AY36:BC36)</f>
        <v>2469.3903038590224</v>
      </c>
      <c r="BD129" s="243">
        <f>SUM(AZ36:BD36)</f>
        <v>2609.876775759943</v>
      </c>
      <c r="BE129" s="244">
        <f>SUM(BB36:BE36)</f>
        <v>2999.9540079185886</v>
      </c>
      <c r="BF129" s="434"/>
      <c r="BG129" s="242">
        <f>SUM(BC36:BG36)</f>
        <v>2985.4523534971163</v>
      </c>
      <c r="BH129" s="243">
        <f>SUM(BD36:BH36)</f>
        <v>2624.7031344165607</v>
      </c>
      <c r="BI129" s="243">
        <f>SUM(BE36:BI36)</f>
        <v>3601.6914627852848</v>
      </c>
      <c r="BJ129" s="244">
        <f>SUM(BF36:BJ36)</f>
        <v>4297.7318008751708</v>
      </c>
      <c r="BK129" s="434"/>
      <c r="BL129" s="242">
        <f>SUM(BH36:BL36)</f>
        <v>4533.6813586523003</v>
      </c>
      <c r="BM129" s="243">
        <f>SUM(BI36:BM36)</f>
        <v>4886.4340640457795</v>
      </c>
      <c r="BN129" s="243">
        <f>SUM(BJ36:BN36)</f>
        <v>4360.6989208432642</v>
      </c>
      <c r="BO129" s="244">
        <f>SUM(BK36:BO36)</f>
        <v>4444.7247168093045</v>
      </c>
      <c r="BP129" s="434"/>
      <c r="BQ129" s="242">
        <f>SUM(BM36:BQ36)</f>
        <v>4457.3553208646408</v>
      </c>
      <c r="BR129" s="243">
        <f>SUM(BN36:BR36)</f>
        <v>4839.2410179103408</v>
      </c>
      <c r="BS129" s="243">
        <f>SUM(BO36:BS36)</f>
        <v>4956.3025686267947</v>
      </c>
      <c r="BT129" s="244">
        <f>SUM(BP36:BT36)</f>
        <v>4276.6437957559583</v>
      </c>
      <c r="BU129" s="434"/>
      <c r="BV129" s="242">
        <f>IF(G129&lt;&gt;0, G129, IF(F129&lt;&gt;0, F129, IF(E129&lt;&gt;0, E129, IF(D129&lt;&gt;0,D129, 0))))</f>
        <v>1652.6351035439316</v>
      </c>
      <c r="BW129" s="243">
        <f>IF(L129&lt;&gt;0, L129, IF(K129&lt;&gt;0, K129, IF(J129&lt;&gt;0, J129, IF(I129&lt;&gt;0,I129, 0))))</f>
        <v>2029.5968232599967</v>
      </c>
      <c r="BX129" s="243">
        <f>IF(Q129&lt;&gt;0, Q129, IF(P129&lt;&gt;0, P129, IF(O129&lt;&gt;0, O129, IF(N129&lt;&gt;0,N129, 0))))</f>
        <v>2288.035314060005</v>
      </c>
      <c r="BY129" s="243">
        <f>IF(V129&lt;&gt;0, V129, IF(U129&lt;&gt;0, U129, IF(T129&lt;&gt;0, T129, IF(S129&lt;&gt;0,S129, 0))))</f>
        <v>2768.8226762199943</v>
      </c>
      <c r="BZ129" s="243">
        <f>IF(AA129&lt;&gt;0, AA129, IF(Z129&lt;&gt;0, Z129, IF(Y129&lt;&gt;0, Y129, IF(X129&lt;&gt;0, X129, 0))))</f>
        <v>3080.4555898850103</v>
      </c>
      <c r="CA129" s="243">
        <f>IF(AF129&lt;&gt;0, AF129, IF(AE129&lt;&gt;0, AE129, IF(AD129&lt;&gt;0, AD129, IF(AC129&lt;&gt;0, AC129, 0))))</f>
        <v>3066.8086791811579</v>
      </c>
      <c r="CB129" s="243">
        <f>IF(AK129&lt;&gt;0, AK129, IF(AJ129&lt;&gt;0, AJ129, IF(AI129&lt;&gt;0, AI129, IF(AH129&lt;&gt;0, AH129, 0))))</f>
        <v>2052.3992438249984</v>
      </c>
      <c r="CC129" s="243">
        <f>IF(AP129&lt;&gt;0, AP129, IF(AO129&lt;&gt;0, AO129, IF(AN129&lt;&gt;0, AN129, IF(AM129&lt;&gt;0, AM129, 0))))</f>
        <v>2290.1875377308288</v>
      </c>
      <c r="CD129" s="243">
        <f>IF(AU129&lt;&gt;0, AU129, IF(AT129&lt;&gt;0, AT129, IF(AS129&lt;&gt;0, AS129, IF(AR129&lt;&gt;0, AR129, 0))))</f>
        <v>1670.0750391899942</v>
      </c>
      <c r="CE129" s="243">
        <f>IF(AZ129&lt;&gt;0, AZ129, IF(AY129&lt;&gt;0, AY129, IF(AX129&lt;&gt;0, AX129, IF(AW129&lt;&gt;0, AW129, 0))))</f>
        <v>2006.3272085300068</v>
      </c>
      <c r="CF129" s="243">
        <f>IF(BE129&lt;&gt;0, BE129, IF(BD129&lt;&gt;0, BD129, IF(BC129&lt;&gt;0, BC129, IF(BB129&lt;&gt;0, BB129, 0))))</f>
        <v>2999.9540079185886</v>
      </c>
      <c r="CG129" s="243">
        <f>IF(BJ129&lt;&gt;0, BJ129, IF(BI129&lt;&gt;0, BI129, IF(BH129&lt;&gt;0, BH129, IF(BG129&lt;&gt;0, BG129, 0))))</f>
        <v>4297.7318008751708</v>
      </c>
      <c r="CH129" s="243">
        <f>IF(BO129&lt;&gt;0, BO129, IF(BN129&lt;&gt;0, BN129, IF(BM129&lt;&gt;0, BM129, IF(BL129&lt;&gt;0, BL129, 0))))</f>
        <v>4444.7247168093045</v>
      </c>
      <c r="CI129" s="244">
        <f>IF(BT129&lt;&gt;0, BT129, IF(BS129&lt;&gt;0, BS129, IF(BR129&lt;&gt;0, BR129, IF(BQ129&lt;&gt;0, BQ129, 0))))</f>
        <v>4276.6437957559583</v>
      </c>
      <c r="CK129" s="123"/>
      <c r="CL129" s="123"/>
      <c r="CM129" s="123"/>
      <c r="CN129" s="123"/>
      <c r="CO129" s="123"/>
      <c r="CP129" s="123"/>
      <c r="CQ129" s="123"/>
      <c r="CR129" s="123"/>
      <c r="CS129" s="123"/>
      <c r="CT129" s="123"/>
      <c r="CU129" s="123"/>
      <c r="CV129" s="123"/>
      <c r="CW129" s="123"/>
      <c r="CX129" s="123"/>
    </row>
    <row r="130" spans="1:102" s="238" customFormat="1" ht="6" customHeight="1" x14ac:dyDescent="0.25">
      <c r="A130" s="248"/>
      <c r="B130" s="249"/>
      <c r="C130" s="432"/>
      <c r="D130" s="250"/>
      <c r="E130" s="251"/>
      <c r="F130" s="251"/>
      <c r="G130" s="252"/>
      <c r="H130" s="433"/>
      <c r="I130" s="250"/>
      <c r="J130" s="251"/>
      <c r="K130" s="251"/>
      <c r="L130" s="252"/>
      <c r="M130" s="433"/>
      <c r="N130" s="250"/>
      <c r="O130" s="251"/>
      <c r="P130" s="251"/>
      <c r="Q130" s="252"/>
      <c r="R130" s="433"/>
      <c r="S130" s="250"/>
      <c r="T130" s="251"/>
      <c r="U130" s="251"/>
      <c r="V130" s="252"/>
      <c r="W130" s="433"/>
      <c r="X130" s="250"/>
      <c r="Y130" s="251"/>
      <c r="Z130" s="251"/>
      <c r="AA130" s="252"/>
      <c r="AB130" s="433"/>
      <c r="AC130" s="250"/>
      <c r="AD130" s="251"/>
      <c r="AE130" s="251"/>
      <c r="AF130" s="252"/>
      <c r="AG130" s="433"/>
      <c r="AH130" s="250"/>
      <c r="AI130" s="251"/>
      <c r="AJ130" s="251"/>
      <c r="AK130" s="252"/>
      <c r="AL130" s="433"/>
      <c r="AM130" s="250"/>
      <c r="AN130" s="251"/>
      <c r="AO130" s="251"/>
      <c r="AP130" s="252"/>
      <c r="AQ130" s="434"/>
      <c r="AR130" s="250"/>
      <c r="AS130" s="251"/>
      <c r="AT130" s="251"/>
      <c r="AU130" s="252"/>
      <c r="AV130" s="434"/>
      <c r="AW130" s="250"/>
      <c r="AX130" s="251"/>
      <c r="AY130" s="251"/>
      <c r="AZ130" s="252"/>
      <c r="BA130" s="434"/>
      <c r="BB130" s="250"/>
      <c r="BC130" s="251"/>
      <c r="BD130" s="251"/>
      <c r="BE130" s="252"/>
      <c r="BF130" s="434"/>
      <c r="BG130" s="250"/>
      <c r="BH130" s="251"/>
      <c r="BI130" s="251"/>
      <c r="BJ130" s="252"/>
      <c r="BK130" s="434"/>
      <c r="BL130" s="250"/>
      <c r="BM130" s="251"/>
      <c r="BN130" s="251"/>
      <c r="BO130" s="252"/>
      <c r="BP130" s="434"/>
      <c r="BQ130" s="250"/>
      <c r="BR130" s="251"/>
      <c r="BS130" s="251"/>
      <c r="BT130" s="252"/>
      <c r="BU130" s="434"/>
      <c r="BV130" s="250"/>
      <c r="BW130" s="251"/>
      <c r="BX130" s="251"/>
      <c r="BY130" s="251"/>
      <c r="BZ130" s="251"/>
      <c r="CA130" s="251"/>
      <c r="CB130" s="251"/>
      <c r="CC130" s="251"/>
      <c r="CD130" s="251"/>
      <c r="CE130" s="251"/>
      <c r="CF130" s="251"/>
      <c r="CG130" s="251"/>
      <c r="CH130" s="251"/>
      <c r="CI130" s="252"/>
      <c r="CK130" s="123"/>
      <c r="CL130" s="123"/>
      <c r="CM130" s="123"/>
      <c r="CN130" s="123"/>
      <c r="CO130" s="123"/>
      <c r="CP130" s="123"/>
      <c r="CQ130" s="123"/>
      <c r="CR130" s="123"/>
      <c r="CS130" s="123"/>
      <c r="CT130" s="123"/>
      <c r="CU130" s="123"/>
      <c r="CV130" s="123"/>
      <c r="CW130" s="123"/>
      <c r="CX130" s="123"/>
    </row>
    <row r="131" spans="1:102" s="238" customFormat="1" ht="15" x14ac:dyDescent="0.25">
      <c r="A131" s="248" t="s">
        <v>139</v>
      </c>
      <c r="B131" s="249"/>
      <c r="C131" s="432"/>
      <c r="D131" s="250" t="s">
        <v>14</v>
      </c>
      <c r="E131" s="251" t="s">
        <v>14</v>
      </c>
      <c r="F131" s="251" t="s">
        <v>14</v>
      </c>
      <c r="G131" s="252">
        <f>-SUM(D43:G43)</f>
        <v>-390.74823090000001</v>
      </c>
      <c r="H131" s="433"/>
      <c r="I131" s="250">
        <f>-SUM(E43:I43)</f>
        <v>-411.51065899999992</v>
      </c>
      <c r="J131" s="251">
        <f>-SUM(F43:J43)</f>
        <v>-429.01672379999997</v>
      </c>
      <c r="K131" s="251">
        <f>-SUM(G43:K43)</f>
        <v>-441.00353803000002</v>
      </c>
      <c r="L131" s="252">
        <f>-SUM(I43:L43)</f>
        <v>-454.15579685</v>
      </c>
      <c r="M131" s="433"/>
      <c r="N131" s="250">
        <f>-SUM(J43:N43)</f>
        <v>-474.80598880000002</v>
      </c>
      <c r="O131" s="251">
        <f>-SUM(K43:O43)</f>
        <v>-493.20743377000008</v>
      </c>
      <c r="P131" s="251">
        <f>-SUM(L43:P43)</f>
        <v>-509.72066898000003</v>
      </c>
      <c r="Q131" s="252">
        <f>-SUM(N43:Q43)</f>
        <v>-528.98656456000003</v>
      </c>
      <c r="R131" s="433"/>
      <c r="S131" s="250">
        <f>-SUM(O43:S43)</f>
        <v>-543.61967053000001</v>
      </c>
      <c r="T131" s="251">
        <f>-SUM(P43:T43)</f>
        <v>-563.82994620999989</v>
      </c>
      <c r="U131" s="251">
        <f>-SUM(Q43:U43)</f>
        <v>-589.20931743000006</v>
      </c>
      <c r="V131" s="252">
        <f>-SUM(S43:V43)</f>
        <v>-612.72722336000004</v>
      </c>
      <c r="W131" s="433"/>
      <c r="X131" s="250">
        <f>-SUM(T43:X43)</f>
        <v>-636.82510348000005</v>
      </c>
      <c r="Y131" s="251">
        <f>-SUM(U43:Y43)</f>
        <v>-660.34784764000005</v>
      </c>
      <c r="Z131" s="251">
        <f>-SUM(V43:Z43)</f>
        <v>-677.19859006000002</v>
      </c>
      <c r="AA131" s="252">
        <f>-SUM(X43:AA43)</f>
        <v>-695.66426414</v>
      </c>
      <c r="AB131" s="433"/>
      <c r="AC131" s="250">
        <f>-SUM(Y43:AC43)</f>
        <v>-713.50397163999992</v>
      </c>
      <c r="AD131" s="251">
        <f>-SUM(Z43:AD43)</f>
        <v>-721.45444634</v>
      </c>
      <c r="AE131" s="251">
        <f>-SUM(AA43:AE43)</f>
        <v>-709.42204379999998</v>
      </c>
      <c r="AF131" s="252">
        <f>-SUM(AC43:AF43)</f>
        <v>-708.47300695000001</v>
      </c>
      <c r="AG131" s="433"/>
      <c r="AH131" s="250">
        <f>-SUM(AD43:AH43)</f>
        <v>-692.6005366600001</v>
      </c>
      <c r="AI131" s="251">
        <f>-SUM(AE43:AI43)</f>
        <v>-670.5906871200001</v>
      </c>
      <c r="AJ131" s="251">
        <f>-SUM(AF43:AJ43)</f>
        <v>-670.82235934000005</v>
      </c>
      <c r="AK131" s="252">
        <f>-SUM(AH43:AK43)</f>
        <v>-655.25010177000013</v>
      </c>
      <c r="AL131" s="433"/>
      <c r="AM131" s="250">
        <v>-640.85529014248516</v>
      </c>
      <c r="AN131" s="251">
        <v>-649.01200332827921</v>
      </c>
      <c r="AO131" s="251">
        <v>-655.65363542908767</v>
      </c>
      <c r="AP131" s="252">
        <v>-645.80179926908772</v>
      </c>
      <c r="AQ131" s="434"/>
      <c r="AR131" s="250">
        <f>-SUM(AN43:AR43)</f>
        <v>-814.15400110999997</v>
      </c>
      <c r="AS131" s="251">
        <f>-SUM(AO43:AS43)</f>
        <v>-797.49848779000001</v>
      </c>
      <c r="AT131" s="251">
        <f>-SUM(AP43:AT43)</f>
        <v>-791.39970097000003</v>
      </c>
      <c r="AU131" s="252">
        <f>-SUM(AR43:AU43)</f>
        <v>-783.44443569000009</v>
      </c>
      <c r="AV131" s="434"/>
      <c r="AW131" s="250">
        <f>-SUM(AS43:AW43)</f>
        <v>-757.65113412000005</v>
      </c>
      <c r="AX131" s="251">
        <f>-SUM(AT43:AX43)</f>
        <v>-778.26045992000002</v>
      </c>
      <c r="AY131" s="251">
        <f>-SUM(AU43:AY43)</f>
        <v>-783.20859395000002</v>
      </c>
      <c r="AZ131" s="252">
        <f>-SUM(AW43:AZ43)</f>
        <v>-803.80148429999986</v>
      </c>
      <c r="BA131" s="434"/>
      <c r="BB131" s="250">
        <f>-SUM(AX43:BB43)</f>
        <v>-847.39990977382979</v>
      </c>
      <c r="BC131" s="251">
        <f>-SUM(AY43:BC43)</f>
        <v>-888.20280079715337</v>
      </c>
      <c r="BD131" s="251">
        <f>-SUM(AZ43:BD43)</f>
        <v>-957.87071630715354</v>
      </c>
      <c r="BE131" s="252">
        <f>-SUM(BB43:BE43)</f>
        <v>-1068.6694910971535</v>
      </c>
      <c r="BF131" s="434"/>
      <c r="BG131" s="250">
        <f>-SUM(BC43:BG43)</f>
        <v>-1132.6113729772469</v>
      </c>
      <c r="BH131" s="251">
        <f>-SUM(BD43:BH43)</f>
        <v>-1203.7933102826428</v>
      </c>
      <c r="BI131" s="251">
        <f>-SUM(BE43:BI43)</f>
        <v>-1228.0469229007294</v>
      </c>
      <c r="BJ131" s="252">
        <f>-SUM(BF43:BJ43)</f>
        <v>-1247.7774473761383</v>
      </c>
      <c r="BK131" s="434"/>
      <c r="BL131" s="250">
        <f>-SUM(BH43:BL43)</f>
        <v>-1241.188232132215</v>
      </c>
      <c r="BM131" s="251">
        <f>-SUM(BI43:BM43)</f>
        <v>-1226.6153410506101</v>
      </c>
      <c r="BN131" s="251">
        <f>-SUM(BJ43:BN43)</f>
        <v>-1239.2617718281592</v>
      </c>
      <c r="BO131" s="252">
        <f>-SUM(BK43:BO43)</f>
        <v>-1211.8558154822108</v>
      </c>
      <c r="BP131" s="434"/>
      <c r="BQ131" s="250">
        <f>-SUM(BM43:BQ43)</f>
        <v>-1200.4779945550567</v>
      </c>
      <c r="BR131" s="251">
        <f>-SUM(BN43:BR43)</f>
        <v>-1190.3599255730878</v>
      </c>
      <c r="BS131" s="251">
        <f>-SUM(BO43:BS43)</f>
        <v>-1164.5386882822893</v>
      </c>
      <c r="BT131" s="252">
        <f>-SUM(BP43:BT43)</f>
        <v>-1135.1487336150906</v>
      </c>
      <c r="BU131" s="434"/>
      <c r="BV131" s="250">
        <f>IF(G131&lt;&gt;0, G131, IF(F131&lt;&gt;0, F131, IF(E131&lt;&gt;0, E131, IF(D131&lt;&gt;0,D131, 0))))</f>
        <v>-390.74823090000001</v>
      </c>
      <c r="BW131" s="251">
        <f>IF(L131&lt;&gt;0, L131, IF(K131&lt;&gt;0, K131, IF(J131&lt;&gt;0, J131, IF(I131&lt;&gt;0,I131, 0))))</f>
        <v>-454.15579685</v>
      </c>
      <c r="BX131" s="251">
        <f>IF(Q131&lt;&gt;0, Q131, IF(P131&lt;&gt;0, P131, IF(O131&lt;&gt;0, O131, IF(N131&lt;&gt;0,N131, 0))))</f>
        <v>-528.98656456000003</v>
      </c>
      <c r="BY131" s="251">
        <f>IF(V131&lt;&gt;0, V131, IF(U131&lt;&gt;0, U131, IF(T131&lt;&gt;0, T131, IF(S131&lt;&gt;0,S131, 0))))</f>
        <v>-612.72722336000004</v>
      </c>
      <c r="BZ131" s="251">
        <f>IF(AA131&lt;&gt;0, AA131, IF(Z131&lt;&gt;0, Z131, IF(Y131&lt;&gt;0, Y131, IF(X131&lt;&gt;0, X131, 0))))</f>
        <v>-695.66426414</v>
      </c>
      <c r="CA131" s="251">
        <f>IF(AF131&lt;&gt;0, AF131, IF(AE131&lt;&gt;0, AE131, IF(AD131&lt;&gt;0, AD131, IF(AC131&lt;&gt;0, AC131, 0))))</f>
        <v>-708.47300695000001</v>
      </c>
      <c r="CB131" s="251">
        <f>IF(AK131&lt;&gt;0, AK131, IF(AJ131&lt;&gt;0, AJ131, IF(AI131&lt;&gt;0, AI131, IF(AH131&lt;&gt;0, AH131, 0))))</f>
        <v>-655.25010177000013</v>
      </c>
      <c r="CC131" s="251">
        <f>IF(AP131&lt;&gt;0, AP131, IF(AO131&lt;&gt;0, AO131, IF(AN131&lt;&gt;0, AN131, IF(AM131&lt;&gt;0, AM131, 0))))</f>
        <v>-645.80179926908772</v>
      </c>
      <c r="CD131" s="251">
        <f>IF(AU131&lt;&gt;0, AU131, IF(AT131&lt;&gt;0, AT131, IF(AS131&lt;&gt;0, AS131, IF(AR131&lt;&gt;0, AR131, 0))))</f>
        <v>-783.44443569000009</v>
      </c>
      <c r="CE131" s="251">
        <f>IF(AZ131&lt;&gt;0, AZ131, IF(AY131&lt;&gt;0, AY131, IF(AX131&lt;&gt;0, AX131, IF(AW131&lt;&gt;0, AW131, 0))))</f>
        <v>-803.80148429999986</v>
      </c>
      <c r="CF131" s="251">
        <f>IF(BE131&lt;&gt;0, BE131, IF(BD131&lt;&gt;0, BD131, IF(BC131&lt;&gt;0, BC131, IF(BB131&lt;&gt;0, BB131, 0))))</f>
        <v>-1068.6694910971535</v>
      </c>
      <c r="CG131" s="251">
        <f>IF(BJ131&lt;&gt;0, BJ131, IF(BI131&lt;&gt;0, BI131, IF(BH131&lt;&gt;0, BH131, IF(BG131&lt;&gt;0, BG131, 0))))</f>
        <v>-1247.7774473761383</v>
      </c>
      <c r="CH131" s="251">
        <f t="shared" ref="CH131:CH133" si="479">IF(BO131&lt;&gt;0, BO131, IF(BN131&lt;&gt;0, BN131, IF(BM131&lt;&gt;0, BM131, IF(BL131&lt;&gt;0, BL131, 0))))</f>
        <v>-1211.8558154822108</v>
      </c>
      <c r="CI131" s="252">
        <f t="shared" ref="CI131:CI135" si="480">IF(BT131&lt;&gt;0, BT131, IF(BS131&lt;&gt;0, BS131, IF(BR131&lt;&gt;0, BR131, IF(BQ131&lt;&gt;0, BQ131, 0))))</f>
        <v>-1135.1487336150906</v>
      </c>
      <c r="CK131" s="123"/>
      <c r="CL131" s="123"/>
      <c r="CM131" s="123"/>
      <c r="CN131" s="123"/>
      <c r="CO131" s="123"/>
      <c r="CP131" s="123"/>
      <c r="CQ131" s="123"/>
      <c r="CR131" s="123"/>
      <c r="CS131" s="123"/>
      <c r="CT131" s="123"/>
      <c r="CU131" s="123"/>
      <c r="CV131" s="123"/>
      <c r="CW131" s="123"/>
      <c r="CX131" s="123"/>
    </row>
    <row r="132" spans="1:102" s="238" customFormat="1" ht="15" x14ac:dyDescent="0.25">
      <c r="A132" s="248" t="s">
        <v>140</v>
      </c>
      <c r="B132" s="249"/>
      <c r="C132" s="432"/>
      <c r="D132" s="250" t="s">
        <v>14</v>
      </c>
      <c r="E132" s="251" t="s">
        <v>14</v>
      </c>
      <c r="F132" s="251" t="s">
        <v>14</v>
      </c>
      <c r="G132" s="252">
        <f>-(G129+G131)*G133</f>
        <v>-429.0415366989368</v>
      </c>
      <c r="H132" s="433"/>
      <c r="I132" s="250">
        <f>-(I129+I131)*I133</f>
        <v>-454.36223791194072</v>
      </c>
      <c r="J132" s="251">
        <f t="shared" ref="J132:L132" si="481">-(J129+J131)*J133</f>
        <v>-483.9645071973423</v>
      </c>
      <c r="K132" s="251">
        <f t="shared" si="481"/>
        <v>-504.05416002954428</v>
      </c>
      <c r="L132" s="252">
        <f t="shared" si="481"/>
        <v>-535.64994897939891</v>
      </c>
      <c r="M132" s="433"/>
      <c r="N132" s="250">
        <f>-(N129+N131)*N133</f>
        <v>-551.25220833680055</v>
      </c>
      <c r="O132" s="251">
        <f t="shared" ref="O132" si="482">-(O129+O131)*O133</f>
        <v>-559.14215507820097</v>
      </c>
      <c r="P132" s="251">
        <f t="shared" ref="P132" si="483">-(P129+P131)*P133</f>
        <v>-574.74711834340189</v>
      </c>
      <c r="Q132" s="252">
        <f t="shared" ref="Q132" si="484">-(Q129+Q131)*Q133</f>
        <v>-598.07657483000173</v>
      </c>
      <c r="R132" s="433"/>
      <c r="S132" s="250">
        <f>-(S129+S131)*S133</f>
        <v>-666.49192507920077</v>
      </c>
      <c r="T132" s="251">
        <f t="shared" ref="T132" si="485">-(T129+T131)*T133</f>
        <v>-678.15164754159923</v>
      </c>
      <c r="U132" s="251">
        <f t="shared" ref="U132" si="486">-(U129+U131)*U133</f>
        <v>-687.78172035539922</v>
      </c>
      <c r="V132" s="252">
        <f t="shared" ref="V132" si="487">-(V129+V131)*V133</f>
        <v>-733.07245397239808</v>
      </c>
      <c r="W132" s="433"/>
      <c r="X132" s="250">
        <f>-(X129+X131)*X133</f>
        <v>-724.1379894026004</v>
      </c>
      <c r="Y132" s="251">
        <f t="shared" ref="Y132" si="488">-(Y129+Y131)*Y133</f>
        <v>-764.49309724360046</v>
      </c>
      <c r="Z132" s="251">
        <f t="shared" ref="Z132" si="489">-(Z129+Z131)*Z133</f>
        <v>-819.05758611219983</v>
      </c>
      <c r="AA132" s="252">
        <f t="shared" ref="AA132" si="490">-(AA129+AA131)*AA133</f>
        <v>-810.82905075330359</v>
      </c>
      <c r="AB132" s="433"/>
      <c r="AC132" s="250">
        <f>-(AC129+AC131)*AC133</f>
        <v>-796.11151443189965</v>
      </c>
      <c r="AD132" s="251">
        <f t="shared" ref="AD132" si="491">-(AD129+AD131)*AD133</f>
        <v>-742.29089574046213</v>
      </c>
      <c r="AE132" s="251">
        <f t="shared" ref="AE132" si="492">-(AE129+AE131)*AE133</f>
        <v>-796.35989039734591</v>
      </c>
      <c r="AF132" s="252">
        <f t="shared" ref="AF132" si="493">-(AF129+AF131)*AF133</f>
        <v>-801.83412855859376</v>
      </c>
      <c r="AG132" s="433"/>
      <c r="AH132" s="250">
        <f>-(AH129+AH131)*AH133</f>
        <v>-772.7099737728945</v>
      </c>
      <c r="AI132" s="251">
        <f t="shared" ref="AI132" si="494">-(AI129+AI131)*AI133</f>
        <v>-723.74340357133224</v>
      </c>
      <c r="AJ132" s="251">
        <f t="shared" ref="AJ132" si="495">-(AJ129+AJ131)*AJ133</f>
        <v>-574.76808916064681</v>
      </c>
      <c r="AK132" s="252">
        <f t="shared" ref="AK132" si="496">-(AK129+AK131)*AK133</f>
        <v>-475.03070829869944</v>
      </c>
      <c r="AL132" s="433"/>
      <c r="AM132" s="250">
        <f>-(AM129+AM131)*AM133</f>
        <v>-468.50862139254667</v>
      </c>
      <c r="AN132" s="251">
        <f t="shared" ref="AN132:AP132" si="497">-(AN129+AN131)*AN133</f>
        <v>-486.50837550755722</v>
      </c>
      <c r="AO132" s="251">
        <f t="shared" si="497"/>
        <v>-529.83869958741036</v>
      </c>
      <c r="AP132" s="252">
        <f t="shared" si="497"/>
        <v>-559.09115107699199</v>
      </c>
      <c r="AQ132" s="434"/>
      <c r="AR132" s="250">
        <f t="shared" ref="AR132" si="498">-(AR129+AR131)*AR133</f>
        <v>-527.32618215548644</v>
      </c>
      <c r="AS132" s="251">
        <f t="shared" ref="AS132" si="499">-(AS129+AS131)*AS133</f>
        <v>-416.1807223185092</v>
      </c>
      <c r="AT132" s="251">
        <f t="shared" ref="AT132" si="500">-(AT129+AT131)*AT133</f>
        <v>-377.48579047558383</v>
      </c>
      <c r="AU132" s="252">
        <f t="shared" ref="AU132" si="501">-(AU129+AU131)*AU133</f>
        <v>-301.454405189998</v>
      </c>
      <c r="AV132" s="434"/>
      <c r="AW132" s="250">
        <f t="shared" ref="AW132" si="502">-(AW129+AW131)*AW133</f>
        <v>-336.18351020679825</v>
      </c>
      <c r="AX132" s="251">
        <f t="shared" ref="AX132" si="503">-(AX129+AX131)*AX133</f>
        <v>-411.01688319919867</v>
      </c>
      <c r="AY132" s="251">
        <f t="shared" ref="AY132" si="504">-(AY129+AY131)*AY133</f>
        <v>-346.85537498739546</v>
      </c>
      <c r="AZ132" s="252">
        <f t="shared" ref="AZ132" si="505">-(AZ129+AZ131)*AZ133</f>
        <v>-408.8587462382024</v>
      </c>
      <c r="BA132" s="434"/>
      <c r="BB132" s="250">
        <f t="shared" ref="BB132" si="506">-(BB129+BB131)*BB133</f>
        <v>-409.60656889858035</v>
      </c>
      <c r="BC132" s="251">
        <f t="shared" ref="BC132" si="507">-(BC129+BC131)*BC133</f>
        <v>-537.60375104103548</v>
      </c>
      <c r="BD132" s="251">
        <f t="shared" ref="BD132" si="508">-(BD129+BD131)*BD133</f>
        <v>-561.68206021394849</v>
      </c>
      <c r="BE132" s="252">
        <f t="shared" ref="BE132" si="509">-(BE129+BE131)*BE133</f>
        <v>-656.63673571928803</v>
      </c>
      <c r="BF132" s="434"/>
      <c r="BG132" s="250">
        <f t="shared" ref="BG132:BI132" si="510">-(BG129+BG131)*BG133</f>
        <v>-592.90911376635825</v>
      </c>
      <c r="BH132" s="251">
        <f t="shared" si="510"/>
        <v>-454.69114372285372</v>
      </c>
      <c r="BI132" s="251">
        <f t="shared" si="510"/>
        <v>-759.56625276305772</v>
      </c>
      <c r="BJ132" s="252">
        <f t="shared" ref="BJ132:BL132" si="511">-(BJ129+BJ131)*BJ133</f>
        <v>-975.98539311969046</v>
      </c>
      <c r="BK132" s="434"/>
      <c r="BL132" s="250">
        <f t="shared" si="511"/>
        <v>-1119.447663016829</v>
      </c>
      <c r="BM132" s="251">
        <f t="shared" ref="BM132:BN132" si="512">-(BM129+BM131)*BM133</f>
        <v>-1244.3383658183575</v>
      </c>
      <c r="BN132" s="251">
        <f t="shared" si="512"/>
        <v>-1061.2886306651358</v>
      </c>
      <c r="BO132" s="252">
        <f t="shared" ref="BO132" si="513">-(BO129+BO131)*BO133</f>
        <v>-1099.1754264512119</v>
      </c>
      <c r="BP132" s="434"/>
      <c r="BQ132" s="250">
        <f t="shared" ref="BQ132:BS132" si="514">-(BQ129+BQ131)*BQ133</f>
        <v>-1074.7695176821628</v>
      </c>
      <c r="BR132" s="251">
        <f t="shared" si="514"/>
        <v>-1204.1307604712936</v>
      </c>
      <c r="BS132" s="251">
        <f t="shared" si="514"/>
        <v>-1251.2820805136869</v>
      </c>
      <c r="BT132" s="252">
        <f t="shared" ref="BT132" si="515">-(BT129+BT131)*BT133</f>
        <v>-1036.6933705064864</v>
      </c>
      <c r="BU132" s="434"/>
      <c r="BV132" s="250">
        <f>IF(G132&lt;&gt;0, G132, IF(F132&lt;&gt;0, F132, IF(E132&lt;&gt;0, E132, IF(D132&lt;&gt;0,D132, 0))))</f>
        <v>-429.0415366989368</v>
      </c>
      <c r="BW132" s="251">
        <f>IF(L132&lt;&gt;0, L132, IF(K132&lt;&gt;0, K132, IF(J132&lt;&gt;0, J132, IF(I132&lt;&gt;0,I132, 0))))</f>
        <v>-535.64994897939891</v>
      </c>
      <c r="BX132" s="251">
        <f>IF(Q132&lt;&gt;0, Q132, IF(P132&lt;&gt;0, P132, IF(O132&lt;&gt;0, O132, IF(N132&lt;&gt;0,N132, 0))))</f>
        <v>-598.07657483000173</v>
      </c>
      <c r="BY132" s="251">
        <f>IF(V132&lt;&gt;0, V132, IF(U132&lt;&gt;0, U132, IF(T132&lt;&gt;0, T132, IF(S132&lt;&gt;0,S132, 0))))</f>
        <v>-733.07245397239808</v>
      </c>
      <c r="BZ132" s="251">
        <f>IF(AA132&lt;&gt;0, AA132, IF(Z132&lt;&gt;0, Z132, IF(Y132&lt;&gt;0, Y132, IF(X132&lt;&gt;0, X132, 0))))</f>
        <v>-810.82905075330359</v>
      </c>
      <c r="CA132" s="251">
        <f>IF(AF132&lt;&gt;0, AF132, IF(AE132&lt;&gt;0, AE132, IF(AD132&lt;&gt;0, AD132, IF(AC132&lt;&gt;0, AC132, 0))))</f>
        <v>-801.83412855859376</v>
      </c>
      <c r="CB132" s="251">
        <f>IF(AK132&lt;&gt;0, AK132, IF(AJ132&lt;&gt;0, AJ132, IF(AI132&lt;&gt;0, AI132, IF(AH132&lt;&gt;0, AH132, 0))))</f>
        <v>-475.03070829869944</v>
      </c>
      <c r="CC132" s="251">
        <f>IF(AP132&lt;&gt;0, AP132, IF(AO132&lt;&gt;0, AO132, IF(AN132&lt;&gt;0, AN132, IF(AM132&lt;&gt;0, AM132, 0))))</f>
        <v>-559.09115107699199</v>
      </c>
      <c r="CD132" s="251">
        <f>IF(AU132&lt;&gt;0, AU132, IF(AT132&lt;&gt;0, AT132, IF(AS132&lt;&gt;0, AS132, IF(AR132&lt;&gt;0, AR132, 0))))</f>
        <v>-301.454405189998</v>
      </c>
      <c r="CE132" s="251">
        <f>IF(AZ132&lt;&gt;0, AZ132, IF(AY132&lt;&gt;0, AY132, IF(AX132&lt;&gt;0, AX132, IF(AW132&lt;&gt;0, AW132, 0))))</f>
        <v>-408.8587462382024</v>
      </c>
      <c r="CF132" s="251">
        <f>IF(BE132&lt;&gt;0, BE132, IF(BD132&lt;&gt;0, BD132, IF(BC132&lt;&gt;0, BC132, IF(BB132&lt;&gt;0, BB132, 0))))</f>
        <v>-656.63673571928803</v>
      </c>
      <c r="CG132" s="251">
        <f>IF(BJ132&lt;&gt;0, BJ132, IF(BI132&lt;&gt;0, BI132, IF(BH132&lt;&gt;0, BH132, IF(BG132&lt;&gt;0, BG132, 0))))</f>
        <v>-975.98539311969046</v>
      </c>
      <c r="CH132" s="251">
        <f t="shared" si="479"/>
        <v>-1099.1754264512119</v>
      </c>
      <c r="CI132" s="252">
        <f t="shared" si="480"/>
        <v>-1036.6933705064864</v>
      </c>
      <c r="CK132" s="123"/>
      <c r="CL132" s="123"/>
      <c r="CM132" s="123"/>
      <c r="CN132" s="123"/>
      <c r="CO132" s="123"/>
      <c r="CP132" s="123"/>
      <c r="CQ132" s="123"/>
      <c r="CR132" s="123"/>
      <c r="CS132" s="123"/>
      <c r="CT132" s="123"/>
      <c r="CU132" s="123"/>
      <c r="CV132" s="123"/>
      <c r="CW132" s="123"/>
      <c r="CX132" s="123"/>
    </row>
    <row r="133" spans="1:102" s="238" customFormat="1" ht="15" x14ac:dyDescent="0.25">
      <c r="A133" s="253"/>
      <c r="B133" s="254" t="s">
        <v>7</v>
      </c>
      <c r="C133" s="435"/>
      <c r="D133" s="256">
        <v>0.34</v>
      </c>
      <c r="E133" s="257">
        <v>0.34</v>
      </c>
      <c r="F133" s="257">
        <v>0.34</v>
      </c>
      <c r="G133" s="258">
        <v>0.34</v>
      </c>
      <c r="H133" s="436"/>
      <c r="I133" s="256">
        <v>0.34</v>
      </c>
      <c r="J133" s="257">
        <v>0.34</v>
      </c>
      <c r="K133" s="257">
        <v>0.34</v>
      </c>
      <c r="L133" s="258">
        <v>0.34</v>
      </c>
      <c r="M133" s="436"/>
      <c r="N133" s="256">
        <v>0.34</v>
      </c>
      <c r="O133" s="257">
        <v>0.34</v>
      </c>
      <c r="P133" s="257">
        <v>0.34</v>
      </c>
      <c r="Q133" s="258">
        <v>0.34</v>
      </c>
      <c r="R133" s="436"/>
      <c r="S133" s="256">
        <v>0.34</v>
      </c>
      <c r="T133" s="257">
        <v>0.34</v>
      </c>
      <c r="U133" s="257">
        <v>0.34</v>
      </c>
      <c r="V133" s="258">
        <v>0.34</v>
      </c>
      <c r="W133" s="436"/>
      <c r="X133" s="256">
        <v>0.34</v>
      </c>
      <c r="Y133" s="257">
        <v>0.34</v>
      </c>
      <c r="Z133" s="257">
        <v>0.34</v>
      </c>
      <c r="AA133" s="258">
        <v>0.34</v>
      </c>
      <c r="AB133" s="436"/>
      <c r="AC133" s="256">
        <v>0.34</v>
      </c>
      <c r="AD133" s="257">
        <v>0.34</v>
      </c>
      <c r="AE133" s="257">
        <v>0.34</v>
      </c>
      <c r="AF133" s="258">
        <v>0.34</v>
      </c>
      <c r="AG133" s="436"/>
      <c r="AH133" s="256">
        <v>0.34</v>
      </c>
      <c r="AI133" s="257">
        <v>0.34</v>
      </c>
      <c r="AJ133" s="257">
        <v>0.34</v>
      </c>
      <c r="AK133" s="258">
        <v>0.34</v>
      </c>
      <c r="AL133" s="436"/>
      <c r="AM133" s="256">
        <v>0.34</v>
      </c>
      <c r="AN133" s="257">
        <v>0.34</v>
      </c>
      <c r="AO133" s="257">
        <v>0.34</v>
      </c>
      <c r="AP133" s="260">
        <v>0.34</v>
      </c>
      <c r="AQ133" s="434"/>
      <c r="AR133" s="256">
        <v>0.34</v>
      </c>
      <c r="AS133" s="257">
        <v>0.34</v>
      </c>
      <c r="AT133" s="257">
        <v>0.34</v>
      </c>
      <c r="AU133" s="258">
        <v>0.34</v>
      </c>
      <c r="AV133" s="434"/>
      <c r="AW133" s="256">
        <v>0.34</v>
      </c>
      <c r="AX133" s="257">
        <v>0.34</v>
      </c>
      <c r="AY133" s="257">
        <v>0.34</v>
      </c>
      <c r="AZ133" s="258">
        <v>0.34</v>
      </c>
      <c r="BA133" s="434"/>
      <c r="BB133" s="256">
        <v>0.34</v>
      </c>
      <c r="BC133" s="257">
        <v>0.34</v>
      </c>
      <c r="BD133" s="257">
        <v>0.34</v>
      </c>
      <c r="BE133" s="258">
        <v>0.34</v>
      </c>
      <c r="BF133" s="434"/>
      <c r="BG133" s="256">
        <v>0.32</v>
      </c>
      <c r="BH133" s="257">
        <v>0.32</v>
      </c>
      <c r="BI133" s="257">
        <v>0.32</v>
      </c>
      <c r="BJ133" s="258">
        <v>0.32</v>
      </c>
      <c r="BK133" s="434"/>
      <c r="BL133" s="256">
        <v>0.34</v>
      </c>
      <c r="BM133" s="257">
        <v>0.34</v>
      </c>
      <c r="BN133" s="257">
        <v>0.34</v>
      </c>
      <c r="BO133" s="258">
        <v>0.34</v>
      </c>
      <c r="BP133" s="434"/>
      <c r="BQ133" s="256">
        <v>0.33</v>
      </c>
      <c r="BR133" s="757">
        <v>0.33</v>
      </c>
      <c r="BS133" s="757">
        <v>0.33</v>
      </c>
      <c r="BT133" s="258">
        <v>0.33</v>
      </c>
      <c r="BU133" s="434"/>
      <c r="BV133" s="261">
        <f>IF(G133&lt;&gt;0, G133, IF(F133&lt;&gt;0, F133, IF(E133&lt;&gt;0, E133, IF(D133&lt;&gt;0,D133, 0))))</f>
        <v>0.34</v>
      </c>
      <c r="BW133" s="262">
        <f>IF(L133&lt;&gt;0, L133, IF(K133&lt;&gt;0, K133, IF(J133&lt;&gt;0, J133, IF(I133&lt;&gt;0,I133, 0))))</f>
        <v>0.34</v>
      </c>
      <c r="BX133" s="262">
        <f>IF(Q133&lt;&gt;0, Q133, IF(P133&lt;&gt;0, P133, IF(O133&lt;&gt;0, O133, IF(N133&lt;&gt;0,N133, 0))))</f>
        <v>0.34</v>
      </c>
      <c r="BY133" s="262">
        <f>IF(V133&lt;&gt;0, V133, IF(U133&lt;&gt;0, U133, IF(T133&lt;&gt;0, T133, IF(S133&lt;&gt;0,S133, 0))))</f>
        <v>0.34</v>
      </c>
      <c r="BZ133" s="262">
        <f>IF(AA133&lt;&gt;0, AA133, IF(Z133&lt;&gt;0, Z133, IF(Y133&lt;&gt;0, Y133, IF(X133&lt;&gt;0, X133, 0))))</f>
        <v>0.34</v>
      </c>
      <c r="CA133" s="262">
        <f>IF(AF133&lt;&gt;0, AF133, IF(AE133&lt;&gt;0, AE133, IF(AD133&lt;&gt;0, AD133, IF(AC133&lt;&gt;0, AC133, 0))))</f>
        <v>0.34</v>
      </c>
      <c r="CB133" s="262">
        <f>IF(AK133&lt;&gt;0, AK133, IF(AJ133&lt;&gt;0, AJ133, IF(AI133&lt;&gt;0, AI133, IF(AH133&lt;&gt;0, AH133, 0))))</f>
        <v>0.34</v>
      </c>
      <c r="CC133" s="262">
        <f>IF(AP133&lt;&gt;0, AP133, IF(AO133&lt;&gt;0, AO133, IF(AN133&lt;&gt;0, AN133, IF(AM133&lt;&gt;0, AM133, 0))))</f>
        <v>0.34</v>
      </c>
      <c r="CD133" s="262">
        <f>IF(AU133&lt;&gt;0, AU133, IF(AT133&lt;&gt;0, AT133, IF(AS133&lt;&gt;0, AS133, IF(AR133&lt;&gt;0, AR133, 0))))</f>
        <v>0.34</v>
      </c>
      <c r="CE133" s="262">
        <f>IF(AZ133&lt;&gt;0, AZ133, IF(AY133&lt;&gt;0, AY133, IF(AX133&lt;&gt;0, AX133, IF(AW133&lt;&gt;0, AW133, 0))))</f>
        <v>0.34</v>
      </c>
      <c r="CF133" s="262">
        <f>IF(BE133&lt;&gt;0, BE133, IF(BD133&lt;&gt;0, BD133, IF(BC133&lt;&gt;0, BC133, IF(BB133&lt;&gt;0, BB133, 0))))</f>
        <v>0.34</v>
      </c>
      <c r="CG133" s="262">
        <f>IF(BJ133&lt;&gt;0, BJ133, IF(BI133&lt;&gt;0, BI133, IF(BH133&lt;&gt;0, BH133, IF(BG133&lt;&gt;0, BG133, 0))))</f>
        <v>0.32</v>
      </c>
      <c r="CH133" s="262">
        <f t="shared" si="479"/>
        <v>0.34</v>
      </c>
      <c r="CI133" s="258">
        <f t="shared" si="480"/>
        <v>0.33</v>
      </c>
      <c r="CK133" s="123"/>
      <c r="CL133" s="123"/>
      <c r="CM133" s="123"/>
      <c r="CN133" s="123"/>
      <c r="CO133" s="123"/>
      <c r="CP133" s="123"/>
      <c r="CQ133" s="123"/>
      <c r="CR133" s="123"/>
      <c r="CS133" s="123"/>
      <c r="CT133" s="123"/>
      <c r="CU133" s="123"/>
      <c r="CV133" s="123"/>
      <c r="CW133" s="123"/>
      <c r="CX133" s="123"/>
    </row>
    <row r="134" spans="1:102" s="238" customFormat="1" ht="6" customHeight="1" x14ac:dyDescent="0.25">
      <c r="A134" s="248"/>
      <c r="B134" s="249"/>
      <c r="C134" s="432"/>
      <c r="D134" s="263"/>
      <c r="E134" s="246"/>
      <c r="F134" s="246"/>
      <c r="G134" s="252"/>
      <c r="H134" s="433"/>
      <c r="I134" s="263"/>
      <c r="J134" s="246"/>
      <c r="K134" s="246"/>
      <c r="L134" s="252"/>
      <c r="M134" s="433"/>
      <c r="N134" s="263"/>
      <c r="O134" s="246"/>
      <c r="P134" s="246"/>
      <c r="Q134" s="252"/>
      <c r="R134" s="433"/>
      <c r="S134" s="263"/>
      <c r="T134" s="246"/>
      <c r="U134" s="246"/>
      <c r="V134" s="252"/>
      <c r="W134" s="433"/>
      <c r="X134" s="263"/>
      <c r="Y134" s="246"/>
      <c r="Z134" s="246"/>
      <c r="AA134" s="252"/>
      <c r="AB134" s="433"/>
      <c r="AC134" s="263"/>
      <c r="AD134" s="246"/>
      <c r="AE134" s="246"/>
      <c r="AF134" s="252"/>
      <c r="AG134" s="433"/>
      <c r="AH134" s="263"/>
      <c r="AI134" s="246"/>
      <c r="AJ134" s="246"/>
      <c r="AK134" s="252"/>
      <c r="AL134" s="433"/>
      <c r="AM134" s="263"/>
      <c r="AN134" s="246"/>
      <c r="AO134" s="246"/>
      <c r="AP134" s="252"/>
      <c r="AQ134" s="434"/>
      <c r="AR134" s="263"/>
      <c r="AS134" s="246"/>
      <c r="AT134" s="246"/>
      <c r="AU134" s="252"/>
      <c r="AV134" s="434"/>
      <c r="AW134" s="263"/>
      <c r="AX134" s="246"/>
      <c r="AY134" s="246"/>
      <c r="AZ134" s="252"/>
      <c r="BA134" s="434"/>
      <c r="BB134" s="263"/>
      <c r="BC134" s="246"/>
      <c r="BD134" s="246"/>
      <c r="BE134" s="252"/>
      <c r="BF134" s="434"/>
      <c r="BG134" s="263"/>
      <c r="BH134" s="246"/>
      <c r="BI134" s="246"/>
      <c r="BJ134" s="252"/>
      <c r="BK134" s="434"/>
      <c r="BL134" s="263"/>
      <c r="BM134" s="246"/>
      <c r="BN134" s="246"/>
      <c r="BO134" s="252"/>
      <c r="BP134" s="434"/>
      <c r="BQ134" s="263"/>
      <c r="BR134" s="246"/>
      <c r="BS134" s="246"/>
      <c r="BT134" s="252"/>
      <c r="BU134" s="434"/>
      <c r="BV134" s="250"/>
      <c r="BW134" s="251"/>
      <c r="BX134" s="251"/>
      <c r="BY134" s="251"/>
      <c r="BZ134" s="251"/>
      <c r="CA134" s="251"/>
      <c r="CB134" s="251"/>
      <c r="CC134" s="251"/>
      <c r="CD134" s="251"/>
      <c r="CE134" s="251"/>
      <c r="CF134" s="251"/>
      <c r="CG134" s="251"/>
      <c r="CH134" s="251"/>
      <c r="CI134" s="252"/>
      <c r="CK134" s="123"/>
      <c r="CL134" s="123"/>
      <c r="CM134" s="123"/>
      <c r="CN134" s="123"/>
      <c r="CO134" s="123"/>
      <c r="CP134" s="123"/>
      <c r="CQ134" s="123"/>
      <c r="CR134" s="123"/>
      <c r="CS134" s="123"/>
      <c r="CT134" s="123"/>
      <c r="CU134" s="123"/>
      <c r="CV134" s="123"/>
      <c r="CW134" s="123"/>
      <c r="CX134" s="123"/>
    </row>
    <row r="135" spans="1:102" s="238" customFormat="1" ht="15" x14ac:dyDescent="0.25">
      <c r="A135" s="239" t="s">
        <v>8</v>
      </c>
      <c r="B135" s="240"/>
      <c r="C135" s="273"/>
      <c r="D135" s="242" t="s">
        <v>14</v>
      </c>
      <c r="E135" s="243" t="s">
        <v>14</v>
      </c>
      <c r="F135" s="243" t="s">
        <v>14</v>
      </c>
      <c r="G135" s="244">
        <f>SUM(G129,G131,G132)</f>
        <v>832.84533594499476</v>
      </c>
      <c r="H135" s="277"/>
      <c r="I135" s="242">
        <f>SUM(I129,I131,I132)</f>
        <v>881.99728535847305</v>
      </c>
      <c r="J135" s="243">
        <f t="shared" ref="J135:L135" si="516">SUM(J129,J131,J132)</f>
        <v>939.46051397131146</v>
      </c>
      <c r="K135" s="243">
        <f t="shared" si="516"/>
        <v>978.45807535146821</v>
      </c>
      <c r="L135" s="244">
        <f t="shared" si="516"/>
        <v>1039.7910774305976</v>
      </c>
      <c r="M135" s="277"/>
      <c r="N135" s="242">
        <f>SUM(N129,N131,N132)</f>
        <v>1070.0778161832009</v>
      </c>
      <c r="O135" s="243">
        <f t="shared" ref="O135:Q135" si="517">SUM(O129,O131,O132)</f>
        <v>1085.3935951518015</v>
      </c>
      <c r="P135" s="243">
        <f t="shared" si="517"/>
        <v>1115.6855826666038</v>
      </c>
      <c r="Q135" s="244">
        <f t="shared" si="517"/>
        <v>1160.9721746700034</v>
      </c>
      <c r="R135" s="277"/>
      <c r="S135" s="242">
        <f>SUM(S129,S131,S132)</f>
        <v>1293.7784428008013</v>
      </c>
      <c r="T135" s="243">
        <f t="shared" ref="T135:V135" si="518">SUM(T129,T131,T132)</f>
        <v>1316.4120216983983</v>
      </c>
      <c r="U135" s="243">
        <f t="shared" si="518"/>
        <v>1335.1056924545983</v>
      </c>
      <c r="V135" s="244">
        <f t="shared" si="518"/>
        <v>1423.022998887596</v>
      </c>
      <c r="W135" s="277"/>
      <c r="X135" s="242">
        <f>SUM(X129,X131,X132)</f>
        <v>1405.6796264874006</v>
      </c>
      <c r="Y135" s="243">
        <f t="shared" ref="Y135:AA135" si="519">SUM(Y129,Y131,Y132)</f>
        <v>1484.0160122964007</v>
      </c>
      <c r="Z135" s="243">
        <f t="shared" si="519"/>
        <v>1589.9353142177997</v>
      </c>
      <c r="AA135" s="244">
        <f t="shared" si="519"/>
        <v>1573.9622749917069</v>
      </c>
      <c r="AB135" s="277"/>
      <c r="AC135" s="242">
        <f>SUM(AC129,AC131,AC132)</f>
        <v>1545.3929397795696</v>
      </c>
      <c r="AD135" s="243">
        <f t="shared" ref="AD135:AF135" si="520">SUM(AD129,AD131,AD132)</f>
        <v>1440.91762114325</v>
      </c>
      <c r="AE135" s="243">
        <f t="shared" si="520"/>
        <v>1545.8750813595536</v>
      </c>
      <c r="AF135" s="244">
        <f t="shared" si="520"/>
        <v>1556.5015436725639</v>
      </c>
      <c r="AG135" s="277"/>
      <c r="AH135" s="242">
        <f>SUM(AH129,AH131,AH132)</f>
        <v>1499.9664196767949</v>
      </c>
      <c r="AI135" s="243">
        <f t="shared" ref="AI135:AP135" si="521">SUM(AI129,AI131,AI132)</f>
        <v>1404.9136657561153</v>
      </c>
      <c r="AJ135" s="243">
        <f t="shared" si="521"/>
        <v>1115.7262907236086</v>
      </c>
      <c r="AK135" s="244">
        <f t="shared" si="521"/>
        <v>922.11843375629883</v>
      </c>
      <c r="AL135" s="433"/>
      <c r="AM135" s="242">
        <f>SUM(AM129,AM131,AM132)</f>
        <v>909.45791211494338</v>
      </c>
      <c r="AN135" s="243">
        <f t="shared" si="521"/>
        <v>944.3986112793757</v>
      </c>
      <c r="AO135" s="243">
        <f t="shared" si="521"/>
        <v>1028.5104168461494</v>
      </c>
      <c r="AP135" s="244">
        <f t="shared" si="521"/>
        <v>1085.2945873847491</v>
      </c>
      <c r="AQ135" s="434"/>
      <c r="AR135" s="242">
        <f t="shared" ref="AR135" si="522">SUM(AR129,AR131,AR132)</f>
        <v>1023.6331771253559</v>
      </c>
      <c r="AS135" s="243">
        <f t="shared" ref="AS135:AU135" si="523">SUM(AS129,AS131,AS132)</f>
        <v>807.88022567710595</v>
      </c>
      <c r="AT135" s="243">
        <f t="shared" si="523"/>
        <v>732.76653445260376</v>
      </c>
      <c r="AU135" s="244">
        <f t="shared" si="523"/>
        <v>585.17619830999615</v>
      </c>
      <c r="AV135" s="434"/>
      <c r="AW135" s="242">
        <f t="shared" ref="AW135:AZ135" si="524">SUM(AW129,AW131,AW132)</f>
        <v>652.59151981319656</v>
      </c>
      <c r="AX135" s="243">
        <f t="shared" si="524"/>
        <v>797.8563026807974</v>
      </c>
      <c r="AY135" s="243">
        <f t="shared" si="524"/>
        <v>673.3074926225911</v>
      </c>
      <c r="AZ135" s="244">
        <f t="shared" si="524"/>
        <v>793.66697799180452</v>
      </c>
      <c r="BA135" s="434"/>
      <c r="BB135" s="242">
        <f t="shared" ref="BB135:BE135" si="525">SUM(BB129,BB131,BB132)</f>
        <v>795.11863374430288</v>
      </c>
      <c r="BC135" s="243">
        <f t="shared" si="525"/>
        <v>1043.5837520208333</v>
      </c>
      <c r="BD135" s="243">
        <f t="shared" si="525"/>
        <v>1090.323999238841</v>
      </c>
      <c r="BE135" s="244">
        <f t="shared" si="525"/>
        <v>1274.6477811021471</v>
      </c>
      <c r="BF135" s="434"/>
      <c r="BG135" s="242">
        <f t="shared" ref="BG135:BI135" si="526">SUM(BG129,BG131,BG132)</f>
        <v>1259.9318667535113</v>
      </c>
      <c r="BH135" s="243">
        <f t="shared" si="526"/>
        <v>966.21868041106427</v>
      </c>
      <c r="BI135" s="243">
        <f t="shared" si="526"/>
        <v>1614.0782871214976</v>
      </c>
      <c r="BJ135" s="244">
        <f t="shared" ref="BJ135:BL135" si="527">SUM(BJ129,BJ131,BJ132)</f>
        <v>2073.9689603793422</v>
      </c>
      <c r="BK135" s="434"/>
      <c r="BL135" s="242">
        <f t="shared" si="527"/>
        <v>2173.0454635032565</v>
      </c>
      <c r="BM135" s="243">
        <f t="shared" ref="BM135:BN135" si="528">SUM(BM129,BM131,BM132)</f>
        <v>2415.4803571768116</v>
      </c>
      <c r="BN135" s="243">
        <f t="shared" si="528"/>
        <v>2060.1485183499694</v>
      </c>
      <c r="BO135" s="244">
        <f>SUM(BO129,BO131,BO132)</f>
        <v>2133.6934748758817</v>
      </c>
      <c r="BP135" s="434"/>
      <c r="BQ135" s="242">
        <f>SUM(BQ129,BQ131,BQ132)</f>
        <v>2182.107808627421</v>
      </c>
      <c r="BR135" s="243">
        <f>SUM(BR129,BR131,BR132)</f>
        <v>2444.7503318659592</v>
      </c>
      <c r="BS135" s="243">
        <f>SUM(BS129,BS131,BS132)</f>
        <v>2540.4817998308181</v>
      </c>
      <c r="BT135" s="244">
        <f>SUM(BT129,BT131,BT132)</f>
        <v>2104.8016916343813</v>
      </c>
      <c r="BU135" s="434"/>
      <c r="BV135" s="242">
        <f>IF(G135&lt;&gt;0, G135, IF(F135&lt;&gt;0, F135, IF(E135&lt;&gt;0, E135, IF(D135&lt;&gt;0,D135, 0))))</f>
        <v>832.84533594499476</v>
      </c>
      <c r="BW135" s="243">
        <f>IF(L135&lt;&gt;0, L135, IF(K135&lt;&gt;0, K135, IF(J135&lt;&gt;0, J135, IF(I135&lt;&gt;0,I135, 0))))</f>
        <v>1039.7910774305976</v>
      </c>
      <c r="BX135" s="243">
        <f>IF(Q135&lt;&gt;0, Q135, IF(P135&lt;&gt;0, P135, IF(O135&lt;&gt;0, O135, IF(N135&lt;&gt;0,N135, 0))))</f>
        <v>1160.9721746700034</v>
      </c>
      <c r="BY135" s="243">
        <f>IF(V135&lt;&gt;0, V135, IF(U135&lt;&gt;0, U135, IF(T135&lt;&gt;0, T135, IF(S135&lt;&gt;0,S135, 0))))</f>
        <v>1423.022998887596</v>
      </c>
      <c r="BZ135" s="243">
        <f>IF(AA135&lt;&gt;0, AA135, IF(Z135&lt;&gt;0, Z135, IF(Y135&lt;&gt;0, Y135, IF(X135&lt;&gt;0, X135, 0))))</f>
        <v>1573.9622749917069</v>
      </c>
      <c r="CA135" s="243">
        <f>IF(AF135&lt;&gt;0, AF135, IF(AE135&lt;&gt;0, AE135, IF(AD135&lt;&gt;0, AD135, IF(AC135&lt;&gt;0, AC135, 0))))</f>
        <v>1556.5015436725639</v>
      </c>
      <c r="CB135" s="243">
        <f>IF(AK135&lt;&gt;0, AK135, IF(AJ135&lt;&gt;0, AJ135, IF(AI135&lt;&gt;0, AI135, IF(AH135&lt;&gt;0, AH135, 0))))</f>
        <v>922.11843375629883</v>
      </c>
      <c r="CC135" s="243">
        <f>IF(AP135&lt;&gt;0, AP135, IF(AO135&lt;&gt;0, AO135, IF(AN135&lt;&gt;0, AN135, IF(AM135&lt;&gt;0, AM135, 0))))</f>
        <v>1085.2945873847491</v>
      </c>
      <c r="CD135" s="243">
        <f>IF(AU135&lt;&gt;0, AU135, IF(AT135&lt;&gt;0, AT135, IF(AS135&lt;&gt;0, AS135, IF(AR135&lt;&gt;0, AR135, 0))))</f>
        <v>585.17619830999615</v>
      </c>
      <c r="CE135" s="243">
        <f>IF(AZ135&lt;&gt;0, AZ135, IF(AY135&lt;&gt;0, AY135, IF(AX135&lt;&gt;0, AX135, IF(AW135&lt;&gt;0, AW135, 0))))</f>
        <v>793.66697799180452</v>
      </c>
      <c r="CF135" s="243">
        <f>IF(BE135&lt;&gt;0, BE135, IF(BD135&lt;&gt;0, BD135, IF(BC135&lt;&gt;0, BC135, IF(BB135&lt;&gt;0, BB135, 0))))</f>
        <v>1274.6477811021471</v>
      </c>
      <c r="CG135" s="243">
        <f>IF(BJ135&lt;&gt;0, BJ135, IF(BI135&lt;&gt;0, BI135, IF(BH135&lt;&gt;0, BH135, IF(BG135&lt;&gt;0, BG135, 0))))</f>
        <v>2073.9689603793422</v>
      </c>
      <c r="CH135" s="243">
        <f>IF(BO135&lt;&gt;0, BO135, IF(BN135&lt;&gt;0, BN135, IF(BM135&lt;&gt;0, BM135, IF(BL135&lt;&gt;0, BL135, 0))))</f>
        <v>2133.6934748758817</v>
      </c>
      <c r="CI135" s="244">
        <f t="shared" si="480"/>
        <v>2104.8016916343813</v>
      </c>
      <c r="CK135" s="123"/>
      <c r="CL135" s="123"/>
      <c r="CM135" s="123"/>
      <c r="CN135" s="123"/>
      <c r="CO135" s="123"/>
      <c r="CP135" s="123"/>
      <c r="CQ135" s="123"/>
      <c r="CR135" s="123"/>
      <c r="CS135" s="123"/>
      <c r="CT135" s="123"/>
      <c r="CU135" s="123"/>
      <c r="CV135" s="123"/>
      <c r="CW135" s="123"/>
      <c r="CX135" s="123"/>
    </row>
    <row r="136" spans="1:102" s="238" customFormat="1" ht="15" x14ac:dyDescent="0.25">
      <c r="A136" s="248"/>
      <c r="B136" s="249"/>
      <c r="C136" s="432"/>
      <c r="D136" s="263"/>
      <c r="E136" s="246"/>
      <c r="F136" s="246"/>
      <c r="G136" s="252"/>
      <c r="H136" s="433"/>
      <c r="I136" s="263"/>
      <c r="J136" s="246"/>
      <c r="K136" s="246"/>
      <c r="L136" s="252"/>
      <c r="M136" s="433"/>
      <c r="N136" s="263"/>
      <c r="O136" s="246"/>
      <c r="P136" s="246"/>
      <c r="Q136" s="252"/>
      <c r="R136" s="433"/>
      <c r="S136" s="263"/>
      <c r="T136" s="246"/>
      <c r="U136" s="246"/>
      <c r="V136" s="252"/>
      <c r="W136" s="433"/>
      <c r="X136" s="263"/>
      <c r="Y136" s="246"/>
      <c r="Z136" s="246"/>
      <c r="AA136" s="252"/>
      <c r="AB136" s="433"/>
      <c r="AC136" s="263"/>
      <c r="AD136" s="246"/>
      <c r="AE136" s="246"/>
      <c r="AF136" s="252"/>
      <c r="AG136" s="433"/>
      <c r="AH136" s="263"/>
      <c r="AI136" s="246"/>
      <c r="AJ136" s="246"/>
      <c r="AK136" s="252"/>
      <c r="AL136" s="433"/>
      <c r="AM136" s="263"/>
      <c r="AN136" s="246"/>
      <c r="AO136" s="246"/>
      <c r="AP136" s="252"/>
      <c r="AQ136" s="434"/>
      <c r="AR136" s="263"/>
      <c r="AS136" s="246"/>
      <c r="AT136" s="246"/>
      <c r="AU136" s="252"/>
      <c r="AV136" s="434"/>
      <c r="AW136" s="263"/>
      <c r="AX136" s="246"/>
      <c r="AY136" s="246"/>
      <c r="AZ136" s="252"/>
      <c r="BA136" s="434"/>
      <c r="BB136" s="263"/>
      <c r="BC136" s="246"/>
      <c r="BD136" s="246"/>
      <c r="BE136" s="252"/>
      <c r="BF136" s="434"/>
      <c r="BG136" s="263"/>
      <c r="BH136" s="246"/>
      <c r="BI136" s="246"/>
      <c r="BJ136" s="252"/>
      <c r="BK136" s="434"/>
      <c r="BL136" s="263"/>
      <c r="BM136" s="246"/>
      <c r="BN136" s="246"/>
      <c r="BO136" s="252"/>
      <c r="BP136" s="434"/>
      <c r="BQ136" s="263"/>
      <c r="BR136" s="246"/>
      <c r="BS136" s="246"/>
      <c r="BT136" s="252"/>
      <c r="BU136" s="434"/>
      <c r="BV136" s="250"/>
      <c r="BW136" s="251"/>
      <c r="BX136" s="251"/>
      <c r="BY136" s="251"/>
      <c r="BZ136" s="251"/>
      <c r="CA136" s="251"/>
      <c r="CB136" s="251"/>
      <c r="CC136" s="251"/>
      <c r="CD136" s="251"/>
      <c r="CE136" s="251"/>
      <c r="CF136" s="251"/>
      <c r="CG136" s="251"/>
      <c r="CH136" s="251"/>
      <c r="CI136" s="252"/>
      <c r="CK136" s="123"/>
      <c r="CL136" s="123"/>
      <c r="CM136" s="123"/>
      <c r="CN136" s="123"/>
      <c r="CO136" s="123"/>
      <c r="CP136" s="123"/>
      <c r="CQ136" s="123"/>
      <c r="CR136" s="123"/>
      <c r="CS136" s="123"/>
      <c r="CT136" s="123"/>
      <c r="CU136" s="123"/>
      <c r="CV136" s="123"/>
      <c r="CW136" s="123"/>
      <c r="CX136" s="123"/>
    </row>
    <row r="137" spans="1:102" s="238" customFormat="1" ht="15" x14ac:dyDescent="0.25">
      <c r="A137" s="248" t="s">
        <v>196</v>
      </c>
      <c r="B137" s="249"/>
      <c r="C137" s="432"/>
      <c r="D137" s="250">
        <f>D108</f>
        <v>5368.3118967499977</v>
      </c>
      <c r="E137" s="251">
        <f>E108</f>
        <v>5509.8442194999998</v>
      </c>
      <c r="F137" s="251">
        <f>F108</f>
        <v>5744.5971252599993</v>
      </c>
      <c r="G137" s="252">
        <f>G108</f>
        <v>5978.2777746199999</v>
      </c>
      <c r="H137" s="433"/>
      <c r="I137" s="250">
        <f>I108</f>
        <v>6281.1424352799986</v>
      </c>
      <c r="J137" s="251">
        <f>J108</f>
        <v>6221.5867990099996</v>
      </c>
      <c r="K137" s="251">
        <f>K108</f>
        <v>6276.1864743799997</v>
      </c>
      <c r="L137" s="252">
        <f>L108</f>
        <v>6659.3673515500004</v>
      </c>
      <c r="M137" s="433"/>
      <c r="N137" s="250">
        <f>N108</f>
        <v>6810.1464862500006</v>
      </c>
      <c r="O137" s="251">
        <f>O108</f>
        <v>6740.3851169199997</v>
      </c>
      <c r="P137" s="251">
        <f>P108</f>
        <v>6977.6916297199996</v>
      </c>
      <c r="Q137" s="252">
        <f>Q108</f>
        <v>7299.1845615100001</v>
      </c>
      <c r="R137" s="433"/>
      <c r="S137" s="250">
        <f>S108</f>
        <v>7856.1260099999981</v>
      </c>
      <c r="T137" s="251">
        <f>T108</f>
        <v>7942.4241738799992</v>
      </c>
      <c r="U137" s="251">
        <f>U108</f>
        <v>8166.8395717999992</v>
      </c>
      <c r="V137" s="252">
        <f>V108</f>
        <v>8547.5066453200016</v>
      </c>
      <c r="W137" s="433"/>
      <c r="X137" s="250">
        <f>X108</f>
        <v>8605.45264967</v>
      </c>
      <c r="Y137" s="251">
        <f>Y108</f>
        <v>8341.6369780700006</v>
      </c>
      <c r="Z137" s="251">
        <f>Z108</f>
        <v>8580.6479483299991</v>
      </c>
      <c r="AA137" s="252">
        <f>AA108</f>
        <v>9295.736685660002</v>
      </c>
      <c r="AB137" s="433"/>
      <c r="AC137" s="250">
        <f>AC108</f>
        <v>9101.263930324134</v>
      </c>
      <c r="AD137" s="251">
        <f>AD108</f>
        <v>9039.9032565213747</v>
      </c>
      <c r="AE137" s="251">
        <f>AE108</f>
        <v>9969.5461089395649</v>
      </c>
      <c r="AF137" s="252">
        <f>AF108</f>
        <v>11655.719884072012</v>
      </c>
      <c r="AG137" s="433"/>
      <c r="AH137" s="250">
        <f>AH108</f>
        <v>11721.013396810002</v>
      </c>
      <c r="AI137" s="251">
        <f>AI108</f>
        <v>11470.641154100002</v>
      </c>
      <c r="AJ137" s="251">
        <f>AJ108</f>
        <v>12035.85086855</v>
      </c>
      <c r="AK137" s="252">
        <f>AK108</f>
        <v>11928.032865310002</v>
      </c>
      <c r="AL137" s="433"/>
      <c r="AM137" s="250">
        <v>11650.734954637515</v>
      </c>
      <c r="AN137" s="251">
        <v>11705.127680961719</v>
      </c>
      <c r="AO137" s="251">
        <v>11943.99187091091</v>
      </c>
      <c r="AP137" s="252">
        <v>12571.997512141172</v>
      </c>
      <c r="AQ137" s="434"/>
      <c r="AR137" s="250">
        <f>AR108</f>
        <v>12368.841636220002</v>
      </c>
      <c r="AS137" s="251">
        <f>AS108</f>
        <v>12044.940545090001</v>
      </c>
      <c r="AT137" s="251">
        <f>AT108</f>
        <v>13162.064435430004</v>
      </c>
      <c r="AU137" s="252">
        <f>AU108</f>
        <v>13521.74083990834</v>
      </c>
      <c r="AV137" s="434"/>
      <c r="AW137" s="250">
        <f>AW108</f>
        <v>14409.164750483209</v>
      </c>
      <c r="AX137" s="251">
        <f>AX108</f>
        <v>15077.762410775096</v>
      </c>
      <c r="AY137" s="251">
        <f>AY108</f>
        <v>16012.563030452897</v>
      </c>
      <c r="AZ137" s="252">
        <f>AZ108</f>
        <v>17067.006845725988</v>
      </c>
      <c r="BA137" s="434"/>
      <c r="BB137" s="250">
        <f>BB108</f>
        <v>18149.180972100003</v>
      </c>
      <c r="BC137" s="251">
        <f>BC108</f>
        <v>20305.354476880108</v>
      </c>
      <c r="BD137" s="251">
        <f>BD108</f>
        <v>19279.400981666688</v>
      </c>
      <c r="BE137" s="252">
        <f>BE108</f>
        <v>20934.886002728057</v>
      </c>
      <c r="BF137" s="434"/>
      <c r="BG137" s="250">
        <f>BG108</f>
        <v>20622.517954429997</v>
      </c>
      <c r="BH137" s="251">
        <f>BH108</f>
        <v>20022.612549910002</v>
      </c>
      <c r="BI137" s="251">
        <f>BI108</f>
        <v>21448.013398740004</v>
      </c>
      <c r="BJ137" s="252">
        <f>BJ108</f>
        <v>22726.052101439996</v>
      </c>
      <c r="BK137" s="434"/>
      <c r="BL137" s="250">
        <f>BL108</f>
        <v>21455.255370980001</v>
      </c>
      <c r="BM137" s="251">
        <f>BM108</f>
        <v>21669.658222805898</v>
      </c>
      <c r="BN137" s="251">
        <f>BN108</f>
        <v>22266.684932492179</v>
      </c>
      <c r="BO137" s="252">
        <f>BO108</f>
        <v>21739.987230182778</v>
      </c>
      <c r="BP137" s="434"/>
      <c r="BQ137" s="250">
        <f>BQ108</f>
        <v>21652.657261718079</v>
      </c>
      <c r="BR137" s="251">
        <f>BR108</f>
        <v>22063.917363421275</v>
      </c>
      <c r="BS137" s="251">
        <f>BS108</f>
        <v>22036.692623694958</v>
      </c>
      <c r="BT137" s="252">
        <f>BT108</f>
        <v>22993.491810431973</v>
      </c>
      <c r="BU137" s="434"/>
      <c r="BV137" s="250">
        <f>IF(G137&lt;&gt;0, G137, IF(F137&lt;&gt;0, F137, IF(E137&lt;&gt;0, E137, IF(D137&lt;&gt;0,D137, 0))))</f>
        <v>5978.2777746199999</v>
      </c>
      <c r="BW137" s="251">
        <f>IF(L137&lt;&gt;0, L137, IF(K137&lt;&gt;0, K137, IF(J137&lt;&gt;0, J137, IF(I137&lt;&gt;0,I137, 0))))</f>
        <v>6659.3673515500004</v>
      </c>
      <c r="BX137" s="251">
        <f>IF(Q137&lt;&gt;0, Q137, IF(P137&lt;&gt;0, P137, IF(O137&lt;&gt;0, O137, IF(N137&lt;&gt;0,N137, 0))))</f>
        <v>7299.1845615100001</v>
      </c>
      <c r="BY137" s="251">
        <f>IF(V137&lt;&gt;0, V137, IF(U137&lt;&gt;0, U137, IF(T137&lt;&gt;0, T137, IF(S137&lt;&gt;0,S137, 0))))</f>
        <v>8547.5066453200016</v>
      </c>
      <c r="BZ137" s="251">
        <f>IF(AA137&lt;&gt;0, AA137, IF(Z137&lt;&gt;0, Z137, IF(Y137&lt;&gt;0, Y137, IF(X137&lt;&gt;0, X137, 0))))</f>
        <v>9295.736685660002</v>
      </c>
      <c r="CA137" s="251">
        <f>IF(AF137&lt;&gt;0, AF137, IF(AE137&lt;&gt;0, AE137, IF(AD137&lt;&gt;0, AD137, IF(AC137&lt;&gt;0, AC137, 0))))</f>
        <v>11655.719884072012</v>
      </c>
      <c r="CB137" s="251">
        <f>IF(AK137&lt;&gt;0, AK137, IF(AJ137&lt;&gt;0, AJ137, IF(AI137&lt;&gt;0, AI137, IF(AH137&lt;&gt;0, AH137, 0))))</f>
        <v>11928.032865310002</v>
      </c>
      <c r="CC137" s="251">
        <f>IF(AP137&lt;&gt;0, AP137, IF(AO137&lt;&gt;0, AO137, IF(AN137&lt;&gt;0, AN137, IF(AM137&lt;&gt;0, AM137, 0))))</f>
        <v>12571.997512141172</v>
      </c>
      <c r="CD137" s="251">
        <f>IF(AU137&lt;&gt;0, AU137, IF(AT137&lt;&gt;0, AT137, IF(AS137&lt;&gt;0, AS137, IF(AR137&lt;&gt;0, AR137, 0))))</f>
        <v>13521.74083990834</v>
      </c>
      <c r="CE137" s="251">
        <f>IF(AZ137&lt;&gt;0, AZ137, IF(AY137&lt;&gt;0, AY137, IF(AX137&lt;&gt;0, AX137, IF(AW137&lt;&gt;0, AW137, 0))))</f>
        <v>17067.006845725988</v>
      </c>
      <c r="CF137" s="251">
        <f>IF(BE137&lt;&gt;0, BE137, IF(BD137&lt;&gt;0, BD137, IF(BC137&lt;&gt;0, BC137, IF(BB137&lt;&gt;0, BB137, 0))))</f>
        <v>20934.886002728057</v>
      </c>
      <c r="CG137" s="251">
        <f>IF(BJ137&lt;&gt;0, BJ137, IF(BI137&lt;&gt;0, BI137, IF(BH137&lt;&gt;0, BH137, IF(BG137&lt;&gt;0, BG137, 0))))</f>
        <v>22726.052101439996</v>
      </c>
      <c r="CH137" s="251">
        <f t="shared" ref="CH137:CH138" si="529">IF(BO137&lt;&gt;0, BO137, IF(BN137&lt;&gt;0, BN137, IF(BM137&lt;&gt;0, BM137, IF(BL137&lt;&gt;0, BL137, 0))))</f>
        <v>21739.987230182778</v>
      </c>
      <c r="CI137" s="252">
        <f t="shared" ref="CI137:CI142" si="530">IF(BT137&lt;&gt;0, BT137, IF(BS137&lt;&gt;0, BS137, IF(BR137&lt;&gt;0, BR137, IF(BQ137&lt;&gt;0, BQ137, 0))))</f>
        <v>22993.491810431973</v>
      </c>
      <c r="CK137" s="123"/>
      <c r="CL137" s="123"/>
      <c r="CM137" s="123"/>
      <c r="CN137" s="123"/>
      <c r="CO137" s="123"/>
      <c r="CP137" s="123"/>
      <c r="CQ137" s="123"/>
      <c r="CR137" s="123"/>
      <c r="CS137" s="123"/>
      <c r="CT137" s="123"/>
      <c r="CU137" s="123"/>
      <c r="CV137" s="123"/>
      <c r="CW137" s="123"/>
      <c r="CX137" s="123"/>
    </row>
    <row r="138" spans="1:102" s="238" customFormat="1" ht="15" x14ac:dyDescent="0.25">
      <c r="A138" s="264" t="s">
        <v>197</v>
      </c>
      <c r="B138" s="265"/>
      <c r="C138" s="437"/>
      <c r="D138" s="250">
        <f>D122</f>
        <v>1314.9035887645728</v>
      </c>
      <c r="E138" s="251">
        <f>E122</f>
        <v>1339.6842940428164</v>
      </c>
      <c r="F138" s="251">
        <f>F122</f>
        <v>1406.4187171851815</v>
      </c>
      <c r="G138" s="252">
        <f>G122</f>
        <v>1713.5683068375472</v>
      </c>
      <c r="H138" s="438"/>
      <c r="I138" s="250">
        <f>I122</f>
        <v>1590.5860072200001</v>
      </c>
      <c r="J138" s="251">
        <f>J122</f>
        <v>1324.5138527199999</v>
      </c>
      <c r="K138" s="251">
        <f>K122</f>
        <v>1266.0839200999999</v>
      </c>
      <c r="L138" s="252">
        <f>L122</f>
        <v>1395.9701641300003</v>
      </c>
      <c r="M138" s="438"/>
      <c r="N138" s="250">
        <f>N122</f>
        <v>1217.8598968599999</v>
      </c>
      <c r="O138" s="251">
        <f>O122</f>
        <v>1122.6326728400002</v>
      </c>
      <c r="P138" s="251">
        <f>P122</f>
        <v>1208.5054265900001</v>
      </c>
      <c r="Q138" s="252">
        <f>Q122</f>
        <v>1453.6003250200001</v>
      </c>
      <c r="R138" s="438"/>
      <c r="S138" s="250">
        <f>S122</f>
        <v>1344.04304458</v>
      </c>
      <c r="T138" s="251">
        <f>T122</f>
        <v>1208.0027185599999</v>
      </c>
      <c r="U138" s="251">
        <f>U122</f>
        <v>1208.5689878199996</v>
      </c>
      <c r="V138" s="252">
        <f>V122</f>
        <v>1712.9425522299998</v>
      </c>
      <c r="W138" s="438"/>
      <c r="X138" s="250">
        <f>X122</f>
        <v>1254.9819109400003</v>
      </c>
      <c r="Y138" s="251">
        <f>Y122</f>
        <v>1281.2000534399999</v>
      </c>
      <c r="Z138" s="251">
        <f>Z122</f>
        <v>1350.3812016300001</v>
      </c>
      <c r="AA138" s="252">
        <f>AA122</f>
        <v>1888.0363767999997</v>
      </c>
      <c r="AB138" s="438"/>
      <c r="AC138" s="250">
        <f>AC122</f>
        <v>1387.8304366831171</v>
      </c>
      <c r="AD138" s="251">
        <f>AD122</f>
        <v>1377.9385379031171</v>
      </c>
      <c r="AE138" s="251">
        <f>AE122</f>
        <v>1772.0663243431172</v>
      </c>
      <c r="AF138" s="252">
        <f>AF122</f>
        <v>2483.7412294113037</v>
      </c>
      <c r="AG138" s="438"/>
      <c r="AH138" s="250">
        <f>AH122</f>
        <v>2255.8817837799998</v>
      </c>
      <c r="AI138" s="251">
        <f>AI122</f>
        <v>2047.5017061399994</v>
      </c>
      <c r="AJ138" s="251">
        <f>AJ122</f>
        <v>2470.5493905799999</v>
      </c>
      <c r="AK138" s="252">
        <f>AK122</f>
        <v>2967.4444216700003</v>
      </c>
      <c r="AL138" s="433"/>
      <c r="AM138" s="250">
        <v>2504.8876923700018</v>
      </c>
      <c r="AN138" s="251">
        <v>2863.6971904299971</v>
      </c>
      <c r="AO138" s="251">
        <v>2803.4226685299986</v>
      </c>
      <c r="AP138" s="252">
        <v>3116.0632562299984</v>
      </c>
      <c r="AQ138" s="434"/>
      <c r="AR138" s="250">
        <f>AR122</f>
        <v>3292.3084737699996</v>
      </c>
      <c r="AS138" s="251">
        <f>AS122</f>
        <v>3469.6895956600001</v>
      </c>
      <c r="AT138" s="251">
        <f>AT122</f>
        <v>4423.1690519900003</v>
      </c>
      <c r="AU138" s="252">
        <f>AU122</f>
        <v>4788.7701539999989</v>
      </c>
      <c r="AV138" s="434"/>
      <c r="AW138" s="250">
        <f>AW122</f>
        <v>5177.7269723199997</v>
      </c>
      <c r="AX138" s="251">
        <f>AX122</f>
        <v>5882.6991149000005</v>
      </c>
      <c r="AY138" s="251">
        <f>AY122</f>
        <v>6707.9086194799993</v>
      </c>
      <c r="AZ138" s="252">
        <f>AZ122</f>
        <v>7512.8831135</v>
      </c>
      <c r="BA138" s="434"/>
      <c r="BB138" s="250">
        <f>BB122</f>
        <v>7106.7847280299984</v>
      </c>
      <c r="BC138" s="251">
        <f>BC122</f>
        <v>8532.9733718000007</v>
      </c>
      <c r="BD138" s="251">
        <f>BD122</f>
        <v>8082.3695894799994</v>
      </c>
      <c r="BE138" s="252">
        <f>BE122</f>
        <v>9813.5007861000013</v>
      </c>
      <c r="BF138" s="434"/>
      <c r="BG138" s="250">
        <f>BG122</f>
        <v>7222.470702569999</v>
      </c>
      <c r="BH138" s="251">
        <f>BH122</f>
        <v>6543.8355793799983</v>
      </c>
      <c r="BI138" s="251">
        <f>BI122</f>
        <v>8238.1527073100006</v>
      </c>
      <c r="BJ138" s="252">
        <f>BJ122</f>
        <v>9482.5670965499994</v>
      </c>
      <c r="BK138" s="434"/>
      <c r="BL138" s="250">
        <f>BL122</f>
        <v>6791.1819254499997</v>
      </c>
      <c r="BM138" s="251">
        <f>BM122</f>
        <v>7209.9287718621299</v>
      </c>
      <c r="BN138" s="251">
        <f>BN122</f>
        <v>7185.4647296541434</v>
      </c>
      <c r="BO138" s="252">
        <f>BO122</f>
        <v>6897.4907748374144</v>
      </c>
      <c r="BP138" s="434"/>
      <c r="BQ138" s="250">
        <f>BQ122</f>
        <v>5833.2812657513214</v>
      </c>
      <c r="BR138" s="251">
        <f>BR122</f>
        <v>5394.732387377665</v>
      </c>
      <c r="BS138" s="251">
        <f>BS122</f>
        <v>5390.2738605940212</v>
      </c>
      <c r="BT138" s="252">
        <f>BT122</f>
        <v>6705.5160725423711</v>
      </c>
      <c r="BU138" s="434"/>
      <c r="BV138" s="250">
        <f>IF(G138&lt;&gt;0, G138, IF(F138&lt;&gt;0, F138, IF(E138&lt;&gt;0, E138, IF(D138&lt;&gt;0,D138, 0))))</f>
        <v>1713.5683068375472</v>
      </c>
      <c r="BW138" s="251">
        <f>IF(L138&lt;&gt;0, L138, IF(K138&lt;&gt;0, K138, IF(J138&lt;&gt;0, J138, IF(I138&lt;&gt;0,I138, 0))))</f>
        <v>1395.9701641300003</v>
      </c>
      <c r="BX138" s="251">
        <f>IF(Q138&lt;&gt;0, Q138, IF(P138&lt;&gt;0, P138, IF(O138&lt;&gt;0, O138, IF(N138&lt;&gt;0,N138, 0))))</f>
        <v>1453.6003250200001</v>
      </c>
      <c r="BY138" s="251">
        <f>IF(V138&lt;&gt;0, V138, IF(U138&lt;&gt;0, U138, IF(T138&lt;&gt;0, T138, IF(S138&lt;&gt;0,S138, 0))))</f>
        <v>1712.9425522299998</v>
      </c>
      <c r="BZ138" s="251">
        <f>IF(AA138&lt;&gt;0, AA138, IF(Z138&lt;&gt;0, Z138, IF(Y138&lt;&gt;0, Y138, IF(X138&lt;&gt;0, X138, 0))))</f>
        <v>1888.0363767999997</v>
      </c>
      <c r="CA138" s="251">
        <f>IF(AF138&lt;&gt;0, AF138, IF(AE138&lt;&gt;0, AE138, IF(AD138&lt;&gt;0, AD138, IF(AC138&lt;&gt;0, AC138, 0))))</f>
        <v>2483.7412294113037</v>
      </c>
      <c r="CB138" s="251">
        <f>IF(AK138&lt;&gt;0, AK138, IF(AJ138&lt;&gt;0, AJ138, IF(AI138&lt;&gt;0, AI138, IF(AH138&lt;&gt;0, AH138, 0))))</f>
        <v>2967.4444216700003</v>
      </c>
      <c r="CC138" s="251">
        <f>IF(AP138&lt;&gt;0, AP138, IF(AO138&lt;&gt;0, AO138, IF(AN138&lt;&gt;0, AN138, IF(AM138&lt;&gt;0, AM138, 0))))</f>
        <v>3116.0632562299984</v>
      </c>
      <c r="CD138" s="251">
        <f>IF(AU138&lt;&gt;0, AU138, IF(AT138&lt;&gt;0, AT138, IF(AS138&lt;&gt;0, AS138, IF(AR138&lt;&gt;0, AR138, 0))))</f>
        <v>4788.7701539999989</v>
      </c>
      <c r="CE138" s="251">
        <f>IF(AZ138&lt;&gt;0, AZ138, IF(AY138&lt;&gt;0, AY138, IF(AX138&lt;&gt;0, AX138, IF(AW138&lt;&gt;0, AW138, 0))))</f>
        <v>7512.8831135</v>
      </c>
      <c r="CF138" s="251">
        <f>IF(BE138&lt;&gt;0, BE138, IF(BD138&lt;&gt;0, BD138, IF(BC138&lt;&gt;0, BC138, IF(BB138&lt;&gt;0, BB138, 0))))</f>
        <v>9813.5007861000013</v>
      </c>
      <c r="CG138" s="251">
        <f>IF(BJ138&lt;&gt;0, BJ138, IF(BI138&lt;&gt;0, BI138, IF(BH138&lt;&gt;0, BH138, IF(BG138&lt;&gt;0, BG138, 0))))</f>
        <v>9482.5670965499994</v>
      </c>
      <c r="CH138" s="251">
        <f t="shared" si="529"/>
        <v>6897.4907748374144</v>
      </c>
      <c r="CI138" s="252">
        <f t="shared" si="530"/>
        <v>6705.5160725423711</v>
      </c>
      <c r="CK138" s="123"/>
      <c r="CL138" s="123"/>
      <c r="CM138" s="123"/>
      <c r="CN138" s="123"/>
      <c r="CO138" s="123"/>
      <c r="CP138" s="123"/>
      <c r="CQ138" s="123"/>
      <c r="CR138" s="123"/>
      <c r="CS138" s="123"/>
      <c r="CT138" s="123"/>
      <c r="CU138" s="123"/>
      <c r="CV138" s="123"/>
      <c r="CW138" s="123"/>
      <c r="CX138" s="123"/>
    </row>
    <row r="139" spans="1:102" s="238" customFormat="1" ht="5.0999999999999996" customHeight="1" x14ac:dyDescent="0.25">
      <c r="A139" s="248"/>
      <c r="B139" s="249"/>
      <c r="C139" s="432"/>
      <c r="D139" s="250"/>
      <c r="E139" s="251"/>
      <c r="F139" s="251"/>
      <c r="G139" s="252"/>
      <c r="H139" s="433"/>
      <c r="I139" s="250"/>
      <c r="J139" s="251"/>
      <c r="K139" s="251"/>
      <c r="L139" s="252"/>
      <c r="M139" s="433"/>
      <c r="N139" s="250"/>
      <c r="O139" s="251"/>
      <c r="P139" s="251"/>
      <c r="Q139" s="252"/>
      <c r="R139" s="433"/>
      <c r="S139" s="250"/>
      <c r="T139" s="251"/>
      <c r="U139" s="251"/>
      <c r="V139" s="252"/>
      <c r="W139" s="433"/>
      <c r="X139" s="250"/>
      <c r="Y139" s="251"/>
      <c r="Z139" s="251"/>
      <c r="AA139" s="252"/>
      <c r="AB139" s="433"/>
      <c r="AC139" s="250"/>
      <c r="AD139" s="251"/>
      <c r="AE139" s="251"/>
      <c r="AF139" s="252"/>
      <c r="AG139" s="433"/>
      <c r="AH139" s="250"/>
      <c r="AI139" s="251"/>
      <c r="AJ139" s="251"/>
      <c r="AK139" s="252"/>
      <c r="AL139" s="433"/>
      <c r="AM139" s="250"/>
      <c r="AN139" s="251"/>
      <c r="AO139" s="251"/>
      <c r="AP139" s="252"/>
      <c r="AQ139" s="434"/>
      <c r="AR139" s="250"/>
      <c r="AS139" s="251"/>
      <c r="AT139" s="251"/>
      <c r="AU139" s="252"/>
      <c r="AV139" s="434"/>
      <c r="AW139" s="250"/>
      <c r="AX139" s="251"/>
      <c r="AY139" s="251"/>
      <c r="AZ139" s="252"/>
      <c r="BA139" s="434"/>
      <c r="BB139" s="250"/>
      <c r="BC139" s="251"/>
      <c r="BD139" s="251"/>
      <c r="BE139" s="252"/>
      <c r="BF139" s="434"/>
      <c r="BG139" s="250"/>
      <c r="BH139" s="251"/>
      <c r="BI139" s="251"/>
      <c r="BJ139" s="252"/>
      <c r="BK139" s="434"/>
      <c r="BL139" s="250"/>
      <c r="BM139" s="251"/>
      <c r="BN139" s="251"/>
      <c r="BO139" s="252"/>
      <c r="BP139" s="434"/>
      <c r="BQ139" s="250"/>
      <c r="BR139" s="251"/>
      <c r="BS139" s="251"/>
      <c r="BT139" s="252"/>
      <c r="BU139" s="434"/>
      <c r="BV139" s="250"/>
      <c r="BW139" s="251"/>
      <c r="BX139" s="251"/>
      <c r="BY139" s="251"/>
      <c r="BZ139" s="251"/>
      <c r="CA139" s="251"/>
      <c r="CB139" s="251"/>
      <c r="CC139" s="251"/>
      <c r="CD139" s="251"/>
      <c r="CE139" s="251"/>
      <c r="CF139" s="251"/>
      <c r="CG139" s="251"/>
      <c r="CH139" s="251"/>
      <c r="CI139" s="252"/>
      <c r="CK139" s="123"/>
      <c r="CL139" s="123"/>
      <c r="CM139" s="123"/>
      <c r="CN139" s="123"/>
      <c r="CO139" s="123"/>
      <c r="CP139" s="123"/>
      <c r="CQ139" s="123"/>
      <c r="CR139" s="123"/>
      <c r="CS139" s="123"/>
      <c r="CT139" s="123"/>
      <c r="CU139" s="123"/>
      <c r="CV139" s="123"/>
      <c r="CW139" s="123"/>
      <c r="CX139" s="123"/>
    </row>
    <row r="140" spans="1:102" s="238" customFormat="1" ht="15" x14ac:dyDescent="0.25">
      <c r="A140" s="239" t="s">
        <v>198</v>
      </c>
      <c r="B140" s="240"/>
      <c r="C140" s="273"/>
      <c r="D140" s="242">
        <f>D137-D138</f>
        <v>4053.4083079854249</v>
      </c>
      <c r="E140" s="243">
        <f t="shared" ref="E140:G140" si="531">E137-E138</f>
        <v>4170.1599254571829</v>
      </c>
      <c r="F140" s="243">
        <f t="shared" si="531"/>
        <v>4338.1784080748175</v>
      </c>
      <c r="G140" s="244">
        <f t="shared" si="531"/>
        <v>4264.7094677824525</v>
      </c>
      <c r="H140" s="277"/>
      <c r="I140" s="242">
        <f t="shared" ref="I140:L140" si="532">I137-I138</f>
        <v>4690.5564280599983</v>
      </c>
      <c r="J140" s="243">
        <f t="shared" si="532"/>
        <v>4897.0729462899999</v>
      </c>
      <c r="K140" s="243">
        <f t="shared" si="532"/>
        <v>5010.1025542799998</v>
      </c>
      <c r="L140" s="244">
        <f t="shared" si="532"/>
        <v>5263.3971874199997</v>
      </c>
      <c r="M140" s="277"/>
      <c r="N140" s="242">
        <f t="shared" ref="N140:Q140" si="533">N137-N138</f>
        <v>5592.2865893900007</v>
      </c>
      <c r="O140" s="243">
        <f t="shared" si="533"/>
        <v>5617.7524440799998</v>
      </c>
      <c r="P140" s="243">
        <f t="shared" si="533"/>
        <v>5769.1862031299997</v>
      </c>
      <c r="Q140" s="244">
        <f t="shared" si="533"/>
        <v>5845.58423649</v>
      </c>
      <c r="R140" s="277"/>
      <c r="S140" s="242">
        <f t="shared" ref="S140:V140" si="534">S137-S138</f>
        <v>6512.0829654199979</v>
      </c>
      <c r="T140" s="243">
        <f t="shared" si="534"/>
        <v>6734.421455319999</v>
      </c>
      <c r="U140" s="243">
        <f t="shared" si="534"/>
        <v>6958.2705839800001</v>
      </c>
      <c r="V140" s="244">
        <f t="shared" si="534"/>
        <v>6834.5640930900017</v>
      </c>
      <c r="W140" s="277"/>
      <c r="X140" s="242">
        <f t="shared" ref="X140:AA140" si="535">X137-X138</f>
        <v>7350.4707387299995</v>
      </c>
      <c r="Y140" s="243">
        <f t="shared" si="535"/>
        <v>7060.4369246300012</v>
      </c>
      <c r="Z140" s="243">
        <f t="shared" si="535"/>
        <v>7230.2667466999992</v>
      </c>
      <c r="AA140" s="244">
        <f t="shared" si="535"/>
        <v>7407.7003088600022</v>
      </c>
      <c r="AB140" s="277"/>
      <c r="AC140" s="242">
        <f t="shared" ref="AC140:AF140" si="536">AC137-AC138</f>
        <v>7713.4334936410169</v>
      </c>
      <c r="AD140" s="243">
        <f t="shared" si="536"/>
        <v>7661.9647186182574</v>
      </c>
      <c r="AE140" s="243">
        <f t="shared" si="536"/>
        <v>8197.4797845964476</v>
      </c>
      <c r="AF140" s="244">
        <f t="shared" si="536"/>
        <v>9171.9786546607083</v>
      </c>
      <c r="AG140" s="277"/>
      <c r="AH140" s="242">
        <f t="shared" ref="AH140:AK140" si="537">AH137-AH138</f>
        <v>9465.131613030002</v>
      </c>
      <c r="AI140" s="243">
        <f t="shared" si="537"/>
        <v>9423.1394479600021</v>
      </c>
      <c r="AJ140" s="243">
        <f t="shared" si="537"/>
        <v>9565.3014779700006</v>
      </c>
      <c r="AK140" s="244">
        <f t="shared" si="537"/>
        <v>8960.5884436400011</v>
      </c>
      <c r="AL140" s="277"/>
      <c r="AM140" s="242">
        <f t="shared" ref="AM140:AP140" si="538">AM137-AM138</f>
        <v>9145.8472622675145</v>
      </c>
      <c r="AN140" s="243">
        <f t="shared" si="538"/>
        <v>8841.4304905317222</v>
      </c>
      <c r="AO140" s="243">
        <f t="shared" si="538"/>
        <v>9140.5692023809115</v>
      </c>
      <c r="AP140" s="244">
        <f t="shared" si="538"/>
        <v>9455.9342559111738</v>
      </c>
      <c r="AQ140" s="434"/>
      <c r="AR140" s="242">
        <f t="shared" ref="AR140:AU140" si="539">AR137-AR138</f>
        <v>9076.5331624500031</v>
      </c>
      <c r="AS140" s="243">
        <f t="shared" si="539"/>
        <v>8575.2509494300011</v>
      </c>
      <c r="AT140" s="243">
        <f t="shared" si="539"/>
        <v>8738.8953834400036</v>
      </c>
      <c r="AU140" s="244">
        <f t="shared" si="539"/>
        <v>8732.9706859083417</v>
      </c>
      <c r="AV140" s="434"/>
      <c r="AW140" s="242">
        <f t="shared" ref="AW140:AZ140" si="540">AW137-AW138</f>
        <v>9231.4377781632102</v>
      </c>
      <c r="AX140" s="243">
        <f t="shared" si="540"/>
        <v>9195.0632958750957</v>
      </c>
      <c r="AY140" s="243">
        <f t="shared" si="540"/>
        <v>9304.6544109728966</v>
      </c>
      <c r="AZ140" s="244">
        <f t="shared" si="540"/>
        <v>9554.1237322259876</v>
      </c>
      <c r="BA140" s="434"/>
      <c r="BB140" s="242">
        <f t="shared" ref="BB140:BE140" si="541">BB137-BB138</f>
        <v>11042.396244070005</v>
      </c>
      <c r="BC140" s="243">
        <f t="shared" si="541"/>
        <v>11772.381105080107</v>
      </c>
      <c r="BD140" s="243">
        <f t="shared" si="541"/>
        <v>11197.031392186687</v>
      </c>
      <c r="BE140" s="244">
        <f t="shared" si="541"/>
        <v>11121.385216628056</v>
      </c>
      <c r="BF140" s="434"/>
      <c r="BG140" s="242">
        <f t="shared" ref="BG140:BI140" si="542">BG137-BG138</f>
        <v>13400.047251859998</v>
      </c>
      <c r="BH140" s="243">
        <f t="shared" si="542"/>
        <v>13478.776970530003</v>
      </c>
      <c r="BI140" s="243">
        <f t="shared" si="542"/>
        <v>13209.860691430003</v>
      </c>
      <c r="BJ140" s="244">
        <f t="shared" ref="BJ140:BL140" si="543">BJ137-BJ138</f>
        <v>13243.485004889997</v>
      </c>
      <c r="BK140" s="434"/>
      <c r="BL140" s="242">
        <f t="shared" si="543"/>
        <v>14664.073445530001</v>
      </c>
      <c r="BM140" s="243">
        <f t="shared" ref="BM140:BN140" si="544">BM137-BM138</f>
        <v>14459.729450943767</v>
      </c>
      <c r="BN140" s="243">
        <f t="shared" si="544"/>
        <v>15081.220202838034</v>
      </c>
      <c r="BO140" s="244">
        <f>BO137-BO138</f>
        <v>14842.496455345365</v>
      </c>
      <c r="BP140" s="434"/>
      <c r="BQ140" s="242">
        <f>BQ137-BQ138</f>
        <v>15819.375995966759</v>
      </c>
      <c r="BR140" s="243">
        <f>BR137-BR138</f>
        <v>16669.184976043609</v>
      </c>
      <c r="BS140" s="243">
        <f>BS137-BS138</f>
        <v>16646.418763100937</v>
      </c>
      <c r="BT140" s="244">
        <f>BT137-BT138</f>
        <v>16287.975737889603</v>
      </c>
      <c r="BU140" s="434"/>
      <c r="BV140" s="242">
        <f>IF(G140&lt;&gt;0, G140, IF(F140&lt;&gt;0, F140, IF(E140&lt;&gt;0, E140, IF(D140&lt;&gt;0,D140, 0))))</f>
        <v>4264.7094677824525</v>
      </c>
      <c r="BW140" s="243">
        <f>IF(L140&lt;&gt;0, L140, IF(K140&lt;&gt;0, K140, IF(J140&lt;&gt;0, J140, IF(I140&lt;&gt;0,I140, 0))))</f>
        <v>5263.3971874199997</v>
      </c>
      <c r="BX140" s="243">
        <f>IF(Q140&lt;&gt;0, Q140, IF(P140&lt;&gt;0, P140, IF(O140&lt;&gt;0, O140, IF(N140&lt;&gt;0,N140, 0))))</f>
        <v>5845.58423649</v>
      </c>
      <c r="BY140" s="243">
        <f>IF(V140&lt;&gt;0, V140, IF(U140&lt;&gt;0, U140, IF(T140&lt;&gt;0, T140, IF(S140&lt;&gt;0,S140, 0))))</f>
        <v>6834.5640930900017</v>
      </c>
      <c r="BZ140" s="243">
        <f>IF(AA140&lt;&gt;0, AA140, IF(Z140&lt;&gt;0, Z140, IF(Y140&lt;&gt;0, Y140, IF(X140&lt;&gt;0, X140, 0))))</f>
        <v>7407.7003088600022</v>
      </c>
      <c r="CA140" s="243">
        <f>IF(AF140&lt;&gt;0, AF140, IF(AE140&lt;&gt;0, AE140, IF(AD140&lt;&gt;0, AD140, IF(AC140&lt;&gt;0, AC140, 0))))</f>
        <v>9171.9786546607083</v>
      </c>
      <c r="CB140" s="243">
        <f>IF(AK140&lt;&gt;0, AK140, IF(AJ140&lt;&gt;0, AJ140, IF(AI140&lt;&gt;0, AI140, IF(AH140&lt;&gt;0, AH140, 0))))</f>
        <v>8960.5884436400011</v>
      </c>
      <c r="CC140" s="243">
        <f>IF(AP140&lt;&gt;0, AP140, IF(AO140&lt;&gt;0, AO140, IF(AN140&lt;&gt;0, AN140, IF(AM140&lt;&gt;0, AM140, 0))))</f>
        <v>9455.9342559111738</v>
      </c>
      <c r="CD140" s="243">
        <f>IF(AU140&lt;&gt;0, AU140, IF(AT140&lt;&gt;0, AT140, IF(AS140&lt;&gt;0, AS140, IF(AR140&lt;&gt;0, AR140, 0))))</f>
        <v>8732.9706859083417</v>
      </c>
      <c r="CE140" s="243">
        <f>IF(AZ140&lt;&gt;0, AZ140, IF(AY140&lt;&gt;0, AY140, IF(AX140&lt;&gt;0, AX140, IF(AW140&lt;&gt;0, AW140, 0))))</f>
        <v>9554.1237322259876</v>
      </c>
      <c r="CF140" s="243">
        <f>IF(BE140&lt;&gt;0, BE140, IF(BD140&lt;&gt;0, BD140, IF(BC140&lt;&gt;0, BC140, IF(BB140&lt;&gt;0, BB140, 0))))</f>
        <v>11121.385216628056</v>
      </c>
      <c r="CG140" s="243">
        <f>IF(BJ140&lt;&gt;0, BJ140, IF(BI140&lt;&gt;0, BI140, IF(BH140&lt;&gt;0, BH140, IF(BG140&lt;&gt;0, BG140, 0))))</f>
        <v>13243.485004889997</v>
      </c>
      <c r="CH140" s="243">
        <f>IF(BO140&lt;&gt;0, BO140, IF(BN140&lt;&gt;0, BN140, IF(BM140&lt;&gt;0, BM140, IF(BL140&lt;&gt;0, BL140, 0))))</f>
        <v>14842.496455345365</v>
      </c>
      <c r="CI140" s="244">
        <f t="shared" si="530"/>
        <v>16287.975737889603</v>
      </c>
      <c r="CK140" s="123"/>
      <c r="CL140" s="123"/>
      <c r="CM140" s="123"/>
      <c r="CN140" s="123"/>
      <c r="CO140" s="123"/>
      <c r="CP140" s="123"/>
      <c r="CQ140" s="123"/>
      <c r="CR140" s="123"/>
      <c r="CS140" s="123"/>
      <c r="CT140" s="123"/>
      <c r="CU140" s="123"/>
      <c r="CV140" s="123"/>
      <c r="CW140" s="123"/>
      <c r="CX140" s="123"/>
    </row>
    <row r="141" spans="1:102" s="238" customFormat="1" ht="6" customHeight="1" x14ac:dyDescent="0.25">
      <c r="A141" s="248"/>
      <c r="B141" s="249"/>
      <c r="C141" s="432"/>
      <c r="D141" s="250"/>
      <c r="E141" s="251"/>
      <c r="F141" s="251"/>
      <c r="G141" s="252"/>
      <c r="H141" s="433"/>
      <c r="I141" s="250"/>
      <c r="J141" s="251"/>
      <c r="K141" s="251"/>
      <c r="L141" s="252"/>
      <c r="M141" s="433"/>
      <c r="N141" s="250"/>
      <c r="O141" s="251"/>
      <c r="P141" s="251"/>
      <c r="Q141" s="252"/>
      <c r="R141" s="433"/>
      <c r="S141" s="250"/>
      <c r="T141" s="251"/>
      <c r="U141" s="251"/>
      <c r="V141" s="252"/>
      <c r="W141" s="433"/>
      <c r="X141" s="250"/>
      <c r="Y141" s="251"/>
      <c r="Z141" s="251"/>
      <c r="AA141" s="252"/>
      <c r="AB141" s="433"/>
      <c r="AC141" s="250"/>
      <c r="AD141" s="251"/>
      <c r="AE141" s="251"/>
      <c r="AF141" s="252"/>
      <c r="AG141" s="433"/>
      <c r="AH141" s="250"/>
      <c r="AI141" s="251"/>
      <c r="AJ141" s="251"/>
      <c r="AK141" s="252"/>
      <c r="AL141" s="433"/>
      <c r="AM141" s="250"/>
      <c r="AN141" s="251"/>
      <c r="AO141" s="251"/>
      <c r="AP141" s="252"/>
      <c r="AQ141" s="434"/>
      <c r="AR141" s="250"/>
      <c r="AS141" s="251"/>
      <c r="AT141" s="251"/>
      <c r="AU141" s="252"/>
      <c r="AV141" s="434"/>
      <c r="AW141" s="250"/>
      <c r="AX141" s="251"/>
      <c r="AY141" s="251"/>
      <c r="AZ141" s="252"/>
      <c r="BA141" s="434"/>
      <c r="BB141" s="250"/>
      <c r="BC141" s="251"/>
      <c r="BD141" s="251"/>
      <c r="BE141" s="252"/>
      <c r="BF141" s="434"/>
      <c r="BG141" s="250"/>
      <c r="BH141" s="251"/>
      <c r="BI141" s="251"/>
      <c r="BJ141" s="252"/>
      <c r="BK141" s="434"/>
      <c r="BL141" s="250"/>
      <c r="BM141" s="251"/>
      <c r="BN141" s="251"/>
      <c r="BO141" s="252"/>
      <c r="BP141" s="434"/>
      <c r="BQ141" s="250"/>
      <c r="BR141" s="251"/>
      <c r="BS141" s="251"/>
      <c r="BT141" s="252"/>
      <c r="BU141" s="434"/>
      <c r="BV141" s="250"/>
      <c r="BW141" s="251"/>
      <c r="BX141" s="251"/>
      <c r="BY141" s="251"/>
      <c r="BZ141" s="251"/>
      <c r="CA141" s="251"/>
      <c r="CB141" s="251"/>
      <c r="CC141" s="251"/>
      <c r="CD141" s="251"/>
      <c r="CE141" s="251"/>
      <c r="CF141" s="251"/>
      <c r="CG141" s="251"/>
      <c r="CH141" s="251"/>
      <c r="CI141" s="252"/>
      <c r="CK141" s="123"/>
      <c r="CL141" s="123"/>
      <c r="CM141" s="123"/>
      <c r="CN141" s="123"/>
      <c r="CO141" s="123"/>
      <c r="CP141" s="123"/>
      <c r="CQ141" s="123"/>
      <c r="CR141" s="123"/>
      <c r="CS141" s="123"/>
      <c r="CT141" s="123"/>
      <c r="CU141" s="123"/>
      <c r="CV141" s="123"/>
      <c r="CW141" s="123"/>
      <c r="CX141" s="123"/>
    </row>
    <row r="142" spans="1:102" s="238" customFormat="1" ht="15" x14ac:dyDescent="0.25">
      <c r="A142" s="239" t="s">
        <v>199</v>
      </c>
      <c r="B142" s="240"/>
      <c r="C142" s="273"/>
      <c r="D142" s="242" t="s">
        <v>14</v>
      </c>
      <c r="E142" s="243" t="s">
        <v>14</v>
      </c>
      <c r="F142" s="243" t="s">
        <v>14</v>
      </c>
      <c r="G142" s="244" t="s">
        <v>14</v>
      </c>
      <c r="H142" s="277"/>
      <c r="I142" s="242">
        <f>(I140+D140)/2</f>
        <v>4371.9823680227119</v>
      </c>
      <c r="J142" s="243">
        <f t="shared" ref="J142:L142" si="545">(J140+E140)/2</f>
        <v>4533.6164358735914</v>
      </c>
      <c r="K142" s="243">
        <f t="shared" si="545"/>
        <v>4674.1404811774082</v>
      </c>
      <c r="L142" s="244">
        <f t="shared" si="545"/>
        <v>4764.0533276012266</v>
      </c>
      <c r="M142" s="277"/>
      <c r="N142" s="242">
        <f>(N140+I140)/2</f>
        <v>5141.4215087249995</v>
      </c>
      <c r="O142" s="243">
        <f t="shared" ref="O142" si="546">(O140+J140)/2</f>
        <v>5257.4126951849994</v>
      </c>
      <c r="P142" s="243">
        <f t="shared" ref="P142" si="547">(P140+K140)/2</f>
        <v>5389.6443787049993</v>
      </c>
      <c r="Q142" s="244">
        <f t="shared" ref="Q142" si="548">(Q140+L140)/2</f>
        <v>5554.4907119549998</v>
      </c>
      <c r="R142" s="277"/>
      <c r="S142" s="242">
        <f>(S140+N140)/2</f>
        <v>6052.1847774049993</v>
      </c>
      <c r="T142" s="243">
        <f t="shared" ref="T142" si="549">(T140+O140)/2</f>
        <v>6176.0869496999994</v>
      </c>
      <c r="U142" s="243">
        <f t="shared" ref="U142" si="550">(U140+P140)/2</f>
        <v>6363.7283935550004</v>
      </c>
      <c r="V142" s="244">
        <f t="shared" ref="V142" si="551">(V140+Q140)/2</f>
        <v>6340.0741647900013</v>
      </c>
      <c r="W142" s="277"/>
      <c r="X142" s="242">
        <f>(X140+S140)/2</f>
        <v>6931.2768520749987</v>
      </c>
      <c r="Y142" s="243">
        <f t="shared" ref="Y142" si="552">(Y140+T140)/2</f>
        <v>6897.4291899750006</v>
      </c>
      <c r="Z142" s="243">
        <f t="shared" ref="Z142" si="553">(Z140+U140)/2</f>
        <v>7094.2686653399996</v>
      </c>
      <c r="AA142" s="244">
        <f t="shared" ref="AA142" si="554">(AA140+V140)/2</f>
        <v>7121.132200975002</v>
      </c>
      <c r="AB142" s="277"/>
      <c r="AC142" s="242">
        <f>(AC140+X140)/2</f>
        <v>7531.9521161855082</v>
      </c>
      <c r="AD142" s="243">
        <f t="shared" ref="AD142" si="555">(AD140+Y140)/2</f>
        <v>7361.2008216241293</v>
      </c>
      <c r="AE142" s="243">
        <f t="shared" ref="AE142" si="556">(AE140+Z140)/2</f>
        <v>7713.8732656482234</v>
      </c>
      <c r="AF142" s="244">
        <f t="shared" ref="AF142" si="557">(AF140+AA140)/2</f>
        <v>8289.8394817603548</v>
      </c>
      <c r="AG142" s="277"/>
      <c r="AH142" s="242">
        <f>(AH140+AC140)/2</f>
        <v>8589.2825533355099</v>
      </c>
      <c r="AI142" s="243">
        <f t="shared" ref="AI142" si="558">(AI140+AD140)/2</f>
        <v>8542.5520832891307</v>
      </c>
      <c r="AJ142" s="243">
        <f t="shared" ref="AJ142" si="559">(AJ140+AE140)/2</f>
        <v>8881.3906312832241</v>
      </c>
      <c r="AK142" s="244">
        <f t="shared" ref="AK142" si="560">(AK140+AF140)/2</f>
        <v>9066.2835491503538</v>
      </c>
      <c r="AL142" s="433"/>
      <c r="AM142" s="242">
        <f>(AM140+AH140)/2</f>
        <v>9305.4894376487573</v>
      </c>
      <c r="AN142" s="243">
        <f t="shared" ref="AN142" si="561">(AN140+AI140)/2</f>
        <v>9132.2849692458622</v>
      </c>
      <c r="AO142" s="243">
        <f t="shared" ref="AO142" si="562">(AO140+AJ140)/2</f>
        <v>9352.9353401754561</v>
      </c>
      <c r="AP142" s="244">
        <f t="shared" ref="AP142" si="563">(AP140+AK140)/2</f>
        <v>9208.2613497755883</v>
      </c>
      <c r="AQ142" s="434"/>
      <c r="AR142" s="242">
        <f>((AR140+(AM108-AM122)))/2</f>
        <v>9107.9810475850027</v>
      </c>
      <c r="AS142" s="243">
        <f>((AS140+(AN108-AN122)))/2</f>
        <v>8703.1750271400015</v>
      </c>
      <c r="AT142" s="243">
        <f>((AT140+(AO108-AO122)))/2</f>
        <v>8930.1889901900013</v>
      </c>
      <c r="AU142" s="244">
        <f>((AU140+(AP108-AP122)))/2</f>
        <v>9082.0729932391714</v>
      </c>
      <c r="AV142" s="434"/>
      <c r="AW142" s="242">
        <f t="shared" ref="AW142" si="564">(AW140+AR140)/2</f>
        <v>9153.9854703066067</v>
      </c>
      <c r="AX142" s="243">
        <f t="shared" ref="AX142" si="565">(AX140+AS140)/2</f>
        <v>8885.1571226525484</v>
      </c>
      <c r="AY142" s="243">
        <f t="shared" ref="AY142" si="566">(AY140+AT140)/2</f>
        <v>9021.774897206451</v>
      </c>
      <c r="AZ142" s="244">
        <f t="shared" ref="AZ142" si="567">(AZ140+AU140)/2</f>
        <v>9143.5472090671647</v>
      </c>
      <c r="BA142" s="434"/>
      <c r="BB142" s="242">
        <f t="shared" ref="BB142" si="568">(BB140+AW140)/2</f>
        <v>10136.917011116608</v>
      </c>
      <c r="BC142" s="243">
        <f t="shared" ref="BC142" si="569">(BC140+AX140)/2</f>
        <v>10483.722200477601</v>
      </c>
      <c r="BD142" s="243">
        <f t="shared" ref="BD142" si="570">(BD140+AY140)/2</f>
        <v>10250.842901579792</v>
      </c>
      <c r="BE142" s="244">
        <f t="shared" ref="BE142" si="571">(BE140+AZ140)/2</f>
        <v>10337.754474427022</v>
      </c>
      <c r="BF142" s="434"/>
      <c r="BG142" s="242">
        <v>12819.396943837997</v>
      </c>
      <c r="BH142" s="243">
        <v>12945.246846139999</v>
      </c>
      <c r="BI142" s="243">
        <v>13040.651786418</v>
      </c>
      <c r="BJ142" s="244">
        <v>13065.609955149999</v>
      </c>
      <c r="BK142" s="434"/>
      <c r="BL142" s="242">
        <f>SUM(BG140:BL140)/5</f>
        <v>13599.248672848</v>
      </c>
      <c r="BM142" s="243">
        <f>SUM(BH140:BM140)/5</f>
        <v>13811.185112664753</v>
      </c>
      <c r="BN142" s="243">
        <f t="shared" ref="BN142:BO142" si="572">SUM(BI140:BN140)/5</f>
        <v>14131.673759126361</v>
      </c>
      <c r="BO142" s="244">
        <f t="shared" si="572"/>
        <v>14458.200911909433</v>
      </c>
      <c r="BP142" s="434"/>
      <c r="BQ142" s="242">
        <f>SUM(BL140:BQ140)/5</f>
        <v>14973.379110124783</v>
      </c>
      <c r="BR142" s="243">
        <f>SUM(BM140:BR140)/5</f>
        <v>15374.401416227507</v>
      </c>
      <c r="BS142" s="243">
        <f>SUM(BN140:BS140)/5</f>
        <v>15811.739278658939</v>
      </c>
      <c r="BT142" s="244">
        <f>SUM(BO140:BT140)/5</f>
        <v>16053.090385669255</v>
      </c>
      <c r="BU142" s="434"/>
      <c r="BV142" s="242" t="str">
        <f>IF(G142&lt;&gt;0, G142, IF(F142&lt;&gt;0, F142, IF(E142&lt;&gt;0, E142, IF(D142&lt;&gt;0,D142, 0))))</f>
        <v>n/a</v>
      </c>
      <c r="BW142" s="243">
        <f>IF(L142&lt;&gt;0, L142, IF(K142&lt;&gt;0, K142, IF(J142&lt;&gt;0, J142, IF(I142&lt;&gt;0,I142, 0))))</f>
        <v>4764.0533276012266</v>
      </c>
      <c r="BX142" s="243">
        <f>IF(Q142&lt;&gt;0, Q142, IF(P142&lt;&gt;0, P142, IF(O142&lt;&gt;0, O142, IF(N142&lt;&gt;0,N142, 0))))</f>
        <v>5554.4907119549998</v>
      </c>
      <c r="BY142" s="243">
        <f>IF(V142&lt;&gt;0, V142, IF(U142&lt;&gt;0, U142, IF(T142&lt;&gt;0, T142, IF(S142&lt;&gt;0,S142, 0))))</f>
        <v>6340.0741647900013</v>
      </c>
      <c r="BZ142" s="243">
        <f>IF(AA142&lt;&gt;0, AA142, IF(Z142&lt;&gt;0, Z142, IF(Y142&lt;&gt;0, Y142, IF(X142&lt;&gt;0, X142, 0))))</f>
        <v>7121.132200975002</v>
      </c>
      <c r="CA142" s="243">
        <f>IF(AF142&lt;&gt;0, AF142, IF(AE142&lt;&gt;0, AE142, IF(AD142&lt;&gt;0, AD142, IF(AC142&lt;&gt;0, AC142, 0))))</f>
        <v>8289.8394817603548</v>
      </c>
      <c r="CB142" s="243">
        <f>IF(AK142&lt;&gt;0, AK142, IF(AJ142&lt;&gt;0, AJ142, IF(AI142&lt;&gt;0, AI142, IF(AH142&lt;&gt;0, AH142, 0))))</f>
        <v>9066.2835491503538</v>
      </c>
      <c r="CC142" s="243">
        <f>IF(AP142&lt;&gt;0, AP142, IF(AO142&lt;&gt;0, AO142, IF(AN142&lt;&gt;0, AN142, IF(AM142&lt;&gt;0, AM142, 0))))</f>
        <v>9208.2613497755883</v>
      </c>
      <c r="CD142" s="243">
        <f>IF(AU142&lt;&gt;0, AU142, IF(AT142&lt;&gt;0, AT142, IF(AS142&lt;&gt;0, AS142, IF(AR142&lt;&gt;0, AR142, 0))))</f>
        <v>9082.0729932391714</v>
      </c>
      <c r="CE142" s="243">
        <f>IF(AZ142&lt;&gt;0, AZ142, IF(AY142&lt;&gt;0, AY142, IF(AX142&lt;&gt;0, AX142, IF(AW142&lt;&gt;0, AW142, 0))))</f>
        <v>9143.5472090671647</v>
      </c>
      <c r="CF142" s="243">
        <f>IF(BE142&lt;&gt;0, BE142, IF(BD142&lt;&gt;0, BD142, IF(BC142&lt;&gt;0, BC142, IF(BB142&lt;&gt;0, BB142, 0))))</f>
        <v>10337.754474427022</v>
      </c>
      <c r="CG142" s="243">
        <f>IF(BJ142&lt;&gt;0, BJ142, IF(BI142&lt;&gt;0, BI142, IF(BH142&lt;&gt;0, BH142, IF(BG142&lt;&gt;0, BG142, 0))))</f>
        <v>13065.609955149999</v>
      </c>
      <c r="CH142" s="243">
        <f>IF(BO142&lt;&gt;0, BO142, IF(BN142&lt;&gt;0, BN142, IF(BM142&lt;&gt;0, BM142, IF(BL142&lt;&gt;0, BL142, 0))))</f>
        <v>14458.200911909433</v>
      </c>
      <c r="CI142" s="244">
        <f t="shared" si="530"/>
        <v>16053.090385669255</v>
      </c>
      <c r="CK142" s="123"/>
      <c r="CL142" s="123"/>
      <c r="CM142" s="123"/>
      <c r="CN142" s="123"/>
      <c r="CO142" s="123"/>
      <c r="CP142" s="123"/>
      <c r="CQ142" s="123"/>
      <c r="CR142" s="123"/>
      <c r="CS142" s="123"/>
      <c r="CT142" s="123"/>
      <c r="CU142" s="123"/>
      <c r="CV142" s="123"/>
      <c r="CW142" s="123"/>
      <c r="CX142" s="123"/>
    </row>
    <row r="143" spans="1:102" s="238" customFormat="1" ht="15" x14ac:dyDescent="0.25">
      <c r="A143" s="248"/>
      <c r="B143" s="249"/>
      <c r="C143" s="432"/>
      <c r="D143" s="263"/>
      <c r="E143" s="246"/>
      <c r="F143" s="246"/>
      <c r="G143" s="268"/>
      <c r="H143" s="433"/>
      <c r="I143" s="263"/>
      <c r="J143" s="246"/>
      <c r="K143" s="246"/>
      <c r="L143" s="268"/>
      <c r="M143" s="433"/>
      <c r="N143" s="263"/>
      <c r="O143" s="246"/>
      <c r="P143" s="246"/>
      <c r="Q143" s="268"/>
      <c r="R143" s="433"/>
      <c r="S143" s="263"/>
      <c r="T143" s="246"/>
      <c r="U143" s="246"/>
      <c r="V143" s="268"/>
      <c r="W143" s="433"/>
      <c r="X143" s="263"/>
      <c r="Y143" s="246"/>
      <c r="Z143" s="246"/>
      <c r="AA143" s="268"/>
      <c r="AB143" s="433"/>
      <c r="AC143" s="263"/>
      <c r="AD143" s="246"/>
      <c r="AE143" s="246"/>
      <c r="AF143" s="268"/>
      <c r="AG143" s="433"/>
      <c r="AH143" s="263"/>
      <c r="AI143" s="246"/>
      <c r="AJ143" s="246"/>
      <c r="AK143" s="268"/>
      <c r="AL143" s="433"/>
      <c r="AM143" s="263"/>
      <c r="AN143" s="246"/>
      <c r="AO143" s="246"/>
      <c r="AP143" s="268"/>
      <c r="AQ143" s="434"/>
      <c r="AR143" s="263"/>
      <c r="AS143" s="246"/>
      <c r="AT143" s="246"/>
      <c r="AU143" s="268"/>
      <c r="AV143" s="434"/>
      <c r="AW143" s="263"/>
      <c r="AX143" s="246"/>
      <c r="AY143" s="246"/>
      <c r="AZ143" s="268"/>
      <c r="BA143" s="434"/>
      <c r="BB143" s="263"/>
      <c r="BC143" s="246"/>
      <c r="BD143" s="246"/>
      <c r="BE143" s="268"/>
      <c r="BF143" s="434"/>
      <c r="BG143" s="263"/>
      <c r="BH143" s="246"/>
      <c r="BI143" s="246"/>
      <c r="BJ143" s="268"/>
      <c r="BK143" s="434"/>
      <c r="BL143" s="263"/>
      <c r="BM143" s="246"/>
      <c r="BN143" s="246"/>
      <c r="BO143" s="268"/>
      <c r="BP143" s="434"/>
      <c r="BQ143" s="263"/>
      <c r="BR143" s="246"/>
      <c r="BS143" s="246"/>
      <c r="BT143" s="268"/>
      <c r="BU143" s="434"/>
      <c r="BV143" s="269"/>
      <c r="BW143" s="270"/>
      <c r="BX143" s="270"/>
      <c r="BY143" s="270"/>
      <c r="BZ143" s="270"/>
      <c r="CA143" s="270"/>
      <c r="CB143" s="270"/>
      <c r="CC143" s="270"/>
      <c r="CD143" s="270"/>
      <c r="CE143" s="270"/>
      <c r="CF143" s="270"/>
      <c r="CG143" s="270"/>
      <c r="CH143" s="270"/>
      <c r="CI143" s="268"/>
      <c r="CK143" s="123"/>
      <c r="CL143" s="123"/>
      <c r="CM143" s="123"/>
      <c r="CN143" s="123"/>
      <c r="CO143" s="123"/>
      <c r="CP143" s="123"/>
      <c r="CQ143" s="123"/>
      <c r="CR143" s="123"/>
      <c r="CS143" s="123"/>
      <c r="CT143" s="123"/>
      <c r="CU143" s="123"/>
      <c r="CV143" s="123"/>
      <c r="CW143" s="123"/>
      <c r="CX143" s="123"/>
    </row>
    <row r="144" spans="1:102" s="238" customFormat="1" ht="15" x14ac:dyDescent="0.25">
      <c r="A144" s="271" t="s">
        <v>200</v>
      </c>
      <c r="B144" s="272"/>
      <c r="C144" s="273"/>
      <c r="D144" s="274" t="s">
        <v>14</v>
      </c>
      <c r="E144" s="275" t="s">
        <v>14</v>
      </c>
      <c r="F144" s="275" t="s">
        <v>14</v>
      </c>
      <c r="G144" s="276" t="s">
        <v>14</v>
      </c>
      <c r="H144" s="277"/>
      <c r="I144" s="274">
        <f>I135/I142</f>
        <v>0.20173852754062416</v>
      </c>
      <c r="J144" s="275">
        <f t="shared" ref="J144:L144" si="573">J135/J142</f>
        <v>0.20722099614284747</v>
      </c>
      <c r="K144" s="275">
        <f t="shared" si="573"/>
        <v>0.20933433201070503</v>
      </c>
      <c r="L144" s="276">
        <f t="shared" si="573"/>
        <v>0.21825764867207065</v>
      </c>
      <c r="M144" s="277"/>
      <c r="N144" s="274">
        <f>N135/N142</f>
        <v>0.20812878585567771</v>
      </c>
      <c r="O144" s="275">
        <f t="shared" ref="O144:Q144" si="574">O135/O142</f>
        <v>0.20645014155838651</v>
      </c>
      <c r="P144" s="275">
        <f t="shared" si="574"/>
        <v>0.2070054171059568</v>
      </c>
      <c r="Q144" s="276">
        <f t="shared" si="574"/>
        <v>0.20901505374223212</v>
      </c>
      <c r="R144" s="277"/>
      <c r="S144" s="274">
        <f>S135/S142</f>
        <v>0.21377047965074453</v>
      </c>
      <c r="T144" s="275">
        <f t="shared" ref="T144:V144" si="575">T135/T142</f>
        <v>0.21314661409719021</v>
      </c>
      <c r="U144" s="275">
        <f t="shared" si="575"/>
        <v>0.20979928901534431</v>
      </c>
      <c r="V144" s="276">
        <f t="shared" si="575"/>
        <v>0.22444895152653629</v>
      </c>
      <c r="W144" s="277"/>
      <c r="X144" s="274">
        <f>X135/X142</f>
        <v>0.20280240661092419</v>
      </c>
      <c r="Y144" s="275">
        <f t="shared" ref="Y144:AA144" si="576">Y135/Y142</f>
        <v>0.21515494707119703</v>
      </c>
      <c r="Z144" s="275">
        <f t="shared" si="576"/>
        <v>0.22411546407674715</v>
      </c>
      <c r="AA144" s="276">
        <f t="shared" si="576"/>
        <v>0.22102697023040874</v>
      </c>
      <c r="AB144" s="277"/>
      <c r="AC144" s="274">
        <f>AC135/AC142</f>
        <v>0.20517827462798854</v>
      </c>
      <c r="AD144" s="275">
        <f t="shared" ref="AD144:AF144" si="577">AD135/AD142</f>
        <v>0.19574491391546292</v>
      </c>
      <c r="AE144" s="275">
        <f t="shared" si="577"/>
        <v>0.20040192885248917</v>
      </c>
      <c r="AF144" s="276">
        <f t="shared" si="577"/>
        <v>0.18776015471677618</v>
      </c>
      <c r="AG144" s="277"/>
      <c r="AH144" s="274">
        <f>AH135/AH142</f>
        <v>0.17463232934330553</v>
      </c>
      <c r="AI144" s="275">
        <f t="shared" ref="AI144:AK144" si="578">AI135/AI142</f>
        <v>0.16446064970495125</v>
      </c>
      <c r="AJ144" s="275">
        <f t="shared" si="578"/>
        <v>0.12562517932649511</v>
      </c>
      <c r="AK144" s="276">
        <f t="shared" si="578"/>
        <v>0.10170853677334139</v>
      </c>
      <c r="AL144" s="433"/>
      <c r="AM144" s="274">
        <f>AM135/AM142</f>
        <v>9.7733484972364712E-2</v>
      </c>
      <c r="AN144" s="275">
        <f t="shared" ref="AN144:AP144" si="579">AN135/AN142</f>
        <v>0.1034131780227795</v>
      </c>
      <c r="AO144" s="275">
        <f t="shared" si="579"/>
        <v>0.10996659117573404</v>
      </c>
      <c r="AP144" s="276">
        <f t="shared" si="579"/>
        <v>0.11786096703382538</v>
      </c>
      <c r="AQ144" s="434"/>
      <c r="AR144" s="274">
        <f t="shared" ref="AR144:AU144" si="580">AR135/AR142</f>
        <v>0.11238859323239085</v>
      </c>
      <c r="AS144" s="275">
        <f t="shared" si="580"/>
        <v>9.2825919639420135E-2</v>
      </c>
      <c r="AT144" s="275">
        <f t="shared" si="580"/>
        <v>8.2054986211105171E-2</v>
      </c>
      <c r="AU144" s="276">
        <f t="shared" si="580"/>
        <v>6.4432007840677999E-2</v>
      </c>
      <c r="AV144" s="434"/>
      <c r="AW144" s="274">
        <f t="shared" ref="AW144:AZ144" si="581">AW135/AW142</f>
        <v>7.1290425567098747E-2</v>
      </c>
      <c r="AX144" s="275">
        <f t="shared" si="581"/>
        <v>8.9796532764364639E-2</v>
      </c>
      <c r="AY144" s="275">
        <f t="shared" si="581"/>
        <v>7.4631378004241439E-2</v>
      </c>
      <c r="AZ144" s="276">
        <f t="shared" si="581"/>
        <v>8.6800774343327891E-2</v>
      </c>
      <c r="BA144" s="434"/>
      <c r="BB144" s="274">
        <f t="shared" ref="BB144:BE144" si="582">BB135/BB142</f>
        <v>7.8437914887962423E-2</v>
      </c>
      <c r="BC144" s="275">
        <f t="shared" si="582"/>
        <v>9.9543247337600324E-2</v>
      </c>
      <c r="BD144" s="275">
        <f t="shared" si="582"/>
        <v>0.10636432630050427</v>
      </c>
      <c r="BE144" s="276">
        <f t="shared" si="582"/>
        <v>0.12330025676807298</v>
      </c>
      <c r="BF144" s="434"/>
      <c r="BG144" s="274">
        <f t="shared" ref="BG144:BI144" si="583">BG135/BG142</f>
        <v>9.8283240020828971E-2</v>
      </c>
      <c r="BH144" s="275">
        <f t="shared" si="583"/>
        <v>7.4638876484550809E-2</v>
      </c>
      <c r="BI144" s="275">
        <f t="shared" si="583"/>
        <v>0.12377282313469792</v>
      </c>
      <c r="BJ144" s="276">
        <f t="shared" ref="BJ144:BL144" si="584">BJ135/BJ142</f>
        <v>0.15873495133396795</v>
      </c>
      <c r="BK144" s="434"/>
      <c r="BL144" s="274">
        <f t="shared" si="584"/>
        <v>0.15979158229836019</v>
      </c>
      <c r="BM144" s="275">
        <f t="shared" ref="BM144:BN144" si="585">BM135/BM142</f>
        <v>0.17489305497482865</v>
      </c>
      <c r="BN144" s="275">
        <f t="shared" si="585"/>
        <v>0.14578234351182268</v>
      </c>
      <c r="BO144" s="276">
        <f>BO135/BO142</f>
        <v>0.14757669283170127</v>
      </c>
      <c r="BP144" s="434"/>
      <c r="BQ144" s="274">
        <f>BQ135/BQ142</f>
        <v>0.14573248914481243</v>
      </c>
      <c r="BR144" s="275">
        <f>BR135/BR142</f>
        <v>0.15901434245664697</v>
      </c>
      <c r="BS144" s="275">
        <f>BS135/BS142</f>
        <v>0.16067061030153079</v>
      </c>
      <c r="BT144" s="276">
        <f>BT135/BT142</f>
        <v>0.13111504645319619</v>
      </c>
      <c r="BU144" s="434"/>
      <c r="BV144" s="274" t="str">
        <f>IF(G144&lt;&gt;0, G144, IF(F144&lt;&gt;0, F144, IF(E144&lt;&gt;0, E144, IF(D144&lt;&gt;0,D144, 0))))</f>
        <v>n/a</v>
      </c>
      <c r="BW144" s="275">
        <f>IF(L144&lt;&gt;0, L144, IF(K144&lt;&gt;0, K144, IF(J144&lt;&gt;0, J144, IF(I144&lt;&gt;0,I144, 0))))</f>
        <v>0.21825764867207065</v>
      </c>
      <c r="BX144" s="275">
        <f>IF(Q144&lt;&gt;0, Q144, IF(P144&lt;&gt;0, P144, IF(O144&lt;&gt;0, O144, IF(N144&lt;&gt;0,N144, 0))))</f>
        <v>0.20901505374223212</v>
      </c>
      <c r="BY144" s="275">
        <f>IF(V144&lt;&gt;0, V144, IF(U144&lt;&gt;0, U144, IF(T144&lt;&gt;0, T144, IF(S144&lt;&gt;0,S144, 0))))</f>
        <v>0.22444895152653629</v>
      </c>
      <c r="BZ144" s="275">
        <f>IF(AA144&lt;&gt;0, AA144, IF(Z144&lt;&gt;0, Z144, IF(Y144&lt;&gt;0, Y144, IF(X144&lt;&gt;0, X144, 0))))</f>
        <v>0.22102697023040874</v>
      </c>
      <c r="CA144" s="275">
        <f>IF(AF144&lt;&gt;0, AF144, IF(AE144&lt;&gt;0, AE144, IF(AD144&lt;&gt;0, AD144, IF(AC144&lt;&gt;0, AC144, 0))))</f>
        <v>0.18776015471677618</v>
      </c>
      <c r="CB144" s="275">
        <f>IF(AK144&lt;&gt;0, AK144, IF(AJ144&lt;&gt;0, AJ144, IF(AI144&lt;&gt;0, AI144, IF(AH144&lt;&gt;0, AH144, 0))))</f>
        <v>0.10170853677334139</v>
      </c>
      <c r="CC144" s="275">
        <f>IF(AP144&lt;&gt;0, AP144, IF(AO144&lt;&gt;0, AO144, IF(AN144&lt;&gt;0, AN144, IF(AM144&lt;&gt;0, AM144, 0))))</f>
        <v>0.11786096703382538</v>
      </c>
      <c r="CD144" s="275">
        <f>IF(AU144&lt;&gt;0, AU144, IF(AT144&lt;&gt;0, AT144, IF(AS144&lt;&gt;0, AS144, IF(AR144&lt;&gt;0, AR144, 0))))</f>
        <v>6.4432007840677999E-2</v>
      </c>
      <c r="CE144" s="275">
        <f>IF(AZ144&lt;&gt;0, AZ144, IF(AY144&lt;&gt;0, AY144, IF(AX144&lt;&gt;0, AX144, IF(AW144&lt;&gt;0, AW144, 0))))</f>
        <v>8.6800774343327891E-2</v>
      </c>
      <c r="CF144" s="275">
        <f>IF(BE144&lt;&gt;0, BE144, IF(BD144&lt;&gt;0, BD144, IF(BC144&lt;&gt;0, BC144, IF(BB144&lt;&gt;0, BB144, 0))))</f>
        <v>0.12330025676807298</v>
      </c>
      <c r="CG144" s="275">
        <f>IF(BJ144&lt;&gt;0, BJ144, IF(BI144&lt;&gt;0, BI144, IF(BH144&lt;&gt;0, BH144, IF(BG144&lt;&gt;0, BG144, 0))))</f>
        <v>0.15873495133396795</v>
      </c>
      <c r="CH144" s="275">
        <f>IF(BO144&lt;&gt;0, BO144, IF(BN144&lt;&gt;0, BN144, IF(BM144&lt;&gt;0, BM144, IF(BL144&lt;&gt;0, BL144, 0))))</f>
        <v>0.14757669283170127</v>
      </c>
      <c r="CI144" s="276">
        <f>IF(BT144&lt;&gt;0, BT144, IF(BS144&lt;&gt;0, BS144, IF(BR144&lt;&gt;0, BR144, IF(BQ144&lt;&gt;0, BQ144, 0))))</f>
        <v>0.13111504645319619</v>
      </c>
      <c r="CK144" s="123"/>
      <c r="CL144" s="123"/>
      <c r="CM144" s="123"/>
      <c r="CN144" s="123"/>
      <c r="CO144" s="123"/>
      <c r="CP144" s="123"/>
      <c r="CQ144" s="123"/>
      <c r="CR144" s="123"/>
      <c r="CS144" s="123"/>
      <c r="CT144" s="123"/>
      <c r="CU144" s="123"/>
      <c r="CV144" s="123"/>
      <c r="CW144" s="123"/>
      <c r="CX144" s="123"/>
    </row>
    <row r="145" spans="1:102" s="238" customFormat="1" ht="15" x14ac:dyDescent="0.25">
      <c r="A145" s="278"/>
      <c r="B145" s="279"/>
      <c r="C145" s="432"/>
      <c r="D145" s="280"/>
      <c r="E145" s="281"/>
      <c r="F145" s="281"/>
      <c r="G145" s="282"/>
      <c r="H145" s="432"/>
      <c r="I145" s="280"/>
      <c r="J145" s="281"/>
      <c r="K145" s="281"/>
      <c r="L145" s="282"/>
      <c r="M145" s="432"/>
      <c r="N145" s="280"/>
      <c r="O145" s="281"/>
      <c r="P145" s="281"/>
      <c r="Q145" s="282"/>
      <c r="R145" s="432"/>
      <c r="S145" s="280"/>
      <c r="T145" s="281"/>
      <c r="U145" s="281"/>
      <c r="V145" s="282"/>
      <c r="W145" s="432"/>
      <c r="X145" s="280"/>
      <c r="Y145" s="281"/>
      <c r="Z145" s="281"/>
      <c r="AA145" s="282"/>
      <c r="AB145" s="432"/>
      <c r="AC145" s="280"/>
      <c r="AD145" s="281"/>
      <c r="AE145" s="281"/>
      <c r="AF145" s="282"/>
      <c r="AG145" s="432"/>
      <c r="AH145" s="280"/>
      <c r="AI145" s="281"/>
      <c r="AJ145" s="281"/>
      <c r="AK145" s="282"/>
      <c r="AL145" s="432"/>
      <c r="AM145" s="280"/>
      <c r="AN145" s="281"/>
      <c r="AO145" s="281"/>
      <c r="AP145" s="282"/>
      <c r="AQ145" s="432"/>
      <c r="AR145" s="280"/>
      <c r="AS145" s="281"/>
      <c r="AT145" s="281"/>
      <c r="AU145" s="282"/>
      <c r="AV145" s="432"/>
      <c r="AW145" s="280"/>
      <c r="AX145" s="281"/>
      <c r="AY145" s="281"/>
      <c r="AZ145" s="282"/>
      <c r="BA145" s="432"/>
      <c r="BB145" s="280"/>
      <c r="BC145" s="281"/>
      <c r="BD145" s="281"/>
      <c r="BE145" s="282"/>
      <c r="BF145" s="432"/>
      <c r="BG145" s="280"/>
      <c r="BH145" s="281"/>
      <c r="BI145" s="281"/>
      <c r="BJ145" s="282"/>
      <c r="BK145" s="432"/>
      <c r="BL145" s="280"/>
      <c r="BM145" s="281"/>
      <c r="BN145" s="281"/>
      <c r="BO145" s="282"/>
      <c r="BP145" s="432"/>
      <c r="BQ145" s="280"/>
      <c r="BR145" s="281"/>
      <c r="BS145" s="281"/>
      <c r="BT145" s="282"/>
      <c r="BU145" s="432"/>
      <c r="BV145" s="280"/>
      <c r="BW145" s="281"/>
      <c r="BX145" s="281"/>
      <c r="BY145" s="281"/>
      <c r="BZ145" s="281"/>
      <c r="CA145" s="281"/>
      <c r="CB145" s="281"/>
      <c r="CC145" s="281"/>
      <c r="CD145" s="281"/>
      <c r="CE145" s="281"/>
      <c r="CF145" s="281"/>
      <c r="CG145" s="281"/>
      <c r="CH145" s="281"/>
      <c r="CI145" s="282"/>
      <c r="CK145" s="123"/>
      <c r="CL145" s="123"/>
      <c r="CM145" s="123"/>
      <c r="CN145" s="123"/>
      <c r="CO145" s="123"/>
      <c r="CP145" s="123"/>
      <c r="CQ145" s="123"/>
      <c r="CR145" s="123"/>
      <c r="CS145" s="123"/>
      <c r="CT145" s="123"/>
      <c r="CU145" s="123"/>
      <c r="CV145" s="123"/>
      <c r="CW145" s="123"/>
      <c r="CX145" s="123"/>
    </row>
    <row r="146" spans="1:102" ht="6" customHeight="1" x14ac:dyDescent="0.25">
      <c r="A146" s="234"/>
      <c r="B146" s="234"/>
      <c r="D146" s="2"/>
      <c r="E146" s="2"/>
      <c r="F146" s="2"/>
      <c r="G146" s="2"/>
      <c r="I146" s="2"/>
      <c r="J146" s="2"/>
      <c r="K146" s="2"/>
      <c r="L146" s="2"/>
      <c r="N146" s="2"/>
      <c r="O146" s="2"/>
      <c r="P146" s="2"/>
      <c r="Q146" s="2"/>
      <c r="S146" s="2"/>
      <c r="T146" s="2"/>
      <c r="U146" s="2"/>
      <c r="V146" s="2"/>
      <c r="X146" s="2"/>
      <c r="Y146" s="2"/>
      <c r="Z146" s="2"/>
      <c r="AA146" s="2"/>
      <c r="AC146" s="2"/>
      <c r="AD146" s="2"/>
      <c r="AE146" s="2"/>
      <c r="AF146" s="2"/>
      <c r="AH146" s="2"/>
      <c r="AI146" s="2"/>
      <c r="AJ146" s="2"/>
      <c r="AK146" s="2"/>
      <c r="AM146" s="2"/>
      <c r="AN146" s="2"/>
      <c r="AO146" s="2"/>
      <c r="AP146" s="2"/>
      <c r="AR146" s="2"/>
      <c r="AS146" s="2"/>
      <c r="AT146" s="2"/>
      <c r="AU146" s="2"/>
      <c r="AW146" s="2"/>
      <c r="AX146" s="2"/>
      <c r="AY146" s="2"/>
      <c r="AZ146" s="2"/>
      <c r="BB146" s="2"/>
      <c r="BC146" s="2"/>
      <c r="BD146" s="2"/>
      <c r="BE146" s="2"/>
      <c r="BG146" s="2"/>
      <c r="BH146" s="2"/>
      <c r="BI146" s="2"/>
      <c r="BJ146" s="2"/>
      <c r="BL146" s="2"/>
      <c r="BM146" s="2"/>
      <c r="BN146" s="2"/>
      <c r="BO146" s="2"/>
      <c r="BQ146" s="2"/>
      <c r="BR146" s="2"/>
      <c r="BS146" s="2"/>
      <c r="BT146" s="2"/>
      <c r="BV146" s="4"/>
      <c r="BW146" s="4"/>
      <c r="BX146" s="4"/>
      <c r="BY146" s="4"/>
      <c r="BZ146" s="4"/>
      <c r="CA146" s="4"/>
      <c r="CB146" s="4"/>
      <c r="CC146" s="5"/>
      <c r="CD146" s="5"/>
      <c r="CE146" s="5"/>
      <c r="CF146" s="5"/>
      <c r="CG146" s="5"/>
      <c r="CH146" s="5"/>
      <c r="CI146" s="5"/>
    </row>
    <row r="147" spans="1:102" x14ac:dyDescent="0.25">
      <c r="A147" s="283" t="s">
        <v>201</v>
      </c>
      <c r="B147" s="283"/>
    </row>
    <row r="148" spans="1:102" x14ac:dyDescent="0.25">
      <c r="A148" s="283" t="s">
        <v>202</v>
      </c>
      <c r="BL148" s="785"/>
      <c r="BM148" s="785"/>
      <c r="BN148" s="785"/>
      <c r="BO148" s="785"/>
      <c r="BP148" s="314"/>
      <c r="BQ148" s="785"/>
      <c r="BR148" s="785"/>
    </row>
  </sheetData>
  <mergeCells count="63">
    <mergeCell ref="AC7:AF7"/>
    <mergeCell ref="AH7:AK7"/>
    <mergeCell ref="AM7:AP7"/>
    <mergeCell ref="AR7:AU7"/>
    <mergeCell ref="AW7:AZ7"/>
    <mergeCell ref="D7:G7"/>
    <mergeCell ref="I7:L7"/>
    <mergeCell ref="N7:Q7"/>
    <mergeCell ref="S7:V7"/>
    <mergeCell ref="X7:AA7"/>
    <mergeCell ref="X83:AA83"/>
    <mergeCell ref="A80:B80"/>
    <mergeCell ref="N83:Q83"/>
    <mergeCell ref="S83:V83"/>
    <mergeCell ref="A81:L81"/>
    <mergeCell ref="A82:B82"/>
    <mergeCell ref="A83:B84"/>
    <mergeCell ref="D83:G83"/>
    <mergeCell ref="I83:L83"/>
    <mergeCell ref="AW125:AZ125"/>
    <mergeCell ref="BB125:BE125"/>
    <mergeCell ref="A7:B8"/>
    <mergeCell ref="BG83:BJ83"/>
    <mergeCell ref="A93:B94"/>
    <mergeCell ref="D93:G93"/>
    <mergeCell ref="I93:L93"/>
    <mergeCell ref="N93:Q93"/>
    <mergeCell ref="S93:V93"/>
    <mergeCell ref="X93:AA93"/>
    <mergeCell ref="AC93:AF93"/>
    <mergeCell ref="AH93:AK93"/>
    <mergeCell ref="AM93:AP93"/>
    <mergeCell ref="AR93:AU93"/>
    <mergeCell ref="AW93:AZ93"/>
    <mergeCell ref="BB93:BE93"/>
    <mergeCell ref="A125:B126"/>
    <mergeCell ref="D125:G125"/>
    <mergeCell ref="I125:L125"/>
    <mergeCell ref="N125:Q125"/>
    <mergeCell ref="AR125:AU125"/>
    <mergeCell ref="S125:V125"/>
    <mergeCell ref="AH125:AK125"/>
    <mergeCell ref="AM125:AP125"/>
    <mergeCell ref="X125:AA125"/>
    <mergeCell ref="AC125:AF125"/>
    <mergeCell ref="AH83:AK83"/>
    <mergeCell ref="AM83:AP83"/>
    <mergeCell ref="AR83:AU83"/>
    <mergeCell ref="AC83:AF83"/>
    <mergeCell ref="AW83:AZ83"/>
    <mergeCell ref="BB83:BE83"/>
    <mergeCell ref="BQ7:BT7"/>
    <mergeCell ref="BQ83:BT83"/>
    <mergeCell ref="BQ93:BT93"/>
    <mergeCell ref="BQ125:BT125"/>
    <mergeCell ref="BL7:BO7"/>
    <mergeCell ref="BL83:BO83"/>
    <mergeCell ref="BL93:BO93"/>
    <mergeCell ref="BL125:BO125"/>
    <mergeCell ref="BG125:BJ125"/>
    <mergeCell ref="BG93:BJ93"/>
    <mergeCell ref="BG7:BJ7"/>
    <mergeCell ref="BB7:BE7"/>
  </mergeCells>
  <pageMargins left="0.25" right="0.25" top="0.75" bottom="0.75" header="0.3" footer="0.3"/>
  <pageSetup paperSize="9" scale="1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CC95F-70FC-4928-9745-77A91F8CAC03}">
  <sheetPr>
    <pageSetUpPr fitToPage="1"/>
  </sheetPr>
  <dimension ref="A1:DG133"/>
  <sheetViews>
    <sheetView showGridLines="0" zoomScaleNormal="100" workbookViewId="0">
      <pane xSplit="2" ySplit="8" topLeftCell="C9" activePane="bottomRight" state="frozen"/>
      <selection activeCell="B12" sqref="B12"/>
      <selection pane="topRight" activeCell="B12" sqref="B12"/>
      <selection pane="bottomLeft" activeCell="B12" sqref="B12"/>
      <selection pane="bottomRight"/>
    </sheetView>
  </sheetViews>
  <sheetFormatPr defaultRowHeight="13.5" x14ac:dyDescent="0.25"/>
  <cols>
    <col min="1" max="1" width="3" style="1" customWidth="1"/>
    <col min="2" max="2" width="78.140625" style="1" bestFit="1" customWidth="1"/>
    <col min="3" max="3" width="2.7109375" style="1" customWidth="1"/>
    <col min="4" max="7" width="15.7109375" style="7" customWidth="1"/>
    <col min="8" max="8" width="2.7109375" style="1" customWidth="1"/>
    <col min="9" max="12" width="15.7109375" style="7" customWidth="1"/>
    <col min="13" max="13" width="2.7109375" style="1" customWidth="1"/>
    <col min="14" max="17" width="15.7109375" style="7" customWidth="1"/>
    <col min="18" max="18" width="2.7109375" style="1" customWidth="1"/>
    <col min="19" max="22" width="15.7109375" style="7" customWidth="1"/>
    <col min="23" max="23" width="2.7109375" style="1" customWidth="1"/>
    <col min="24" max="27" width="15.7109375" style="7" customWidth="1"/>
    <col min="28" max="28" width="2.7109375" style="1" customWidth="1"/>
    <col min="29" max="32" width="15.7109375" style="7" customWidth="1"/>
    <col min="33" max="33" width="2.7109375" style="1" customWidth="1"/>
    <col min="34" max="37" width="15.7109375" style="7" customWidth="1"/>
    <col min="38" max="38" width="2.7109375" style="1" customWidth="1"/>
    <col min="39" max="42" width="15.7109375" style="7" customWidth="1"/>
    <col min="43" max="43" width="2.7109375" style="1" customWidth="1"/>
    <col min="44" max="47" width="15.7109375" style="7" customWidth="1"/>
    <col min="48" max="48" width="2.7109375" style="1" customWidth="1"/>
    <col min="49" max="52" width="15.7109375" style="7" customWidth="1"/>
    <col min="53" max="53" width="2.7109375" style="1" customWidth="1"/>
    <col min="54" max="57" width="15.7109375" style="7" customWidth="1"/>
    <col min="58" max="58" width="2.7109375" style="1" customWidth="1"/>
    <col min="59" max="62" width="15.7109375" style="7" customWidth="1"/>
    <col min="63" max="63" width="2.7109375" style="8" customWidth="1"/>
    <col min="64" max="67" width="15.7109375" style="7" customWidth="1"/>
    <col min="68" max="68" width="2.7109375" style="8" customWidth="1"/>
    <col min="69" max="72" width="15.7109375" style="7" customWidth="1"/>
    <col min="73" max="73" width="2.7109375" style="8" customWidth="1"/>
    <col min="74" max="80" width="17.42578125" style="9" customWidth="1"/>
    <col min="81" max="87" width="17.42578125" style="106" customWidth="1"/>
    <col min="88" max="88" width="11.5703125" style="1" bestFit="1" customWidth="1"/>
    <col min="89" max="16384" width="9.140625" style="1"/>
  </cols>
  <sheetData>
    <row r="1" spans="1:111" x14ac:dyDescent="0.25">
      <c r="D1" s="2"/>
      <c r="E1" s="2"/>
      <c r="F1" s="2"/>
      <c r="G1" s="2"/>
      <c r="I1" s="2"/>
      <c r="J1" s="2"/>
      <c r="K1" s="2"/>
      <c r="L1" s="2"/>
      <c r="N1" s="2"/>
      <c r="O1" s="2"/>
      <c r="P1" s="2"/>
      <c r="Q1" s="2"/>
      <c r="S1" s="2"/>
      <c r="T1" s="2"/>
      <c r="U1" s="2"/>
      <c r="V1" s="2"/>
      <c r="X1" s="2"/>
      <c r="Y1" s="2"/>
      <c r="Z1" s="2"/>
      <c r="AA1" s="2"/>
      <c r="AC1" s="2"/>
      <c r="AD1" s="2"/>
      <c r="AE1" s="2"/>
      <c r="AF1" s="2"/>
      <c r="AH1" s="2"/>
      <c r="AI1" s="2"/>
      <c r="AJ1" s="2"/>
      <c r="AK1" s="2"/>
      <c r="AM1" s="2"/>
      <c r="AN1" s="2"/>
      <c r="AO1" s="2"/>
      <c r="AP1" s="2"/>
      <c r="AR1" s="2"/>
      <c r="AS1" s="2"/>
      <c r="AT1" s="2"/>
      <c r="AU1" s="2"/>
      <c r="AW1" s="2"/>
      <c r="AX1" s="2"/>
      <c r="AY1" s="2"/>
      <c r="AZ1" s="2"/>
      <c r="BB1" s="2"/>
      <c r="BC1" s="2"/>
      <c r="BD1" s="2"/>
      <c r="BE1" s="2"/>
      <c r="BG1" s="2"/>
      <c r="BH1" s="2"/>
      <c r="BI1" s="2"/>
      <c r="BJ1" s="2"/>
      <c r="BK1" s="3"/>
      <c r="BL1" s="2"/>
      <c r="BM1" s="2"/>
      <c r="BN1" s="2"/>
      <c r="BO1" s="2"/>
      <c r="BP1" s="3"/>
      <c r="BQ1" s="2"/>
      <c r="BR1" s="2"/>
      <c r="BS1" s="2"/>
      <c r="BT1" s="2"/>
      <c r="BU1" s="3"/>
      <c r="BV1" s="4"/>
      <c r="BW1" s="4"/>
      <c r="BX1" s="4"/>
      <c r="BY1" s="4"/>
      <c r="BZ1" s="4"/>
      <c r="CA1" s="4"/>
      <c r="CB1" s="4"/>
      <c r="CC1" s="5"/>
      <c r="CD1" s="5"/>
      <c r="CE1" s="5"/>
      <c r="CF1" s="5"/>
      <c r="CG1" s="5"/>
      <c r="CH1" s="5"/>
      <c r="CI1" s="5"/>
    </row>
    <row r="2" spans="1:111" x14ac:dyDescent="0.25">
      <c r="D2" s="2"/>
      <c r="E2" s="2"/>
      <c r="F2" s="2"/>
      <c r="G2" s="2"/>
      <c r="I2" s="2"/>
      <c r="J2" s="2"/>
      <c r="K2" s="2"/>
      <c r="L2" s="2"/>
      <c r="N2" s="2"/>
      <c r="O2" s="2"/>
      <c r="P2" s="2"/>
      <c r="Q2" s="2"/>
      <c r="S2" s="2"/>
      <c r="T2" s="2"/>
      <c r="U2" s="2"/>
      <c r="V2" s="2"/>
      <c r="X2" s="2"/>
      <c r="Y2" s="2"/>
      <c r="Z2" s="2"/>
      <c r="AA2" s="2"/>
      <c r="AC2" s="2"/>
      <c r="AD2" s="2"/>
      <c r="AE2" s="2"/>
      <c r="AF2" s="2"/>
      <c r="AH2" s="2"/>
      <c r="AI2" s="2"/>
      <c r="AJ2" s="2"/>
      <c r="AK2" s="2"/>
      <c r="AM2" s="2"/>
      <c r="AN2" s="2"/>
      <c r="AO2" s="2"/>
      <c r="AP2" s="2"/>
      <c r="AR2" s="2"/>
      <c r="AS2" s="2"/>
      <c r="AT2" s="2"/>
      <c r="AU2" s="2"/>
      <c r="AW2" s="2"/>
      <c r="AX2" s="2"/>
      <c r="AY2" s="2"/>
      <c r="AZ2" s="2"/>
      <c r="BB2" s="2"/>
      <c r="BC2" s="2"/>
      <c r="BD2" s="2"/>
      <c r="BE2" s="2"/>
      <c r="BG2" s="2"/>
      <c r="BH2" s="2"/>
      <c r="BI2" s="2"/>
      <c r="BJ2" s="2"/>
      <c r="BK2" s="3"/>
      <c r="BL2" s="2"/>
      <c r="BM2" s="2"/>
      <c r="BN2" s="2"/>
      <c r="BO2" s="2"/>
      <c r="BP2" s="3"/>
      <c r="BQ2" s="2"/>
      <c r="BR2" s="2"/>
      <c r="BS2" s="2"/>
      <c r="BT2" s="2"/>
      <c r="BU2" s="3"/>
      <c r="BV2" s="4"/>
      <c r="BW2" s="4"/>
      <c r="BX2" s="4"/>
      <c r="BY2" s="4"/>
      <c r="BZ2" s="4"/>
      <c r="CA2" s="4"/>
      <c r="CB2" s="4"/>
      <c r="CC2" s="5"/>
      <c r="CD2" s="5"/>
      <c r="CE2" s="5"/>
      <c r="CF2" s="5"/>
      <c r="CG2" s="5"/>
      <c r="CH2" s="5"/>
      <c r="CI2" s="5"/>
    </row>
    <row r="3" spans="1:111" x14ac:dyDescent="0.25">
      <c r="D3" s="2"/>
      <c r="E3" s="2"/>
      <c r="F3" s="2"/>
      <c r="G3" s="2"/>
      <c r="I3" s="2"/>
      <c r="J3" s="2"/>
      <c r="K3" s="2"/>
      <c r="L3" s="2"/>
      <c r="N3" s="2"/>
      <c r="O3" s="2"/>
      <c r="P3" s="2"/>
      <c r="Q3" s="2"/>
      <c r="S3" s="2"/>
      <c r="T3" s="2"/>
      <c r="U3" s="2"/>
      <c r="V3" s="2"/>
      <c r="X3" s="2"/>
      <c r="Y3" s="2"/>
      <c r="Z3" s="2"/>
      <c r="AA3" s="2"/>
      <c r="AC3" s="2"/>
      <c r="AD3" s="2"/>
      <c r="AE3" s="2"/>
      <c r="AF3" s="2"/>
      <c r="AH3" s="2"/>
      <c r="AI3" s="2"/>
      <c r="AJ3" s="2"/>
      <c r="AK3" s="2"/>
      <c r="AM3" s="2"/>
      <c r="AN3" s="2"/>
      <c r="AO3" s="2"/>
      <c r="AP3" s="2"/>
      <c r="AR3" s="2"/>
      <c r="AS3" s="2"/>
      <c r="AT3" s="2"/>
      <c r="AU3" s="2"/>
      <c r="AW3" s="2"/>
      <c r="AX3" s="2"/>
      <c r="AY3" s="2"/>
      <c r="AZ3" s="2"/>
      <c r="BB3" s="2"/>
      <c r="BC3" s="2"/>
      <c r="BD3" s="2"/>
      <c r="BE3" s="2"/>
      <c r="BG3" s="2"/>
      <c r="BH3" s="2"/>
      <c r="BI3" s="2"/>
      <c r="BJ3" s="2"/>
      <c r="BK3" s="3"/>
      <c r="BL3" s="2"/>
      <c r="BM3" s="2"/>
      <c r="BN3" s="2"/>
      <c r="BO3" s="2"/>
      <c r="BP3" s="3"/>
      <c r="BQ3" s="2"/>
      <c r="BR3" s="2"/>
      <c r="BS3" s="2"/>
      <c r="BT3" s="2"/>
      <c r="BU3" s="3"/>
      <c r="BV3" s="4"/>
      <c r="BW3" s="4"/>
      <c r="BX3" s="4"/>
      <c r="BY3" s="4"/>
      <c r="BZ3" s="4"/>
      <c r="CA3" s="4"/>
      <c r="CB3" s="4"/>
      <c r="CC3" s="5"/>
      <c r="CD3" s="5"/>
      <c r="CE3" s="5"/>
      <c r="CF3" s="5"/>
      <c r="CG3" s="5"/>
      <c r="CH3" s="5"/>
      <c r="CI3" s="5"/>
    </row>
    <row r="4" spans="1:111" x14ac:dyDescent="0.25">
      <c r="D4" s="2"/>
      <c r="E4" s="2"/>
      <c r="F4" s="2"/>
      <c r="G4" s="2"/>
      <c r="I4" s="2"/>
      <c r="J4" s="2"/>
      <c r="K4" s="2"/>
      <c r="L4" s="2"/>
      <c r="N4" s="2"/>
      <c r="O4" s="2"/>
      <c r="P4" s="2"/>
      <c r="Q4" s="2"/>
      <c r="S4" s="2"/>
      <c r="T4" s="2"/>
      <c r="U4" s="2"/>
      <c r="V4" s="2"/>
      <c r="X4" s="2"/>
      <c r="Y4" s="2"/>
      <c r="Z4" s="2"/>
      <c r="AA4" s="2"/>
      <c r="AC4" s="2"/>
      <c r="AD4" s="2"/>
      <c r="AE4" s="2"/>
      <c r="AF4" s="2"/>
      <c r="AH4" s="2"/>
      <c r="AI4" s="2"/>
      <c r="AJ4" s="2"/>
      <c r="AK4" s="2"/>
      <c r="AM4" s="2"/>
      <c r="AN4" s="2"/>
      <c r="AO4" s="2"/>
      <c r="AP4" s="2"/>
      <c r="AR4" s="2"/>
      <c r="AS4" s="2"/>
      <c r="AT4" s="2"/>
      <c r="AU4" s="2"/>
      <c r="AW4" s="2"/>
      <c r="AX4" s="2"/>
      <c r="AY4" s="2"/>
      <c r="AZ4" s="2"/>
      <c r="BB4" s="2"/>
      <c r="BC4" s="2"/>
      <c r="BD4" s="2"/>
      <c r="BE4" s="2"/>
      <c r="BG4" s="2"/>
      <c r="BH4" s="2"/>
      <c r="BI4" s="2"/>
      <c r="BJ4" s="2"/>
      <c r="BK4" s="3"/>
      <c r="BL4" s="2"/>
      <c r="BM4" s="2"/>
      <c r="BN4" s="2"/>
      <c r="BO4" s="2"/>
      <c r="BP4" s="3"/>
      <c r="BQ4" s="2"/>
      <c r="BR4" s="2"/>
      <c r="BS4" s="2"/>
      <c r="BT4" s="2"/>
      <c r="BU4" s="3"/>
      <c r="BV4" s="4"/>
      <c r="BW4" s="4"/>
      <c r="BX4" s="4"/>
      <c r="BY4" s="4"/>
      <c r="BZ4" s="4"/>
      <c r="CA4" s="4"/>
      <c r="CB4" s="4"/>
      <c r="CC4" s="5"/>
      <c r="CD4" s="5"/>
      <c r="CE4" s="5"/>
      <c r="CF4" s="5"/>
      <c r="CG4" s="5"/>
      <c r="CH4" s="5"/>
      <c r="CI4" s="5"/>
    </row>
    <row r="5" spans="1:111" x14ac:dyDescent="0.25">
      <c r="D5" s="2"/>
      <c r="E5" s="2"/>
      <c r="F5" s="2"/>
      <c r="G5" s="2"/>
      <c r="I5" s="2"/>
      <c r="J5" s="2"/>
      <c r="K5" s="2"/>
      <c r="L5" s="2"/>
      <c r="N5" s="2"/>
      <c r="O5" s="2"/>
      <c r="P5" s="2"/>
      <c r="Q5" s="2"/>
      <c r="S5" s="2"/>
      <c r="T5" s="2"/>
      <c r="U5" s="2"/>
      <c r="V5" s="2"/>
      <c r="X5" s="2"/>
      <c r="Y5" s="2"/>
      <c r="Z5" s="2"/>
      <c r="AA5" s="2"/>
      <c r="AC5" s="2"/>
      <c r="AD5" s="2"/>
      <c r="AE5" s="2"/>
      <c r="AF5" s="2"/>
      <c r="AH5" s="2"/>
      <c r="AI5" s="2"/>
      <c r="AJ5" s="2"/>
      <c r="AK5" s="2"/>
      <c r="AM5" s="2"/>
      <c r="AN5" s="2"/>
      <c r="AO5" s="2"/>
      <c r="AP5" s="2"/>
      <c r="AR5" s="2"/>
      <c r="AS5" s="2"/>
      <c r="AT5" s="2"/>
      <c r="AU5" s="2"/>
      <c r="AW5" s="2"/>
      <c r="AX5" s="2"/>
      <c r="AY5" s="2"/>
      <c r="AZ5" s="2"/>
      <c r="BB5" s="2"/>
      <c r="BC5" s="2"/>
      <c r="BD5" s="2"/>
      <c r="BE5" s="2"/>
      <c r="BG5" s="2"/>
      <c r="BH5" s="2"/>
      <c r="BI5" s="2"/>
      <c r="BJ5" s="2"/>
      <c r="BK5" s="3"/>
      <c r="BL5" s="2"/>
      <c r="BM5" s="2"/>
      <c r="BN5" s="2"/>
      <c r="BO5" s="2"/>
      <c r="BP5" s="3"/>
      <c r="BQ5" s="2"/>
      <c r="BR5" s="2"/>
      <c r="BS5" s="2"/>
      <c r="BT5" s="2"/>
      <c r="BU5" s="3"/>
      <c r="BV5" s="4"/>
      <c r="BW5" s="4"/>
      <c r="BX5" s="4"/>
      <c r="BY5" s="4"/>
      <c r="BZ5" s="4"/>
      <c r="CA5" s="4"/>
      <c r="CB5" s="4"/>
      <c r="CC5" s="5"/>
      <c r="CD5" s="5"/>
      <c r="CE5" s="5"/>
      <c r="CF5" s="5"/>
      <c r="CG5" s="5"/>
      <c r="CH5" s="5"/>
      <c r="CI5" s="5"/>
    </row>
    <row r="6" spans="1:111" ht="6" customHeight="1" x14ac:dyDescent="0.25">
      <c r="A6" s="6"/>
      <c r="B6" s="7"/>
      <c r="C6" s="8"/>
      <c r="H6" s="8"/>
      <c r="M6" s="8"/>
      <c r="R6" s="8"/>
      <c r="W6" s="8"/>
      <c r="AB6" s="8"/>
      <c r="AG6" s="8"/>
      <c r="AL6" s="8"/>
      <c r="AQ6" s="8"/>
      <c r="AV6" s="8"/>
      <c r="BA6" s="8"/>
      <c r="BF6" s="8"/>
      <c r="BK6" s="7"/>
      <c r="BP6" s="7"/>
      <c r="BU6" s="7"/>
      <c r="BV6" s="7"/>
      <c r="BW6" s="7"/>
      <c r="BX6" s="7"/>
      <c r="BY6" s="7"/>
      <c r="BZ6" s="7"/>
      <c r="CA6" s="7"/>
      <c r="CB6" s="7"/>
      <c r="CC6" s="7"/>
      <c r="CD6" s="7"/>
      <c r="CE6" s="7"/>
      <c r="CF6" s="7"/>
      <c r="CG6" s="7"/>
      <c r="CH6" s="7"/>
      <c r="CI6" s="9"/>
    </row>
    <row r="7" spans="1:111" x14ac:dyDescent="0.25">
      <c r="A7" s="833" t="s">
        <v>30</v>
      </c>
      <c r="B7" s="834"/>
      <c r="C7" s="10"/>
      <c r="D7" s="819">
        <v>2012</v>
      </c>
      <c r="E7" s="820"/>
      <c r="F7" s="820"/>
      <c r="G7" s="821"/>
      <c r="H7" s="2"/>
      <c r="I7" s="819">
        <v>2013</v>
      </c>
      <c r="J7" s="820"/>
      <c r="K7" s="820"/>
      <c r="L7" s="821"/>
      <c r="M7" s="2"/>
      <c r="N7" s="819">
        <v>2014</v>
      </c>
      <c r="O7" s="820"/>
      <c r="P7" s="820"/>
      <c r="Q7" s="821"/>
      <c r="R7" s="2"/>
      <c r="S7" s="819">
        <v>2015</v>
      </c>
      <c r="T7" s="820"/>
      <c r="U7" s="820"/>
      <c r="V7" s="821"/>
      <c r="W7" s="2"/>
      <c r="X7" s="819">
        <v>2016</v>
      </c>
      <c r="Y7" s="820"/>
      <c r="Z7" s="820"/>
      <c r="AA7" s="821"/>
      <c r="AB7" s="2"/>
      <c r="AC7" s="819">
        <v>2017</v>
      </c>
      <c r="AD7" s="820"/>
      <c r="AE7" s="820"/>
      <c r="AF7" s="821"/>
      <c r="AG7" s="10"/>
      <c r="AH7" s="819">
        <v>2018</v>
      </c>
      <c r="AI7" s="820"/>
      <c r="AJ7" s="820"/>
      <c r="AK7" s="821"/>
      <c r="AL7" s="10"/>
      <c r="AM7" s="819">
        <v>2019</v>
      </c>
      <c r="AN7" s="820"/>
      <c r="AO7" s="820"/>
      <c r="AP7" s="821"/>
      <c r="AQ7" s="2"/>
      <c r="AR7" s="819">
        <v>2020</v>
      </c>
      <c r="AS7" s="820"/>
      <c r="AT7" s="820"/>
      <c r="AU7" s="821"/>
      <c r="AV7" s="2"/>
      <c r="AW7" s="819">
        <v>2021</v>
      </c>
      <c r="AX7" s="820"/>
      <c r="AY7" s="820"/>
      <c r="AZ7" s="821"/>
      <c r="BA7" s="2"/>
      <c r="BB7" s="819">
        <v>2022</v>
      </c>
      <c r="BC7" s="820"/>
      <c r="BD7" s="820"/>
      <c r="BE7" s="821"/>
      <c r="BF7" s="2"/>
      <c r="BG7" s="819">
        <v>2023</v>
      </c>
      <c r="BH7" s="820"/>
      <c r="BI7" s="820"/>
      <c r="BJ7" s="821"/>
      <c r="BK7" s="3"/>
      <c r="BL7" s="819">
        <v>2024</v>
      </c>
      <c r="BM7" s="820"/>
      <c r="BN7" s="820"/>
      <c r="BO7" s="821"/>
      <c r="BP7" s="3"/>
      <c r="BQ7" s="819">
        <v>2025</v>
      </c>
      <c r="BR7" s="820"/>
      <c r="BS7" s="820"/>
      <c r="BT7" s="821"/>
      <c r="BU7" s="3"/>
      <c r="BV7" s="11"/>
      <c r="BW7" s="12"/>
      <c r="BX7" s="12"/>
      <c r="BY7" s="12"/>
      <c r="BZ7" s="12"/>
      <c r="CA7" s="12"/>
      <c r="CB7" s="13"/>
      <c r="CC7" s="14"/>
      <c r="CD7" s="14"/>
      <c r="CE7" s="14"/>
      <c r="CF7" s="14"/>
      <c r="CG7" s="15"/>
      <c r="CH7" s="15"/>
      <c r="CI7" s="16"/>
    </row>
    <row r="8" spans="1:111" s="28" customFormat="1" x14ac:dyDescent="0.25">
      <c r="A8" s="835"/>
      <c r="B8" s="836"/>
      <c r="C8" s="17"/>
      <c r="D8" s="18" t="s">
        <v>149</v>
      </c>
      <c r="E8" s="19" t="s">
        <v>150</v>
      </c>
      <c r="F8" s="19" t="s">
        <v>151</v>
      </c>
      <c r="G8" s="20" t="s">
        <v>152</v>
      </c>
      <c r="H8" s="21"/>
      <c r="I8" s="18" t="s">
        <v>149</v>
      </c>
      <c r="J8" s="19" t="s">
        <v>150</v>
      </c>
      <c r="K8" s="19" t="s">
        <v>151</v>
      </c>
      <c r="L8" s="20" t="s">
        <v>152</v>
      </c>
      <c r="M8" s="22"/>
      <c r="N8" s="18" t="s">
        <v>149</v>
      </c>
      <c r="O8" s="19" t="s">
        <v>150</v>
      </c>
      <c r="P8" s="19" t="s">
        <v>151</v>
      </c>
      <c r="Q8" s="20" t="s">
        <v>152</v>
      </c>
      <c r="R8" s="22"/>
      <c r="S8" s="18" t="s">
        <v>149</v>
      </c>
      <c r="T8" s="19" t="s">
        <v>150</v>
      </c>
      <c r="U8" s="19" t="s">
        <v>151</v>
      </c>
      <c r="V8" s="20" t="s">
        <v>152</v>
      </c>
      <c r="W8" s="22"/>
      <c r="X8" s="18" t="s">
        <v>149</v>
      </c>
      <c r="Y8" s="19" t="s">
        <v>150</v>
      </c>
      <c r="Z8" s="19" t="s">
        <v>151</v>
      </c>
      <c r="AA8" s="20" t="s">
        <v>152</v>
      </c>
      <c r="AB8" s="22"/>
      <c r="AC8" s="18" t="s">
        <v>149</v>
      </c>
      <c r="AD8" s="19" t="s">
        <v>150</v>
      </c>
      <c r="AE8" s="19" t="s">
        <v>151</v>
      </c>
      <c r="AF8" s="20" t="s">
        <v>152</v>
      </c>
      <c r="AG8" s="17"/>
      <c r="AH8" s="18" t="s">
        <v>149</v>
      </c>
      <c r="AI8" s="19" t="s">
        <v>150</v>
      </c>
      <c r="AJ8" s="19" t="s">
        <v>151</v>
      </c>
      <c r="AK8" s="20" t="s">
        <v>152</v>
      </c>
      <c r="AL8" s="17"/>
      <c r="AM8" s="18" t="s">
        <v>149</v>
      </c>
      <c r="AN8" s="19" t="s">
        <v>150</v>
      </c>
      <c r="AO8" s="19" t="s">
        <v>151</v>
      </c>
      <c r="AP8" s="20" t="s">
        <v>152</v>
      </c>
      <c r="AQ8" s="22"/>
      <c r="AR8" s="18" t="s">
        <v>149</v>
      </c>
      <c r="AS8" s="19" t="s">
        <v>150</v>
      </c>
      <c r="AT8" s="19" t="s">
        <v>151</v>
      </c>
      <c r="AU8" s="20" t="s">
        <v>152</v>
      </c>
      <c r="AV8" s="22"/>
      <c r="AW8" s="18" t="s">
        <v>149</v>
      </c>
      <c r="AX8" s="19" t="s">
        <v>150</v>
      </c>
      <c r="AY8" s="19" t="s">
        <v>151</v>
      </c>
      <c r="AZ8" s="20" t="s">
        <v>152</v>
      </c>
      <c r="BA8" s="22"/>
      <c r="BB8" s="18" t="s">
        <v>149</v>
      </c>
      <c r="BC8" s="19" t="s">
        <v>150</v>
      </c>
      <c r="BD8" s="19" t="s">
        <v>151</v>
      </c>
      <c r="BE8" s="20" t="s">
        <v>152</v>
      </c>
      <c r="BF8" s="22"/>
      <c r="BG8" s="18" t="s">
        <v>149</v>
      </c>
      <c r="BH8" s="19" t="s">
        <v>150</v>
      </c>
      <c r="BI8" s="19" t="s">
        <v>151</v>
      </c>
      <c r="BJ8" s="20" t="s">
        <v>152</v>
      </c>
      <c r="BK8" s="23"/>
      <c r="BL8" s="18" t="s">
        <v>149</v>
      </c>
      <c r="BM8" s="19" t="s">
        <v>150</v>
      </c>
      <c r="BN8" s="19" t="s">
        <v>151</v>
      </c>
      <c r="BO8" s="20" t="s">
        <v>152</v>
      </c>
      <c r="BP8" s="23"/>
      <c r="BQ8" s="18" t="s">
        <v>149</v>
      </c>
      <c r="BR8" s="19" t="s">
        <v>150</v>
      </c>
      <c r="BS8" s="19" t="s">
        <v>151</v>
      </c>
      <c r="BT8" s="20" t="s">
        <v>152</v>
      </c>
      <c r="BU8" s="23"/>
      <c r="BV8" s="24">
        <v>2012</v>
      </c>
      <c r="BW8" s="25">
        <v>2013</v>
      </c>
      <c r="BX8" s="25">
        <v>2014</v>
      </c>
      <c r="BY8" s="25">
        <v>2015</v>
      </c>
      <c r="BZ8" s="25">
        <v>2016</v>
      </c>
      <c r="CA8" s="25">
        <v>2017</v>
      </c>
      <c r="CB8" s="25">
        <v>2018</v>
      </c>
      <c r="CC8" s="26">
        <v>2019</v>
      </c>
      <c r="CD8" s="26">
        <v>2020</v>
      </c>
      <c r="CE8" s="26">
        <v>2021</v>
      </c>
      <c r="CF8" s="26">
        <v>2022</v>
      </c>
      <c r="CG8" s="26">
        <v>2023</v>
      </c>
      <c r="CH8" s="26">
        <v>2024</v>
      </c>
      <c r="CI8" s="27">
        <v>2025</v>
      </c>
      <c r="CJ8" s="733"/>
    </row>
    <row r="9" spans="1:111" ht="6" customHeight="1" x14ac:dyDescent="0.25">
      <c r="A9" s="837"/>
      <c r="B9" s="7"/>
      <c r="C9" s="8"/>
      <c r="H9" s="8"/>
      <c r="M9" s="8"/>
      <c r="R9" s="8"/>
      <c r="W9" s="8"/>
      <c r="AB9" s="8"/>
      <c r="AG9" s="8"/>
      <c r="AL9" s="8"/>
      <c r="AQ9" s="8"/>
      <c r="AV9" s="8"/>
      <c r="BA9" s="8"/>
      <c r="BF9" s="8"/>
      <c r="BK9" s="7"/>
      <c r="BP9" s="7"/>
      <c r="BU9" s="7"/>
      <c r="BV9" s="7"/>
      <c r="BW9" s="7"/>
      <c r="BX9" s="7"/>
      <c r="BY9" s="7"/>
      <c r="BZ9" s="7"/>
      <c r="CA9" s="7"/>
      <c r="CB9" s="7"/>
      <c r="CC9" s="7"/>
      <c r="CD9" s="7"/>
      <c r="CE9" s="7"/>
      <c r="CF9" s="7"/>
      <c r="CG9" s="7"/>
      <c r="CH9" s="7"/>
      <c r="CI9" s="9"/>
    </row>
    <row r="10" spans="1:111" x14ac:dyDescent="0.25">
      <c r="A10" s="838"/>
      <c r="B10" s="30"/>
      <c r="C10" s="31"/>
      <c r="D10" s="32"/>
      <c r="E10" s="33"/>
      <c r="F10" s="33"/>
      <c r="G10" s="34"/>
      <c r="H10" s="31"/>
      <c r="I10" s="32"/>
      <c r="J10" s="33"/>
      <c r="K10" s="33"/>
      <c r="L10" s="34"/>
      <c r="M10" s="31"/>
      <c r="N10" s="32"/>
      <c r="O10" s="33"/>
      <c r="P10" s="33"/>
      <c r="Q10" s="34"/>
      <c r="R10" s="31"/>
      <c r="S10" s="32"/>
      <c r="T10" s="33"/>
      <c r="U10" s="33"/>
      <c r="V10" s="34"/>
      <c r="W10" s="31"/>
      <c r="X10" s="32"/>
      <c r="Y10" s="33"/>
      <c r="Z10" s="33"/>
      <c r="AA10" s="34"/>
      <c r="AB10" s="31"/>
      <c r="AC10" s="32"/>
      <c r="AD10" s="33"/>
      <c r="AE10" s="33"/>
      <c r="AF10" s="34"/>
      <c r="AG10" s="31"/>
      <c r="AH10" s="32"/>
      <c r="AI10" s="33"/>
      <c r="AJ10" s="33"/>
      <c r="AK10" s="34"/>
      <c r="AL10" s="31"/>
      <c r="AM10" s="32"/>
      <c r="AN10" s="33"/>
      <c r="AO10" s="33"/>
      <c r="AP10" s="34"/>
      <c r="AQ10" s="31"/>
      <c r="AR10" s="32"/>
      <c r="AS10" s="33"/>
      <c r="AT10" s="33"/>
      <c r="AU10" s="34"/>
      <c r="AV10" s="31"/>
      <c r="AW10" s="32"/>
      <c r="AX10" s="33"/>
      <c r="AY10" s="33"/>
      <c r="AZ10" s="34"/>
      <c r="BA10" s="31"/>
      <c r="BB10" s="32"/>
      <c r="BC10" s="33"/>
      <c r="BD10" s="33"/>
      <c r="BE10" s="34"/>
      <c r="BF10" s="31"/>
      <c r="BG10" s="32"/>
      <c r="BH10" s="33"/>
      <c r="BI10" s="33"/>
      <c r="BJ10" s="34"/>
      <c r="BK10" s="35"/>
      <c r="BL10" s="32"/>
      <c r="BM10" s="33"/>
      <c r="BN10" s="33"/>
      <c r="BO10" s="34"/>
      <c r="BP10" s="35"/>
      <c r="BQ10" s="32"/>
      <c r="BR10" s="33"/>
      <c r="BS10" s="33"/>
      <c r="BT10" s="34"/>
      <c r="BU10" s="35"/>
      <c r="BV10" s="32"/>
      <c r="BW10" s="36"/>
      <c r="BX10" s="36"/>
      <c r="BY10" s="36"/>
      <c r="BZ10" s="36"/>
      <c r="CA10" s="36"/>
      <c r="CB10" s="36"/>
      <c r="CC10" s="36"/>
      <c r="CD10" s="36"/>
      <c r="CE10" s="36"/>
      <c r="CF10" s="36"/>
      <c r="CG10" s="36"/>
      <c r="CH10" s="36"/>
      <c r="CI10" s="37"/>
    </row>
    <row r="11" spans="1:111" x14ac:dyDescent="0.25">
      <c r="A11" s="839" t="s">
        <v>160</v>
      </c>
      <c r="B11" s="39"/>
      <c r="C11" s="40"/>
      <c r="D11" s="41">
        <v>920.44864446000008</v>
      </c>
      <c r="E11" s="42">
        <v>972.71365796999987</v>
      </c>
      <c r="F11" s="42">
        <v>997.0684427299999</v>
      </c>
      <c r="G11" s="43">
        <v>956.85598567000011</v>
      </c>
      <c r="H11" s="40"/>
      <c r="I11" s="41">
        <v>920.05864827000005</v>
      </c>
      <c r="J11" s="42">
        <v>1005.1379586300001</v>
      </c>
      <c r="K11" s="42">
        <v>1050.2971849599996</v>
      </c>
      <c r="L11" s="43">
        <v>1006.8058803900001</v>
      </c>
      <c r="M11" s="40"/>
      <c r="N11" s="41">
        <v>929.20038799999963</v>
      </c>
      <c r="O11" s="42">
        <v>1011.2311351900001</v>
      </c>
      <c r="P11" s="42">
        <v>1095.2336020999999</v>
      </c>
      <c r="Q11" s="43">
        <v>1055.6076597400001</v>
      </c>
      <c r="R11" s="40"/>
      <c r="S11" s="41">
        <v>1037.8839668599999</v>
      </c>
      <c r="T11" s="42">
        <v>1121.9940623699999</v>
      </c>
      <c r="U11" s="42">
        <v>1213.2797697900003</v>
      </c>
      <c r="V11" s="43">
        <v>1248.0841067599999</v>
      </c>
      <c r="W11" s="40"/>
      <c r="X11" s="41">
        <v>1232.5999352899996</v>
      </c>
      <c r="Y11" s="42">
        <v>1343.0080256800002</v>
      </c>
      <c r="Z11" s="42">
        <v>1411.0767357400002</v>
      </c>
      <c r="AA11" s="43">
        <v>1378.8390107999999</v>
      </c>
      <c r="AB11" s="40"/>
      <c r="AC11" s="41">
        <v>1352.3259654600001</v>
      </c>
      <c r="AD11" s="42">
        <v>1472.9253208599998</v>
      </c>
      <c r="AE11" s="42">
        <v>1575.9577414900004</v>
      </c>
      <c r="AF11" s="43">
        <v>1669.792972555209</v>
      </c>
      <c r="AG11" s="40"/>
      <c r="AH11" s="41">
        <v>1625.8476172299997</v>
      </c>
      <c r="AI11" s="42">
        <v>1764.9125804199998</v>
      </c>
      <c r="AJ11" s="42">
        <v>1869.8607960899999</v>
      </c>
      <c r="AK11" s="43">
        <v>1782.6248779</v>
      </c>
      <c r="AL11" s="40"/>
      <c r="AM11" s="41">
        <v>1640.2232598899996</v>
      </c>
      <c r="AN11" s="42">
        <v>1772.5124553400001</v>
      </c>
      <c r="AO11" s="42">
        <v>1894.3848195100004</v>
      </c>
      <c r="AP11" s="43">
        <v>1787.7046005499999</v>
      </c>
      <c r="AQ11" s="44"/>
      <c r="AR11" s="41">
        <v>1761.5023922700004</v>
      </c>
      <c r="AS11" s="42">
        <v>1723.3760158</v>
      </c>
      <c r="AT11" s="42">
        <v>1954.8604891900002</v>
      </c>
      <c r="AU11" s="43">
        <v>1968.6031198300002</v>
      </c>
      <c r="AV11" s="44"/>
      <c r="AW11" s="41">
        <v>2037.7953266700001</v>
      </c>
      <c r="AX11" s="42">
        <v>2345.6251440999995</v>
      </c>
      <c r="AY11" s="42">
        <v>2679.5350594199995</v>
      </c>
      <c r="AZ11" s="43">
        <v>2681.70368749</v>
      </c>
      <c r="BA11" s="44"/>
      <c r="BB11" s="41">
        <v>2639.2594669699988</v>
      </c>
      <c r="BC11" s="42">
        <v>2944.1608940500005</v>
      </c>
      <c r="BD11" s="42">
        <v>3067.5379994400005</v>
      </c>
      <c r="BE11" s="43">
        <v>2832.4399820200001</v>
      </c>
      <c r="BF11" s="44"/>
      <c r="BG11" s="41">
        <v>2640.6688854500003</v>
      </c>
      <c r="BH11" s="42">
        <v>2776.2776597699999</v>
      </c>
      <c r="BI11" s="42">
        <v>2698.5918818699997</v>
      </c>
      <c r="BJ11" s="43">
        <v>2555.2543963000003</v>
      </c>
      <c r="BK11" s="44"/>
      <c r="BL11" s="41">
        <v>2499.90337533</v>
      </c>
      <c r="BM11" s="42">
        <v>2694.1189791800002</v>
      </c>
      <c r="BN11" s="42">
        <v>3026.82986338</v>
      </c>
      <c r="BO11" s="43">
        <v>3067.5655486699998</v>
      </c>
      <c r="BP11" s="44"/>
      <c r="BQ11" s="41">
        <v>2863.3932539100006</v>
      </c>
      <c r="BR11" s="42">
        <v>3126.5243362699998</v>
      </c>
      <c r="BS11" s="42">
        <v>3209.0820166499998</v>
      </c>
      <c r="BT11" s="43">
        <v>3114.7107000599999</v>
      </c>
      <c r="BU11" s="44"/>
      <c r="BV11" s="45">
        <f>SUM(D11:G11)</f>
        <v>3847.0867308300003</v>
      </c>
      <c r="BW11" s="46">
        <f>SUM(I11:L11)</f>
        <v>3982.2996722500002</v>
      </c>
      <c r="BX11" s="46">
        <f>SUM(N11:Q11)</f>
        <v>4091.2727850299998</v>
      </c>
      <c r="BY11" s="46">
        <f>SUM(S11:V11)</f>
        <v>4621.2419057799998</v>
      </c>
      <c r="BZ11" s="46">
        <f>SUM(X11:AA11)</f>
        <v>5365.5237075099994</v>
      </c>
      <c r="CA11" s="46">
        <f>SUM(AC11:AF11)</f>
        <v>6071.0020003652098</v>
      </c>
      <c r="CB11" s="46">
        <f>SUM(AH11:AK11)</f>
        <v>7043.2458716399997</v>
      </c>
      <c r="CC11" s="46">
        <f>SUM(AM11:AP11)</f>
        <v>7094.8251352899997</v>
      </c>
      <c r="CD11" s="46">
        <f>SUM(AR11:AU11)</f>
        <v>7408.3420170900008</v>
      </c>
      <c r="CE11" s="46">
        <f>SUM(AW11:AZ11)</f>
        <v>9744.6592176799986</v>
      </c>
      <c r="CF11" s="46">
        <f>SUM(BB11:BE11)</f>
        <v>11483.398342479999</v>
      </c>
      <c r="CG11" s="46">
        <f>SUM(BG11:BJ11)</f>
        <v>10670.79282339</v>
      </c>
      <c r="CH11" s="46">
        <f>SUM(BL11:BO11)</f>
        <v>11288.41776656</v>
      </c>
      <c r="CI11" s="47">
        <f>SUM(BQ11:BT11)</f>
        <v>12313.71030689</v>
      </c>
      <c r="CJ11" s="738"/>
      <c r="CK11" s="738"/>
      <c r="CL11" s="738"/>
      <c r="CM11" s="738"/>
      <c r="CN11" s="738"/>
      <c r="CO11" s="738"/>
      <c r="CP11" s="738"/>
      <c r="CQ11" s="738"/>
      <c r="CR11" s="738"/>
      <c r="CS11" s="738"/>
      <c r="CT11" s="738"/>
      <c r="CU11" s="738"/>
      <c r="CV11" s="738"/>
      <c r="CW11" s="738"/>
      <c r="CX11" s="738"/>
      <c r="CY11" s="738"/>
      <c r="CZ11" s="738"/>
      <c r="DA11" s="738"/>
      <c r="DB11" s="738"/>
      <c r="DC11" s="738"/>
      <c r="DD11" s="738"/>
      <c r="DE11" s="738"/>
      <c r="DF11" s="738"/>
      <c r="DG11" s="738"/>
    </row>
    <row r="12" spans="1:111" x14ac:dyDescent="0.25">
      <c r="A12" s="840"/>
      <c r="B12" s="49"/>
      <c r="C12" s="50"/>
      <c r="D12" s="51"/>
      <c r="E12" s="52"/>
      <c r="F12" s="52"/>
      <c r="G12" s="53"/>
      <c r="H12" s="50"/>
      <c r="I12" s="51"/>
      <c r="J12" s="52"/>
      <c r="K12" s="52"/>
      <c r="L12" s="53"/>
      <c r="M12" s="50"/>
      <c r="N12" s="51"/>
      <c r="O12" s="52"/>
      <c r="P12" s="52"/>
      <c r="Q12" s="53"/>
      <c r="R12" s="50"/>
      <c r="S12" s="51"/>
      <c r="T12" s="52"/>
      <c r="U12" s="52"/>
      <c r="V12" s="53"/>
      <c r="W12" s="50"/>
      <c r="X12" s="51"/>
      <c r="Y12" s="52"/>
      <c r="Z12" s="52"/>
      <c r="AA12" s="53"/>
      <c r="AB12" s="50"/>
      <c r="AC12" s="51"/>
      <c r="AD12" s="52"/>
      <c r="AE12" s="52"/>
      <c r="AF12" s="53"/>
      <c r="AG12" s="50"/>
      <c r="AH12" s="51"/>
      <c r="AI12" s="52"/>
      <c r="AJ12" s="52"/>
      <c r="AK12" s="53"/>
      <c r="AL12" s="50"/>
      <c r="AM12" s="51"/>
      <c r="AN12" s="52"/>
      <c r="AO12" s="52"/>
      <c r="AP12" s="53"/>
      <c r="AQ12" s="54"/>
      <c r="AR12" s="51"/>
      <c r="AS12" s="52"/>
      <c r="AT12" s="52"/>
      <c r="AU12" s="53"/>
      <c r="AV12" s="54"/>
      <c r="AW12" s="51"/>
      <c r="AX12" s="52"/>
      <c r="AY12" s="52"/>
      <c r="AZ12" s="53"/>
      <c r="BA12" s="54"/>
      <c r="BB12" s="51"/>
      <c r="BC12" s="52"/>
      <c r="BD12" s="52"/>
      <c r="BE12" s="53"/>
      <c r="BF12" s="54"/>
      <c r="BG12" s="51"/>
      <c r="BH12" s="52"/>
      <c r="BI12" s="52"/>
      <c r="BJ12" s="53"/>
      <c r="BK12" s="54"/>
      <c r="BL12" s="51"/>
      <c r="BM12" s="52"/>
      <c r="BN12" s="52"/>
      <c r="BO12" s="53"/>
      <c r="BP12" s="54"/>
      <c r="BQ12" s="51"/>
      <c r="BR12" s="52"/>
      <c r="BS12" s="52"/>
      <c r="BT12" s="53"/>
      <c r="BU12" s="54"/>
      <c r="BV12" s="55"/>
      <c r="BW12" s="56"/>
      <c r="BX12" s="56"/>
      <c r="BY12" s="56"/>
      <c r="BZ12" s="56"/>
      <c r="CA12" s="56"/>
      <c r="CB12" s="56"/>
      <c r="CC12" s="56"/>
      <c r="CD12" s="56"/>
      <c r="CE12" s="56"/>
      <c r="CF12" s="56"/>
      <c r="CG12" s="56"/>
      <c r="CH12" s="56"/>
      <c r="CI12" s="57"/>
      <c r="CJ12" s="738"/>
      <c r="CK12" s="738"/>
      <c r="CL12" s="738"/>
      <c r="CM12" s="738"/>
      <c r="CN12" s="738"/>
      <c r="CO12" s="738"/>
      <c r="CP12" s="738"/>
      <c r="CQ12" s="738"/>
      <c r="CR12" s="738"/>
      <c r="CS12" s="738"/>
      <c r="CT12" s="738"/>
      <c r="CU12" s="738"/>
      <c r="CV12" s="738"/>
      <c r="CW12" s="738"/>
      <c r="CX12" s="738"/>
      <c r="CY12" s="738"/>
      <c r="CZ12" s="738"/>
      <c r="DA12" s="738"/>
      <c r="DB12" s="738"/>
      <c r="DC12" s="738"/>
      <c r="DD12" s="738"/>
      <c r="DE12" s="738"/>
      <c r="DF12" s="738"/>
      <c r="DG12" s="738"/>
    </row>
    <row r="13" spans="1:111" x14ac:dyDescent="0.25">
      <c r="A13" s="840" t="s">
        <v>205</v>
      </c>
      <c r="B13" s="58"/>
      <c r="C13" s="50"/>
      <c r="D13" s="41">
        <v>-793.66245196</v>
      </c>
      <c r="E13" s="52">
        <v>-835.29112869999994</v>
      </c>
      <c r="F13" s="52">
        <v>-853.5057105599999</v>
      </c>
      <c r="G13" s="53">
        <v>-830.83390062000001</v>
      </c>
      <c r="H13" s="54"/>
      <c r="I13" s="41">
        <v>-788.47109769000008</v>
      </c>
      <c r="J13" s="52">
        <v>-854.31760119</v>
      </c>
      <c r="K13" s="52">
        <v>-891.62940932000015</v>
      </c>
      <c r="L13" s="53">
        <v>-863.80809328999999</v>
      </c>
      <c r="M13" s="54"/>
      <c r="N13" s="41">
        <v>-798.39305276999994</v>
      </c>
      <c r="O13" s="52">
        <v>-864.95907973999988</v>
      </c>
      <c r="P13" s="52">
        <v>-926.05897166</v>
      </c>
      <c r="Q13" s="53">
        <v>-889.1380065300001</v>
      </c>
      <c r="R13" s="54"/>
      <c r="S13" s="41">
        <v>-882.59379387999991</v>
      </c>
      <c r="T13" s="52">
        <v>-953.40702428999998</v>
      </c>
      <c r="U13" s="52">
        <v>-1016.5648991900001</v>
      </c>
      <c r="V13" s="53">
        <v>-1032.00947421</v>
      </c>
      <c r="W13" s="54"/>
      <c r="X13" s="41">
        <v>-1024.4525827099999</v>
      </c>
      <c r="Y13" s="52">
        <v>-1124.4226472999999</v>
      </c>
      <c r="Z13" s="52">
        <v>-1180.4333373900001</v>
      </c>
      <c r="AA13" s="53">
        <v>-1137.8741245099998</v>
      </c>
      <c r="AB13" s="50"/>
      <c r="AC13" s="41">
        <v>-1133.6873963400001</v>
      </c>
      <c r="AD13" s="52">
        <v>-1235.8777871899999</v>
      </c>
      <c r="AE13" s="52">
        <v>-1304.22058092</v>
      </c>
      <c r="AF13" s="53">
        <v>-1422.7434570139844</v>
      </c>
      <c r="AG13" s="54"/>
      <c r="AH13" s="41">
        <v>-1432.32766337</v>
      </c>
      <c r="AI13" s="52">
        <v>-1543.5512536900001</v>
      </c>
      <c r="AJ13" s="52">
        <v>-1625.3463491599998</v>
      </c>
      <c r="AK13" s="53">
        <v>-1551.7851201600001</v>
      </c>
      <c r="AL13" s="50"/>
      <c r="AM13" s="41">
        <v>-1431.9726288799995</v>
      </c>
      <c r="AN13" s="52">
        <v>-1550.0380335900009</v>
      </c>
      <c r="AO13" s="52">
        <v>-1604.7956479699994</v>
      </c>
      <c r="AP13" s="53">
        <v>-1518.1454047799989</v>
      </c>
      <c r="AQ13" s="44"/>
      <c r="AR13" s="41">
        <v>-1522.9454193499996</v>
      </c>
      <c r="AS13" s="52">
        <v>-1442.2795133799998</v>
      </c>
      <c r="AT13" s="52">
        <v>-1636.8199837900004</v>
      </c>
      <c r="AU13" s="53">
        <v>-1708.112029690001</v>
      </c>
      <c r="AV13" s="44"/>
      <c r="AW13" s="41">
        <v>-1811.9072910599996</v>
      </c>
      <c r="AX13" s="52">
        <v>-2115.3447690000003</v>
      </c>
      <c r="AY13" s="52">
        <v>-2352.7444040799992</v>
      </c>
      <c r="AZ13" s="53">
        <v>-2346.3439390200001</v>
      </c>
      <c r="BA13" s="44"/>
      <c r="BB13" s="41">
        <v>-2323.0012654100001</v>
      </c>
      <c r="BC13" s="52">
        <v>-2550.7755228599999</v>
      </c>
      <c r="BD13" s="52">
        <v>-2605.2420015400003</v>
      </c>
      <c r="BE13" s="53">
        <v>-1967.3341863999999</v>
      </c>
      <c r="BF13" s="44"/>
      <c r="BG13" s="41">
        <v>-2128.6071462199998</v>
      </c>
      <c r="BH13" s="52">
        <v>-2230.6531253800013</v>
      </c>
      <c r="BI13" s="52">
        <v>-2104.4962540400002</v>
      </c>
      <c r="BJ13" s="53">
        <v>-2021.45857222</v>
      </c>
      <c r="BK13" s="44"/>
      <c r="BL13" s="41">
        <v>-1985.3088835399999</v>
      </c>
      <c r="BM13" s="52">
        <v>-2167.61971434</v>
      </c>
      <c r="BN13" s="52">
        <v>-2421.70934554</v>
      </c>
      <c r="BO13" s="53">
        <v>-2320.60619864</v>
      </c>
      <c r="BP13" s="44"/>
      <c r="BQ13" s="41">
        <v>-2327.8681705200001</v>
      </c>
      <c r="BR13" s="52">
        <v>-2547.6973690199998</v>
      </c>
      <c r="BS13" s="52">
        <v>-2530.97594918</v>
      </c>
      <c r="BT13" s="53">
        <v>-2431.9104966200002</v>
      </c>
      <c r="BU13" s="44"/>
      <c r="BV13" s="45">
        <f>SUM(D13:G13)</f>
        <v>-3313.2931918399995</v>
      </c>
      <c r="BW13" s="46">
        <f>SUM(I13:L13)</f>
        <v>-3398.2262014900007</v>
      </c>
      <c r="BX13" s="46">
        <f>SUM(N13:Q13)</f>
        <v>-3478.5491106999998</v>
      </c>
      <c r="BY13" s="46">
        <f>SUM(S13:V13)</f>
        <v>-3884.5751915700002</v>
      </c>
      <c r="BZ13" s="46">
        <f>SUM(X13:AA13)</f>
        <v>-4467.1826919099994</v>
      </c>
      <c r="CA13" s="46">
        <f>SUM(AC13:AF13)</f>
        <v>-5096.5292214639849</v>
      </c>
      <c r="CB13" s="46">
        <f>SUM(AH13:AK13)</f>
        <v>-6153.0103863799995</v>
      </c>
      <c r="CC13" s="46">
        <f>SUM(AM13:AP13)</f>
        <v>-6104.9517152199987</v>
      </c>
      <c r="CD13" s="46">
        <f>SUM(AR13:AU13)</f>
        <v>-6310.1569462100006</v>
      </c>
      <c r="CE13" s="46">
        <f>SUM(AW13:AZ13)</f>
        <v>-8626.3404031600003</v>
      </c>
      <c r="CF13" s="46">
        <f>SUM(BB13:BE13)</f>
        <v>-9446.3529762100006</v>
      </c>
      <c r="CG13" s="46">
        <f>SUM(BG13:BJ13)</f>
        <v>-8485.2150978600002</v>
      </c>
      <c r="CH13" s="46">
        <f>SUM(BL13:BO13)</f>
        <v>-8895.2441420600007</v>
      </c>
      <c r="CI13" s="47">
        <f>SUM(BQ13:BT13)</f>
        <v>-9838.4519853400016</v>
      </c>
      <c r="CJ13" s="738"/>
      <c r="CK13" s="738"/>
      <c r="CL13" s="738"/>
      <c r="CM13" s="738"/>
      <c r="CN13" s="738"/>
      <c r="CO13" s="738"/>
      <c r="CP13" s="738"/>
      <c r="CQ13" s="738"/>
      <c r="CR13" s="738"/>
      <c r="CS13" s="738"/>
      <c r="CT13" s="738"/>
      <c r="CU13" s="738"/>
      <c r="CV13" s="738"/>
      <c r="CW13" s="738"/>
      <c r="CX13" s="738"/>
      <c r="CY13" s="738"/>
      <c r="CZ13" s="738"/>
      <c r="DA13" s="738"/>
      <c r="DB13" s="738"/>
      <c r="DC13" s="738"/>
      <c r="DD13" s="738"/>
      <c r="DE13" s="738"/>
      <c r="DF13" s="738"/>
      <c r="DG13" s="738"/>
    </row>
    <row r="14" spans="1:111" x14ac:dyDescent="0.25">
      <c r="A14" s="840"/>
      <c r="B14" s="49"/>
      <c r="C14" s="50"/>
      <c r="D14" s="41"/>
      <c r="E14" s="42"/>
      <c r="F14" s="42"/>
      <c r="G14" s="43"/>
      <c r="H14" s="54"/>
      <c r="I14" s="41"/>
      <c r="J14" s="42"/>
      <c r="K14" s="42"/>
      <c r="L14" s="43"/>
      <c r="M14" s="54"/>
      <c r="N14" s="41"/>
      <c r="O14" s="42"/>
      <c r="P14" s="42"/>
      <c r="Q14" s="43"/>
      <c r="R14" s="54"/>
      <c r="S14" s="41"/>
      <c r="T14" s="42"/>
      <c r="U14" s="42"/>
      <c r="V14" s="43"/>
      <c r="W14" s="54"/>
      <c r="X14" s="41"/>
      <c r="Y14" s="42"/>
      <c r="Z14" s="42"/>
      <c r="AA14" s="43"/>
      <c r="AB14" s="50"/>
      <c r="AC14" s="41"/>
      <c r="AD14" s="42"/>
      <c r="AE14" s="42"/>
      <c r="AF14" s="43"/>
      <c r="AG14" s="54"/>
      <c r="AH14" s="41"/>
      <c r="AI14" s="42"/>
      <c r="AJ14" s="42"/>
      <c r="AK14" s="43"/>
      <c r="AL14" s="50"/>
      <c r="AM14" s="41"/>
      <c r="AN14" s="42"/>
      <c r="AO14" s="42"/>
      <c r="AP14" s="43"/>
      <c r="AQ14" s="54"/>
      <c r="AR14" s="41"/>
      <c r="AS14" s="42"/>
      <c r="AT14" s="42"/>
      <c r="AU14" s="43"/>
      <c r="AV14" s="54"/>
      <c r="AW14" s="41"/>
      <c r="AX14" s="42"/>
      <c r="AY14" s="42"/>
      <c r="AZ14" s="43"/>
      <c r="BA14" s="54"/>
      <c r="BB14" s="41"/>
      <c r="BC14" s="42"/>
      <c r="BD14" s="42"/>
      <c r="BE14" s="43"/>
      <c r="BF14" s="54"/>
      <c r="BG14" s="41"/>
      <c r="BH14" s="42"/>
      <c r="BI14" s="42"/>
      <c r="BJ14" s="43"/>
      <c r="BK14" s="54"/>
      <c r="BL14" s="41"/>
      <c r="BM14" s="42"/>
      <c r="BN14" s="42"/>
      <c r="BO14" s="43"/>
      <c r="BP14" s="54"/>
      <c r="BQ14" s="41"/>
      <c r="BR14" s="42"/>
      <c r="BS14" s="42"/>
      <c r="BT14" s="43"/>
      <c r="BU14" s="54"/>
      <c r="BV14" s="55"/>
      <c r="BW14" s="56"/>
      <c r="BX14" s="56"/>
      <c r="BY14" s="56"/>
      <c r="BZ14" s="56"/>
      <c r="CA14" s="56"/>
      <c r="CB14" s="56"/>
      <c r="CC14" s="56"/>
      <c r="CD14" s="56"/>
      <c r="CE14" s="56"/>
      <c r="CF14" s="56"/>
      <c r="CG14" s="56"/>
      <c r="CH14" s="56"/>
      <c r="CI14" s="57"/>
      <c r="CJ14" s="738"/>
      <c r="CK14" s="738"/>
      <c r="CL14" s="738"/>
      <c r="CM14" s="738"/>
      <c r="CN14" s="738"/>
      <c r="CO14" s="738"/>
      <c r="CP14" s="738"/>
      <c r="CQ14" s="738"/>
      <c r="CR14" s="738"/>
      <c r="CS14" s="738"/>
      <c r="CT14" s="738"/>
      <c r="CU14" s="738"/>
      <c r="CV14" s="738"/>
      <c r="CW14" s="738"/>
      <c r="CX14" s="738"/>
      <c r="CY14" s="738"/>
      <c r="CZ14" s="738"/>
      <c r="DA14" s="738"/>
      <c r="DB14" s="738"/>
      <c r="DC14" s="738"/>
      <c r="DD14" s="738"/>
      <c r="DE14" s="738"/>
      <c r="DF14" s="738"/>
      <c r="DG14" s="738"/>
    </row>
    <row r="15" spans="1:111" x14ac:dyDescent="0.25">
      <c r="A15" s="840" t="s">
        <v>33</v>
      </c>
      <c r="B15" s="58"/>
      <c r="C15" s="50"/>
      <c r="D15" s="51">
        <f>D11+D13</f>
        <v>126.78619250000008</v>
      </c>
      <c r="E15" s="52">
        <f t="shared" ref="E15:AK15" si="0">E11+E13</f>
        <v>137.42252926999993</v>
      </c>
      <c r="F15" s="52">
        <f t="shared" si="0"/>
        <v>143.56273217</v>
      </c>
      <c r="G15" s="53">
        <f t="shared" si="0"/>
        <v>126.0220850500001</v>
      </c>
      <c r="H15" s="54"/>
      <c r="I15" s="51">
        <f t="shared" si="0"/>
        <v>131.58755057999997</v>
      </c>
      <c r="J15" s="52">
        <f t="shared" si="0"/>
        <v>150.82035744000007</v>
      </c>
      <c r="K15" s="52">
        <f t="shared" si="0"/>
        <v>158.66777563999949</v>
      </c>
      <c r="L15" s="53">
        <f t="shared" si="0"/>
        <v>142.9977871000001</v>
      </c>
      <c r="M15" s="54"/>
      <c r="N15" s="51">
        <f t="shared" si="0"/>
        <v>130.80733522999969</v>
      </c>
      <c r="O15" s="52">
        <f t="shared" si="0"/>
        <v>146.27205545000027</v>
      </c>
      <c r="P15" s="52">
        <f t="shared" si="0"/>
        <v>169.17463043999987</v>
      </c>
      <c r="Q15" s="53">
        <f t="shared" si="0"/>
        <v>166.46965321000005</v>
      </c>
      <c r="R15" s="54"/>
      <c r="S15" s="51">
        <f t="shared" si="0"/>
        <v>155.29017297999997</v>
      </c>
      <c r="T15" s="52">
        <f t="shared" si="0"/>
        <v>168.58703807999996</v>
      </c>
      <c r="U15" s="52">
        <f t="shared" si="0"/>
        <v>196.71487060000015</v>
      </c>
      <c r="V15" s="53">
        <f t="shared" si="0"/>
        <v>216.07463254999993</v>
      </c>
      <c r="W15" s="54"/>
      <c r="X15" s="51">
        <f t="shared" si="0"/>
        <v>208.14735257999973</v>
      </c>
      <c r="Y15" s="52">
        <f t="shared" si="0"/>
        <v>218.58537838000029</v>
      </c>
      <c r="Z15" s="52">
        <f t="shared" si="0"/>
        <v>230.6433983500001</v>
      </c>
      <c r="AA15" s="53">
        <f t="shared" si="0"/>
        <v>240.96488629000009</v>
      </c>
      <c r="AB15" s="50"/>
      <c r="AC15" s="51">
        <f t="shared" si="0"/>
        <v>218.63856912000006</v>
      </c>
      <c r="AD15" s="52">
        <f t="shared" si="0"/>
        <v>237.04753366999989</v>
      </c>
      <c r="AE15" s="52">
        <f t="shared" si="0"/>
        <v>271.73716057000047</v>
      </c>
      <c r="AF15" s="53">
        <f t="shared" si="0"/>
        <v>247.04951554122454</v>
      </c>
      <c r="AG15" s="54"/>
      <c r="AH15" s="51">
        <f t="shared" si="0"/>
        <v>193.51995385999976</v>
      </c>
      <c r="AI15" s="52">
        <f t="shared" si="0"/>
        <v>221.36132672999975</v>
      </c>
      <c r="AJ15" s="52">
        <f t="shared" si="0"/>
        <v>244.51444693000008</v>
      </c>
      <c r="AK15" s="53">
        <f t="shared" si="0"/>
        <v>230.83975773999987</v>
      </c>
      <c r="AL15" s="50"/>
      <c r="AM15" s="51">
        <f t="shared" ref="AM15:AU15" si="1">AM11+AM13</f>
        <v>208.25063101000001</v>
      </c>
      <c r="AN15" s="52">
        <f t="shared" si="1"/>
        <v>222.47442174999924</v>
      </c>
      <c r="AO15" s="52">
        <f t="shared" si="1"/>
        <v>289.58917154000096</v>
      </c>
      <c r="AP15" s="53">
        <f t="shared" si="1"/>
        <v>269.559195770001</v>
      </c>
      <c r="AQ15" s="44"/>
      <c r="AR15" s="51">
        <f t="shared" si="1"/>
        <v>238.55697292000082</v>
      </c>
      <c r="AS15" s="52">
        <f t="shared" si="1"/>
        <v>281.09650242000021</v>
      </c>
      <c r="AT15" s="52">
        <f t="shared" si="1"/>
        <v>318.0405053999998</v>
      </c>
      <c r="AU15" s="53">
        <f t="shared" si="1"/>
        <v>260.49109013999919</v>
      </c>
      <c r="AV15" s="44"/>
      <c r="AW15" s="51">
        <f t="shared" ref="AW15:AZ15" si="2">AW11+AW13</f>
        <v>225.88803561000054</v>
      </c>
      <c r="AX15" s="52">
        <f t="shared" si="2"/>
        <v>230.28037509999922</v>
      </c>
      <c r="AY15" s="52">
        <f t="shared" si="2"/>
        <v>326.79065534000028</v>
      </c>
      <c r="AZ15" s="53">
        <f t="shared" si="2"/>
        <v>335.35974846999989</v>
      </c>
      <c r="BA15" s="44"/>
      <c r="BB15" s="51">
        <f t="shared" ref="BB15:BE15" si="3">BB11+BB13</f>
        <v>316.25820155999872</v>
      </c>
      <c r="BC15" s="52">
        <f t="shared" si="3"/>
        <v>393.38537119000057</v>
      </c>
      <c r="BD15" s="52">
        <f t="shared" si="3"/>
        <v>462.2959979000002</v>
      </c>
      <c r="BE15" s="53">
        <f t="shared" si="3"/>
        <v>865.10579562000021</v>
      </c>
      <c r="BF15" s="44"/>
      <c r="BG15" s="51">
        <f t="shared" ref="BG15:BI15" si="4">BG11+BG13</f>
        <v>512.06173923000051</v>
      </c>
      <c r="BH15" s="52">
        <f t="shared" si="4"/>
        <v>545.62453438999864</v>
      </c>
      <c r="BI15" s="52">
        <f t="shared" si="4"/>
        <v>594.09562782999956</v>
      </c>
      <c r="BJ15" s="53">
        <f t="shared" ref="BJ15" si="5">BJ11+BJ13</f>
        <v>533.79582408000033</v>
      </c>
      <c r="BK15" s="44"/>
      <c r="BL15" s="51">
        <f t="shared" ref="BL15:BT15" si="6">BL11+BL13</f>
        <v>514.59449179000012</v>
      </c>
      <c r="BM15" s="52">
        <f t="shared" si="6"/>
        <v>526.49926484000025</v>
      </c>
      <c r="BN15" s="52">
        <f t="shared" si="6"/>
        <v>605.12051784000005</v>
      </c>
      <c r="BO15" s="53">
        <f t="shared" si="6"/>
        <v>746.95935002999977</v>
      </c>
      <c r="BP15" s="44"/>
      <c r="BQ15" s="51">
        <f t="shared" si="6"/>
        <v>535.52508339000042</v>
      </c>
      <c r="BR15" s="52">
        <f t="shared" si="6"/>
        <v>578.82696725000005</v>
      </c>
      <c r="BS15" s="52">
        <f t="shared" si="6"/>
        <v>678.10606746999974</v>
      </c>
      <c r="BT15" s="53">
        <f t="shared" si="6"/>
        <v>682.80020343999968</v>
      </c>
      <c r="BU15" s="44"/>
      <c r="BV15" s="45">
        <f>SUM(D15:G15)</f>
        <v>533.79353899000012</v>
      </c>
      <c r="BW15" s="46">
        <f>SUM(I15:L15)</f>
        <v>584.07347075999962</v>
      </c>
      <c r="BX15" s="46">
        <f>SUM(N15:Q15)</f>
        <v>612.72367432999988</v>
      </c>
      <c r="BY15" s="46">
        <f>SUM(S15:V15)</f>
        <v>736.66671421000001</v>
      </c>
      <c r="BZ15" s="46">
        <f>SUM(X15:AA15)</f>
        <v>898.34101560000022</v>
      </c>
      <c r="CA15" s="46">
        <f>SUM(AC15:AF15)</f>
        <v>974.47277890122496</v>
      </c>
      <c r="CB15" s="46">
        <f>SUM(AH15:AK15)</f>
        <v>890.23548525999945</v>
      </c>
      <c r="CC15" s="46">
        <f>SUM(AM15:AP15)</f>
        <v>989.8734200700012</v>
      </c>
      <c r="CD15" s="46">
        <f>SUM(AR15:AU15)</f>
        <v>1098.18507088</v>
      </c>
      <c r="CE15" s="46">
        <f>SUM(AW15:AZ15)</f>
        <v>1118.3188145199999</v>
      </c>
      <c r="CF15" s="46">
        <f>SUM(BB15:BE15)</f>
        <v>2037.0453662699997</v>
      </c>
      <c r="CG15" s="46">
        <f>SUM(BG15:BJ15)</f>
        <v>2185.577725529999</v>
      </c>
      <c r="CH15" s="46">
        <f>SUM(BL15:BO15)</f>
        <v>2393.1736245000002</v>
      </c>
      <c r="CI15" s="47">
        <f>SUM(BQ15:BT15)</f>
        <v>2475.2583215499999</v>
      </c>
      <c r="CJ15" s="738"/>
      <c r="CK15" s="738"/>
      <c r="CL15" s="738"/>
      <c r="CM15" s="738"/>
      <c r="CN15" s="738"/>
      <c r="CO15" s="738"/>
      <c r="CP15" s="738"/>
      <c r="CQ15" s="738"/>
      <c r="CR15" s="738"/>
      <c r="CS15" s="738"/>
      <c r="CT15" s="738"/>
      <c r="CU15" s="738"/>
      <c r="CV15" s="738"/>
      <c r="CW15" s="738"/>
      <c r="CX15" s="738"/>
      <c r="CY15" s="738"/>
      <c r="CZ15" s="738"/>
      <c r="DA15" s="738"/>
      <c r="DB15" s="738"/>
      <c r="DC15" s="738"/>
      <c r="DD15" s="738"/>
      <c r="DE15" s="738"/>
      <c r="DF15" s="738"/>
      <c r="DG15" s="738"/>
    </row>
    <row r="16" spans="1:111" x14ac:dyDescent="0.25">
      <c r="A16" s="840"/>
      <c r="B16" s="49"/>
      <c r="C16" s="50"/>
      <c r="D16" s="51"/>
      <c r="E16" s="52"/>
      <c r="F16" s="52"/>
      <c r="G16" s="53"/>
      <c r="H16" s="50"/>
      <c r="I16" s="51"/>
      <c r="J16" s="52"/>
      <c r="K16" s="52"/>
      <c r="L16" s="53"/>
      <c r="M16" s="50"/>
      <c r="N16" s="51"/>
      <c r="O16" s="52"/>
      <c r="P16" s="52"/>
      <c r="Q16" s="53"/>
      <c r="R16" s="50"/>
      <c r="S16" s="51"/>
      <c r="T16" s="52"/>
      <c r="U16" s="52"/>
      <c r="V16" s="53"/>
      <c r="W16" s="50"/>
      <c r="X16" s="51"/>
      <c r="Y16" s="52"/>
      <c r="Z16" s="52"/>
      <c r="AA16" s="53"/>
      <c r="AB16" s="50"/>
      <c r="AC16" s="51"/>
      <c r="AD16" s="52"/>
      <c r="AE16" s="52"/>
      <c r="AF16" s="53"/>
      <c r="AG16" s="50"/>
      <c r="AH16" s="51"/>
      <c r="AI16" s="52"/>
      <c r="AJ16" s="52"/>
      <c r="AK16" s="53"/>
      <c r="AL16" s="50"/>
      <c r="AM16" s="51"/>
      <c r="AN16" s="52"/>
      <c r="AO16" s="52"/>
      <c r="AP16" s="53"/>
      <c r="AQ16" s="54"/>
      <c r="AR16" s="51"/>
      <c r="AS16" s="52"/>
      <c r="AT16" s="52"/>
      <c r="AU16" s="53"/>
      <c r="AV16" s="54"/>
      <c r="AW16" s="51"/>
      <c r="AX16" s="52"/>
      <c r="AY16" s="52"/>
      <c r="AZ16" s="53"/>
      <c r="BA16" s="54"/>
      <c r="BB16" s="51"/>
      <c r="BC16" s="52"/>
      <c r="BD16" s="52"/>
      <c r="BE16" s="53"/>
      <c r="BF16" s="54"/>
      <c r="BG16" s="51"/>
      <c r="BH16" s="52"/>
      <c r="BI16" s="52"/>
      <c r="BJ16" s="53"/>
      <c r="BK16" s="54"/>
      <c r="BL16" s="51"/>
      <c r="BM16" s="52"/>
      <c r="BN16" s="52"/>
      <c r="BO16" s="53"/>
      <c r="BP16" s="54"/>
      <c r="BQ16" s="51"/>
      <c r="BR16" s="52"/>
      <c r="BS16" s="52"/>
      <c r="BT16" s="53"/>
      <c r="BU16" s="54"/>
      <c r="BV16" s="55"/>
      <c r="BW16" s="56"/>
      <c r="BX16" s="56"/>
      <c r="BY16" s="56"/>
      <c r="BZ16" s="56"/>
      <c r="CA16" s="56"/>
      <c r="CB16" s="56"/>
      <c r="CC16" s="56"/>
      <c r="CD16" s="56"/>
      <c r="CE16" s="56"/>
      <c r="CF16" s="56"/>
      <c r="CG16" s="56"/>
      <c r="CH16" s="56"/>
      <c r="CI16" s="57"/>
      <c r="CJ16" s="738"/>
      <c r="CK16" s="738"/>
      <c r="CL16" s="738"/>
      <c r="CM16" s="738"/>
      <c r="CN16" s="738"/>
      <c r="CO16" s="738"/>
      <c r="CP16" s="738"/>
      <c r="CQ16" s="738"/>
      <c r="CR16" s="738"/>
      <c r="CS16" s="738"/>
      <c r="CT16" s="738"/>
      <c r="CU16" s="738"/>
      <c r="CV16" s="738"/>
      <c r="CW16" s="738"/>
      <c r="CX16" s="738"/>
      <c r="CY16" s="738"/>
      <c r="CZ16" s="738"/>
      <c r="DA16" s="738"/>
      <c r="DB16" s="738"/>
      <c r="DC16" s="738"/>
      <c r="DD16" s="738"/>
      <c r="DE16" s="738"/>
      <c r="DF16" s="738"/>
      <c r="DG16" s="738"/>
    </row>
    <row r="17" spans="1:111" x14ac:dyDescent="0.25">
      <c r="A17" s="840" t="s">
        <v>34</v>
      </c>
      <c r="B17" s="49"/>
      <c r="C17" s="8"/>
      <c r="D17" s="41">
        <f>SUM(D18:D19)</f>
        <v>-97.488362677921202</v>
      </c>
      <c r="E17" s="42">
        <f t="shared" ref="E17:AK17" si="7">SUM(E18:E19)</f>
        <v>-105.92274180792123</v>
      </c>
      <c r="F17" s="42">
        <f t="shared" si="7"/>
        <v>-104.70154253792117</v>
      </c>
      <c r="G17" s="43">
        <f t="shared" si="7"/>
        <v>-101.49167168558255</v>
      </c>
      <c r="H17" s="8"/>
      <c r="I17" s="41">
        <f t="shared" si="7"/>
        <v>-98.483147590000002</v>
      </c>
      <c r="J17" s="42">
        <f t="shared" si="7"/>
        <v>-110.52291532999998</v>
      </c>
      <c r="K17" s="42">
        <f t="shared" si="7"/>
        <v>-112.65941494000003</v>
      </c>
      <c r="L17" s="43">
        <f t="shared" si="7"/>
        <v>-110.77220016999999</v>
      </c>
      <c r="M17" s="8"/>
      <c r="N17" s="41">
        <f t="shared" si="7"/>
        <v>-107.66606803000002</v>
      </c>
      <c r="O17" s="42">
        <f t="shared" si="7"/>
        <v>-104.76873841</v>
      </c>
      <c r="P17" s="42">
        <f t="shared" si="7"/>
        <v>-114.20852792000001</v>
      </c>
      <c r="Q17" s="43">
        <f t="shared" si="7"/>
        <v>-117.58946808</v>
      </c>
      <c r="R17" s="8"/>
      <c r="S17" s="41">
        <f t="shared" si="7"/>
        <v>-115.17904785000002</v>
      </c>
      <c r="T17" s="42">
        <f t="shared" si="7"/>
        <v>-131.04136375000002</v>
      </c>
      <c r="U17" s="42">
        <f t="shared" si="7"/>
        <v>-133.39842156</v>
      </c>
      <c r="V17" s="43">
        <f t="shared" si="7"/>
        <v>-145.73814605000001</v>
      </c>
      <c r="W17" s="8"/>
      <c r="X17" s="41">
        <f t="shared" si="7"/>
        <v>-140.56128031</v>
      </c>
      <c r="Y17" s="42">
        <f t="shared" si="7"/>
        <v>-149.03574326</v>
      </c>
      <c r="Z17" s="42">
        <f t="shared" si="7"/>
        <v>-165.35155432999997</v>
      </c>
      <c r="AA17" s="43">
        <f t="shared" si="7"/>
        <v>-160.58575519999999</v>
      </c>
      <c r="AB17" s="8"/>
      <c r="AC17" s="41">
        <f t="shared" si="7"/>
        <v>-149.85222965479969</v>
      </c>
      <c r="AD17" s="42">
        <f t="shared" si="7"/>
        <v>-163.82428054244218</v>
      </c>
      <c r="AE17" s="42">
        <f t="shared" si="7"/>
        <v>-160.9475906080406</v>
      </c>
      <c r="AF17" s="43">
        <f t="shared" si="7"/>
        <v>-169.91852525012871</v>
      </c>
      <c r="AG17" s="8"/>
      <c r="AH17" s="41">
        <f t="shared" si="7"/>
        <v>-131.27519788000001</v>
      </c>
      <c r="AI17" s="42">
        <f t="shared" si="7"/>
        <v>-134.65793890999998</v>
      </c>
      <c r="AJ17" s="42">
        <f t="shared" si="7"/>
        <v>-145.00022209000002</v>
      </c>
      <c r="AK17" s="43">
        <f t="shared" si="7"/>
        <v>-164.78624134</v>
      </c>
      <c r="AL17" s="8"/>
      <c r="AM17" s="41">
        <f t="shared" ref="AM17" si="8">SUM(AM18:AM19)</f>
        <v>-160.41081819962486</v>
      </c>
      <c r="AN17" s="42">
        <f t="shared" ref="AN17" si="9">SUM(AN18:AN19)</f>
        <v>-153.83377750301787</v>
      </c>
      <c r="AO17" s="42">
        <f t="shared" ref="AO17" si="10">SUM(AO18:AO19)</f>
        <v>-158.66339551915516</v>
      </c>
      <c r="AP17" s="43">
        <f t="shared" ref="AP17" si="11">SUM(AP18:AP19)</f>
        <v>-163.62159015674857</v>
      </c>
      <c r="AQ17" s="44"/>
      <c r="AR17" s="41">
        <f t="shared" ref="AR17" si="12">SUM(AR18:AR19)</f>
        <v>-154.07912654999998</v>
      </c>
      <c r="AS17" s="42">
        <f t="shared" ref="AS17" si="13">SUM(AS18:AS19)</f>
        <v>-136.47728637999992</v>
      </c>
      <c r="AT17" s="42">
        <f t="shared" ref="AT17" si="14">SUM(AT18:AT19)</f>
        <v>-158.76632677000006</v>
      </c>
      <c r="AU17" s="43">
        <f t="shared" ref="AU17" si="15">SUM(AU18:AU19)</f>
        <v>-170.85073521999996</v>
      </c>
      <c r="AV17" s="44"/>
      <c r="AW17" s="41">
        <f t="shared" ref="AW17:AZ17" si="16">SUM(AW18:AW19)</f>
        <v>-146.67061509999999</v>
      </c>
      <c r="AX17" s="42">
        <f t="shared" si="16"/>
        <v>-159.32424247999995</v>
      </c>
      <c r="AY17" s="42">
        <f t="shared" si="16"/>
        <v>-173.93890934000007</v>
      </c>
      <c r="AZ17" s="43">
        <f t="shared" si="16"/>
        <v>-181.24715068999996</v>
      </c>
      <c r="BA17" s="44"/>
      <c r="BB17" s="41">
        <f t="shared" ref="BB17:BE17" si="17">SUM(BB18:BB19)</f>
        <v>-177.82661313568357</v>
      </c>
      <c r="BC17" s="42">
        <f t="shared" si="17"/>
        <v>-205.96108322257152</v>
      </c>
      <c r="BD17" s="42">
        <f t="shared" si="17"/>
        <v>-208.66779128999994</v>
      </c>
      <c r="BE17" s="43">
        <f t="shared" si="17"/>
        <v>-240.94596901000003</v>
      </c>
      <c r="BF17" s="44"/>
      <c r="BG17" s="41">
        <f t="shared" ref="BG17:BI17" si="18">SUM(BG18:BG19)</f>
        <v>-213.63858813559276</v>
      </c>
      <c r="BH17" s="42">
        <f t="shared" si="18"/>
        <v>-237.79347345110548</v>
      </c>
      <c r="BI17" s="42">
        <f t="shared" si="18"/>
        <v>-239.1071320947247</v>
      </c>
      <c r="BJ17" s="43">
        <f t="shared" ref="BJ17" si="19">SUM(BJ18:BJ19)</f>
        <v>-234.18503085803405</v>
      </c>
      <c r="BK17" s="44"/>
      <c r="BL17" s="41">
        <f t="shared" ref="BL17:BN17" si="20">SUM(BL18:BL19)</f>
        <v>-211.47147736533691</v>
      </c>
      <c r="BM17" s="42">
        <f t="shared" si="20"/>
        <v>-227.64951180299997</v>
      </c>
      <c r="BN17" s="42">
        <f t="shared" si="20"/>
        <v>-240.67018770799993</v>
      </c>
      <c r="BO17" s="43">
        <f t="shared" ref="BO17" si="21">SUM(BO18:BO19)</f>
        <v>-270.87740197200003</v>
      </c>
      <c r="BP17" s="44"/>
      <c r="BQ17" s="41">
        <f t="shared" ref="BQ17:BS17" si="22">SUM(BQ18:BQ19)</f>
        <v>-247.81122397999999</v>
      </c>
      <c r="BR17" s="42">
        <f t="shared" si="22"/>
        <v>-262.85365306</v>
      </c>
      <c r="BS17" s="42">
        <f t="shared" si="22"/>
        <v>-269.50294390199997</v>
      </c>
      <c r="BT17" s="43">
        <f>SUM(BT18:BT19)</f>
        <v>-273.50643364550001</v>
      </c>
      <c r="BU17" s="44"/>
      <c r="BV17" s="45">
        <f>SUM(D17:G17)</f>
        <v>-409.60431870934616</v>
      </c>
      <c r="BW17" s="46">
        <f>SUM(I17:L17)</f>
        <v>-432.43767803000003</v>
      </c>
      <c r="BX17" s="46">
        <f>SUM(N17:Q17)</f>
        <v>-444.23280244000006</v>
      </c>
      <c r="BY17" s="46">
        <f>SUM(S17:V17)</f>
        <v>-525.35697920999996</v>
      </c>
      <c r="BZ17" s="46">
        <f>SUM(X17:AA17)</f>
        <v>-615.53433310000003</v>
      </c>
      <c r="CA17" s="46">
        <f>SUM(AC17:AF17)</f>
        <v>-644.54262605541123</v>
      </c>
      <c r="CB17" s="46">
        <f>SUM(AH17:AK17)</f>
        <v>-575.71960022000007</v>
      </c>
      <c r="CC17" s="46">
        <f>SUM(AM17:AP17)</f>
        <v>-636.52958137854648</v>
      </c>
      <c r="CD17" s="46">
        <f>SUM(AR17:AU17)</f>
        <v>-620.17347491999988</v>
      </c>
      <c r="CE17" s="46">
        <f>SUM(AW17:AZ17)</f>
        <v>-661.18091760999994</v>
      </c>
      <c r="CF17" s="46">
        <f>SUM(BB17:BE17)</f>
        <v>-833.40145665825503</v>
      </c>
      <c r="CG17" s="46">
        <f>SUM(BG17:BJ17)</f>
        <v>-924.72422453945705</v>
      </c>
      <c r="CH17" s="46">
        <f>SUM(BL17:BO17)</f>
        <v>-950.66857884833689</v>
      </c>
      <c r="CI17" s="47">
        <f>SUM(BQ17:BT17)</f>
        <v>-1053.6742545874999</v>
      </c>
      <c r="CJ17" s="738"/>
      <c r="CK17" s="738"/>
      <c r="CL17" s="738"/>
      <c r="CM17" s="738"/>
      <c r="CN17" s="738"/>
      <c r="CO17" s="738"/>
      <c r="CP17" s="738"/>
      <c r="CQ17" s="738"/>
      <c r="CR17" s="738"/>
      <c r="CS17" s="738"/>
      <c r="CT17" s="738"/>
      <c r="CU17" s="738"/>
      <c r="CV17" s="738"/>
      <c r="CW17" s="738"/>
      <c r="CX17" s="738"/>
      <c r="CY17" s="738"/>
      <c r="CZ17" s="738"/>
      <c r="DA17" s="738"/>
      <c r="DB17" s="738"/>
      <c r="DC17" s="738"/>
      <c r="DD17" s="738"/>
      <c r="DE17" s="738"/>
      <c r="DF17" s="738"/>
      <c r="DG17" s="738"/>
    </row>
    <row r="18" spans="1:111" x14ac:dyDescent="0.25">
      <c r="A18" s="841" t="s">
        <v>35</v>
      </c>
      <c r="B18" s="49"/>
      <c r="C18" s="8"/>
      <c r="D18" s="60">
        <v>-67.668694699999989</v>
      </c>
      <c r="E18" s="61">
        <v>-77.392189789999989</v>
      </c>
      <c r="F18" s="61">
        <v>-75.219505999999996</v>
      </c>
      <c r="G18" s="62">
        <v>-70.759994490000011</v>
      </c>
      <c r="H18" s="8"/>
      <c r="I18" s="60">
        <v>-67.034472829999999</v>
      </c>
      <c r="J18" s="61">
        <v>-78.210373269999991</v>
      </c>
      <c r="K18" s="61">
        <v>-79.187220830000015</v>
      </c>
      <c r="L18" s="62">
        <v>-74.685537199999985</v>
      </c>
      <c r="M18" s="8"/>
      <c r="N18" s="60">
        <v>-73.178266470000011</v>
      </c>
      <c r="O18" s="61">
        <v>-70.562998519999994</v>
      </c>
      <c r="P18" s="61">
        <v>-79.114935510000009</v>
      </c>
      <c r="Q18" s="62">
        <v>-76.608138589999982</v>
      </c>
      <c r="R18" s="8"/>
      <c r="S18" s="60">
        <v>-76.312204690000016</v>
      </c>
      <c r="T18" s="61">
        <v>-91.681780369999998</v>
      </c>
      <c r="U18" s="61">
        <v>-88.600084730000006</v>
      </c>
      <c r="V18" s="62">
        <v>-101.62956485000001</v>
      </c>
      <c r="W18" s="8"/>
      <c r="X18" s="60">
        <v>-92.917977149999984</v>
      </c>
      <c r="Y18" s="61">
        <v>-97.401558330000015</v>
      </c>
      <c r="Z18" s="61">
        <v>-110.62360747999999</v>
      </c>
      <c r="AA18" s="62">
        <v>-105.9523583</v>
      </c>
      <c r="AB18" s="8"/>
      <c r="AC18" s="60">
        <v>-98.885085334799697</v>
      </c>
      <c r="AD18" s="61">
        <v>-104.7674546424422</v>
      </c>
      <c r="AE18" s="61">
        <v>-100.3826424480406</v>
      </c>
      <c r="AF18" s="62">
        <v>-111.05003334012868</v>
      </c>
      <c r="AG18" s="8"/>
      <c r="AH18" s="60">
        <v>-81.860456909999996</v>
      </c>
      <c r="AI18" s="61">
        <v>-83.661383819999998</v>
      </c>
      <c r="AJ18" s="61">
        <v>-94.779255930000005</v>
      </c>
      <c r="AK18" s="62">
        <v>-105.91905787000002</v>
      </c>
      <c r="AL18" s="8"/>
      <c r="AM18" s="60">
        <v>-107.7278151</v>
      </c>
      <c r="AN18" s="61">
        <v>-105.67359345000004</v>
      </c>
      <c r="AO18" s="61">
        <v>-107.23990824999997</v>
      </c>
      <c r="AP18" s="62">
        <v>-105.52737776999992</v>
      </c>
      <c r="AQ18" s="44"/>
      <c r="AR18" s="60">
        <v>-106.56433195999999</v>
      </c>
      <c r="AS18" s="61">
        <v>-104.19900543999995</v>
      </c>
      <c r="AT18" s="61">
        <v>-104.36068297000006</v>
      </c>
      <c r="AU18" s="62">
        <v>-108.16629056999993</v>
      </c>
      <c r="AV18" s="44"/>
      <c r="AW18" s="60">
        <v>-96.19833976999999</v>
      </c>
      <c r="AX18" s="61">
        <v>-112.18708701999996</v>
      </c>
      <c r="AY18" s="61">
        <v>-120.84748625000006</v>
      </c>
      <c r="AZ18" s="62">
        <v>-129.94640919999998</v>
      </c>
      <c r="BA18" s="44"/>
      <c r="BB18" s="60">
        <v>-123.11080766999999</v>
      </c>
      <c r="BC18" s="61">
        <v>-144.83620986999998</v>
      </c>
      <c r="BD18" s="61">
        <v>-146.28977646999991</v>
      </c>
      <c r="BE18" s="62">
        <v>-161.84983518000001</v>
      </c>
      <c r="BF18" s="44"/>
      <c r="BG18" s="60">
        <v>-141.31166852999996</v>
      </c>
      <c r="BH18" s="61">
        <v>-162.63782563000001</v>
      </c>
      <c r="BI18" s="61">
        <v>-157.81143979000001</v>
      </c>
      <c r="BJ18" s="62">
        <v>-164.79298093000003</v>
      </c>
      <c r="BK18" s="44"/>
      <c r="BL18" s="60">
        <v>-131.08116711</v>
      </c>
      <c r="BM18" s="61">
        <v>-138.06465786999999</v>
      </c>
      <c r="BN18" s="61">
        <v>-161.50425078999993</v>
      </c>
      <c r="BO18" s="62">
        <v>-175.95926310999999</v>
      </c>
      <c r="BP18" s="44"/>
      <c r="BQ18" s="60">
        <v>-149.26434534000001</v>
      </c>
      <c r="BR18" s="61">
        <v>-162.26915561999999</v>
      </c>
      <c r="BS18" s="61">
        <v>-162.70938627999999</v>
      </c>
      <c r="BT18" s="62">
        <v>-161.68265392999999</v>
      </c>
      <c r="BU18" s="44"/>
      <c r="BV18" s="63">
        <f>SUM(D18:G18)</f>
        <v>-291.04038498</v>
      </c>
      <c r="BW18" s="64">
        <f>SUM(I18:L18)</f>
        <v>-299.11760413000002</v>
      </c>
      <c r="BX18" s="64">
        <f>SUM(N18:Q18)</f>
        <v>-299.46433908999995</v>
      </c>
      <c r="BY18" s="64">
        <f>SUM(S18:V18)</f>
        <v>-358.22363464</v>
      </c>
      <c r="BZ18" s="64">
        <f>SUM(X18:AA18)</f>
        <v>-406.89550126</v>
      </c>
      <c r="CA18" s="64">
        <f>SUM(AC18:AF18)</f>
        <v>-415.08521576541119</v>
      </c>
      <c r="CB18" s="64">
        <f>SUM(AH18:AK18)</f>
        <v>-366.22015453</v>
      </c>
      <c r="CC18" s="64">
        <f>SUM(AM18:AP18)</f>
        <v>-426.16869456999996</v>
      </c>
      <c r="CD18" s="64">
        <f>SUM(AR18:AU18)</f>
        <v>-423.29031093999998</v>
      </c>
      <c r="CE18" s="64">
        <f>SUM(AW18:AZ18)</f>
        <v>-459.17932223999992</v>
      </c>
      <c r="CF18" s="64">
        <f>SUM(BB18:BE18)</f>
        <v>-576.08662918999983</v>
      </c>
      <c r="CG18" s="64">
        <f>SUM(BG18:BJ18)</f>
        <v>-626.55391487999998</v>
      </c>
      <c r="CH18" s="64">
        <f>SUM(BL18:BO18)</f>
        <v>-606.60933888</v>
      </c>
      <c r="CI18" s="65">
        <f>SUM(BQ18:BT18)</f>
        <v>-635.92554116999997</v>
      </c>
      <c r="CJ18" s="738"/>
      <c r="CK18" s="738"/>
      <c r="CL18" s="738"/>
      <c r="CM18" s="738"/>
      <c r="CN18" s="738"/>
      <c r="CO18" s="738"/>
      <c r="CP18" s="738"/>
      <c r="CQ18" s="738"/>
      <c r="CR18" s="738"/>
      <c r="CS18" s="738"/>
      <c r="CT18" s="738"/>
      <c r="CU18" s="738"/>
      <c r="CV18" s="738"/>
      <c r="CW18" s="738"/>
      <c r="CX18" s="738"/>
      <c r="CY18" s="738"/>
      <c r="CZ18" s="738"/>
      <c r="DA18" s="738"/>
      <c r="DB18" s="738"/>
      <c r="DC18" s="738"/>
      <c r="DD18" s="738"/>
      <c r="DE18" s="738"/>
      <c r="DF18" s="738"/>
      <c r="DG18" s="738"/>
    </row>
    <row r="19" spans="1:111" x14ac:dyDescent="0.25">
      <c r="A19" s="841" t="s">
        <v>36</v>
      </c>
      <c r="B19" s="49"/>
      <c r="C19" s="8"/>
      <c r="D19" s="66">
        <v>-29.81966797792121</v>
      </c>
      <c r="E19" s="67">
        <v>-28.530552017921242</v>
      </c>
      <c r="F19" s="67">
        <v>-29.482036537921182</v>
      </c>
      <c r="G19" s="68">
        <v>-30.731677195582538</v>
      </c>
      <c r="H19" s="8"/>
      <c r="I19" s="66">
        <v>-31.448674759999999</v>
      </c>
      <c r="J19" s="67">
        <v>-32.312542059999984</v>
      </c>
      <c r="K19" s="67">
        <v>-33.472194110000011</v>
      </c>
      <c r="L19" s="68">
        <v>-36.086662969999999</v>
      </c>
      <c r="M19" s="8"/>
      <c r="N19" s="66">
        <v>-34.487801560000001</v>
      </c>
      <c r="O19" s="67">
        <v>-34.205739890000004</v>
      </c>
      <c r="P19" s="67">
        <v>-35.093592409999999</v>
      </c>
      <c r="Q19" s="68">
        <v>-40.981329490000022</v>
      </c>
      <c r="R19" s="8"/>
      <c r="S19" s="66">
        <v>-38.866843159999995</v>
      </c>
      <c r="T19" s="67">
        <v>-39.359583380000004</v>
      </c>
      <c r="U19" s="67">
        <v>-44.798336829999997</v>
      </c>
      <c r="V19" s="68">
        <v>-44.108581199999989</v>
      </c>
      <c r="W19" s="8"/>
      <c r="X19" s="66">
        <v>-47.643303160000023</v>
      </c>
      <c r="Y19" s="67">
        <v>-51.634184929999989</v>
      </c>
      <c r="Z19" s="67">
        <v>-54.727946849999974</v>
      </c>
      <c r="AA19" s="68">
        <v>-54.633396899999994</v>
      </c>
      <c r="AB19" s="8"/>
      <c r="AC19" s="66">
        <v>-50.967144319999981</v>
      </c>
      <c r="AD19" s="67">
        <v>-59.056825899999993</v>
      </c>
      <c r="AE19" s="67">
        <v>-60.564948160000007</v>
      </c>
      <c r="AF19" s="68">
        <v>-58.868491910000024</v>
      </c>
      <c r="AG19" s="8"/>
      <c r="AH19" s="66">
        <v>-49.414740970000004</v>
      </c>
      <c r="AI19" s="67">
        <v>-50.996555089999987</v>
      </c>
      <c r="AJ19" s="67">
        <v>-50.22096616000001</v>
      </c>
      <c r="AK19" s="68">
        <v>-58.867183469999979</v>
      </c>
      <c r="AL19" s="8"/>
      <c r="AM19" s="66">
        <v>-52.683003099624862</v>
      </c>
      <c r="AN19" s="67">
        <v>-48.160184053017844</v>
      </c>
      <c r="AO19" s="67">
        <v>-51.423487269155181</v>
      </c>
      <c r="AP19" s="68">
        <v>-58.094212386748644</v>
      </c>
      <c r="AQ19" s="44"/>
      <c r="AR19" s="66">
        <v>-47.514794589999994</v>
      </c>
      <c r="AS19" s="67">
        <v>-32.278280939999981</v>
      </c>
      <c r="AT19" s="67">
        <v>-54.405643800000014</v>
      </c>
      <c r="AU19" s="68">
        <v>-62.684444650000032</v>
      </c>
      <c r="AV19" s="44"/>
      <c r="AW19" s="66">
        <v>-50.472275330000002</v>
      </c>
      <c r="AX19" s="67">
        <v>-47.137155459999995</v>
      </c>
      <c r="AY19" s="67">
        <v>-53.091423089999992</v>
      </c>
      <c r="AZ19" s="68">
        <v>-51.300741489999993</v>
      </c>
      <c r="BA19" s="44"/>
      <c r="BB19" s="66">
        <v>-54.715805465683587</v>
      </c>
      <c r="BC19" s="67">
        <v>-61.124873352571541</v>
      </c>
      <c r="BD19" s="67">
        <v>-62.378014820000026</v>
      </c>
      <c r="BE19" s="68">
        <v>-79.096133830000014</v>
      </c>
      <c r="BF19" s="44"/>
      <c r="BG19" s="66">
        <v>-72.326919605592792</v>
      </c>
      <c r="BH19" s="67">
        <v>-75.155647821105475</v>
      </c>
      <c r="BI19" s="67">
        <v>-81.295692304724682</v>
      </c>
      <c r="BJ19" s="68">
        <v>-69.392049928034027</v>
      </c>
      <c r="BK19" s="44"/>
      <c r="BL19" s="66">
        <v>-80.3903102553369</v>
      </c>
      <c r="BM19" s="67">
        <v>-89.584853932999977</v>
      </c>
      <c r="BN19" s="67">
        <v>-79.165936918</v>
      </c>
      <c r="BO19" s="68">
        <v>-94.918138862000006</v>
      </c>
      <c r="BP19" s="44"/>
      <c r="BQ19" s="66">
        <v>-98.546878639999989</v>
      </c>
      <c r="BR19" s="67">
        <v>-100.58449743999999</v>
      </c>
      <c r="BS19" s="67">
        <v>-106.79355762199999</v>
      </c>
      <c r="BT19" s="68">
        <v>-111.8237797155</v>
      </c>
      <c r="BU19" s="44"/>
      <c r="BV19" s="63">
        <f>SUM(D19:G19)</f>
        <v>-118.56393372934616</v>
      </c>
      <c r="BW19" s="64">
        <f>SUM(I19:L19)</f>
        <v>-133.32007389999998</v>
      </c>
      <c r="BX19" s="64">
        <f>SUM(N19:Q19)</f>
        <v>-144.76846335000002</v>
      </c>
      <c r="BY19" s="64">
        <f>SUM(S19:V19)</f>
        <v>-167.13334456999999</v>
      </c>
      <c r="BZ19" s="64">
        <f>SUM(X19:AA19)</f>
        <v>-208.63883183999997</v>
      </c>
      <c r="CA19" s="64">
        <f>SUM(AC19:AF19)</f>
        <v>-229.45741028999998</v>
      </c>
      <c r="CB19" s="64">
        <f>SUM(AH19:AK19)</f>
        <v>-209.49944568999999</v>
      </c>
      <c r="CC19" s="64">
        <f>SUM(AM19:AP19)</f>
        <v>-210.36088680854652</v>
      </c>
      <c r="CD19" s="64">
        <f>SUM(AR19:AU19)</f>
        <v>-196.88316398000001</v>
      </c>
      <c r="CE19" s="64">
        <f>SUM(AW19:AZ19)</f>
        <v>-202.00159537000002</v>
      </c>
      <c r="CF19" s="64">
        <f>SUM(BB19:BE19)</f>
        <v>-257.3148274682552</v>
      </c>
      <c r="CG19" s="64">
        <f>SUM(BG19:BJ19)</f>
        <v>-298.17030965945696</v>
      </c>
      <c r="CH19" s="64">
        <f>SUM(BL19:BO19)</f>
        <v>-344.0592399683369</v>
      </c>
      <c r="CI19" s="65">
        <f>SUM(BQ19:BT19)</f>
        <v>-417.74871341749997</v>
      </c>
      <c r="CJ19" s="738"/>
      <c r="CK19" s="738"/>
      <c r="CL19" s="738"/>
      <c r="CM19" s="738"/>
      <c r="CN19" s="738"/>
      <c r="CO19" s="738"/>
      <c r="CP19" s="738"/>
      <c r="CQ19" s="738"/>
      <c r="CR19" s="738"/>
      <c r="CS19" s="738"/>
      <c r="CT19" s="738"/>
      <c r="CU19" s="738"/>
      <c r="CV19" s="738"/>
      <c r="CW19" s="738"/>
      <c r="CX19" s="738"/>
      <c r="CY19" s="738"/>
      <c r="CZ19" s="738"/>
      <c r="DA19" s="738"/>
      <c r="DB19" s="738"/>
      <c r="DC19" s="738"/>
      <c r="DD19" s="738"/>
      <c r="DE19" s="738"/>
      <c r="DF19" s="738"/>
      <c r="DG19" s="738"/>
    </row>
    <row r="20" spans="1:111" x14ac:dyDescent="0.25">
      <c r="A20" s="840"/>
      <c r="B20" s="49"/>
      <c r="C20" s="8"/>
      <c r="D20" s="41"/>
      <c r="E20" s="52"/>
      <c r="F20" s="52"/>
      <c r="G20" s="53"/>
      <c r="H20" s="8"/>
      <c r="I20" s="41"/>
      <c r="J20" s="52"/>
      <c r="K20" s="52"/>
      <c r="L20" s="53"/>
      <c r="M20" s="8"/>
      <c r="N20" s="41"/>
      <c r="O20" s="52"/>
      <c r="P20" s="52"/>
      <c r="Q20" s="53"/>
      <c r="R20" s="8"/>
      <c r="S20" s="41"/>
      <c r="T20" s="52"/>
      <c r="U20" s="52"/>
      <c r="V20" s="53"/>
      <c r="W20" s="8"/>
      <c r="X20" s="41"/>
      <c r="Y20" s="52"/>
      <c r="Z20" s="52"/>
      <c r="AA20" s="53"/>
      <c r="AB20" s="8"/>
      <c r="AC20" s="41"/>
      <c r="AD20" s="52"/>
      <c r="AE20" s="52"/>
      <c r="AF20" s="53"/>
      <c r="AG20" s="8"/>
      <c r="AH20" s="41"/>
      <c r="AI20" s="52"/>
      <c r="AJ20" s="52"/>
      <c r="AK20" s="53"/>
      <c r="AL20" s="8"/>
      <c r="AM20" s="41"/>
      <c r="AN20" s="52"/>
      <c r="AO20" s="52"/>
      <c r="AP20" s="53"/>
      <c r="AQ20" s="69"/>
      <c r="AR20" s="41"/>
      <c r="AS20" s="52"/>
      <c r="AT20" s="52"/>
      <c r="AU20" s="53"/>
      <c r="AV20" s="69"/>
      <c r="AW20" s="41"/>
      <c r="AX20" s="52"/>
      <c r="AY20" s="52"/>
      <c r="AZ20" s="53"/>
      <c r="BA20" s="69"/>
      <c r="BB20" s="41"/>
      <c r="BC20" s="52"/>
      <c r="BD20" s="52"/>
      <c r="BE20" s="53"/>
      <c r="BF20" s="69"/>
      <c r="BG20" s="41"/>
      <c r="BH20" s="52"/>
      <c r="BI20" s="52"/>
      <c r="BJ20" s="53"/>
      <c r="BK20" s="69"/>
      <c r="BL20" s="41"/>
      <c r="BM20" s="52"/>
      <c r="BN20" s="52"/>
      <c r="BO20" s="53"/>
      <c r="BP20" s="69"/>
      <c r="BQ20" s="41"/>
      <c r="BR20" s="52"/>
      <c r="BS20" s="52"/>
      <c r="BT20" s="53"/>
      <c r="BU20" s="69"/>
      <c r="BV20" s="70"/>
      <c r="BW20" s="71"/>
      <c r="BX20" s="71"/>
      <c r="BY20" s="71"/>
      <c r="BZ20" s="71"/>
      <c r="CA20" s="71"/>
      <c r="CB20" s="71"/>
      <c r="CC20" s="71"/>
      <c r="CD20" s="71"/>
      <c r="CE20" s="71"/>
      <c r="CF20" s="71"/>
      <c r="CG20" s="71"/>
      <c r="CH20" s="71"/>
      <c r="CI20" s="72"/>
      <c r="CJ20" s="738"/>
      <c r="CK20" s="738"/>
      <c r="CL20" s="738"/>
      <c r="CM20" s="738"/>
      <c r="CN20" s="738"/>
      <c r="CO20" s="738"/>
      <c r="CP20" s="738"/>
      <c r="CQ20" s="738"/>
      <c r="CR20" s="738"/>
      <c r="CS20" s="738"/>
      <c r="CT20" s="738"/>
      <c r="CU20" s="738"/>
      <c r="CV20" s="738"/>
      <c r="CW20" s="738"/>
      <c r="CX20" s="738"/>
      <c r="CY20" s="738"/>
      <c r="CZ20" s="738"/>
      <c r="DA20" s="738"/>
      <c r="DB20" s="738"/>
      <c r="DC20" s="738"/>
      <c r="DD20" s="738"/>
      <c r="DE20" s="738"/>
      <c r="DF20" s="738"/>
      <c r="DG20" s="738"/>
    </row>
    <row r="21" spans="1:111" x14ac:dyDescent="0.25">
      <c r="A21" s="840" t="s">
        <v>37</v>
      </c>
      <c r="B21" s="58"/>
      <c r="C21" s="69"/>
      <c r="D21" s="41">
        <v>-1.8541917100000003</v>
      </c>
      <c r="E21" s="42">
        <v>-1.7545536800000006</v>
      </c>
      <c r="F21" s="42">
        <v>-3.1828136100000002</v>
      </c>
      <c r="G21" s="43">
        <v>-2.7875280700000005</v>
      </c>
      <c r="H21" s="69"/>
      <c r="I21" s="41">
        <v>-2.1552972200000005</v>
      </c>
      <c r="J21" s="42">
        <v>8.6344000000001869E-4</v>
      </c>
      <c r="K21" s="42">
        <v>0.8059417900000001</v>
      </c>
      <c r="L21" s="43">
        <v>-2.5427035699999987</v>
      </c>
      <c r="M21" s="69"/>
      <c r="N21" s="41">
        <v>3.4249443000000013</v>
      </c>
      <c r="O21" s="42">
        <v>-2.0241219199999998</v>
      </c>
      <c r="P21" s="42">
        <v>-0.53932627000000022</v>
      </c>
      <c r="Q21" s="43">
        <v>-2.5521335700000005</v>
      </c>
      <c r="R21" s="69"/>
      <c r="S21" s="41">
        <v>-1.7974920199999993</v>
      </c>
      <c r="T21" s="42">
        <v>-0.46051078000000079</v>
      </c>
      <c r="U21" s="42">
        <v>1.8126004100000002</v>
      </c>
      <c r="V21" s="43">
        <v>0.31941874000000159</v>
      </c>
      <c r="W21" s="69"/>
      <c r="X21" s="41">
        <v>0.68964802000000069</v>
      </c>
      <c r="Y21" s="42">
        <v>-0.69653901000000051</v>
      </c>
      <c r="Z21" s="42">
        <v>0.8183522600000005</v>
      </c>
      <c r="AA21" s="43">
        <v>0.84560905000000031</v>
      </c>
      <c r="AB21" s="69"/>
      <c r="AC21" s="41">
        <v>0.49728715000000012</v>
      </c>
      <c r="AD21" s="42">
        <v>2.2393635499999998</v>
      </c>
      <c r="AE21" s="42">
        <v>-0.75181408999999966</v>
      </c>
      <c r="AF21" s="43">
        <v>3.3513548599999989</v>
      </c>
      <c r="AG21" s="69"/>
      <c r="AH21" s="41">
        <v>-0.75371295999999988</v>
      </c>
      <c r="AI21" s="42">
        <v>-0.63170125999999915</v>
      </c>
      <c r="AJ21" s="42">
        <v>1.1328459299999998</v>
      </c>
      <c r="AK21" s="43">
        <v>-0.97748881000000021</v>
      </c>
      <c r="AL21" s="69"/>
      <c r="AM21" s="41">
        <v>0.91748932000000039</v>
      </c>
      <c r="AN21" s="42">
        <v>0.32750511999999815</v>
      </c>
      <c r="AO21" s="42">
        <v>1.5664441800000006</v>
      </c>
      <c r="AP21" s="43">
        <v>-0.13403223999999603</v>
      </c>
      <c r="AQ21" s="44"/>
      <c r="AR21" s="41">
        <v>0.86061613999999986</v>
      </c>
      <c r="AS21" s="42">
        <v>2.3391662400000004</v>
      </c>
      <c r="AT21" s="42">
        <v>2.7519266800000017</v>
      </c>
      <c r="AU21" s="43">
        <v>2.0795296299999997</v>
      </c>
      <c r="AV21" s="44"/>
      <c r="AW21" s="41">
        <v>2.6259117300000079</v>
      </c>
      <c r="AX21" s="42">
        <v>0.29629339999999849</v>
      </c>
      <c r="AY21" s="42">
        <v>-0.38867645999999989</v>
      </c>
      <c r="AZ21" s="43">
        <v>-0.3955361400000002</v>
      </c>
      <c r="BA21" s="44"/>
      <c r="BB21" s="41">
        <v>-0.73157773000000004</v>
      </c>
      <c r="BC21" s="42">
        <v>-8.4776699999999719E-2</v>
      </c>
      <c r="BD21" s="42">
        <v>-0.10966743999999971</v>
      </c>
      <c r="BE21" s="43">
        <v>-0.45535856999999752</v>
      </c>
      <c r="BF21" s="44"/>
      <c r="BG21" s="41">
        <v>-0.17883746000000017</v>
      </c>
      <c r="BH21" s="42">
        <v>6.9968882099999998</v>
      </c>
      <c r="BI21" s="42">
        <v>2.9646696999999982</v>
      </c>
      <c r="BJ21" s="43">
        <v>3.4165555100000007</v>
      </c>
      <c r="BK21" s="44"/>
      <c r="BL21" s="41">
        <v>0.31119029999999986</v>
      </c>
      <c r="BM21" s="42">
        <v>0.57815189999999994</v>
      </c>
      <c r="BN21" s="42">
        <v>0.17177575</v>
      </c>
      <c r="BO21" s="43">
        <v>3.0722578199999999</v>
      </c>
      <c r="BP21" s="44"/>
      <c r="BQ21" s="41">
        <v>-0.22773654999999998</v>
      </c>
      <c r="BR21" s="42">
        <v>-16.528495599999999</v>
      </c>
      <c r="BS21" s="42">
        <v>0.19669596999999994</v>
      </c>
      <c r="BT21" s="43">
        <v>-46.364426680000001</v>
      </c>
      <c r="BU21" s="44"/>
      <c r="BV21" s="45">
        <f>SUM(D21:G21)</f>
        <v>-9.5790870700000017</v>
      </c>
      <c r="BW21" s="46">
        <f>SUM(I21:L21)</f>
        <v>-3.891195559999999</v>
      </c>
      <c r="BX21" s="46">
        <f>SUM(N21:Q21)</f>
        <v>-1.6906374599999991</v>
      </c>
      <c r="BY21" s="46">
        <f>SUM(S21:V21)</f>
        <v>-0.12598364999999812</v>
      </c>
      <c r="BZ21" s="46">
        <f>SUM(X21:AA21)</f>
        <v>1.657070320000001</v>
      </c>
      <c r="CA21" s="46">
        <f>SUM(AC21:AF21)</f>
        <v>5.3361914699999993</v>
      </c>
      <c r="CB21" s="46">
        <f>SUM(AH21:AK21)</f>
        <v>-1.2300570999999993</v>
      </c>
      <c r="CC21" s="46">
        <f>SUM(AM21:AP21)</f>
        <v>2.6774063800000034</v>
      </c>
      <c r="CD21" s="46">
        <f>SUM(AR21:AU21)</f>
        <v>8.0312386900000021</v>
      </c>
      <c r="CE21" s="46">
        <f>SUM(AW21:AZ21)</f>
        <v>2.1379925300000058</v>
      </c>
      <c r="CF21" s="46">
        <f>SUM(BB21:BE21)</f>
        <v>-1.3813804399999969</v>
      </c>
      <c r="CG21" s="46">
        <f>SUM(BG21:BJ21)</f>
        <v>13.199275959999998</v>
      </c>
      <c r="CH21" s="46">
        <f>SUM(BL21:BO21)</f>
        <v>4.1333757699999998</v>
      </c>
      <c r="CI21" s="47">
        <f>SUM(BQ21:BT21)</f>
        <v>-62.923962860000003</v>
      </c>
      <c r="CJ21" s="738"/>
      <c r="CK21" s="738"/>
      <c r="CL21" s="738"/>
      <c r="CM21" s="738"/>
      <c r="CN21" s="738"/>
      <c r="CO21" s="738"/>
      <c r="CP21" s="738"/>
      <c r="CQ21" s="738"/>
      <c r="CR21" s="738"/>
      <c r="CS21" s="738"/>
      <c r="CT21" s="738"/>
      <c r="CU21" s="738"/>
      <c r="CV21" s="738"/>
      <c r="CW21" s="738"/>
      <c r="CX21" s="738"/>
      <c r="CY21" s="738"/>
      <c r="CZ21" s="738"/>
      <c r="DA21" s="738"/>
      <c r="DB21" s="738"/>
      <c r="DC21" s="738"/>
      <c r="DD21" s="738"/>
      <c r="DE21" s="738"/>
      <c r="DF21" s="738"/>
      <c r="DG21" s="738"/>
    </row>
    <row r="22" spans="1:111" x14ac:dyDescent="0.25">
      <c r="A22" s="840"/>
      <c r="B22" s="58"/>
      <c r="C22" s="69"/>
      <c r="D22" s="41"/>
      <c r="E22" s="42"/>
      <c r="F22" s="42"/>
      <c r="G22" s="43"/>
      <c r="H22" s="69"/>
      <c r="I22" s="41"/>
      <c r="J22" s="42"/>
      <c r="K22" s="42"/>
      <c r="L22" s="43"/>
      <c r="M22" s="69"/>
      <c r="N22" s="41"/>
      <c r="O22" s="42"/>
      <c r="P22" s="42"/>
      <c r="Q22" s="43"/>
      <c r="R22" s="69"/>
      <c r="S22" s="41"/>
      <c r="T22" s="42"/>
      <c r="U22" s="42"/>
      <c r="V22" s="43"/>
      <c r="W22" s="69"/>
      <c r="X22" s="41"/>
      <c r="Y22" s="42"/>
      <c r="Z22" s="42"/>
      <c r="AA22" s="43"/>
      <c r="AB22" s="69"/>
      <c r="AC22" s="41"/>
      <c r="AD22" s="42"/>
      <c r="AE22" s="42"/>
      <c r="AF22" s="43"/>
      <c r="AG22" s="69"/>
      <c r="AH22" s="41"/>
      <c r="AI22" s="42"/>
      <c r="AJ22" s="42"/>
      <c r="AK22" s="43"/>
      <c r="AL22" s="69"/>
      <c r="AM22" s="41"/>
      <c r="AN22" s="42"/>
      <c r="AO22" s="42"/>
      <c r="AP22" s="43"/>
      <c r="AQ22" s="69"/>
      <c r="AR22" s="41"/>
      <c r="AS22" s="42"/>
      <c r="AT22" s="42"/>
      <c r="AU22" s="43"/>
      <c r="AV22" s="69"/>
      <c r="AW22" s="41"/>
      <c r="AX22" s="42"/>
      <c r="AY22" s="42"/>
      <c r="AZ22" s="43"/>
      <c r="BA22" s="69"/>
      <c r="BB22" s="41"/>
      <c r="BC22" s="42"/>
      <c r="BD22" s="42"/>
      <c r="BE22" s="43"/>
      <c r="BF22" s="69"/>
      <c r="BG22" s="41"/>
      <c r="BH22" s="42"/>
      <c r="BI22" s="42"/>
      <c r="BJ22" s="43"/>
      <c r="BK22" s="69"/>
      <c r="BL22" s="41"/>
      <c r="BM22" s="42"/>
      <c r="BN22" s="42"/>
      <c r="BO22" s="43"/>
      <c r="BP22" s="69"/>
      <c r="BQ22" s="41"/>
      <c r="BR22" s="42"/>
      <c r="BS22" s="42"/>
      <c r="BT22" s="43"/>
      <c r="BU22" s="69"/>
      <c r="BV22" s="70"/>
      <c r="BW22" s="71"/>
      <c r="BX22" s="71"/>
      <c r="BY22" s="71"/>
      <c r="BZ22" s="71"/>
      <c r="CA22" s="71"/>
      <c r="CB22" s="71"/>
      <c r="CC22" s="71"/>
      <c r="CD22" s="71"/>
      <c r="CE22" s="71"/>
      <c r="CF22" s="71"/>
      <c r="CG22" s="71"/>
      <c r="CH22" s="71"/>
      <c r="CI22" s="72"/>
      <c r="CJ22" s="738"/>
      <c r="CK22" s="738"/>
      <c r="CL22" s="738"/>
      <c r="CM22" s="738"/>
      <c r="CN22" s="738"/>
      <c r="CO22" s="738"/>
      <c r="CP22" s="738"/>
      <c r="CQ22" s="738"/>
      <c r="CR22" s="738"/>
      <c r="CS22" s="738"/>
      <c r="CT22" s="738"/>
      <c r="CU22" s="738"/>
      <c r="CV22" s="738"/>
      <c r="CW22" s="738"/>
      <c r="CX22" s="738"/>
      <c r="CY22" s="738"/>
      <c r="CZ22" s="738"/>
      <c r="DA22" s="738"/>
      <c r="DB22" s="738"/>
      <c r="DC22" s="738"/>
      <c r="DD22" s="738"/>
      <c r="DE22" s="738"/>
      <c r="DF22" s="738"/>
      <c r="DG22" s="738"/>
    </row>
    <row r="23" spans="1:111" x14ac:dyDescent="0.25">
      <c r="A23" s="840" t="s">
        <v>38</v>
      </c>
      <c r="B23" s="58"/>
      <c r="C23" s="69"/>
      <c r="D23" s="51">
        <v>5.2061490000000051E-2</v>
      </c>
      <c r="E23" s="52">
        <v>0.19967645999999997</v>
      </c>
      <c r="F23" s="52">
        <v>-0.26123004999999999</v>
      </c>
      <c r="G23" s="53">
        <v>-0.31843156999999994</v>
      </c>
      <c r="H23" s="69"/>
      <c r="I23" s="51">
        <v>-0.27721678000000005</v>
      </c>
      <c r="J23" s="52">
        <v>-0.18881246000000002</v>
      </c>
      <c r="K23" s="52">
        <v>-0.19643070999999998</v>
      </c>
      <c r="L23" s="53">
        <v>-4.8563870000000009E-2</v>
      </c>
      <c r="M23" s="69"/>
      <c r="N23" s="51">
        <v>1.0411362800000004</v>
      </c>
      <c r="O23" s="52">
        <v>-3.3588920000000001E-2</v>
      </c>
      <c r="P23" s="52">
        <v>0.24552233999999998</v>
      </c>
      <c r="Q23" s="53">
        <v>0.9106687</v>
      </c>
      <c r="R23" s="69"/>
      <c r="S23" s="51">
        <v>-0.15810826999999991</v>
      </c>
      <c r="T23" s="52">
        <v>0.93591368000000019</v>
      </c>
      <c r="U23" s="52">
        <v>1.4434642499999994</v>
      </c>
      <c r="V23" s="53">
        <v>0.48966736999999999</v>
      </c>
      <c r="W23" s="69"/>
      <c r="X23" s="51">
        <v>1.02441023</v>
      </c>
      <c r="Y23" s="52">
        <v>0.27530144999999995</v>
      </c>
      <c r="Z23" s="52">
        <v>1.5126213900000001</v>
      </c>
      <c r="AA23" s="53">
        <v>1.1730053999999999</v>
      </c>
      <c r="AB23" s="69"/>
      <c r="AC23" s="51">
        <v>2.1597789199999999</v>
      </c>
      <c r="AD23" s="52">
        <v>0.70916287</v>
      </c>
      <c r="AE23" s="52">
        <v>0.95184221999999996</v>
      </c>
      <c r="AF23" s="53">
        <v>-83.152222099999989</v>
      </c>
      <c r="AG23" s="69"/>
      <c r="AH23" s="51">
        <v>-284.94272423000007</v>
      </c>
      <c r="AI23" s="52">
        <v>3.8001867099999993</v>
      </c>
      <c r="AJ23" s="52">
        <v>1.9856199499999998</v>
      </c>
      <c r="AK23" s="53">
        <v>1.4378058200000008</v>
      </c>
      <c r="AL23" s="69"/>
      <c r="AM23" s="51">
        <v>3.4204732700000009</v>
      </c>
      <c r="AN23" s="52">
        <v>-0.45330419999999971</v>
      </c>
      <c r="AO23" s="52">
        <v>2.5439035800000012</v>
      </c>
      <c r="AP23" s="53">
        <v>7.4418946799999963</v>
      </c>
      <c r="AQ23" s="44"/>
      <c r="AR23" s="51">
        <v>4.8945546899999997</v>
      </c>
      <c r="AS23" s="52">
        <v>1.772664620000002</v>
      </c>
      <c r="AT23" s="52">
        <v>0.45972963999999966</v>
      </c>
      <c r="AU23" s="53">
        <v>1.1388462199999998</v>
      </c>
      <c r="AV23" s="44"/>
      <c r="AW23" s="51">
        <v>5.5908092300000005</v>
      </c>
      <c r="AX23" s="52">
        <v>1.816966870000001</v>
      </c>
      <c r="AY23" s="52">
        <v>2.8670462700000012</v>
      </c>
      <c r="AZ23" s="53">
        <v>0.701332540000001</v>
      </c>
      <c r="BA23" s="44"/>
      <c r="BB23" s="51">
        <v>4.3091771900000015</v>
      </c>
      <c r="BC23" s="52">
        <v>0.27526226999999864</v>
      </c>
      <c r="BD23" s="52">
        <v>3.6359199700000011</v>
      </c>
      <c r="BE23" s="53">
        <v>-1.9847466299999994</v>
      </c>
      <c r="BF23" s="44"/>
      <c r="BG23" s="51">
        <v>6.0955353499999996</v>
      </c>
      <c r="BH23" s="52">
        <v>2.1269994100000011</v>
      </c>
      <c r="BI23" s="52">
        <v>6.1145280200000007</v>
      </c>
      <c r="BJ23" s="53">
        <v>5.8537392899999992</v>
      </c>
      <c r="BK23" s="44"/>
      <c r="BL23" s="51">
        <v>4.29584017</v>
      </c>
      <c r="BM23" s="52">
        <v>20.358795899999997</v>
      </c>
      <c r="BN23" s="52">
        <v>12.59760825</v>
      </c>
      <c r="BO23" s="53">
        <v>45.300124430000004</v>
      </c>
      <c r="BP23" s="44"/>
      <c r="BQ23" s="51">
        <v>15.559861779999999</v>
      </c>
      <c r="BR23" s="52">
        <v>1.4618103999999996</v>
      </c>
      <c r="BS23" s="52">
        <v>4.1178291600000003</v>
      </c>
      <c r="BT23" s="53">
        <v>-5.8608655599999997</v>
      </c>
      <c r="BU23" s="44"/>
      <c r="BV23" s="45">
        <f>SUM(D23:G23)</f>
        <v>-0.32792366999999989</v>
      </c>
      <c r="BW23" s="46">
        <f>SUM(I23:L23)</f>
        <v>-0.71102382000000008</v>
      </c>
      <c r="BX23" s="46">
        <f>SUM(N23:Q23)</f>
        <v>2.1637384000000006</v>
      </c>
      <c r="BY23" s="46">
        <f>SUM(S23:V23)</f>
        <v>2.7109370299999997</v>
      </c>
      <c r="BZ23" s="46">
        <f>SUM(X23:AA23)</f>
        <v>3.9853384700000003</v>
      </c>
      <c r="CA23" s="46">
        <f>SUM(AC23:AF23)</f>
        <v>-79.331438089999992</v>
      </c>
      <c r="CB23" s="46">
        <f>SUM(AH23:AK23)</f>
        <v>-277.71911175000008</v>
      </c>
      <c r="CC23" s="46">
        <f>SUM(AM23:AP23)</f>
        <v>12.95296733</v>
      </c>
      <c r="CD23" s="46">
        <f>SUM(AR23:AU23)</f>
        <v>8.2657951700000023</v>
      </c>
      <c r="CE23" s="46">
        <f>SUM(AW23:AZ23)</f>
        <v>10.976154910000004</v>
      </c>
      <c r="CF23" s="46">
        <f>SUM(BB23:BE23)</f>
        <v>6.2356128000000028</v>
      </c>
      <c r="CG23" s="46">
        <f>SUM(BG23:BJ23)</f>
        <v>20.19080207</v>
      </c>
      <c r="CH23" s="46">
        <f>SUM(BL23:BO23)</f>
        <v>82.552368749999999</v>
      </c>
      <c r="CI23" s="47">
        <f>SUM(BQ23:BT23)</f>
        <v>15.278635779999998</v>
      </c>
      <c r="CJ23" s="738"/>
      <c r="CK23" s="738"/>
      <c r="CL23" s="738"/>
      <c r="CM23" s="738"/>
      <c r="CN23" s="738"/>
      <c r="CO23" s="738"/>
      <c r="CP23" s="738"/>
      <c r="CQ23" s="738"/>
      <c r="CR23" s="738"/>
      <c r="CS23" s="738"/>
      <c r="CT23" s="738"/>
      <c r="CU23" s="738"/>
      <c r="CV23" s="738"/>
      <c r="CW23" s="738"/>
      <c r="CX23" s="738"/>
      <c r="CY23" s="738"/>
      <c r="CZ23" s="738"/>
      <c r="DA23" s="738"/>
      <c r="DB23" s="738"/>
      <c r="DC23" s="738"/>
      <c r="DD23" s="738"/>
      <c r="DE23" s="738"/>
      <c r="DF23" s="738"/>
      <c r="DG23" s="738"/>
    </row>
    <row r="24" spans="1:111" x14ac:dyDescent="0.25">
      <c r="A24" s="840"/>
      <c r="B24" s="58"/>
      <c r="C24" s="8"/>
      <c r="D24" s="41"/>
      <c r="E24" s="52"/>
      <c r="F24" s="52"/>
      <c r="G24" s="53"/>
      <c r="H24" s="69"/>
      <c r="I24" s="41"/>
      <c r="J24" s="52"/>
      <c r="K24" s="52"/>
      <c r="L24" s="53"/>
      <c r="M24" s="69"/>
      <c r="N24" s="41"/>
      <c r="O24" s="52"/>
      <c r="P24" s="52"/>
      <c r="Q24" s="53"/>
      <c r="R24" s="69"/>
      <c r="S24" s="41"/>
      <c r="T24" s="52"/>
      <c r="U24" s="52"/>
      <c r="V24" s="53"/>
      <c r="W24" s="69"/>
      <c r="X24" s="41"/>
      <c r="Y24" s="52"/>
      <c r="Z24" s="52"/>
      <c r="AA24" s="53"/>
      <c r="AB24" s="8"/>
      <c r="AC24" s="41"/>
      <c r="AD24" s="52"/>
      <c r="AE24" s="52"/>
      <c r="AF24" s="53"/>
      <c r="AG24" s="69"/>
      <c r="AH24" s="41"/>
      <c r="AI24" s="52"/>
      <c r="AJ24" s="52"/>
      <c r="AK24" s="53"/>
      <c r="AL24" s="8"/>
      <c r="AM24" s="41"/>
      <c r="AN24" s="52"/>
      <c r="AO24" s="52"/>
      <c r="AP24" s="53"/>
      <c r="AQ24" s="69"/>
      <c r="AR24" s="41"/>
      <c r="AS24" s="52"/>
      <c r="AT24" s="52"/>
      <c r="AU24" s="53"/>
      <c r="AV24" s="69"/>
      <c r="AW24" s="41"/>
      <c r="AX24" s="52"/>
      <c r="AY24" s="52"/>
      <c r="AZ24" s="53"/>
      <c r="BA24" s="69"/>
      <c r="BB24" s="41"/>
      <c r="BC24" s="52"/>
      <c r="BD24" s="52"/>
      <c r="BE24" s="53"/>
      <c r="BF24" s="69"/>
      <c r="BG24" s="41"/>
      <c r="BH24" s="52"/>
      <c r="BI24" s="52"/>
      <c r="BJ24" s="53"/>
      <c r="BK24" s="69"/>
      <c r="BL24" s="41"/>
      <c r="BM24" s="52"/>
      <c r="BN24" s="52"/>
      <c r="BO24" s="53"/>
      <c r="BP24" s="69"/>
      <c r="BQ24" s="41"/>
      <c r="BR24" s="52"/>
      <c r="BS24" s="52"/>
      <c r="BT24" s="53"/>
      <c r="BU24" s="69"/>
      <c r="BV24" s="70"/>
      <c r="BW24" s="71"/>
      <c r="BX24" s="71"/>
      <c r="BY24" s="71"/>
      <c r="BZ24" s="71"/>
      <c r="CA24" s="71"/>
      <c r="CB24" s="71"/>
      <c r="CC24" s="71"/>
      <c r="CD24" s="71"/>
      <c r="CE24" s="71"/>
      <c r="CF24" s="71"/>
      <c r="CG24" s="71"/>
      <c r="CH24" s="71"/>
      <c r="CI24" s="72"/>
      <c r="CJ24" s="738"/>
      <c r="CK24" s="738"/>
      <c r="CL24" s="738"/>
      <c r="CM24" s="738"/>
      <c r="CN24" s="738"/>
      <c r="CO24" s="738"/>
      <c r="CP24" s="738"/>
      <c r="CQ24" s="738"/>
      <c r="CR24" s="738"/>
      <c r="CS24" s="738"/>
      <c r="CT24" s="738"/>
      <c r="CU24" s="738"/>
      <c r="CV24" s="738"/>
      <c r="CW24" s="738"/>
      <c r="CX24" s="738"/>
      <c r="CY24" s="738"/>
      <c r="CZ24" s="738"/>
      <c r="DA24" s="738"/>
      <c r="DB24" s="738"/>
      <c r="DC24" s="738"/>
      <c r="DD24" s="738"/>
      <c r="DE24" s="738"/>
      <c r="DF24" s="738"/>
      <c r="DG24" s="738"/>
    </row>
    <row r="25" spans="1:111" x14ac:dyDescent="0.25">
      <c r="A25" s="840" t="s">
        <v>40</v>
      </c>
      <c r="B25" s="58"/>
      <c r="C25" s="8"/>
      <c r="D25" s="51">
        <f>D15+D17+D21+D23</f>
        <v>27.495699602078879</v>
      </c>
      <c r="E25" s="52">
        <f t="shared" ref="E25:AK25" si="23">E15+E17+E21+E23</f>
        <v>29.944910242078699</v>
      </c>
      <c r="F25" s="52">
        <f t="shared" si="23"/>
        <v>35.417145972078835</v>
      </c>
      <c r="G25" s="53">
        <f t="shared" si="23"/>
        <v>21.424453724417553</v>
      </c>
      <c r="H25" s="69"/>
      <c r="I25" s="51">
        <f t="shared" si="23"/>
        <v>30.671888989999967</v>
      </c>
      <c r="J25" s="52">
        <f t="shared" si="23"/>
        <v>40.109493090000093</v>
      </c>
      <c r="K25" s="52">
        <f t="shared" si="23"/>
        <v>46.617871779999454</v>
      </c>
      <c r="L25" s="53">
        <f t="shared" si="23"/>
        <v>29.634319490000106</v>
      </c>
      <c r="M25" s="69"/>
      <c r="N25" s="51">
        <f t="shared" si="23"/>
        <v>27.607347779999674</v>
      </c>
      <c r="O25" s="52">
        <f t="shared" si="23"/>
        <v>39.44560620000027</v>
      </c>
      <c r="P25" s="52">
        <f t="shared" si="23"/>
        <v>54.672298589999862</v>
      </c>
      <c r="Q25" s="53">
        <f t="shared" si="23"/>
        <v>47.238720260000044</v>
      </c>
      <c r="R25" s="69"/>
      <c r="S25" s="51">
        <f t="shared" si="23"/>
        <v>38.155524839999948</v>
      </c>
      <c r="T25" s="52">
        <f t="shared" si="23"/>
        <v>38.021077229999939</v>
      </c>
      <c r="U25" s="52">
        <f t="shared" si="23"/>
        <v>66.572513700000158</v>
      </c>
      <c r="V25" s="53">
        <f t="shared" si="23"/>
        <v>71.145572609999931</v>
      </c>
      <c r="W25" s="69"/>
      <c r="X25" s="51">
        <f t="shared" si="23"/>
        <v>69.30013051999974</v>
      </c>
      <c r="Y25" s="52">
        <f t="shared" si="23"/>
        <v>69.128397560000295</v>
      </c>
      <c r="Z25" s="52">
        <f t="shared" si="23"/>
        <v>67.622817670000131</v>
      </c>
      <c r="AA25" s="53">
        <f t="shared" si="23"/>
        <v>82.397745540000102</v>
      </c>
      <c r="AB25" s="8"/>
      <c r="AC25" s="51">
        <f t="shared" si="23"/>
        <v>71.44340553520037</v>
      </c>
      <c r="AD25" s="52">
        <f t="shared" si="23"/>
        <v>76.171779547557705</v>
      </c>
      <c r="AE25" s="52">
        <f t="shared" si="23"/>
        <v>110.98959809195988</v>
      </c>
      <c r="AF25" s="53">
        <f t="shared" si="23"/>
        <v>-2.6698769489041609</v>
      </c>
      <c r="AG25" s="69"/>
      <c r="AH25" s="51">
        <f t="shared" si="23"/>
        <v>-223.45168121000032</v>
      </c>
      <c r="AI25" s="52">
        <f t="shared" si="23"/>
        <v>89.871873269999767</v>
      </c>
      <c r="AJ25" s="52">
        <f t="shared" si="23"/>
        <v>102.63269072000006</v>
      </c>
      <c r="AK25" s="53">
        <f t="shared" si="23"/>
        <v>66.513833409999862</v>
      </c>
      <c r="AL25" s="8"/>
      <c r="AM25" s="51">
        <f t="shared" ref="AM25:AU25" si="24">AM15+AM17+AM21+AM23</f>
        <v>52.177775400375154</v>
      </c>
      <c r="AN25" s="52">
        <f t="shared" si="24"/>
        <v>68.51484516698136</v>
      </c>
      <c r="AO25" s="52">
        <f t="shared" si="24"/>
        <v>135.0361237808458</v>
      </c>
      <c r="AP25" s="53">
        <f t="shared" si="24"/>
        <v>113.24546805325242</v>
      </c>
      <c r="AQ25" s="44"/>
      <c r="AR25" s="51">
        <f t="shared" si="24"/>
        <v>90.23301720000083</v>
      </c>
      <c r="AS25" s="52">
        <f t="shared" si="24"/>
        <v>148.73104690000028</v>
      </c>
      <c r="AT25" s="52">
        <f t="shared" si="24"/>
        <v>162.48583494999974</v>
      </c>
      <c r="AU25" s="53">
        <f t="shared" si="24"/>
        <v>92.858730769999227</v>
      </c>
      <c r="AV25" s="44"/>
      <c r="AW25" s="51">
        <f t="shared" ref="AW25:AZ25" si="25">AW15+AW17+AW21+AW23</f>
        <v>87.434141470000569</v>
      </c>
      <c r="AX25" s="52">
        <f t="shared" si="25"/>
        <v>73.069392889999264</v>
      </c>
      <c r="AY25" s="52">
        <f t="shared" si="25"/>
        <v>155.33011581000022</v>
      </c>
      <c r="AZ25" s="53">
        <f t="shared" si="25"/>
        <v>154.41839417999995</v>
      </c>
      <c r="BA25" s="44"/>
      <c r="BB25" s="51">
        <f t="shared" ref="BB25:BE25" si="26">BB15+BB17+BB21+BB23</f>
        <v>142.00918788431517</v>
      </c>
      <c r="BC25" s="52">
        <f t="shared" si="26"/>
        <v>187.61477353742904</v>
      </c>
      <c r="BD25" s="52">
        <f t="shared" si="26"/>
        <v>257.15445914000026</v>
      </c>
      <c r="BE25" s="53">
        <f t="shared" si="26"/>
        <v>621.71972141000015</v>
      </c>
      <c r="BF25" s="44"/>
      <c r="BG25" s="51">
        <f t="shared" ref="BG25:BI25" si="27">BG15+BG17+BG21+BG23</f>
        <v>304.33984898440775</v>
      </c>
      <c r="BH25" s="52">
        <f t="shared" si="27"/>
        <v>316.95494855889319</v>
      </c>
      <c r="BI25" s="52">
        <f t="shared" si="27"/>
        <v>364.06769345527488</v>
      </c>
      <c r="BJ25" s="53">
        <f t="shared" ref="BJ25" si="28">BJ15+BJ17+BJ21+BJ23</f>
        <v>308.88108802196632</v>
      </c>
      <c r="BK25" s="44"/>
      <c r="BL25" s="51">
        <f t="shared" ref="BL25:BN25" si="29">BL15+BL17+BL21+BL23</f>
        <v>307.73004489466325</v>
      </c>
      <c r="BM25" s="52">
        <f t="shared" si="29"/>
        <v>319.7867008370003</v>
      </c>
      <c r="BN25" s="52">
        <f t="shared" si="29"/>
        <v>377.21971413200009</v>
      </c>
      <c r="BO25" s="53">
        <f t="shared" ref="BO25" si="30">BO15+BO17+BO21+BO23</f>
        <v>524.45433030799973</v>
      </c>
      <c r="BP25" s="44"/>
      <c r="BQ25" s="51">
        <f t="shared" ref="BQ25:BT25" si="31">BQ15+BQ17+BQ21+BQ23</f>
        <v>303.04598464000043</v>
      </c>
      <c r="BR25" s="52">
        <f t="shared" si="31"/>
        <v>300.90662899000006</v>
      </c>
      <c r="BS25" s="52">
        <f t="shared" si="31"/>
        <v>412.91764869799977</v>
      </c>
      <c r="BT25" s="53">
        <f t="shared" si="31"/>
        <v>357.06847755449968</v>
      </c>
      <c r="BU25" s="44"/>
      <c r="BV25" s="45">
        <f>SUM(D25:G25)</f>
        <v>114.28220954065398</v>
      </c>
      <c r="BW25" s="46">
        <f>SUM(I25:L25)</f>
        <v>147.03357334999961</v>
      </c>
      <c r="BX25" s="46">
        <f>SUM(N25:Q25)</f>
        <v>168.96397282999985</v>
      </c>
      <c r="BY25" s="46">
        <f>SUM(S25:V25)</f>
        <v>213.89468837999999</v>
      </c>
      <c r="BZ25" s="46">
        <f>SUM(X25:AA25)</f>
        <v>288.4490912900003</v>
      </c>
      <c r="CA25" s="46">
        <f>SUM(AC25:AF25)</f>
        <v>255.93490622581379</v>
      </c>
      <c r="CB25" s="46">
        <f>SUM(AH25:AK25)</f>
        <v>35.566716189999383</v>
      </c>
      <c r="CC25" s="46">
        <f>SUM(AM25:AP25)</f>
        <v>368.97421240145474</v>
      </c>
      <c r="CD25" s="46">
        <f>SUM(AR25:AU25)</f>
        <v>494.30862982000008</v>
      </c>
      <c r="CE25" s="46">
        <f>SUM(AW25:AZ25)</f>
        <v>470.25204435000001</v>
      </c>
      <c r="CF25" s="46">
        <f>SUM(BB25:BE25)</f>
        <v>1208.4981419717446</v>
      </c>
      <c r="CG25" s="46">
        <f>SUM(BG25:BJ25)</f>
        <v>1294.2435790205423</v>
      </c>
      <c r="CH25" s="46">
        <f>SUM(BL25:BO25)</f>
        <v>1529.1907901716634</v>
      </c>
      <c r="CI25" s="47">
        <f>SUM(BQ25:BT25)</f>
        <v>1373.9387398824999</v>
      </c>
      <c r="CJ25" s="738"/>
      <c r="CK25" s="738"/>
      <c r="CL25" s="738"/>
      <c r="CM25" s="738"/>
      <c r="CN25" s="738"/>
      <c r="CO25" s="738"/>
      <c r="CP25" s="738"/>
      <c r="CQ25" s="738"/>
      <c r="CR25" s="738"/>
      <c r="CS25" s="738"/>
      <c r="CT25" s="738"/>
      <c r="CU25" s="738"/>
      <c r="CV25" s="738"/>
      <c r="CW25" s="738"/>
      <c r="CX25" s="738"/>
      <c r="CY25" s="738"/>
      <c r="CZ25" s="738"/>
      <c r="DA25" s="738"/>
      <c r="DB25" s="738"/>
      <c r="DC25" s="738"/>
      <c r="DD25" s="738"/>
      <c r="DE25" s="738"/>
      <c r="DF25" s="738"/>
      <c r="DG25" s="738"/>
    </row>
    <row r="26" spans="1:111" x14ac:dyDescent="0.25">
      <c r="A26" s="840"/>
      <c r="B26" s="58"/>
      <c r="C26" s="8"/>
      <c r="D26" s="41"/>
      <c r="E26" s="42"/>
      <c r="F26" s="42"/>
      <c r="G26" s="43"/>
      <c r="H26" s="69"/>
      <c r="I26" s="41"/>
      <c r="J26" s="42"/>
      <c r="K26" s="42"/>
      <c r="L26" s="43"/>
      <c r="M26" s="69"/>
      <c r="N26" s="41"/>
      <c r="O26" s="42"/>
      <c r="P26" s="42"/>
      <c r="Q26" s="43"/>
      <c r="R26" s="69"/>
      <c r="S26" s="41"/>
      <c r="T26" s="42"/>
      <c r="U26" s="42"/>
      <c r="V26" s="43"/>
      <c r="W26" s="69"/>
      <c r="X26" s="41"/>
      <c r="Y26" s="42"/>
      <c r="Z26" s="42"/>
      <c r="AA26" s="43"/>
      <c r="AB26" s="8"/>
      <c r="AC26" s="41"/>
      <c r="AD26" s="42"/>
      <c r="AE26" s="42"/>
      <c r="AF26" s="43"/>
      <c r="AG26" s="69"/>
      <c r="AH26" s="41"/>
      <c r="AI26" s="42"/>
      <c r="AJ26" s="42"/>
      <c r="AK26" s="43"/>
      <c r="AL26" s="8"/>
      <c r="AM26" s="41"/>
      <c r="AN26" s="42"/>
      <c r="AO26" s="42"/>
      <c r="AP26" s="43"/>
      <c r="AQ26" s="69"/>
      <c r="AR26" s="41"/>
      <c r="AS26" s="42"/>
      <c r="AT26" s="42"/>
      <c r="AU26" s="43"/>
      <c r="AV26" s="69"/>
      <c r="AW26" s="41"/>
      <c r="AX26" s="42"/>
      <c r="AY26" s="42"/>
      <c r="AZ26" s="43"/>
      <c r="BA26" s="69"/>
      <c r="BB26" s="41"/>
      <c r="BC26" s="42"/>
      <c r="BD26" s="42"/>
      <c r="BE26" s="43"/>
      <c r="BF26" s="69"/>
      <c r="BG26" s="41"/>
      <c r="BH26" s="42"/>
      <c r="BI26" s="42"/>
      <c r="BJ26" s="43"/>
      <c r="BK26" s="69"/>
      <c r="BL26" s="41"/>
      <c r="BM26" s="42"/>
      <c r="BN26" s="42"/>
      <c r="BO26" s="43"/>
      <c r="BP26" s="69"/>
      <c r="BQ26" s="41"/>
      <c r="BR26" s="42"/>
      <c r="BS26" s="42"/>
      <c r="BT26" s="43"/>
      <c r="BU26" s="69"/>
      <c r="BV26" s="70"/>
      <c r="BW26" s="71"/>
      <c r="BX26" s="71"/>
      <c r="BY26" s="71"/>
      <c r="BZ26" s="71"/>
      <c r="CA26" s="71"/>
      <c r="CB26" s="71"/>
      <c r="CC26" s="71"/>
      <c r="CD26" s="71"/>
      <c r="CE26" s="71"/>
      <c r="CF26" s="71"/>
      <c r="CG26" s="71"/>
      <c r="CH26" s="71"/>
      <c r="CI26" s="72"/>
      <c r="CJ26" s="738"/>
      <c r="CK26" s="738"/>
      <c r="CL26" s="738"/>
      <c r="CM26" s="738"/>
      <c r="CN26" s="738"/>
      <c r="CO26" s="738"/>
      <c r="CP26" s="738"/>
      <c r="CQ26" s="738"/>
      <c r="CR26" s="738"/>
      <c r="CS26" s="738"/>
      <c r="CT26" s="738"/>
      <c r="CU26" s="738"/>
      <c r="CV26" s="738"/>
      <c r="CW26" s="738"/>
      <c r="CX26" s="738"/>
      <c r="CY26" s="738"/>
      <c r="CZ26" s="738"/>
      <c r="DA26" s="738"/>
      <c r="DB26" s="738"/>
      <c r="DC26" s="738"/>
      <c r="DD26" s="738"/>
      <c r="DE26" s="738"/>
      <c r="DF26" s="738"/>
      <c r="DG26" s="738"/>
    </row>
    <row r="27" spans="1:111" x14ac:dyDescent="0.25">
      <c r="A27" s="840" t="s">
        <v>44</v>
      </c>
      <c r="B27" s="58"/>
      <c r="C27" s="69"/>
      <c r="D27" s="51">
        <v>4.0000000502914193E-8</v>
      </c>
      <c r="E27" s="52">
        <v>-2.9999999795109034E-8</v>
      </c>
      <c r="F27" s="52">
        <v>-9.9999999996356338E-9</v>
      </c>
      <c r="G27" s="53">
        <v>2.0000000000408135E-8</v>
      </c>
      <c r="H27" s="69"/>
      <c r="I27" s="51">
        <v>1E-8</v>
      </c>
      <c r="J27" s="52">
        <v>-9.9999999999909062E-9</v>
      </c>
      <c r="K27" s="52">
        <v>6.403999999999999E-5</v>
      </c>
      <c r="L27" s="53">
        <v>-6.4049999999999998E-5</v>
      </c>
      <c r="M27" s="69"/>
      <c r="N27" s="51">
        <v>0</v>
      </c>
      <c r="O27" s="52">
        <v>-8.0494999999999991E-4</v>
      </c>
      <c r="P27" s="52">
        <v>8.0494999999999981E-4</v>
      </c>
      <c r="Q27" s="53">
        <v>0.16455037999999997</v>
      </c>
      <c r="R27" s="69"/>
      <c r="S27" s="51">
        <v>-1.3942040000000001E-2</v>
      </c>
      <c r="T27" s="52">
        <v>-6.4600959999999999E-2</v>
      </c>
      <c r="U27" s="52">
        <v>4.080363E-2</v>
      </c>
      <c r="V27" s="53">
        <v>-1.842763E-2</v>
      </c>
      <c r="W27" s="69"/>
      <c r="X27" s="51">
        <v>1.2143070000000297E-2</v>
      </c>
      <c r="Y27" s="52">
        <v>-1.4597510000000001E-2</v>
      </c>
      <c r="Z27" s="52">
        <v>-1.6891360000000001E-2</v>
      </c>
      <c r="AA27" s="53">
        <v>-1.9931329999999997E-2</v>
      </c>
      <c r="AB27" s="69"/>
      <c r="AC27" s="51">
        <v>-3.752871E-2</v>
      </c>
      <c r="AD27" s="52">
        <v>0.92721095999999992</v>
      </c>
      <c r="AE27" s="52">
        <v>-2.7431589999999999E-2</v>
      </c>
      <c r="AF27" s="53">
        <v>0.38320941000000003</v>
      </c>
      <c r="AG27" s="69"/>
      <c r="AH27" s="51">
        <v>3.037653999999998E-2</v>
      </c>
      <c r="AI27" s="52">
        <v>-6.1823799999989569E-3</v>
      </c>
      <c r="AJ27" s="52">
        <v>-2.0136299999999998E-3</v>
      </c>
      <c r="AK27" s="53">
        <v>-9.6888799999998877E-3</v>
      </c>
      <c r="AL27" s="69"/>
      <c r="AM27" s="51">
        <v>1.6934199999999955E-2</v>
      </c>
      <c r="AN27" s="52">
        <v>-1.0196739999999991E-2</v>
      </c>
      <c r="AO27" s="52">
        <v>-2.8710399999999207E-3</v>
      </c>
      <c r="AP27" s="53">
        <v>-8.2448099999999393E-3</v>
      </c>
      <c r="AQ27" s="44"/>
      <c r="AR27" s="51">
        <v>4.5478700000001118E-3</v>
      </c>
      <c r="AS27" s="52">
        <v>3.0755089999999968E-2</v>
      </c>
      <c r="AT27" s="52">
        <v>-8.2688159999999913E-2</v>
      </c>
      <c r="AU27" s="53">
        <v>-5.8877299999998646E-3</v>
      </c>
      <c r="AV27" s="44"/>
      <c r="AW27" s="51">
        <v>9.5512500000001169E-3</v>
      </c>
      <c r="AX27" s="52">
        <v>2.9519470000000089E-2</v>
      </c>
      <c r="AY27" s="52">
        <v>-2.8499999999999999E-4</v>
      </c>
      <c r="AZ27" s="53">
        <v>-0.14341782000000006</v>
      </c>
      <c r="BA27" s="44"/>
      <c r="BB27" s="51">
        <v>-1.9518599999998696E-3</v>
      </c>
      <c r="BC27" s="52">
        <v>2.5054670000000043E-2</v>
      </c>
      <c r="BD27" s="52">
        <v>-1.0122899999999791E-3</v>
      </c>
      <c r="BE27" s="53">
        <v>-8.9651699999999997E-3</v>
      </c>
      <c r="BF27" s="44"/>
      <c r="BG27" s="51">
        <v>-8.9599400000001765E-3</v>
      </c>
      <c r="BH27" s="52">
        <v>-4.9363300000000747E-3</v>
      </c>
      <c r="BI27" s="52">
        <v>4.274828E-2</v>
      </c>
      <c r="BJ27" s="53">
        <v>-2.6220600000000003E-3</v>
      </c>
      <c r="BK27" s="44"/>
      <c r="BL27" s="51">
        <v>-3.1743699999999954E-3</v>
      </c>
      <c r="BM27" s="52">
        <v>0.47135195596160001</v>
      </c>
      <c r="BN27" s="52">
        <v>0.10376015207630002</v>
      </c>
      <c r="BO27" s="53">
        <v>6.183153130300002E-3</v>
      </c>
      <c r="BP27" s="44"/>
      <c r="BQ27" s="51">
        <v>0.15824003822720001</v>
      </c>
      <c r="BR27" s="52">
        <v>0.59948877984210003</v>
      </c>
      <c r="BS27" s="52">
        <v>0.59364172339979993</v>
      </c>
      <c r="BT27" s="53">
        <v>-0.83727293872339981</v>
      </c>
      <c r="BU27" s="44"/>
      <c r="BV27" s="45">
        <f>SUM(D27:G27)</f>
        <v>2.000000070857766E-8</v>
      </c>
      <c r="BW27" s="46">
        <f>SUM(I27:L27)</f>
        <v>-9.9999999999948221E-9</v>
      </c>
      <c r="BX27" s="46">
        <f>SUM(N27:Q27)</f>
        <v>0.16455037999999997</v>
      </c>
      <c r="BY27" s="46">
        <f>SUM(S27:V27)</f>
        <v>-5.6167000000000002E-2</v>
      </c>
      <c r="BZ27" s="46">
        <f>SUM(X27:AA27)</f>
        <v>-3.9277129999999702E-2</v>
      </c>
      <c r="CA27" s="46">
        <f>SUM(AC27:AF27)</f>
        <v>1.24546007</v>
      </c>
      <c r="CB27" s="46">
        <f>SUM(AH27:AK27)</f>
        <v>1.2491650000001136E-2</v>
      </c>
      <c r="CC27" s="46">
        <f>SUM(AM27:AP27)</f>
        <v>-4.3783899999998953E-3</v>
      </c>
      <c r="CD27" s="46">
        <f>SUM(AR27:AU27)</f>
        <v>-5.3272929999999698E-2</v>
      </c>
      <c r="CE27" s="46">
        <f>SUM(AW27:AZ27)</f>
        <v>-0.10463209999999985</v>
      </c>
      <c r="CF27" s="46">
        <f>SUM(BB27:BE27)</f>
        <v>1.3125350000000197E-2</v>
      </c>
      <c r="CG27" s="46">
        <f>SUM(BG27:BJ27)</f>
        <v>2.6229949999999749E-2</v>
      </c>
      <c r="CH27" s="46">
        <f>SUM(BL27:BO27)</f>
        <v>0.57812089116820009</v>
      </c>
      <c r="CI27" s="47">
        <f>SUM(BQ27:BT27)</f>
        <v>0.51409760274570016</v>
      </c>
      <c r="CJ27" s="738"/>
      <c r="CK27" s="738"/>
      <c r="CL27" s="738"/>
      <c r="CM27" s="738"/>
      <c r="CN27" s="738"/>
      <c r="CO27" s="738"/>
      <c r="CP27" s="738"/>
      <c r="CQ27" s="738"/>
      <c r="CR27" s="738"/>
      <c r="CS27" s="738"/>
      <c r="CT27" s="738"/>
      <c r="CU27" s="738"/>
      <c r="CV27" s="738"/>
      <c r="CW27" s="738"/>
      <c r="CX27" s="738"/>
      <c r="CY27" s="738"/>
      <c r="CZ27" s="738"/>
      <c r="DA27" s="738"/>
      <c r="DB27" s="738"/>
      <c r="DC27" s="738"/>
      <c r="DD27" s="738"/>
      <c r="DE27" s="738"/>
      <c r="DF27" s="738"/>
      <c r="DG27" s="738"/>
    </row>
    <row r="28" spans="1:111" x14ac:dyDescent="0.25">
      <c r="A28" s="840"/>
      <c r="B28" s="49"/>
      <c r="C28" s="69"/>
      <c r="D28" s="60"/>
      <c r="E28" s="61"/>
      <c r="F28" s="61"/>
      <c r="G28" s="62"/>
      <c r="H28" s="69"/>
      <c r="I28" s="60"/>
      <c r="J28" s="61"/>
      <c r="K28" s="61"/>
      <c r="L28" s="62"/>
      <c r="M28" s="69"/>
      <c r="N28" s="60"/>
      <c r="O28" s="61"/>
      <c r="P28" s="61"/>
      <c r="Q28" s="62"/>
      <c r="R28" s="69"/>
      <c r="S28" s="60"/>
      <c r="T28" s="61"/>
      <c r="U28" s="61"/>
      <c r="V28" s="62"/>
      <c r="W28" s="69"/>
      <c r="X28" s="60"/>
      <c r="Y28" s="61"/>
      <c r="Z28" s="61"/>
      <c r="AA28" s="62"/>
      <c r="AB28" s="69"/>
      <c r="AC28" s="60"/>
      <c r="AD28" s="61"/>
      <c r="AE28" s="61"/>
      <c r="AF28" s="62"/>
      <c r="AG28" s="69"/>
      <c r="AH28" s="60"/>
      <c r="AI28" s="61"/>
      <c r="AJ28" s="61"/>
      <c r="AK28" s="62"/>
      <c r="AL28" s="69"/>
      <c r="AM28" s="60"/>
      <c r="AN28" s="61"/>
      <c r="AO28" s="61"/>
      <c r="AP28" s="62"/>
      <c r="AQ28" s="69"/>
      <c r="AR28" s="60"/>
      <c r="AS28" s="61"/>
      <c r="AT28" s="61"/>
      <c r="AU28" s="62"/>
      <c r="AV28" s="69"/>
      <c r="AW28" s="60"/>
      <c r="AX28" s="61"/>
      <c r="AY28" s="61"/>
      <c r="AZ28" s="62"/>
      <c r="BA28" s="69"/>
      <c r="BB28" s="60"/>
      <c r="BC28" s="61"/>
      <c r="BD28" s="61"/>
      <c r="BE28" s="62"/>
      <c r="BF28" s="69"/>
      <c r="BG28" s="60"/>
      <c r="BH28" s="61"/>
      <c r="BI28" s="61"/>
      <c r="BJ28" s="62"/>
      <c r="BK28" s="69"/>
      <c r="BL28" s="60"/>
      <c r="BM28" s="61"/>
      <c r="BN28" s="61"/>
      <c r="BO28" s="62"/>
      <c r="BP28" s="69"/>
      <c r="BQ28" s="60"/>
      <c r="BR28" s="61"/>
      <c r="BS28" s="61"/>
      <c r="BT28" s="62"/>
      <c r="BU28" s="69"/>
      <c r="BV28" s="70"/>
      <c r="BW28" s="71"/>
      <c r="BX28" s="71"/>
      <c r="BY28" s="71"/>
      <c r="BZ28" s="71"/>
      <c r="CA28" s="71"/>
      <c r="CB28" s="71"/>
      <c r="CC28" s="71"/>
      <c r="CD28" s="71"/>
      <c r="CE28" s="71"/>
      <c r="CF28" s="71"/>
      <c r="CG28" s="71"/>
      <c r="CH28" s="71"/>
      <c r="CI28" s="72"/>
      <c r="CJ28" s="738"/>
      <c r="CK28" s="738"/>
      <c r="CL28" s="738"/>
      <c r="CM28" s="738"/>
      <c r="CN28" s="738"/>
      <c r="CO28" s="738"/>
      <c r="CP28" s="738"/>
      <c r="CQ28" s="738"/>
      <c r="CR28" s="738"/>
      <c r="CS28" s="738"/>
      <c r="CT28" s="738"/>
      <c r="CU28" s="738"/>
      <c r="CV28" s="738"/>
      <c r="CW28" s="738"/>
      <c r="CX28" s="738"/>
      <c r="CY28" s="738"/>
      <c r="CZ28" s="738"/>
      <c r="DA28" s="738"/>
      <c r="DB28" s="738"/>
      <c r="DC28" s="738"/>
      <c r="DD28" s="738"/>
      <c r="DE28" s="738"/>
      <c r="DF28" s="738"/>
      <c r="DG28" s="738"/>
    </row>
    <row r="29" spans="1:111" x14ac:dyDescent="0.25">
      <c r="A29" s="842" t="s">
        <v>56</v>
      </c>
      <c r="B29" s="58"/>
      <c r="C29" s="69"/>
      <c r="D29" s="70">
        <f>SUM(D36,D27,D25)</f>
        <v>59.953273002078888</v>
      </c>
      <c r="E29" s="42">
        <f>SUM(E36,E27,E25)</f>
        <v>62.93662506207869</v>
      </c>
      <c r="F29" s="42">
        <f>SUM(F36,F27,F25)</f>
        <v>68.574676022078847</v>
      </c>
      <c r="G29" s="43">
        <f>SUM(G36,G27,G25)</f>
        <v>54.258370074417556</v>
      </c>
      <c r="H29" s="69"/>
      <c r="I29" s="70">
        <f>SUM(I36,I27,I25)</f>
        <v>63.495487369999978</v>
      </c>
      <c r="J29" s="42">
        <f>SUM(J36,J27,J25)</f>
        <v>73.616419730000089</v>
      </c>
      <c r="K29" s="42">
        <f>SUM(K36,K27,K25)</f>
        <v>80.257735729999453</v>
      </c>
      <c r="L29" s="43">
        <f>SUM(L36,L27,L25)</f>
        <v>63.152515300000104</v>
      </c>
      <c r="M29" s="69"/>
      <c r="N29" s="70">
        <f>SUM(N36,N27,N25)</f>
        <v>60.952004849999682</v>
      </c>
      <c r="O29" s="42">
        <f>SUM(O36,O27,O25)</f>
        <v>73.432878370000282</v>
      </c>
      <c r="P29" s="42">
        <f>SUM(P36,P27,P25)</f>
        <v>89.367679959999862</v>
      </c>
      <c r="Q29" s="43">
        <f>SUM(Q36,Q27,Q25)</f>
        <v>81.78856121000004</v>
      </c>
      <c r="R29" s="69"/>
      <c r="S29" s="70">
        <f>SUM(S36,S27,S25)</f>
        <v>72.317112439999946</v>
      </c>
      <c r="T29" s="42">
        <f>SUM(T36,T27,T25)</f>
        <v>72.817005239999943</v>
      </c>
      <c r="U29" s="42">
        <f>SUM(U36,U27,U25)</f>
        <v>103.27011894000016</v>
      </c>
      <c r="V29" s="43">
        <f>SUM(V36,V27,V25)</f>
        <v>108.64133853999994</v>
      </c>
      <c r="W29" s="69"/>
      <c r="X29" s="70">
        <f>SUM(X36,X27,X25)</f>
        <v>108.50162014999975</v>
      </c>
      <c r="Y29" s="42">
        <f>SUM(Y36,Y27,Y25)</f>
        <v>108.39665283000031</v>
      </c>
      <c r="Z29" s="42">
        <f>SUM(Z36,Z27,Z25)</f>
        <v>107.50357931000013</v>
      </c>
      <c r="AA29" s="43">
        <f>SUM(AA36,AA27,AA25)</f>
        <v>122.20055890000012</v>
      </c>
      <c r="AB29" s="69"/>
      <c r="AC29" s="70">
        <f>SUM(AC36,AC27,AC25)</f>
        <v>112.58608098520037</v>
      </c>
      <c r="AD29" s="42">
        <f>SUM(AD36,AD27,AD25)</f>
        <v>120.77776783755772</v>
      </c>
      <c r="AE29" s="42">
        <f>SUM(AE36,AE27,AE25)</f>
        <v>158.58285479195987</v>
      </c>
      <c r="AF29" s="43">
        <f>SUM(AF36,AF27,AF25)</f>
        <v>48.066971471095833</v>
      </c>
      <c r="AG29" s="69"/>
      <c r="AH29" s="70">
        <f>SUM(AH36,AH27,AH25)</f>
        <v>-170.0114643900003</v>
      </c>
      <c r="AI29" s="42">
        <f>SUM(AI36,AI27,AI25)</f>
        <v>148.15750870999977</v>
      </c>
      <c r="AJ29" s="42">
        <f>SUM(AJ36,AJ27,AJ25)</f>
        <v>159.20947410000005</v>
      </c>
      <c r="AK29" s="43">
        <f>SUM(AK36,AK27,AK25)</f>
        <v>120.75075192999986</v>
      </c>
      <c r="AL29" s="69"/>
      <c r="AM29" s="70">
        <f>SUM(AM36,AM27,AM25)</f>
        <v>109.51485835037514</v>
      </c>
      <c r="AN29" s="42">
        <f>SUM(AN36,AN27,AN25)</f>
        <v>121.69599346698135</v>
      </c>
      <c r="AO29" s="42">
        <f>SUM(AO36,AO27,AO25)</f>
        <v>187.49393161084581</v>
      </c>
      <c r="AP29" s="43">
        <f>SUM(AP36,AP27,AP25)</f>
        <v>167.94574078325243</v>
      </c>
      <c r="AQ29" s="44"/>
      <c r="AR29" s="70">
        <f>SUM(AR36,AR27,AR25)</f>
        <v>146.96754497000083</v>
      </c>
      <c r="AS29" s="42">
        <f>SUM(AS36,AS27,AS25)</f>
        <v>205.65667405000028</v>
      </c>
      <c r="AT29" s="42">
        <f>SUM(AT36,AT27,AT25)</f>
        <v>222.15029655999976</v>
      </c>
      <c r="AU29" s="43">
        <f>SUM(AU36,AU27,AU25)</f>
        <v>154.37232489999926</v>
      </c>
      <c r="AV29" s="44"/>
      <c r="AW29" s="70">
        <f>SUM(AW36,AW27,AW25)</f>
        <v>150.24992525000056</v>
      </c>
      <c r="AX29" s="42">
        <f>SUM(AX36,AX27,AX25)</f>
        <v>136.54199638999927</v>
      </c>
      <c r="AY29" s="42">
        <f>SUM(AY36,AY27,AY25)</f>
        <v>220.45780253999968</v>
      </c>
      <c r="AZ29" s="43">
        <f>SUM(AZ36,AZ27,AZ25)</f>
        <v>222.03609570999998</v>
      </c>
      <c r="BA29" s="74"/>
      <c r="BB29" s="70">
        <f>SUM(BB36,BB27,BB25)</f>
        <v>213.12135876655054</v>
      </c>
      <c r="BC29" s="42">
        <f>SUM(BC36,BC27,BC25)</f>
        <v>261.02985181764581</v>
      </c>
      <c r="BD29" s="42">
        <f>SUM(BD36,BD27,BD25)</f>
        <v>332.40182417000022</v>
      </c>
      <c r="BE29" s="43">
        <f>SUM(BE36,BE27,BE25)</f>
        <v>698.84119949000012</v>
      </c>
      <c r="BF29" s="74"/>
      <c r="BG29" s="70">
        <f>SUM(BG36,BG27,BG25)</f>
        <v>383.99548232169184</v>
      </c>
      <c r="BH29" s="42">
        <f>SUM(BH36,BH27,BH25)</f>
        <v>405.22675413698158</v>
      </c>
      <c r="BI29" s="42">
        <f>SUM(BI36,BI27,BI25)</f>
        <v>452.68178448112792</v>
      </c>
      <c r="BJ29" s="43">
        <f>SUM(BJ36,BJ27,BJ25)</f>
        <v>406.36208583537382</v>
      </c>
      <c r="BK29" s="44"/>
      <c r="BL29" s="70">
        <f>SUM(BL36,BL27,BL25)</f>
        <v>400.68275342466325</v>
      </c>
      <c r="BM29" s="42">
        <f>SUM(BM36,BM27,BM25)</f>
        <v>414.07650257596185</v>
      </c>
      <c r="BN29" s="42">
        <f>SUM(BN36,BN27,BN25)</f>
        <v>448.28680589407645</v>
      </c>
      <c r="BO29" s="43">
        <f>SUM(BO36,BO27,BO25,BO42)</f>
        <v>553.91144124113009</v>
      </c>
      <c r="BP29" s="44"/>
      <c r="BQ29" s="70">
        <f>SUM(BQ36,BQ27,BQ25,BQ42)</f>
        <v>392.86839811822762</v>
      </c>
      <c r="BR29" s="42">
        <f>SUM(BR36,BR27,BR25,BR42)</f>
        <v>442.13249245984218</v>
      </c>
      <c r="BS29" s="42">
        <f>SUM(BS36,BS27,BS25,BS42)</f>
        <v>463.26511164339956</v>
      </c>
      <c r="BT29" s="43">
        <f>SUM(BT36,BT27,BT25,BT42)</f>
        <v>423.1087100312763</v>
      </c>
      <c r="BU29" s="44"/>
      <c r="BV29" s="45">
        <f>SUM(D29:G29)</f>
        <v>245.72294416065398</v>
      </c>
      <c r="BW29" s="46">
        <f>SUM(I29:L29)</f>
        <v>280.52215812999964</v>
      </c>
      <c r="BX29" s="46">
        <f>SUM(N29:Q29)</f>
        <v>305.54112438999982</v>
      </c>
      <c r="BY29" s="46">
        <f>SUM(S29:V29)</f>
        <v>357.04557516</v>
      </c>
      <c r="BZ29" s="46">
        <f>SUM(X29:AA29)</f>
        <v>446.60241119000034</v>
      </c>
      <c r="CA29" s="46">
        <f>SUM(AC29:AF29)</f>
        <v>440.01367508581382</v>
      </c>
      <c r="CB29" s="46">
        <f>SUM(AH29:AK29)</f>
        <v>258.10627034999936</v>
      </c>
      <c r="CC29" s="46">
        <f>SUM(AM29:AP29)</f>
        <v>586.65052421145469</v>
      </c>
      <c r="CD29" s="46">
        <f>SUM(AR29:AU29)</f>
        <v>729.14684048000015</v>
      </c>
      <c r="CE29" s="46">
        <f>SUM(AW29:AZ29)</f>
        <v>729.2858198899994</v>
      </c>
      <c r="CF29" s="46">
        <f>SUM(BB29:BE29)</f>
        <v>1505.3942342441967</v>
      </c>
      <c r="CG29" s="46">
        <f>SUM(BG29:BJ29)</f>
        <v>1648.2661067751751</v>
      </c>
      <c r="CH29" s="46">
        <f>SUM(BL29:BO29)</f>
        <v>1816.9575031358318</v>
      </c>
      <c r="CI29" s="47">
        <f>SUM(BQ29:BT29)</f>
        <v>1721.3747122527459</v>
      </c>
      <c r="CJ29" s="738"/>
      <c r="CK29" s="738"/>
      <c r="CL29" s="738"/>
      <c r="CM29" s="738"/>
      <c r="CN29" s="738"/>
      <c r="CO29" s="738"/>
      <c r="CP29" s="738"/>
      <c r="CQ29" s="738"/>
      <c r="CR29" s="738"/>
      <c r="CS29" s="738"/>
      <c r="CT29" s="738"/>
      <c r="CU29" s="738"/>
      <c r="CV29" s="738"/>
      <c r="CW29" s="738"/>
      <c r="CX29" s="738"/>
      <c r="CY29" s="738"/>
      <c r="CZ29" s="738"/>
      <c r="DA29" s="738"/>
      <c r="DB29" s="738"/>
      <c r="DC29" s="738"/>
      <c r="DD29" s="738"/>
      <c r="DE29" s="738"/>
      <c r="DF29" s="738"/>
      <c r="DG29" s="738"/>
    </row>
    <row r="30" spans="1:111" x14ac:dyDescent="0.25">
      <c r="A30" s="843" t="s">
        <v>161</v>
      </c>
      <c r="B30" s="58"/>
      <c r="C30" s="69"/>
      <c r="D30" s="70"/>
      <c r="E30" s="42"/>
      <c r="F30" s="42"/>
      <c r="G30" s="43"/>
      <c r="H30" s="69"/>
      <c r="I30" s="70"/>
      <c r="J30" s="42"/>
      <c r="K30" s="42"/>
      <c r="L30" s="43"/>
      <c r="M30" s="69"/>
      <c r="N30" s="70"/>
      <c r="O30" s="42"/>
      <c r="P30" s="42"/>
      <c r="Q30" s="43"/>
      <c r="R30" s="69"/>
      <c r="S30" s="70"/>
      <c r="T30" s="42"/>
      <c r="U30" s="42"/>
      <c r="V30" s="43"/>
      <c r="W30" s="69"/>
      <c r="X30" s="70"/>
      <c r="Y30" s="42"/>
      <c r="Z30" s="42"/>
      <c r="AA30" s="43"/>
      <c r="AB30" s="69"/>
      <c r="AC30" s="70"/>
      <c r="AD30" s="42"/>
      <c r="AE30" s="42"/>
      <c r="AF30" s="43"/>
      <c r="AG30" s="69"/>
      <c r="AH30" s="70"/>
      <c r="AI30" s="42"/>
      <c r="AJ30" s="42"/>
      <c r="AK30" s="43"/>
      <c r="AL30" s="69"/>
      <c r="AM30" s="70"/>
      <c r="AN30" s="42"/>
      <c r="AO30" s="42"/>
      <c r="AP30" s="43"/>
      <c r="AQ30" s="44"/>
      <c r="AR30" s="70"/>
      <c r="AS30" s="42"/>
      <c r="AT30" s="42"/>
      <c r="AU30" s="43"/>
      <c r="AV30" s="44"/>
      <c r="AW30" s="70"/>
      <c r="AX30" s="42"/>
      <c r="AY30" s="42"/>
      <c r="AZ30" s="43"/>
      <c r="BA30" s="74"/>
      <c r="BB30" s="70"/>
      <c r="BC30" s="42"/>
      <c r="BD30" s="42"/>
      <c r="BE30" s="43"/>
      <c r="BF30" s="74"/>
      <c r="BG30" s="70"/>
      <c r="BH30" s="42"/>
      <c r="BI30" s="42"/>
      <c r="BJ30" s="43"/>
      <c r="BK30" s="44"/>
      <c r="BL30" s="70"/>
      <c r="BM30" s="42"/>
      <c r="BN30" s="42"/>
      <c r="BO30" s="43"/>
      <c r="BP30" s="44"/>
      <c r="BQ30" s="70"/>
      <c r="BR30" s="42"/>
      <c r="BS30" s="42"/>
      <c r="BT30" s="43"/>
      <c r="BU30" s="44"/>
      <c r="BV30" s="45"/>
      <c r="BW30" s="46"/>
      <c r="BX30" s="46"/>
      <c r="BY30" s="46"/>
      <c r="BZ30" s="46"/>
      <c r="CA30" s="46"/>
      <c r="CB30" s="46"/>
      <c r="CC30" s="46"/>
      <c r="CD30" s="46"/>
      <c r="CE30" s="46"/>
      <c r="CF30" s="46"/>
      <c r="CG30" s="46"/>
      <c r="CH30" s="46"/>
      <c r="CI30" s="47"/>
      <c r="CJ30" s="738"/>
      <c r="CK30" s="738"/>
      <c r="CL30" s="738"/>
      <c r="CM30" s="738"/>
      <c r="CN30" s="738"/>
      <c r="CO30" s="738"/>
      <c r="CP30" s="738"/>
      <c r="CQ30" s="738"/>
      <c r="CR30" s="738"/>
      <c r="CS30" s="738"/>
      <c r="CT30" s="738"/>
      <c r="CU30" s="738"/>
      <c r="CV30" s="738"/>
      <c r="CW30" s="738"/>
      <c r="CX30" s="738"/>
      <c r="CY30" s="738"/>
      <c r="CZ30" s="738"/>
      <c r="DA30" s="738"/>
      <c r="DB30" s="738"/>
      <c r="DC30" s="738"/>
      <c r="DD30" s="738"/>
      <c r="DE30" s="738"/>
      <c r="DF30" s="738"/>
      <c r="DG30" s="738"/>
    </row>
    <row r="31" spans="1:111" x14ac:dyDescent="0.25">
      <c r="A31" s="844" t="s">
        <v>163</v>
      </c>
      <c r="B31" s="49"/>
      <c r="C31" s="8"/>
      <c r="D31" s="77" t="s">
        <v>14</v>
      </c>
      <c r="E31" s="78" t="s">
        <v>14</v>
      </c>
      <c r="F31" s="78" t="s">
        <v>14</v>
      </c>
      <c r="G31" s="79" t="s">
        <v>14</v>
      </c>
      <c r="H31" s="80"/>
      <c r="I31" s="77" t="s">
        <v>14</v>
      </c>
      <c r="J31" s="78" t="s">
        <v>14</v>
      </c>
      <c r="K31" s="78" t="s">
        <v>14</v>
      </c>
      <c r="L31" s="79" t="s">
        <v>14</v>
      </c>
      <c r="M31" s="80"/>
      <c r="N31" s="77" t="s">
        <v>14</v>
      </c>
      <c r="O31" s="78" t="s">
        <v>14</v>
      </c>
      <c r="P31" s="78" t="s">
        <v>14</v>
      </c>
      <c r="Q31" s="79" t="s">
        <v>14</v>
      </c>
      <c r="R31" s="80"/>
      <c r="S31" s="77" t="s">
        <v>14</v>
      </c>
      <c r="T31" s="78" t="s">
        <v>14</v>
      </c>
      <c r="U31" s="78" t="s">
        <v>14</v>
      </c>
      <c r="V31" s="79" t="s">
        <v>14</v>
      </c>
      <c r="W31" s="80"/>
      <c r="X31" s="77" t="s">
        <v>14</v>
      </c>
      <c r="Y31" s="78" t="s">
        <v>14</v>
      </c>
      <c r="Z31" s="78" t="s">
        <v>14</v>
      </c>
      <c r="AA31" s="79" t="s">
        <v>14</v>
      </c>
      <c r="AB31" s="80"/>
      <c r="AC31" s="77" t="s">
        <v>14</v>
      </c>
      <c r="AD31" s="78" t="s">
        <v>14</v>
      </c>
      <c r="AE31" s="78" t="s">
        <v>14</v>
      </c>
      <c r="AF31" s="79" t="s">
        <v>14</v>
      </c>
      <c r="AG31" s="80"/>
      <c r="AH31" s="77" t="s">
        <v>14</v>
      </c>
      <c r="AI31" s="78" t="s">
        <v>14</v>
      </c>
      <c r="AJ31" s="78" t="s">
        <v>14</v>
      </c>
      <c r="AK31" s="79" t="s">
        <v>14</v>
      </c>
      <c r="AL31" s="80"/>
      <c r="AM31" s="77" t="s">
        <v>14</v>
      </c>
      <c r="AN31" s="78" t="s">
        <v>14</v>
      </c>
      <c r="AO31" s="78" t="s">
        <v>14</v>
      </c>
      <c r="AP31" s="79" t="s">
        <v>14</v>
      </c>
      <c r="AQ31" s="81"/>
      <c r="AR31" s="77" t="s">
        <v>14</v>
      </c>
      <c r="AS31" s="78" t="s">
        <v>14</v>
      </c>
      <c r="AT31" s="78" t="s">
        <v>14</v>
      </c>
      <c r="AU31" s="79" t="s">
        <v>14</v>
      </c>
      <c r="AV31" s="81"/>
      <c r="AW31" s="77">
        <v>0</v>
      </c>
      <c r="AX31" s="78">
        <v>0</v>
      </c>
      <c r="AY31" s="78">
        <v>0</v>
      </c>
      <c r="AZ31" s="79">
        <v>0</v>
      </c>
      <c r="BA31" s="81"/>
      <c r="BB31" s="77">
        <v>0</v>
      </c>
      <c r="BC31" s="78">
        <v>0</v>
      </c>
      <c r="BD31" s="78">
        <v>0</v>
      </c>
      <c r="BE31" s="79">
        <v>333.37320769999997</v>
      </c>
      <c r="BF31" s="81"/>
      <c r="BG31" s="77">
        <v>0</v>
      </c>
      <c r="BH31" s="78">
        <v>0</v>
      </c>
      <c r="BI31" s="78">
        <v>0</v>
      </c>
      <c r="BJ31" s="62">
        <v>0</v>
      </c>
      <c r="BK31" s="82"/>
      <c r="BL31" s="77">
        <v>0</v>
      </c>
      <c r="BM31" s="78">
        <v>0</v>
      </c>
      <c r="BN31" s="78">
        <v>0</v>
      </c>
      <c r="BO31" s="62">
        <v>75.773779310000009</v>
      </c>
      <c r="BP31" s="82"/>
      <c r="BQ31" s="77">
        <v>0</v>
      </c>
      <c r="BR31" s="78">
        <v>0</v>
      </c>
      <c r="BS31" s="78">
        <v>0</v>
      </c>
      <c r="BT31" s="62">
        <v>0</v>
      </c>
      <c r="BU31" s="82"/>
      <c r="BV31" s="83" t="s">
        <v>14</v>
      </c>
      <c r="BW31" s="84" t="s">
        <v>14</v>
      </c>
      <c r="BX31" s="84" t="s">
        <v>14</v>
      </c>
      <c r="BY31" s="84" t="s">
        <v>14</v>
      </c>
      <c r="BZ31" s="84" t="s">
        <v>14</v>
      </c>
      <c r="CA31" s="84" t="s">
        <v>14</v>
      </c>
      <c r="CB31" s="84" t="s">
        <v>14</v>
      </c>
      <c r="CC31" s="84" t="s">
        <v>14</v>
      </c>
      <c r="CD31" s="64">
        <f>SUM(AR31:AU31)</f>
        <v>0</v>
      </c>
      <c r="CE31" s="64">
        <f>SUM(AW31:AZ31)</f>
        <v>0</v>
      </c>
      <c r="CF31" s="64">
        <f>SUM(BB31:BE31)</f>
        <v>333.37320769999997</v>
      </c>
      <c r="CG31" s="64">
        <f>SUM(BG31:BJ31)</f>
        <v>0</v>
      </c>
      <c r="CH31" s="64">
        <f>SUM(BL31:BO31)</f>
        <v>75.773779310000009</v>
      </c>
      <c r="CI31" s="65">
        <f>SUM(BQ31:BT31)</f>
        <v>0</v>
      </c>
      <c r="CJ31" s="738"/>
      <c r="CK31" s="738"/>
      <c r="CL31" s="738"/>
      <c r="CM31" s="738"/>
      <c r="CN31" s="738"/>
      <c r="CO31" s="738"/>
      <c r="CP31" s="738"/>
      <c r="CQ31" s="738"/>
      <c r="CR31" s="738"/>
      <c r="CS31" s="738"/>
      <c r="CT31" s="738"/>
      <c r="CU31" s="738"/>
      <c r="CV31" s="738"/>
      <c r="CW31" s="738"/>
      <c r="CX31" s="738"/>
      <c r="CY31" s="738"/>
      <c r="CZ31" s="738"/>
      <c r="DA31" s="738"/>
      <c r="DB31" s="738"/>
      <c r="DC31" s="738"/>
      <c r="DD31" s="738"/>
      <c r="DE31" s="738"/>
      <c r="DF31" s="738"/>
      <c r="DG31" s="738"/>
    </row>
    <row r="32" spans="1:111" x14ac:dyDescent="0.25">
      <c r="A32" s="845" t="s">
        <v>206</v>
      </c>
      <c r="B32" s="49"/>
      <c r="C32" s="8"/>
      <c r="D32" s="77" t="s">
        <v>14</v>
      </c>
      <c r="E32" s="78" t="s">
        <v>14</v>
      </c>
      <c r="F32" s="78" t="s">
        <v>14</v>
      </c>
      <c r="G32" s="79" t="s">
        <v>14</v>
      </c>
      <c r="H32" s="80"/>
      <c r="I32" s="77" t="s">
        <v>14</v>
      </c>
      <c r="J32" s="78" t="s">
        <v>14</v>
      </c>
      <c r="K32" s="78" t="s">
        <v>14</v>
      </c>
      <c r="L32" s="79" t="s">
        <v>14</v>
      </c>
      <c r="M32" s="80"/>
      <c r="N32" s="77" t="s">
        <v>14</v>
      </c>
      <c r="O32" s="78" t="s">
        <v>14</v>
      </c>
      <c r="P32" s="78" t="s">
        <v>14</v>
      </c>
      <c r="Q32" s="79" t="s">
        <v>14</v>
      </c>
      <c r="R32" s="80"/>
      <c r="S32" s="77" t="s">
        <v>14</v>
      </c>
      <c r="T32" s="78" t="s">
        <v>14</v>
      </c>
      <c r="U32" s="78" t="s">
        <v>14</v>
      </c>
      <c r="V32" s="79" t="s">
        <v>14</v>
      </c>
      <c r="W32" s="80"/>
      <c r="X32" s="77" t="s">
        <v>14</v>
      </c>
      <c r="Y32" s="78" t="s">
        <v>14</v>
      </c>
      <c r="Z32" s="78" t="s">
        <v>14</v>
      </c>
      <c r="AA32" s="79" t="s">
        <v>14</v>
      </c>
      <c r="AB32" s="80"/>
      <c r="AC32" s="77" t="s">
        <v>14</v>
      </c>
      <c r="AD32" s="78" t="s">
        <v>14</v>
      </c>
      <c r="AE32" s="78" t="s">
        <v>14</v>
      </c>
      <c r="AF32" s="79" t="s">
        <v>14</v>
      </c>
      <c r="AG32" s="80"/>
      <c r="AH32" s="77" t="s">
        <v>14</v>
      </c>
      <c r="AI32" s="78" t="s">
        <v>14</v>
      </c>
      <c r="AJ32" s="78" t="s">
        <v>14</v>
      </c>
      <c r="AK32" s="79" t="s">
        <v>14</v>
      </c>
      <c r="AL32" s="80"/>
      <c r="AM32" s="77" t="s">
        <v>14</v>
      </c>
      <c r="AN32" s="78" t="s">
        <v>14</v>
      </c>
      <c r="AO32" s="78" t="s">
        <v>14</v>
      </c>
      <c r="AP32" s="79" t="s">
        <v>14</v>
      </c>
      <c r="AQ32" s="81"/>
      <c r="AR32" s="77" t="s">
        <v>14</v>
      </c>
      <c r="AS32" s="78" t="s">
        <v>14</v>
      </c>
      <c r="AT32" s="78" t="s">
        <v>14</v>
      </c>
      <c r="AU32" s="79" t="s">
        <v>14</v>
      </c>
      <c r="AV32" s="81"/>
      <c r="AW32" s="77">
        <v>0</v>
      </c>
      <c r="AX32" s="78">
        <v>0</v>
      </c>
      <c r="AY32" s="78">
        <v>0</v>
      </c>
      <c r="AZ32" s="79">
        <v>0</v>
      </c>
      <c r="BA32" s="81"/>
      <c r="BB32" s="77">
        <v>0</v>
      </c>
      <c r="BC32" s="78">
        <v>0</v>
      </c>
      <c r="BD32" s="78">
        <v>0</v>
      </c>
      <c r="BE32" s="79">
        <v>0</v>
      </c>
      <c r="BF32" s="81"/>
      <c r="BG32" s="77">
        <v>0</v>
      </c>
      <c r="BH32" s="78">
        <v>0</v>
      </c>
      <c r="BI32" s="78">
        <v>0</v>
      </c>
      <c r="BJ32" s="62">
        <v>0</v>
      </c>
      <c r="BK32" s="82"/>
      <c r="BL32" s="77">
        <v>0</v>
      </c>
      <c r="BM32" s="78">
        <v>17.317734260000002</v>
      </c>
      <c r="BN32" s="78">
        <v>0</v>
      </c>
      <c r="BO32" s="62">
        <v>36.768514799999998</v>
      </c>
      <c r="BP32" s="82"/>
      <c r="BQ32" s="77">
        <v>0</v>
      </c>
      <c r="BR32" s="78">
        <v>0</v>
      </c>
      <c r="BS32" s="78">
        <v>0</v>
      </c>
      <c r="BT32" s="62">
        <v>-51.100253330000001</v>
      </c>
      <c r="BU32" s="82"/>
      <c r="BV32" s="83" t="s">
        <v>14</v>
      </c>
      <c r="BW32" s="84" t="s">
        <v>14</v>
      </c>
      <c r="BX32" s="84" t="s">
        <v>14</v>
      </c>
      <c r="BY32" s="84" t="s">
        <v>14</v>
      </c>
      <c r="BZ32" s="84" t="s">
        <v>14</v>
      </c>
      <c r="CA32" s="84" t="s">
        <v>14</v>
      </c>
      <c r="CB32" s="84" t="s">
        <v>14</v>
      </c>
      <c r="CC32" s="84" t="s">
        <v>14</v>
      </c>
      <c r="CD32" s="64">
        <f>SUM(AR32:AU32)</f>
        <v>0</v>
      </c>
      <c r="CE32" s="64">
        <f>SUM(AW32:AZ32)</f>
        <v>0</v>
      </c>
      <c r="CF32" s="64">
        <f>SUM(BB32:BE32)</f>
        <v>0</v>
      </c>
      <c r="CG32" s="64">
        <f>SUM(BG32:BJ32)</f>
        <v>0</v>
      </c>
      <c r="CH32" s="64">
        <f>SUM(BL32:BO32)</f>
        <v>54.08624906</v>
      </c>
      <c r="CI32" s="65">
        <f>SUM(BQ32:BT32)</f>
        <v>-51.100253330000001</v>
      </c>
      <c r="CJ32" s="738"/>
      <c r="CK32" s="738"/>
      <c r="CL32" s="738"/>
      <c r="CM32" s="738"/>
      <c r="CN32" s="738"/>
      <c r="CO32" s="738"/>
      <c r="CP32" s="738"/>
      <c r="CQ32" s="738"/>
      <c r="CR32" s="738"/>
      <c r="CS32" s="738"/>
      <c r="CT32" s="738"/>
      <c r="CU32" s="738"/>
      <c r="CV32" s="738"/>
      <c r="CW32" s="738"/>
      <c r="CX32" s="738"/>
      <c r="CY32" s="738"/>
      <c r="CZ32" s="738"/>
      <c r="DA32" s="738"/>
      <c r="DB32" s="738"/>
      <c r="DC32" s="738"/>
      <c r="DD32" s="738"/>
      <c r="DE32" s="738"/>
      <c r="DF32" s="738"/>
      <c r="DG32" s="738"/>
    </row>
    <row r="33" spans="1:111" x14ac:dyDescent="0.25">
      <c r="A33" s="842"/>
      <c r="B33" s="58"/>
      <c r="C33" s="69"/>
      <c r="D33" s="70"/>
      <c r="E33" s="42"/>
      <c r="F33" s="42"/>
      <c r="G33" s="43"/>
      <c r="H33" s="69"/>
      <c r="I33" s="70"/>
      <c r="J33" s="42"/>
      <c r="K33" s="42"/>
      <c r="L33" s="43"/>
      <c r="M33" s="69"/>
      <c r="N33" s="70"/>
      <c r="O33" s="42"/>
      <c r="P33" s="42"/>
      <c r="Q33" s="43"/>
      <c r="R33" s="69"/>
      <c r="S33" s="70"/>
      <c r="T33" s="42"/>
      <c r="U33" s="42"/>
      <c r="V33" s="43"/>
      <c r="W33" s="69"/>
      <c r="X33" s="70"/>
      <c r="Y33" s="42"/>
      <c r="Z33" s="42"/>
      <c r="AA33" s="43"/>
      <c r="AB33" s="69"/>
      <c r="AC33" s="70"/>
      <c r="AD33" s="42"/>
      <c r="AE33" s="42"/>
      <c r="AF33" s="43"/>
      <c r="AG33" s="69"/>
      <c r="AH33" s="70"/>
      <c r="AI33" s="42"/>
      <c r="AJ33" s="42"/>
      <c r="AK33" s="43"/>
      <c r="AL33" s="69"/>
      <c r="AM33" s="70"/>
      <c r="AN33" s="42"/>
      <c r="AO33" s="42"/>
      <c r="AP33" s="43"/>
      <c r="AQ33" s="44"/>
      <c r="AR33" s="70"/>
      <c r="AS33" s="42"/>
      <c r="AT33" s="42"/>
      <c r="AU33" s="43"/>
      <c r="AV33" s="44"/>
      <c r="AW33" s="70"/>
      <c r="AX33" s="42"/>
      <c r="AY33" s="42"/>
      <c r="AZ33" s="43"/>
      <c r="BA33" s="74"/>
      <c r="BB33" s="70"/>
      <c r="BC33" s="42"/>
      <c r="BD33" s="42"/>
      <c r="BE33" s="43"/>
      <c r="BF33" s="74"/>
      <c r="BG33" s="70"/>
      <c r="BH33" s="42"/>
      <c r="BI33" s="42"/>
      <c r="BJ33" s="43"/>
      <c r="BK33" s="44"/>
      <c r="BL33" s="70"/>
      <c r="BM33" s="42"/>
      <c r="BN33" s="42"/>
      <c r="BO33" s="43"/>
      <c r="BP33" s="44"/>
      <c r="BQ33" s="70"/>
      <c r="BR33" s="42"/>
      <c r="BS33" s="42"/>
      <c r="BT33" s="43"/>
      <c r="BU33" s="44"/>
      <c r="BV33" s="86"/>
      <c r="BW33" s="87"/>
      <c r="BX33" s="87"/>
      <c r="BY33" s="87"/>
      <c r="BZ33" s="87"/>
      <c r="CA33" s="87"/>
      <c r="CB33" s="87"/>
      <c r="CC33" s="46"/>
      <c r="CD33" s="46"/>
      <c r="CE33" s="46"/>
      <c r="CF33" s="46"/>
      <c r="CG33" s="46"/>
      <c r="CH33" s="46"/>
      <c r="CI33" s="47"/>
      <c r="CJ33" s="738"/>
      <c r="CK33" s="738"/>
      <c r="CL33" s="738"/>
      <c r="CM33" s="738"/>
      <c r="CN33" s="738"/>
      <c r="CO33" s="738"/>
      <c r="CP33" s="738"/>
      <c r="CQ33" s="738"/>
      <c r="CR33" s="738"/>
      <c r="CS33" s="738"/>
      <c r="CT33" s="738"/>
      <c r="CU33" s="738"/>
      <c r="CV33" s="738"/>
      <c r="CW33" s="738"/>
      <c r="CX33" s="738"/>
      <c r="CY33" s="738"/>
      <c r="CZ33" s="738"/>
      <c r="DA33" s="738"/>
      <c r="DB33" s="738"/>
      <c r="DC33" s="738"/>
      <c r="DD33" s="738"/>
      <c r="DE33" s="738"/>
      <c r="DF33" s="738"/>
      <c r="DG33" s="738"/>
    </row>
    <row r="34" spans="1:111" x14ac:dyDescent="0.25">
      <c r="A34" s="842" t="s">
        <v>164</v>
      </c>
      <c r="B34" s="58"/>
      <c r="C34" s="69"/>
      <c r="D34" s="88" t="s">
        <v>14</v>
      </c>
      <c r="E34" s="89" t="s">
        <v>14</v>
      </c>
      <c r="F34" s="89" t="s">
        <v>14</v>
      </c>
      <c r="G34" s="90" t="s">
        <v>14</v>
      </c>
      <c r="H34" s="91"/>
      <c r="I34" s="88" t="s">
        <v>14</v>
      </c>
      <c r="J34" s="89" t="s">
        <v>14</v>
      </c>
      <c r="K34" s="89" t="s">
        <v>14</v>
      </c>
      <c r="L34" s="90" t="s">
        <v>14</v>
      </c>
      <c r="M34" s="91"/>
      <c r="N34" s="88" t="s">
        <v>14</v>
      </c>
      <c r="O34" s="89" t="s">
        <v>14</v>
      </c>
      <c r="P34" s="89" t="s">
        <v>14</v>
      </c>
      <c r="Q34" s="90" t="s">
        <v>14</v>
      </c>
      <c r="R34" s="91"/>
      <c r="S34" s="88" t="s">
        <v>14</v>
      </c>
      <c r="T34" s="89" t="s">
        <v>14</v>
      </c>
      <c r="U34" s="89" t="s">
        <v>14</v>
      </c>
      <c r="V34" s="90" t="s">
        <v>14</v>
      </c>
      <c r="W34" s="91"/>
      <c r="X34" s="88" t="s">
        <v>14</v>
      </c>
      <c r="Y34" s="89" t="s">
        <v>14</v>
      </c>
      <c r="Z34" s="89" t="s">
        <v>14</v>
      </c>
      <c r="AA34" s="90" t="s">
        <v>14</v>
      </c>
      <c r="AB34" s="91"/>
      <c r="AC34" s="88" t="s">
        <v>14</v>
      </c>
      <c r="AD34" s="89" t="s">
        <v>14</v>
      </c>
      <c r="AE34" s="89" t="s">
        <v>14</v>
      </c>
      <c r="AF34" s="90" t="s">
        <v>14</v>
      </c>
      <c r="AG34" s="91"/>
      <c r="AH34" s="88" t="s">
        <v>14</v>
      </c>
      <c r="AI34" s="89" t="s">
        <v>14</v>
      </c>
      <c r="AJ34" s="89" t="s">
        <v>14</v>
      </c>
      <c r="AK34" s="90" t="s">
        <v>14</v>
      </c>
      <c r="AL34" s="91"/>
      <c r="AM34" s="88" t="s">
        <v>14</v>
      </c>
      <c r="AN34" s="89" t="s">
        <v>14</v>
      </c>
      <c r="AO34" s="89" t="s">
        <v>14</v>
      </c>
      <c r="AP34" s="90" t="s">
        <v>14</v>
      </c>
      <c r="AQ34" s="92"/>
      <c r="AR34" s="88" t="s">
        <v>14</v>
      </c>
      <c r="AS34" s="89" t="s">
        <v>14</v>
      </c>
      <c r="AT34" s="89" t="s">
        <v>14</v>
      </c>
      <c r="AU34" s="90" t="s">
        <v>14</v>
      </c>
      <c r="AV34" s="44"/>
      <c r="AW34" s="70">
        <f>AW29-AW31</f>
        <v>150.24992525000056</v>
      </c>
      <c r="AX34" s="42">
        <f>AX29-AX31</f>
        <v>136.54199638999927</v>
      </c>
      <c r="AY34" s="42">
        <f>AY29-AY31</f>
        <v>220.45780253999968</v>
      </c>
      <c r="AZ34" s="43">
        <f>AZ29-AZ31</f>
        <v>222.03609570999998</v>
      </c>
      <c r="BA34" s="74"/>
      <c r="BB34" s="70">
        <f>BB29-BB31</f>
        <v>213.12135876655054</v>
      </c>
      <c r="BC34" s="42">
        <f>BC29-BC31</f>
        <v>261.02985181764581</v>
      </c>
      <c r="BD34" s="42">
        <f>BD29-BD31</f>
        <v>332.40182417000022</v>
      </c>
      <c r="BE34" s="43">
        <f>BE29-BE31</f>
        <v>365.46799179000016</v>
      </c>
      <c r="BF34" s="74"/>
      <c r="BG34" s="70">
        <f>BG29-BG31</f>
        <v>383.99548232169184</v>
      </c>
      <c r="BH34" s="42">
        <f>BH29-BH31</f>
        <v>405.22675413698158</v>
      </c>
      <c r="BI34" s="42">
        <f>BI29-BI31</f>
        <v>452.68178448112792</v>
      </c>
      <c r="BJ34" s="43">
        <f>BJ29-BJ31</f>
        <v>406.36208583537382</v>
      </c>
      <c r="BK34" s="44"/>
      <c r="BL34" s="70">
        <f t="shared" ref="BL34" si="32">BL29-BL31-BL32</f>
        <v>400.68275342466325</v>
      </c>
      <c r="BM34" s="42">
        <f>BM29-BM31-BM32</f>
        <v>396.75876831596185</v>
      </c>
      <c r="BN34" s="42">
        <f t="shared" ref="BN34:BO34" si="33">BN29-BN31-BN32</f>
        <v>448.28680589407645</v>
      </c>
      <c r="BO34" s="43">
        <f t="shared" si="33"/>
        <v>441.36914713113009</v>
      </c>
      <c r="BP34" s="44"/>
      <c r="BQ34" s="70">
        <f t="shared" ref="BQ34:BT34" si="34">BQ29-BQ31-BQ32</f>
        <v>392.86839811822762</v>
      </c>
      <c r="BR34" s="42">
        <f t="shared" si="34"/>
        <v>442.13249245984218</v>
      </c>
      <c r="BS34" s="42">
        <f t="shared" si="34"/>
        <v>463.26511164339956</v>
      </c>
      <c r="BT34" s="43">
        <f t="shared" si="34"/>
        <v>474.20896336127629</v>
      </c>
      <c r="BU34" s="44"/>
      <c r="BV34" s="86" t="s">
        <v>14</v>
      </c>
      <c r="BW34" s="87" t="s">
        <v>14</v>
      </c>
      <c r="BX34" s="87" t="s">
        <v>14</v>
      </c>
      <c r="BY34" s="87" t="s">
        <v>14</v>
      </c>
      <c r="BZ34" s="87" t="s">
        <v>14</v>
      </c>
      <c r="CA34" s="87" t="s">
        <v>14</v>
      </c>
      <c r="CB34" s="87" t="s">
        <v>14</v>
      </c>
      <c r="CC34" s="87" t="s">
        <v>14</v>
      </c>
      <c r="CD34" s="46">
        <f>CD29-CD31</f>
        <v>729.14684048000015</v>
      </c>
      <c r="CE34" s="46">
        <f>CE29-CE31</f>
        <v>729.2858198899994</v>
      </c>
      <c r="CF34" s="46">
        <f>CF29-CF31</f>
        <v>1172.0210265441967</v>
      </c>
      <c r="CG34" s="46">
        <f>CG29-CG31</f>
        <v>1648.2661067751751</v>
      </c>
      <c r="CH34" s="46">
        <f>SUM(BL34:BO34)</f>
        <v>1687.0974747658317</v>
      </c>
      <c r="CI34" s="47">
        <f>SUM(BQ34:BT34)</f>
        <v>1772.4749655827459</v>
      </c>
      <c r="CJ34" s="738"/>
      <c r="CK34" s="738"/>
      <c r="CL34" s="738"/>
      <c r="CM34" s="738"/>
      <c r="CN34" s="738"/>
      <c r="CO34" s="738"/>
      <c r="CP34" s="738"/>
      <c r="CQ34" s="738"/>
      <c r="CR34" s="738"/>
      <c r="CS34" s="738"/>
      <c r="CT34" s="738"/>
      <c r="CU34" s="738"/>
      <c r="CV34" s="738"/>
      <c r="CW34" s="738"/>
      <c r="CX34" s="738"/>
      <c r="CY34" s="738"/>
      <c r="CZ34" s="738"/>
      <c r="DA34" s="738"/>
      <c r="DB34" s="738"/>
      <c r="DC34" s="738"/>
      <c r="DD34" s="738"/>
      <c r="DE34" s="738"/>
      <c r="DF34" s="738"/>
      <c r="DG34" s="738"/>
    </row>
    <row r="35" spans="1:111" x14ac:dyDescent="0.25">
      <c r="A35" s="842"/>
      <c r="B35" s="58"/>
      <c r="C35" s="69"/>
      <c r="D35" s="70"/>
      <c r="E35" s="42"/>
      <c r="F35" s="42"/>
      <c r="G35" s="43"/>
      <c r="H35" s="69"/>
      <c r="I35" s="70"/>
      <c r="J35" s="42"/>
      <c r="K35" s="42"/>
      <c r="L35" s="43"/>
      <c r="M35" s="69"/>
      <c r="N35" s="70"/>
      <c r="O35" s="42"/>
      <c r="P35" s="42"/>
      <c r="Q35" s="43"/>
      <c r="R35" s="69"/>
      <c r="S35" s="70"/>
      <c r="T35" s="42"/>
      <c r="U35" s="42"/>
      <c r="V35" s="43"/>
      <c r="W35" s="69"/>
      <c r="X35" s="70"/>
      <c r="Y35" s="42"/>
      <c r="Z35" s="42"/>
      <c r="AA35" s="43"/>
      <c r="AB35" s="69"/>
      <c r="AC35" s="70"/>
      <c r="AD35" s="42"/>
      <c r="AE35" s="42"/>
      <c r="AF35" s="43"/>
      <c r="AG35" s="69"/>
      <c r="AH35" s="70"/>
      <c r="AI35" s="42"/>
      <c r="AJ35" s="42"/>
      <c r="AK35" s="43"/>
      <c r="AL35" s="69"/>
      <c r="AM35" s="70"/>
      <c r="AN35" s="42"/>
      <c r="AO35" s="42"/>
      <c r="AP35" s="43"/>
      <c r="AQ35" s="44"/>
      <c r="AR35" s="70"/>
      <c r="AS35" s="42"/>
      <c r="AT35" s="42"/>
      <c r="AU35" s="43"/>
      <c r="AV35" s="44"/>
      <c r="AW35" s="70"/>
      <c r="AX35" s="42"/>
      <c r="AY35" s="42"/>
      <c r="AZ35" s="43"/>
      <c r="BA35" s="44"/>
      <c r="BB35" s="70"/>
      <c r="BC35" s="42"/>
      <c r="BD35" s="42"/>
      <c r="BE35" s="43"/>
      <c r="BF35" s="44"/>
      <c r="BG35" s="70"/>
      <c r="BH35" s="42"/>
      <c r="BI35" s="42"/>
      <c r="BJ35" s="43"/>
      <c r="BK35" s="44"/>
      <c r="BL35" s="70"/>
      <c r="BM35" s="42"/>
      <c r="BN35" s="42"/>
      <c r="BO35" s="43"/>
      <c r="BP35" s="44"/>
      <c r="BQ35" s="70"/>
      <c r="BR35" s="42"/>
      <c r="BS35" s="42"/>
      <c r="BT35" s="43"/>
      <c r="BU35" s="44"/>
      <c r="BV35" s="45"/>
      <c r="BW35" s="46"/>
      <c r="BX35" s="46"/>
      <c r="BY35" s="46"/>
      <c r="BZ35" s="46"/>
      <c r="CA35" s="46"/>
      <c r="CB35" s="46"/>
      <c r="CC35" s="46"/>
      <c r="CD35" s="46"/>
      <c r="CE35" s="46"/>
      <c r="CF35" s="46"/>
      <c r="CG35" s="46"/>
      <c r="CH35" s="46"/>
      <c r="CI35" s="47"/>
      <c r="CJ35" s="738"/>
      <c r="CK35" s="738"/>
      <c r="CL35" s="738"/>
      <c r="CM35" s="738"/>
      <c r="CN35" s="738"/>
      <c r="CO35" s="738"/>
      <c r="CP35" s="738"/>
      <c r="CQ35" s="738"/>
      <c r="CR35" s="738"/>
      <c r="CS35" s="738"/>
      <c r="CT35" s="738"/>
      <c r="CU35" s="738"/>
      <c r="CV35" s="738"/>
      <c r="CW35" s="738"/>
      <c r="CX35" s="738"/>
      <c r="CY35" s="738"/>
      <c r="CZ35" s="738"/>
      <c r="DA35" s="738"/>
      <c r="DB35" s="738"/>
      <c r="DC35" s="738"/>
      <c r="DD35" s="738"/>
      <c r="DE35" s="738"/>
      <c r="DF35" s="738"/>
      <c r="DG35" s="738"/>
    </row>
    <row r="36" spans="1:111" x14ac:dyDescent="0.25">
      <c r="A36" s="846" t="s">
        <v>165</v>
      </c>
      <c r="B36" s="49"/>
      <c r="C36" s="8"/>
      <c r="D36" s="60">
        <f>SUM(D37:D40)</f>
        <v>32.457573360000005</v>
      </c>
      <c r="E36" s="67">
        <f t="shared" ref="E36:AK36" si="35">SUM(E37:E40)</f>
        <v>32.991714849999994</v>
      </c>
      <c r="F36" s="67">
        <f t="shared" si="35"/>
        <v>33.157530060000006</v>
      </c>
      <c r="G36" s="68">
        <f t="shared" si="35"/>
        <v>32.833916330000001</v>
      </c>
      <c r="H36" s="8"/>
      <c r="I36" s="60">
        <f t="shared" si="35"/>
        <v>32.823598370000006</v>
      </c>
      <c r="J36" s="67">
        <f t="shared" si="35"/>
        <v>33.506926649999997</v>
      </c>
      <c r="K36" s="67">
        <f t="shared" si="35"/>
        <v>33.639799910000001</v>
      </c>
      <c r="L36" s="68">
        <f t="shared" si="35"/>
        <v>33.518259860000001</v>
      </c>
      <c r="M36" s="8"/>
      <c r="N36" s="60">
        <f t="shared" si="35"/>
        <v>33.344657070000004</v>
      </c>
      <c r="O36" s="67">
        <f t="shared" si="35"/>
        <v>33.988077120000007</v>
      </c>
      <c r="P36" s="67">
        <f t="shared" si="35"/>
        <v>34.694576419999997</v>
      </c>
      <c r="Q36" s="68">
        <f t="shared" si="35"/>
        <v>34.385290569999995</v>
      </c>
      <c r="R36" s="8"/>
      <c r="S36" s="60">
        <f t="shared" si="35"/>
        <v>34.175529640000001</v>
      </c>
      <c r="T36" s="67">
        <f t="shared" si="35"/>
        <v>34.860528970000004</v>
      </c>
      <c r="U36" s="67">
        <f t="shared" si="35"/>
        <v>36.656801610000002</v>
      </c>
      <c r="V36" s="68">
        <f t="shared" si="35"/>
        <v>37.514193560000002</v>
      </c>
      <c r="W36" s="8"/>
      <c r="X36" s="60">
        <f t="shared" si="35"/>
        <v>39.189346560000004</v>
      </c>
      <c r="Y36" s="67">
        <f t="shared" si="35"/>
        <v>39.282852780000006</v>
      </c>
      <c r="Z36" s="67">
        <f t="shared" si="35"/>
        <v>39.897653000000005</v>
      </c>
      <c r="AA36" s="68">
        <f t="shared" si="35"/>
        <v>39.822744690000007</v>
      </c>
      <c r="AB36" s="8"/>
      <c r="AC36" s="60">
        <f t="shared" si="35"/>
        <v>41.180204159999995</v>
      </c>
      <c r="AD36" s="67">
        <f t="shared" si="35"/>
        <v>43.67877733000001</v>
      </c>
      <c r="AE36" s="67">
        <f t="shared" si="35"/>
        <v>47.620688289999997</v>
      </c>
      <c r="AF36" s="68">
        <f t="shared" si="35"/>
        <v>50.353639009999995</v>
      </c>
      <c r="AG36" s="8"/>
      <c r="AH36" s="60">
        <f t="shared" si="35"/>
        <v>53.409840280000004</v>
      </c>
      <c r="AI36" s="67">
        <f t="shared" si="35"/>
        <v>58.291817820000006</v>
      </c>
      <c r="AJ36" s="67">
        <f t="shared" si="35"/>
        <v>56.578797010000002</v>
      </c>
      <c r="AK36" s="68">
        <f t="shared" si="35"/>
        <v>54.246607400000002</v>
      </c>
      <c r="AL36" s="8"/>
      <c r="AM36" s="60">
        <f t="shared" ref="AM36" si="36">SUM(AM37:AM40)</f>
        <v>57.320148749999987</v>
      </c>
      <c r="AN36" s="67">
        <f t="shared" ref="AN36" si="37">SUM(AN37:AN40)</f>
        <v>53.191345039999995</v>
      </c>
      <c r="AO36" s="67">
        <f t="shared" ref="AO36" si="38">SUM(AO37:AO40)</f>
        <v>52.460678870000002</v>
      </c>
      <c r="AP36" s="68">
        <f t="shared" ref="AP36" si="39">SUM(AP37:AP40)</f>
        <v>54.708517540000017</v>
      </c>
      <c r="AQ36" s="44"/>
      <c r="AR36" s="60">
        <f t="shared" ref="AR36" si="40">SUM(AR37:AR40)</f>
        <v>56.729979899999996</v>
      </c>
      <c r="AS36" s="67">
        <f t="shared" ref="AS36" si="41">SUM(AS37:AS40)</f>
        <v>56.894872060000004</v>
      </c>
      <c r="AT36" s="67">
        <f t="shared" ref="AT36" si="42">SUM(AT37:AT40)</f>
        <v>59.747149770000007</v>
      </c>
      <c r="AU36" s="68">
        <f t="shared" ref="AU36" si="43">SUM(AU37:AU40)</f>
        <v>61.51948186000002</v>
      </c>
      <c r="AV36" s="44"/>
      <c r="AW36" s="60">
        <f t="shared" ref="AW36:AZ36" si="44">SUM(AW37:AW40)</f>
        <v>62.806232529999996</v>
      </c>
      <c r="AX36" s="67">
        <f t="shared" si="44"/>
        <v>63.443084029999994</v>
      </c>
      <c r="AY36" s="67">
        <f t="shared" si="44"/>
        <v>65.127971729999459</v>
      </c>
      <c r="AZ36" s="68">
        <f t="shared" si="44"/>
        <v>67.761119350000016</v>
      </c>
      <c r="BA36" s="44"/>
      <c r="BB36" s="60">
        <f t="shared" ref="BB36:BE36" si="45">SUM(BB37:BB40)</f>
        <v>71.114122742235367</v>
      </c>
      <c r="BC36" s="67">
        <f t="shared" si="45"/>
        <v>73.390023610216744</v>
      </c>
      <c r="BD36" s="67">
        <f t="shared" si="45"/>
        <v>75.248377319999989</v>
      </c>
      <c r="BE36" s="68">
        <f t="shared" si="45"/>
        <v>77.130443249999985</v>
      </c>
      <c r="BF36" s="44"/>
      <c r="BG36" s="60">
        <f t="shared" ref="BG36:BI36" si="46">SUM(BG37:BG40)</f>
        <v>79.664593277284112</v>
      </c>
      <c r="BH36" s="67">
        <f t="shared" si="46"/>
        <v>88.276741908088383</v>
      </c>
      <c r="BI36" s="67">
        <f t="shared" si="46"/>
        <v>88.571342745853045</v>
      </c>
      <c r="BJ36" s="68">
        <f t="shared" ref="BJ36" si="47">SUM(BJ37:BJ40)</f>
        <v>97.48361987340752</v>
      </c>
      <c r="BK36" s="44"/>
      <c r="BL36" s="60">
        <f t="shared" ref="BL36:BN36" si="48">SUM(BL37:BL40)</f>
        <v>92.955882899999992</v>
      </c>
      <c r="BM36" s="67">
        <f t="shared" si="48"/>
        <v>93.818449782999991</v>
      </c>
      <c r="BN36" s="67">
        <f t="shared" si="48"/>
        <v>70.963331610000026</v>
      </c>
      <c r="BO36" s="68">
        <f t="shared" ref="BO36" si="49">SUM(BO37:BO40)</f>
        <v>93.738180209999996</v>
      </c>
      <c r="BP36" s="44"/>
      <c r="BQ36" s="60">
        <f t="shared" ref="BQ36:BT36" si="50">SUM(BQ37:BQ40)</f>
        <v>98.182527320000005</v>
      </c>
      <c r="BR36" s="67">
        <f t="shared" si="50"/>
        <v>98.865471890000009</v>
      </c>
      <c r="BS36" s="67">
        <f t="shared" si="50"/>
        <v>107.69064006200001</v>
      </c>
      <c r="BT36" s="68">
        <f t="shared" si="50"/>
        <v>113.30428403550002</v>
      </c>
      <c r="BU36" s="44"/>
      <c r="BV36" s="63">
        <f>SUM(D36:G36)</f>
        <v>131.44073459999998</v>
      </c>
      <c r="BW36" s="64">
        <f>SUM(I36:L36)</f>
        <v>133.48858479</v>
      </c>
      <c r="BX36" s="64">
        <f>SUM(N36:Q36)</f>
        <v>136.41260118</v>
      </c>
      <c r="BY36" s="64">
        <f>SUM(S36:V36)</f>
        <v>143.20705378</v>
      </c>
      <c r="BZ36" s="64">
        <f>SUM(X36:AA36)</f>
        <v>158.19259703</v>
      </c>
      <c r="CA36" s="64">
        <f>SUM(AC36:AF36)</f>
        <v>182.83330878999999</v>
      </c>
      <c r="CB36" s="64">
        <f>SUM(AH36:AK36)</f>
        <v>222.52706251000001</v>
      </c>
      <c r="CC36" s="64">
        <f>SUM(AM36:AP36)</f>
        <v>217.68069020000002</v>
      </c>
      <c r="CD36" s="64">
        <f>SUM(AR36:AU36)</f>
        <v>234.89148359000004</v>
      </c>
      <c r="CE36" s="64">
        <f>SUM(AW36:AZ36)</f>
        <v>259.13840763999946</v>
      </c>
      <c r="CF36" s="64">
        <f>SUM(BB36:BE36)</f>
        <v>296.88296692245206</v>
      </c>
      <c r="CG36" s="64">
        <f>SUM(BG36:BJ36)</f>
        <v>353.99629780463306</v>
      </c>
      <c r="CH36" s="64">
        <f>SUM(BL36:BO36)</f>
        <v>351.47584450300002</v>
      </c>
      <c r="CI36" s="65">
        <f>SUM(BQ36:BT36)</f>
        <v>418.04292330750002</v>
      </c>
      <c r="CJ36" s="738"/>
      <c r="CK36" s="738"/>
      <c r="CL36" s="738"/>
      <c r="CM36" s="738"/>
      <c r="CN36" s="738"/>
      <c r="CO36" s="738"/>
      <c r="CP36" s="738"/>
      <c r="CQ36" s="738"/>
      <c r="CR36" s="738"/>
      <c r="CS36" s="738"/>
      <c r="CT36" s="738"/>
      <c r="CU36" s="738"/>
      <c r="CV36" s="738"/>
      <c r="CW36" s="738"/>
      <c r="CX36" s="738"/>
      <c r="CY36" s="738"/>
      <c r="CZ36" s="738"/>
      <c r="DA36" s="738"/>
      <c r="DB36" s="738"/>
      <c r="DC36" s="738"/>
      <c r="DD36" s="738"/>
      <c r="DE36" s="738"/>
      <c r="DF36" s="738"/>
      <c r="DG36" s="738"/>
    </row>
    <row r="37" spans="1:111" x14ac:dyDescent="0.25">
      <c r="A37" s="841" t="s">
        <v>71</v>
      </c>
      <c r="B37" s="49"/>
      <c r="C37" s="8"/>
      <c r="D37" s="77">
        <v>27.478083210000001</v>
      </c>
      <c r="E37" s="78">
        <v>27.678806759999997</v>
      </c>
      <c r="F37" s="78">
        <v>28.170012090000004</v>
      </c>
      <c r="G37" s="79">
        <v>27.77827285</v>
      </c>
      <c r="H37" s="80"/>
      <c r="I37" s="77">
        <v>27.739538170000003</v>
      </c>
      <c r="J37" s="78">
        <v>28.49644837</v>
      </c>
      <c r="K37" s="78">
        <v>28.670597160000003</v>
      </c>
      <c r="L37" s="79">
        <v>28.53775388</v>
      </c>
      <c r="M37" s="80"/>
      <c r="N37" s="77">
        <v>28.376835670000002</v>
      </c>
      <c r="O37" s="78">
        <v>29.011488590000003</v>
      </c>
      <c r="P37" s="78">
        <v>29.577154689999997</v>
      </c>
      <c r="Q37" s="79">
        <v>29.797486529999997</v>
      </c>
      <c r="R37" s="80"/>
      <c r="S37" s="77">
        <v>29.14237236</v>
      </c>
      <c r="T37" s="78">
        <v>30.26130728</v>
      </c>
      <c r="U37" s="78">
        <v>31.85400843</v>
      </c>
      <c r="V37" s="79">
        <v>32.381077920000003</v>
      </c>
      <c r="W37" s="80"/>
      <c r="X37" s="77">
        <v>33.390242210000004</v>
      </c>
      <c r="Y37" s="78">
        <v>33.49782716</v>
      </c>
      <c r="Z37" s="78">
        <v>34.104615280000004</v>
      </c>
      <c r="AA37" s="79">
        <v>34.253052170000004</v>
      </c>
      <c r="AB37" s="80"/>
      <c r="AC37" s="77">
        <v>35.560433769999996</v>
      </c>
      <c r="AD37" s="78">
        <v>36.093399170000005</v>
      </c>
      <c r="AE37" s="78">
        <v>41.420301850000001</v>
      </c>
      <c r="AF37" s="79">
        <v>43.925233769999998</v>
      </c>
      <c r="AG37" s="80"/>
      <c r="AH37" s="77">
        <v>47.648798930000005</v>
      </c>
      <c r="AI37" s="78">
        <v>48.043617170000005</v>
      </c>
      <c r="AJ37" s="78">
        <v>45.839644500000006</v>
      </c>
      <c r="AK37" s="79">
        <v>42.929442600000002</v>
      </c>
      <c r="AL37" s="80"/>
      <c r="AM37" s="77">
        <v>44.027661359999996</v>
      </c>
      <c r="AN37" s="78">
        <v>42.805395579999995</v>
      </c>
      <c r="AO37" s="78">
        <v>40.736827220000002</v>
      </c>
      <c r="AP37" s="79">
        <v>41.533619980000019</v>
      </c>
      <c r="AQ37" s="81"/>
      <c r="AR37" s="77">
        <v>43.320402829999999</v>
      </c>
      <c r="AS37" s="78">
        <v>44.72725458</v>
      </c>
      <c r="AT37" s="78">
        <v>46.656597900000008</v>
      </c>
      <c r="AU37" s="79">
        <v>47.990198730000017</v>
      </c>
      <c r="AV37" s="81"/>
      <c r="AW37" s="77">
        <v>49.28347436</v>
      </c>
      <c r="AX37" s="78">
        <v>55.552076700000001</v>
      </c>
      <c r="AY37" s="78">
        <v>54.578302679999979</v>
      </c>
      <c r="AZ37" s="79">
        <v>56.622802990000011</v>
      </c>
      <c r="BA37" s="81"/>
      <c r="BB37" s="77">
        <v>59.564580890000002</v>
      </c>
      <c r="BC37" s="78">
        <v>61.698399549999998</v>
      </c>
      <c r="BD37" s="78">
        <v>63.366604189999997</v>
      </c>
      <c r="BE37" s="79">
        <v>64.864084779999999</v>
      </c>
      <c r="BF37" s="81"/>
      <c r="BG37" s="77">
        <v>66.736364100000003</v>
      </c>
      <c r="BH37" s="78">
        <v>71.196104310000038</v>
      </c>
      <c r="BI37" s="78">
        <v>72.125269629999991</v>
      </c>
      <c r="BJ37" s="68">
        <v>80.481637340000006</v>
      </c>
      <c r="BK37" s="44"/>
      <c r="BL37" s="77">
        <v>74.669959129999995</v>
      </c>
      <c r="BM37" s="78">
        <v>79.816889822999997</v>
      </c>
      <c r="BN37" s="78">
        <v>47.109532280000025</v>
      </c>
      <c r="BO37" s="68">
        <v>73.595477349999996</v>
      </c>
      <c r="BP37" s="44"/>
      <c r="BQ37" s="77">
        <v>79.48759659000001</v>
      </c>
      <c r="BR37" s="78">
        <v>80.070675190000003</v>
      </c>
      <c r="BS37" s="78">
        <v>85.973120460000004</v>
      </c>
      <c r="BT37" s="68">
        <v>91.928165250000006</v>
      </c>
      <c r="BU37" s="44"/>
      <c r="BV37" s="63">
        <f>SUM(D37:G37)</f>
        <v>111.10517490999999</v>
      </c>
      <c r="BW37" s="64">
        <f>SUM(I37:L37)</f>
        <v>113.44433758</v>
      </c>
      <c r="BX37" s="64">
        <f>SUM(N37:Q37)</f>
        <v>116.76296548000001</v>
      </c>
      <c r="BY37" s="64">
        <f>SUM(S37:V37)</f>
        <v>123.63876599</v>
      </c>
      <c r="BZ37" s="64">
        <f>SUM(X37:AA37)</f>
        <v>135.24573682000002</v>
      </c>
      <c r="CA37" s="64">
        <f>SUM(AC37:AF37)</f>
        <v>156.99936855999999</v>
      </c>
      <c r="CB37" s="64">
        <f>SUM(AH37:AK37)</f>
        <v>184.46150320000004</v>
      </c>
      <c r="CC37" s="64">
        <f>SUM(AM37:AP37)</f>
        <v>169.10350414000001</v>
      </c>
      <c r="CD37" s="64">
        <f>SUM(AR37:AU37)</f>
        <v>182.69445404000004</v>
      </c>
      <c r="CE37" s="64">
        <f>SUM(AW37:AZ37)</f>
        <v>216.03665673</v>
      </c>
      <c r="CF37" s="64">
        <f>SUM(BB37:BE37)</f>
        <v>249.49366941</v>
      </c>
      <c r="CG37" s="64">
        <f>SUM(BG37:BJ37)</f>
        <v>290.53937538000002</v>
      </c>
      <c r="CH37" s="64">
        <f>SUM(BL37:BO37)</f>
        <v>275.191858583</v>
      </c>
      <c r="CI37" s="65">
        <f>SUM(BQ37:BT37)</f>
        <v>337.45955749000001</v>
      </c>
      <c r="CJ37" s="738"/>
      <c r="CK37" s="738"/>
      <c r="CL37" s="738"/>
      <c r="CM37" s="738"/>
      <c r="CN37" s="738"/>
      <c r="CO37" s="738"/>
      <c r="CP37" s="738"/>
      <c r="CQ37" s="738"/>
      <c r="CR37" s="738"/>
      <c r="CS37" s="738"/>
      <c r="CT37" s="738"/>
      <c r="CU37" s="738"/>
      <c r="CV37" s="738"/>
      <c r="CW37" s="738"/>
      <c r="CX37" s="738"/>
      <c r="CY37" s="738"/>
      <c r="CZ37" s="738"/>
      <c r="DA37" s="738"/>
      <c r="DB37" s="738"/>
      <c r="DC37" s="738"/>
      <c r="DD37" s="738"/>
      <c r="DE37" s="738"/>
      <c r="DF37" s="738"/>
      <c r="DG37" s="738"/>
    </row>
    <row r="38" spans="1:111" x14ac:dyDescent="0.25">
      <c r="A38" s="841" t="s">
        <v>72</v>
      </c>
      <c r="B38" s="49"/>
      <c r="C38" s="8"/>
      <c r="D38" s="77">
        <v>1.7523760400000001</v>
      </c>
      <c r="E38" s="78">
        <v>2.0209235200000002</v>
      </c>
      <c r="F38" s="78">
        <v>1.7081609900000001</v>
      </c>
      <c r="G38" s="79">
        <v>1.67535648</v>
      </c>
      <c r="H38" s="80"/>
      <c r="I38" s="77">
        <v>1.6054660600000001</v>
      </c>
      <c r="J38" s="78">
        <v>1.5606367400000001</v>
      </c>
      <c r="K38" s="78">
        <v>1.50332504</v>
      </c>
      <c r="L38" s="79">
        <v>1.4521184599999999</v>
      </c>
      <c r="M38" s="80"/>
      <c r="N38" s="77">
        <v>1.42393869</v>
      </c>
      <c r="O38" s="78">
        <v>1.3993940499999999</v>
      </c>
      <c r="P38" s="78">
        <v>1.35807196</v>
      </c>
      <c r="Q38" s="79">
        <v>0.55998024000000002</v>
      </c>
      <c r="R38" s="80"/>
      <c r="S38" s="77">
        <v>0.77237067999999998</v>
      </c>
      <c r="T38" s="78">
        <v>0.25526094999999999</v>
      </c>
      <c r="U38" s="78">
        <v>0.25260851000000001</v>
      </c>
      <c r="V38" s="79">
        <v>0.20567211999999999</v>
      </c>
      <c r="W38" s="80"/>
      <c r="X38" s="77">
        <v>0.87968389000000013</v>
      </c>
      <c r="Y38" s="78">
        <v>0.91748770999999996</v>
      </c>
      <c r="Z38" s="78">
        <v>0.91611685999999992</v>
      </c>
      <c r="AA38" s="79">
        <v>0.91205248999999999</v>
      </c>
      <c r="AB38" s="80"/>
      <c r="AC38" s="77">
        <v>0.90752290999999996</v>
      </c>
      <c r="AD38" s="78">
        <v>0.90778172999999995</v>
      </c>
      <c r="AE38" s="78">
        <v>0.89380170999999997</v>
      </c>
      <c r="AF38" s="79">
        <v>0.88360579000000006</v>
      </c>
      <c r="AG38" s="80"/>
      <c r="AH38" s="77">
        <v>0.87202137000000013</v>
      </c>
      <c r="AI38" s="78">
        <v>0.86991174999999998</v>
      </c>
      <c r="AJ38" s="78">
        <v>0.85636856000000006</v>
      </c>
      <c r="AK38" s="79">
        <v>0.84950713999999994</v>
      </c>
      <c r="AL38" s="80"/>
      <c r="AM38" s="77">
        <v>2.2483036500000004</v>
      </c>
      <c r="AN38" s="78">
        <v>2.0813102000000003</v>
      </c>
      <c r="AO38" s="78">
        <v>2.4402770700000005</v>
      </c>
      <c r="AP38" s="79">
        <v>2.8783131400000035</v>
      </c>
      <c r="AQ38" s="81"/>
      <c r="AR38" s="77">
        <v>2.9244967799999997</v>
      </c>
      <c r="AS38" s="78">
        <v>2.7650683000000011</v>
      </c>
      <c r="AT38" s="78">
        <v>3.0913419399999986</v>
      </c>
      <c r="AU38" s="79">
        <v>3.3011216500000042</v>
      </c>
      <c r="AV38" s="81"/>
      <c r="AW38" s="77">
        <v>3.4324136399999996</v>
      </c>
      <c r="AX38" s="78">
        <v>-1.2943653500000025</v>
      </c>
      <c r="AY38" s="78">
        <v>1.067466820000005</v>
      </c>
      <c r="AZ38" s="79">
        <v>1.068495999999999</v>
      </c>
      <c r="BA38" s="81"/>
      <c r="BB38" s="77">
        <v>1.0186407300000013</v>
      </c>
      <c r="BC38" s="78">
        <v>1.0216570700000021</v>
      </c>
      <c r="BD38" s="78">
        <v>1.0334334799999949</v>
      </c>
      <c r="BE38" s="79">
        <v>1.058429919999998</v>
      </c>
      <c r="BF38" s="81"/>
      <c r="BG38" s="77">
        <v>1.0681178600000012</v>
      </c>
      <c r="BH38" s="78">
        <v>4.5159547499999944</v>
      </c>
      <c r="BI38" s="78">
        <v>3.6939448899999987</v>
      </c>
      <c r="BJ38" s="62">
        <v>4.1784449799999965</v>
      </c>
      <c r="BK38" s="44"/>
      <c r="BL38" s="77">
        <v>3.5381058400000001</v>
      </c>
      <c r="BM38" s="78">
        <v>-0.31107808000000037</v>
      </c>
      <c r="BN38" s="78">
        <v>11.64441083</v>
      </c>
      <c r="BO38" s="62">
        <v>6.3967598599999995</v>
      </c>
      <c r="BP38" s="44"/>
      <c r="BQ38" s="77">
        <v>5.1061705799999997</v>
      </c>
      <c r="BR38" s="78">
        <v>0.9265932400000001</v>
      </c>
      <c r="BS38" s="78">
        <v>3.3859618400000002</v>
      </c>
      <c r="BT38" s="62">
        <v>3.3045280899999998</v>
      </c>
      <c r="BU38" s="44"/>
      <c r="BV38" s="63">
        <f>SUM(D38:G38)</f>
        <v>7.1568170300000009</v>
      </c>
      <c r="BW38" s="64">
        <f>SUM(I38:L38)</f>
        <v>6.1215463000000003</v>
      </c>
      <c r="BX38" s="64">
        <f>SUM(N38:Q38)</f>
        <v>4.7413849399999997</v>
      </c>
      <c r="BY38" s="64">
        <f>SUM(S38:V38)</f>
        <v>1.4859122599999999</v>
      </c>
      <c r="BZ38" s="64">
        <f>SUM(X38:AA38)</f>
        <v>3.62534095</v>
      </c>
      <c r="CA38" s="64">
        <f>SUM(AC38:AF38)</f>
        <v>3.5927121399999997</v>
      </c>
      <c r="CB38" s="64">
        <f>SUM(AH38:AK38)</f>
        <v>3.4478088200000001</v>
      </c>
      <c r="CC38" s="64">
        <f>SUM(AM38:AP38)</f>
        <v>9.6482040600000047</v>
      </c>
      <c r="CD38" s="64">
        <f>SUM(AR38:AU38)</f>
        <v>12.082028670000005</v>
      </c>
      <c r="CE38" s="64">
        <f>SUM(AW38:AZ38)</f>
        <v>4.2740111100000009</v>
      </c>
      <c r="CF38" s="64">
        <f>SUM(BB38:BE38)</f>
        <v>4.1321611999999961</v>
      </c>
      <c r="CG38" s="64">
        <f>SUM(BG38:BJ38)</f>
        <v>13.45646247999999</v>
      </c>
      <c r="CH38" s="64">
        <f>SUM(BL38:BO38)</f>
        <v>21.26819845</v>
      </c>
      <c r="CI38" s="65">
        <f>SUM(BQ38:BT38)</f>
        <v>12.72325375</v>
      </c>
      <c r="CJ38" s="738"/>
      <c r="CK38" s="738"/>
      <c r="CL38" s="738"/>
      <c r="CM38" s="738"/>
      <c r="CN38" s="738"/>
      <c r="CO38" s="738"/>
      <c r="CP38" s="738"/>
      <c r="CQ38" s="738"/>
      <c r="CR38" s="738"/>
      <c r="CS38" s="738"/>
      <c r="CT38" s="738"/>
      <c r="CU38" s="738"/>
      <c r="CV38" s="738"/>
      <c r="CW38" s="738"/>
      <c r="CX38" s="738"/>
      <c r="CY38" s="738"/>
      <c r="CZ38" s="738"/>
      <c r="DA38" s="738"/>
      <c r="DB38" s="738"/>
      <c r="DC38" s="738"/>
      <c r="DD38" s="738"/>
      <c r="DE38" s="738"/>
      <c r="DF38" s="738"/>
      <c r="DG38" s="738"/>
    </row>
    <row r="39" spans="1:111" x14ac:dyDescent="0.25">
      <c r="A39" s="841" t="s">
        <v>73</v>
      </c>
      <c r="B39" s="49"/>
      <c r="C39" s="8"/>
      <c r="D39" s="77">
        <v>3.2271141100000005</v>
      </c>
      <c r="E39" s="78">
        <v>3.2919845699999999</v>
      </c>
      <c r="F39" s="78">
        <v>3.2793569800000002</v>
      </c>
      <c r="G39" s="79">
        <v>3.380287</v>
      </c>
      <c r="H39" s="80"/>
      <c r="I39" s="77">
        <v>3.4785941400000002</v>
      </c>
      <c r="J39" s="78">
        <v>3.44984154</v>
      </c>
      <c r="K39" s="78">
        <v>3.46587771</v>
      </c>
      <c r="L39" s="79">
        <v>3.5283875200000003</v>
      </c>
      <c r="M39" s="80"/>
      <c r="N39" s="77">
        <v>3.5438827100000001</v>
      </c>
      <c r="O39" s="78">
        <v>3.5771944800000002</v>
      </c>
      <c r="P39" s="78">
        <v>3.7593497700000005</v>
      </c>
      <c r="Q39" s="79">
        <v>4.0278238000000002</v>
      </c>
      <c r="R39" s="80"/>
      <c r="S39" s="77">
        <v>4.2607865999999994</v>
      </c>
      <c r="T39" s="78">
        <v>4.3439607400000009</v>
      </c>
      <c r="U39" s="78">
        <v>4.5501846700000002</v>
      </c>
      <c r="V39" s="79">
        <v>4.9274435199999997</v>
      </c>
      <c r="W39" s="80"/>
      <c r="X39" s="77">
        <v>4.9194204599999996</v>
      </c>
      <c r="Y39" s="78">
        <v>4.8675379100000002</v>
      </c>
      <c r="Z39" s="78">
        <v>4.8769208599999994</v>
      </c>
      <c r="AA39" s="79">
        <v>4.6576400300000005</v>
      </c>
      <c r="AB39" s="80"/>
      <c r="AC39" s="77">
        <v>4.7122474800000003</v>
      </c>
      <c r="AD39" s="78">
        <v>6.6775964299999995</v>
      </c>
      <c r="AE39" s="78">
        <v>5.3065847299999991</v>
      </c>
      <c r="AF39" s="79">
        <v>5.5447994500000002</v>
      </c>
      <c r="AG39" s="80"/>
      <c r="AH39" s="77">
        <v>4.8890199799999996</v>
      </c>
      <c r="AI39" s="78">
        <v>9.3782889000000011</v>
      </c>
      <c r="AJ39" s="78">
        <v>9.8827839499999985</v>
      </c>
      <c r="AK39" s="79">
        <v>10.46765766</v>
      </c>
      <c r="AL39" s="80"/>
      <c r="AM39" s="77">
        <v>11.044183739999998</v>
      </c>
      <c r="AN39" s="78">
        <v>8.3046392600000019</v>
      </c>
      <c r="AO39" s="78">
        <v>9.2273745599999994</v>
      </c>
      <c r="AP39" s="79">
        <v>10.157567739999998</v>
      </c>
      <c r="AQ39" s="81"/>
      <c r="AR39" s="77">
        <v>10.133893280000001</v>
      </c>
      <c r="AS39" s="78">
        <v>8.9409881299999991</v>
      </c>
      <c r="AT39" s="78">
        <v>9.5876488799999997</v>
      </c>
      <c r="AU39" s="79">
        <v>9.8166004499999957</v>
      </c>
      <c r="AV39" s="81"/>
      <c r="AW39" s="77">
        <v>9.6787834700000008</v>
      </c>
      <c r="AX39" s="78">
        <v>8.77381162</v>
      </c>
      <c r="AY39" s="78">
        <v>9.1206411799994669</v>
      </c>
      <c r="AZ39" s="79">
        <v>9.7082593100000025</v>
      </c>
      <c r="BA39" s="81"/>
      <c r="BB39" s="77">
        <v>10.169340072235361</v>
      </c>
      <c r="BC39" s="78">
        <v>10.308405940216742</v>
      </c>
      <c r="BD39" s="78">
        <v>10.486778599999997</v>
      </c>
      <c r="BE39" s="79">
        <v>10.7908119</v>
      </c>
      <c r="BF39" s="81"/>
      <c r="BG39" s="77">
        <v>11.5210039672841</v>
      </c>
      <c r="BH39" s="78">
        <v>12.232982898088348</v>
      </c>
      <c r="BI39" s="78">
        <v>12.35306715585306</v>
      </c>
      <c r="BJ39" s="68">
        <v>12.483504273407519</v>
      </c>
      <c r="BK39" s="44"/>
      <c r="BL39" s="77">
        <v>14.407784649999998</v>
      </c>
      <c r="BM39" s="78">
        <v>13.98093809</v>
      </c>
      <c r="BN39" s="78">
        <v>11.883888559999995</v>
      </c>
      <c r="BO39" s="68">
        <v>13.498959709999999</v>
      </c>
      <c r="BP39" s="44"/>
      <c r="BQ39" s="77">
        <v>13.588010150000001</v>
      </c>
      <c r="BR39" s="78">
        <v>17.86820346</v>
      </c>
      <c r="BS39" s="78">
        <v>18.331557761999999</v>
      </c>
      <c r="BT39" s="68">
        <v>18.071590695499999</v>
      </c>
      <c r="BU39" s="44"/>
      <c r="BV39" s="63">
        <f>SUM(D39:G39)</f>
        <v>13.178742660000001</v>
      </c>
      <c r="BW39" s="64">
        <f>SUM(I39:L39)</f>
        <v>13.922700910000001</v>
      </c>
      <c r="BX39" s="64">
        <f>SUM(N39:Q39)</f>
        <v>14.908250760000001</v>
      </c>
      <c r="BY39" s="64">
        <f>SUM(S39:V39)</f>
        <v>18.08237553</v>
      </c>
      <c r="BZ39" s="64">
        <f>SUM(X39:AA39)</f>
        <v>19.321519259999999</v>
      </c>
      <c r="CA39" s="64">
        <f>SUM(AC39:AF39)</f>
        <v>22.24122809</v>
      </c>
      <c r="CB39" s="64">
        <f>SUM(AH39:AK39)</f>
        <v>34.617750489999999</v>
      </c>
      <c r="CC39" s="64">
        <f>SUM(AM39:AP39)</f>
        <v>38.733765299999995</v>
      </c>
      <c r="CD39" s="64">
        <f>SUM(AR39:AU39)</f>
        <v>38.479130739999995</v>
      </c>
      <c r="CE39" s="64">
        <f>SUM(AW39:AZ39)</f>
        <v>37.281495579999472</v>
      </c>
      <c r="CF39" s="64">
        <f>SUM(BB39:BE39)</f>
        <v>41.755336512452097</v>
      </c>
      <c r="CG39" s="64">
        <f>SUM(BG39:BJ39)</f>
        <v>48.590558294633027</v>
      </c>
      <c r="CH39" s="64">
        <f>SUM(BL39:BO39)</f>
        <v>53.771571009999995</v>
      </c>
      <c r="CI39" s="65">
        <f>SUM(BQ39:BT39)</f>
        <v>67.859362067500001</v>
      </c>
      <c r="CJ39" s="738"/>
      <c r="CK39" s="738"/>
      <c r="CL39" s="738"/>
      <c r="CM39" s="738"/>
      <c r="CN39" s="738"/>
      <c r="CO39" s="738"/>
      <c r="CP39" s="738"/>
      <c r="CQ39" s="738"/>
      <c r="CR39" s="738"/>
      <c r="CS39" s="738"/>
      <c r="CT39" s="738"/>
      <c r="CU39" s="738"/>
      <c r="CV39" s="738"/>
      <c r="CW39" s="738"/>
      <c r="CX39" s="738"/>
      <c r="CY39" s="738"/>
      <c r="CZ39" s="738"/>
      <c r="DA39" s="738"/>
      <c r="DB39" s="738"/>
      <c r="DC39" s="738"/>
      <c r="DD39" s="738"/>
      <c r="DE39" s="738"/>
      <c r="DF39" s="738"/>
      <c r="DG39" s="738"/>
    </row>
    <row r="40" spans="1:111" x14ac:dyDescent="0.25">
      <c r="A40" s="841" t="s">
        <v>74</v>
      </c>
      <c r="B40" s="49"/>
      <c r="C40" s="8"/>
      <c r="D40" s="77">
        <v>0</v>
      </c>
      <c r="E40" s="78">
        <v>0</v>
      </c>
      <c r="F40" s="78">
        <v>0</v>
      </c>
      <c r="G40" s="79">
        <v>0</v>
      </c>
      <c r="H40" s="80"/>
      <c r="I40" s="77">
        <v>0</v>
      </c>
      <c r="J40" s="78">
        <v>0</v>
      </c>
      <c r="K40" s="78">
        <v>0</v>
      </c>
      <c r="L40" s="79">
        <v>0</v>
      </c>
      <c r="M40" s="80"/>
      <c r="N40" s="77">
        <v>0</v>
      </c>
      <c r="O40" s="78">
        <v>0</v>
      </c>
      <c r="P40" s="78">
        <v>0</v>
      </c>
      <c r="Q40" s="79">
        <v>0</v>
      </c>
      <c r="R40" s="80"/>
      <c r="S40" s="77">
        <v>0</v>
      </c>
      <c r="T40" s="78">
        <v>0</v>
      </c>
      <c r="U40" s="78">
        <v>0</v>
      </c>
      <c r="V40" s="79">
        <v>0</v>
      </c>
      <c r="W40" s="80"/>
      <c r="X40" s="77">
        <v>0</v>
      </c>
      <c r="Y40" s="78">
        <v>0</v>
      </c>
      <c r="Z40" s="78">
        <v>0</v>
      </c>
      <c r="AA40" s="79">
        <v>0</v>
      </c>
      <c r="AB40" s="80"/>
      <c r="AC40" s="77">
        <v>0</v>
      </c>
      <c r="AD40" s="78">
        <v>0</v>
      </c>
      <c r="AE40" s="78">
        <v>0</v>
      </c>
      <c r="AF40" s="79">
        <v>0</v>
      </c>
      <c r="AG40" s="80"/>
      <c r="AH40" s="77">
        <v>0</v>
      </c>
      <c r="AI40" s="78">
        <v>0</v>
      </c>
      <c r="AJ40" s="78">
        <v>0</v>
      </c>
      <c r="AK40" s="79">
        <v>0</v>
      </c>
      <c r="AL40" s="80"/>
      <c r="AM40" s="77">
        <v>0</v>
      </c>
      <c r="AN40" s="78">
        <v>0</v>
      </c>
      <c r="AO40" s="78">
        <v>5.6200019999999996E-2</v>
      </c>
      <c r="AP40" s="79">
        <v>0.13901668000000003</v>
      </c>
      <c r="AQ40" s="81"/>
      <c r="AR40" s="77">
        <v>0.35118701000000002</v>
      </c>
      <c r="AS40" s="78">
        <v>0.46156105000000003</v>
      </c>
      <c r="AT40" s="78">
        <v>0.41156105000000004</v>
      </c>
      <c r="AU40" s="79">
        <v>0.41156103000000005</v>
      </c>
      <c r="AV40" s="81"/>
      <c r="AW40" s="77">
        <v>0.41156105999999992</v>
      </c>
      <c r="AX40" s="78">
        <v>0.41156106000000003</v>
      </c>
      <c r="AY40" s="78">
        <v>0.36156105000000016</v>
      </c>
      <c r="AZ40" s="79">
        <v>0.36156105000000027</v>
      </c>
      <c r="BA40" s="81"/>
      <c r="BB40" s="77">
        <v>0.36156105000000005</v>
      </c>
      <c r="BC40" s="78">
        <v>0.36156104999999994</v>
      </c>
      <c r="BD40" s="78">
        <v>0.36156104999999994</v>
      </c>
      <c r="BE40" s="79">
        <v>0.41711665000000003</v>
      </c>
      <c r="BF40" s="81"/>
      <c r="BG40" s="77">
        <v>0.33910734999999997</v>
      </c>
      <c r="BH40" s="78">
        <v>0.33169995000000008</v>
      </c>
      <c r="BI40" s="78">
        <v>0.39906106999999996</v>
      </c>
      <c r="BJ40" s="68">
        <v>0.34003327999999999</v>
      </c>
      <c r="BK40" s="74"/>
      <c r="BL40" s="77">
        <v>0.34003328000000005</v>
      </c>
      <c r="BM40" s="78">
        <v>0.33169994999999997</v>
      </c>
      <c r="BN40" s="78">
        <v>0.32549994000000004</v>
      </c>
      <c r="BO40" s="68">
        <v>0.24698328999999999</v>
      </c>
      <c r="BP40" s="74"/>
      <c r="BQ40" s="77">
        <v>7.5000000000000002E-4</v>
      </c>
      <c r="BR40" s="78">
        <v>0</v>
      </c>
      <c r="BS40" s="78">
        <v>0</v>
      </c>
      <c r="BT40" s="68">
        <v>0</v>
      </c>
      <c r="BU40" s="74"/>
      <c r="BV40" s="63">
        <f>SUM(D40:G40)</f>
        <v>0</v>
      </c>
      <c r="BW40" s="64">
        <f>SUM(I40:L40)</f>
        <v>0</v>
      </c>
      <c r="BX40" s="64">
        <f>SUM(N40:Q40)</f>
        <v>0</v>
      </c>
      <c r="BY40" s="64">
        <f>SUM(S40:V40)</f>
        <v>0</v>
      </c>
      <c r="BZ40" s="64">
        <f>SUM(X40:AA40)</f>
        <v>0</v>
      </c>
      <c r="CA40" s="64">
        <f>SUM(AC40:AF40)</f>
        <v>0</v>
      </c>
      <c r="CB40" s="64">
        <f>SUM(AH40:AK40)</f>
        <v>0</v>
      </c>
      <c r="CC40" s="64">
        <f>SUM(AM40:AP40)</f>
        <v>0.19521670000000002</v>
      </c>
      <c r="CD40" s="64">
        <f>SUM(AR40:AU40)</f>
        <v>1.6358701400000002</v>
      </c>
      <c r="CE40" s="64">
        <f>SUM(AW40:AZ40)</f>
        <v>1.5462442200000002</v>
      </c>
      <c r="CF40" s="64">
        <f>SUM(BB40:BE40)</f>
        <v>1.5017998000000001</v>
      </c>
      <c r="CG40" s="64">
        <f>SUM(BG40:BJ40)</f>
        <v>1.4099016500000001</v>
      </c>
      <c r="CH40" s="64">
        <f>SUM(BL40:BO40)</f>
        <v>1.2442164600000001</v>
      </c>
      <c r="CI40" s="65">
        <f>SUM(BQ40:BT40)</f>
        <v>7.5000000000000002E-4</v>
      </c>
      <c r="CJ40" s="738"/>
      <c r="CK40" s="738"/>
      <c r="CL40" s="738"/>
      <c r="CM40" s="738"/>
      <c r="CN40" s="738"/>
      <c r="CO40" s="738"/>
      <c r="CP40" s="738"/>
      <c r="CQ40" s="738"/>
      <c r="CR40" s="738"/>
      <c r="CS40" s="738"/>
      <c r="CT40" s="738"/>
      <c r="CU40" s="738"/>
      <c r="CV40" s="738"/>
      <c r="CW40" s="738"/>
      <c r="CX40" s="738"/>
      <c r="CY40" s="738"/>
      <c r="CZ40" s="738"/>
      <c r="DA40" s="738"/>
      <c r="DB40" s="738"/>
      <c r="DC40" s="738"/>
      <c r="DD40" s="738"/>
      <c r="DE40" s="738"/>
      <c r="DF40" s="738"/>
      <c r="DG40" s="738"/>
    </row>
    <row r="41" spans="1:111" x14ac:dyDescent="0.25">
      <c r="A41" s="847"/>
      <c r="B41" s="49"/>
      <c r="C41" s="8"/>
      <c r="D41" s="77"/>
      <c r="E41" s="78"/>
      <c r="F41" s="78"/>
      <c r="G41" s="79"/>
      <c r="H41" s="80"/>
      <c r="I41" s="77"/>
      <c r="J41" s="78"/>
      <c r="K41" s="78"/>
      <c r="L41" s="79"/>
      <c r="M41" s="80"/>
      <c r="N41" s="77"/>
      <c r="O41" s="78"/>
      <c r="P41" s="78"/>
      <c r="Q41" s="79"/>
      <c r="R41" s="80"/>
      <c r="S41" s="77"/>
      <c r="T41" s="78"/>
      <c r="U41" s="78"/>
      <c r="V41" s="79"/>
      <c r="W41" s="80"/>
      <c r="X41" s="77"/>
      <c r="Y41" s="78"/>
      <c r="Z41" s="78"/>
      <c r="AA41" s="79"/>
      <c r="AB41" s="80"/>
      <c r="AC41" s="77"/>
      <c r="AD41" s="78"/>
      <c r="AE41" s="78"/>
      <c r="AF41" s="79"/>
      <c r="AG41" s="80"/>
      <c r="AH41" s="77"/>
      <c r="AI41" s="78"/>
      <c r="AJ41" s="78"/>
      <c r="AK41" s="79"/>
      <c r="AL41" s="80"/>
      <c r="AM41" s="77"/>
      <c r="AN41" s="78"/>
      <c r="AO41" s="78"/>
      <c r="AP41" s="79"/>
      <c r="AQ41" s="81"/>
      <c r="AR41" s="77"/>
      <c r="AS41" s="78"/>
      <c r="AT41" s="78"/>
      <c r="AU41" s="79"/>
      <c r="AV41" s="81"/>
      <c r="AW41" s="77"/>
      <c r="AX41" s="78"/>
      <c r="AY41" s="78"/>
      <c r="AZ41" s="79"/>
      <c r="BA41" s="81"/>
      <c r="BB41" s="77"/>
      <c r="BC41" s="78"/>
      <c r="BD41" s="78"/>
      <c r="BE41" s="79"/>
      <c r="BF41" s="81"/>
      <c r="BG41" s="77"/>
      <c r="BH41" s="78"/>
      <c r="BI41" s="78"/>
      <c r="BJ41" s="68"/>
      <c r="BK41" s="74"/>
      <c r="BL41" s="77"/>
      <c r="BM41" s="78"/>
      <c r="BN41" s="78"/>
      <c r="BO41" s="68"/>
      <c r="BP41" s="74"/>
      <c r="BQ41" s="77"/>
      <c r="BR41" s="78"/>
      <c r="BS41" s="78"/>
      <c r="BT41" s="68"/>
      <c r="BU41" s="74"/>
      <c r="BV41" s="63"/>
      <c r="BW41" s="64"/>
      <c r="BX41" s="64"/>
      <c r="BY41" s="64"/>
      <c r="BZ41" s="64"/>
      <c r="CA41" s="64"/>
      <c r="CB41" s="64"/>
      <c r="CC41" s="64"/>
      <c r="CD41" s="64"/>
      <c r="CE41" s="64"/>
      <c r="CF41" s="64"/>
      <c r="CG41" s="64"/>
      <c r="CH41" s="64"/>
      <c r="CI41" s="65"/>
      <c r="CJ41" s="738"/>
      <c r="CK41" s="738"/>
      <c r="CL41" s="738"/>
      <c r="CM41" s="738"/>
      <c r="CN41" s="738"/>
      <c r="CO41" s="738"/>
      <c r="CP41" s="738"/>
      <c r="CQ41" s="738"/>
      <c r="CR41" s="738"/>
      <c r="CS41" s="738"/>
      <c r="CT41" s="738"/>
      <c r="CU41" s="738"/>
      <c r="CV41" s="738"/>
      <c r="CW41" s="738"/>
      <c r="CX41" s="738"/>
      <c r="CY41" s="738"/>
      <c r="CZ41" s="738"/>
      <c r="DA41" s="738"/>
      <c r="DB41" s="738"/>
      <c r="DC41" s="738"/>
      <c r="DD41" s="738"/>
      <c r="DE41" s="738"/>
      <c r="DF41" s="738"/>
      <c r="DG41" s="738"/>
    </row>
    <row r="42" spans="1:111" x14ac:dyDescent="0.25">
      <c r="A42" s="848" t="s">
        <v>77</v>
      </c>
      <c r="B42" s="49"/>
      <c r="C42" s="8"/>
      <c r="D42" s="77">
        <v>0</v>
      </c>
      <c r="E42" s="78">
        <v>0</v>
      </c>
      <c r="F42" s="78">
        <v>0</v>
      </c>
      <c r="G42" s="79">
        <v>0</v>
      </c>
      <c r="H42" s="80"/>
      <c r="I42" s="77">
        <v>0</v>
      </c>
      <c r="J42" s="78">
        <v>0</v>
      </c>
      <c r="K42" s="78">
        <v>0</v>
      </c>
      <c r="L42" s="79">
        <v>0</v>
      </c>
      <c r="M42" s="80"/>
      <c r="N42" s="77">
        <v>0</v>
      </c>
      <c r="O42" s="78">
        <v>0</v>
      </c>
      <c r="P42" s="78">
        <v>0</v>
      </c>
      <c r="Q42" s="79">
        <v>0</v>
      </c>
      <c r="R42" s="80"/>
      <c r="S42" s="77">
        <v>0</v>
      </c>
      <c r="T42" s="78">
        <v>0</v>
      </c>
      <c r="U42" s="78">
        <v>0</v>
      </c>
      <c r="V42" s="79">
        <v>0</v>
      </c>
      <c r="W42" s="80"/>
      <c r="X42" s="77">
        <v>0</v>
      </c>
      <c r="Y42" s="78">
        <v>0</v>
      </c>
      <c r="Z42" s="78">
        <v>0</v>
      </c>
      <c r="AA42" s="79">
        <v>0</v>
      </c>
      <c r="AB42" s="80"/>
      <c r="AC42" s="77">
        <v>0</v>
      </c>
      <c r="AD42" s="78">
        <v>0</v>
      </c>
      <c r="AE42" s="78">
        <v>0</v>
      </c>
      <c r="AF42" s="79">
        <v>0</v>
      </c>
      <c r="AG42" s="80"/>
      <c r="AH42" s="77">
        <v>0</v>
      </c>
      <c r="AI42" s="78">
        <v>0</v>
      </c>
      <c r="AJ42" s="78">
        <v>0</v>
      </c>
      <c r="AK42" s="79">
        <v>0</v>
      </c>
      <c r="AL42" s="80"/>
      <c r="AM42" s="77">
        <v>0</v>
      </c>
      <c r="AN42" s="78">
        <v>0</v>
      </c>
      <c r="AO42" s="78">
        <v>0</v>
      </c>
      <c r="AP42" s="79">
        <v>0</v>
      </c>
      <c r="AQ42" s="81"/>
      <c r="AR42" s="77">
        <v>0</v>
      </c>
      <c r="AS42" s="78">
        <v>0</v>
      </c>
      <c r="AT42" s="78">
        <v>0</v>
      </c>
      <c r="AU42" s="79">
        <v>0</v>
      </c>
      <c r="AV42" s="81"/>
      <c r="AW42" s="77">
        <v>0</v>
      </c>
      <c r="AX42" s="78">
        <v>0</v>
      </c>
      <c r="AY42" s="78">
        <v>0</v>
      </c>
      <c r="AZ42" s="79">
        <v>0</v>
      </c>
      <c r="BA42" s="81"/>
      <c r="BB42" s="77">
        <v>0</v>
      </c>
      <c r="BC42" s="78">
        <v>0</v>
      </c>
      <c r="BD42" s="78">
        <v>0</v>
      </c>
      <c r="BE42" s="79">
        <v>0</v>
      </c>
      <c r="BF42" s="81"/>
      <c r="BG42" s="77">
        <v>0</v>
      </c>
      <c r="BH42" s="78">
        <v>0</v>
      </c>
      <c r="BI42" s="78">
        <v>0</v>
      </c>
      <c r="BJ42" s="68">
        <v>0</v>
      </c>
      <c r="BK42" s="74"/>
      <c r="BL42" s="77">
        <v>0</v>
      </c>
      <c r="BM42" s="78">
        <v>0</v>
      </c>
      <c r="BN42" s="78">
        <v>0</v>
      </c>
      <c r="BO42" s="68">
        <v>-64.287252429999995</v>
      </c>
      <c r="BP42" s="74"/>
      <c r="BQ42" s="77">
        <v>-8.5183538800000029</v>
      </c>
      <c r="BR42" s="78">
        <v>41.760902800000004</v>
      </c>
      <c r="BS42" s="78">
        <v>-57.936818840000001</v>
      </c>
      <c r="BT42" s="68">
        <v>-46.426778620000007</v>
      </c>
      <c r="BU42" s="74"/>
      <c r="BV42" s="63">
        <f>SUM(D42:G42)</f>
        <v>0</v>
      </c>
      <c r="BW42" s="64">
        <f>SUM(I42:L42)</f>
        <v>0</v>
      </c>
      <c r="BX42" s="64">
        <f>SUM(N42:Q42)</f>
        <v>0</v>
      </c>
      <c r="BY42" s="64">
        <f>SUM(S42:V42)</f>
        <v>0</v>
      </c>
      <c r="BZ42" s="64">
        <f>SUM(X42:AA42)</f>
        <v>0</v>
      </c>
      <c r="CA42" s="64">
        <f>SUM(AC42:AF42)</f>
        <v>0</v>
      </c>
      <c r="CB42" s="64">
        <f>SUM(AH42:AK42)</f>
        <v>0</v>
      </c>
      <c r="CC42" s="64">
        <f>SUM(AM42:AP42)</f>
        <v>0</v>
      </c>
      <c r="CD42" s="64">
        <f>SUM(AR42:AU42)</f>
        <v>0</v>
      </c>
      <c r="CE42" s="64">
        <f>SUM(AW42:AZ42)</f>
        <v>0</v>
      </c>
      <c r="CF42" s="64">
        <f>SUM(BB42:BE42)</f>
        <v>0</v>
      </c>
      <c r="CG42" s="64">
        <f>SUM(BG42:BJ42)</f>
        <v>0</v>
      </c>
      <c r="CH42" s="64">
        <f>SUM(BL42:BO42)</f>
        <v>-64.287252429999995</v>
      </c>
      <c r="CI42" s="65">
        <f>SUM(BQ42:BT42)</f>
        <v>-71.121048540000004</v>
      </c>
      <c r="CJ42" s="738"/>
      <c r="CK42" s="738"/>
      <c r="CL42" s="738"/>
      <c r="CM42" s="738"/>
      <c r="CN42" s="738"/>
      <c r="CO42" s="738"/>
      <c r="CP42" s="738"/>
      <c r="CQ42" s="738"/>
      <c r="CR42" s="738"/>
      <c r="CS42" s="738"/>
      <c r="CT42" s="738"/>
      <c r="CU42" s="738"/>
      <c r="CV42" s="738"/>
      <c r="CW42" s="738"/>
      <c r="CX42" s="738"/>
      <c r="CY42" s="738"/>
      <c r="CZ42" s="738"/>
      <c r="DA42" s="738"/>
      <c r="DB42" s="738"/>
      <c r="DC42" s="738"/>
      <c r="DD42" s="738"/>
      <c r="DE42" s="738"/>
      <c r="DF42" s="738"/>
      <c r="DG42" s="738"/>
    </row>
    <row r="43" spans="1:111" x14ac:dyDescent="0.25">
      <c r="A43" s="849"/>
      <c r="B43" s="729"/>
      <c r="C43" s="8"/>
      <c r="D43" s="96"/>
      <c r="E43" s="97"/>
      <c r="F43" s="97"/>
      <c r="G43" s="98"/>
      <c r="H43" s="8"/>
      <c r="I43" s="96"/>
      <c r="J43" s="97"/>
      <c r="K43" s="97"/>
      <c r="L43" s="98"/>
      <c r="M43" s="8"/>
      <c r="N43" s="96"/>
      <c r="O43" s="97"/>
      <c r="P43" s="97"/>
      <c r="Q43" s="98"/>
      <c r="R43" s="8"/>
      <c r="S43" s="96"/>
      <c r="T43" s="97"/>
      <c r="U43" s="97"/>
      <c r="V43" s="98"/>
      <c r="W43" s="8"/>
      <c r="X43" s="96"/>
      <c r="Y43" s="97"/>
      <c r="Z43" s="97"/>
      <c r="AA43" s="98"/>
      <c r="AB43" s="8"/>
      <c r="AC43" s="96"/>
      <c r="AD43" s="97"/>
      <c r="AE43" s="97"/>
      <c r="AF43" s="98"/>
      <c r="AG43" s="8"/>
      <c r="AH43" s="96"/>
      <c r="AI43" s="97"/>
      <c r="AJ43" s="97"/>
      <c r="AK43" s="98"/>
      <c r="AL43" s="8"/>
      <c r="AM43" s="96"/>
      <c r="AN43" s="97"/>
      <c r="AO43" s="97"/>
      <c r="AP43" s="98"/>
      <c r="AQ43" s="8"/>
      <c r="AR43" s="96"/>
      <c r="AS43" s="97"/>
      <c r="AT43" s="97"/>
      <c r="AU43" s="98"/>
      <c r="AV43" s="8"/>
      <c r="AW43" s="96"/>
      <c r="AX43" s="97"/>
      <c r="AY43" s="97"/>
      <c r="AZ43" s="98"/>
      <c r="BA43" s="8"/>
      <c r="BB43" s="96"/>
      <c r="BC43" s="97"/>
      <c r="BD43" s="97"/>
      <c r="BE43" s="98"/>
      <c r="BF43" s="8"/>
      <c r="BG43" s="96"/>
      <c r="BH43" s="97"/>
      <c r="BI43" s="97"/>
      <c r="BJ43" s="98"/>
      <c r="BL43" s="96"/>
      <c r="BM43" s="97"/>
      <c r="BN43" s="97"/>
      <c r="BO43" s="98"/>
      <c r="BQ43" s="96"/>
      <c r="BR43" s="97"/>
      <c r="BS43" s="97"/>
      <c r="BT43" s="98"/>
      <c r="BV43" s="96"/>
      <c r="BW43" s="97"/>
      <c r="BX43" s="97"/>
      <c r="BY43" s="97"/>
      <c r="BZ43" s="99"/>
      <c r="CA43" s="99"/>
      <c r="CB43" s="99"/>
      <c r="CC43" s="99"/>
      <c r="CD43" s="99"/>
      <c r="CE43" s="99"/>
      <c r="CF43" s="99"/>
      <c r="CG43" s="99"/>
      <c r="CH43" s="99"/>
      <c r="CI43" s="100"/>
      <c r="CJ43" s="738"/>
      <c r="CK43" s="738"/>
      <c r="CL43" s="738"/>
      <c r="CM43" s="738"/>
      <c r="CN43" s="738"/>
      <c r="CO43" s="738"/>
      <c r="CP43" s="738"/>
      <c r="CQ43" s="738"/>
      <c r="CR43" s="738"/>
      <c r="CS43" s="738"/>
      <c r="CT43" s="738"/>
      <c r="CU43" s="738"/>
      <c r="CV43" s="738"/>
      <c r="CW43" s="738"/>
      <c r="CX43" s="738"/>
      <c r="CY43" s="738"/>
      <c r="CZ43" s="738"/>
      <c r="DA43" s="738"/>
      <c r="DB43" s="738"/>
      <c r="DC43" s="738"/>
      <c r="DD43" s="738"/>
      <c r="DE43" s="738"/>
      <c r="DF43" s="738"/>
      <c r="DG43" s="738"/>
    </row>
    <row r="44" spans="1:111" x14ac:dyDescent="0.25">
      <c r="A44" s="850"/>
      <c r="B44" s="9"/>
      <c r="C44" s="102"/>
      <c r="D44" s="103"/>
      <c r="E44" s="52"/>
      <c r="F44" s="52"/>
      <c r="G44" s="52"/>
      <c r="H44" s="102"/>
      <c r="I44" s="103"/>
      <c r="J44" s="52"/>
      <c r="K44" s="52"/>
      <c r="L44" s="52"/>
      <c r="M44" s="102"/>
      <c r="N44" s="103"/>
      <c r="O44" s="52"/>
      <c r="P44" s="52"/>
      <c r="Q44" s="52"/>
      <c r="R44" s="102"/>
      <c r="S44" s="103"/>
      <c r="T44" s="52"/>
      <c r="U44" s="52"/>
      <c r="V44" s="52"/>
      <c r="W44" s="102"/>
      <c r="X44" s="103"/>
      <c r="Y44" s="52"/>
      <c r="Z44" s="52"/>
      <c r="AA44" s="52"/>
      <c r="AB44" s="102"/>
      <c r="AC44" s="103"/>
      <c r="AD44" s="52"/>
      <c r="AE44" s="52"/>
      <c r="AF44" s="52"/>
      <c r="AG44" s="102"/>
      <c r="AH44" s="103"/>
      <c r="AI44" s="52"/>
      <c r="AJ44" s="52"/>
      <c r="AK44" s="52"/>
      <c r="AL44" s="102"/>
      <c r="AM44" s="103"/>
      <c r="AN44" s="52"/>
      <c r="AO44" s="52"/>
      <c r="AP44" s="52"/>
      <c r="AQ44" s="102"/>
      <c r="AR44" s="103"/>
      <c r="AS44" s="52"/>
      <c r="AT44" s="52"/>
      <c r="AU44" s="52"/>
      <c r="AV44" s="102"/>
      <c r="AW44" s="103"/>
      <c r="AX44" s="52"/>
      <c r="AY44" s="52"/>
      <c r="AZ44" s="52"/>
      <c r="BA44" s="102"/>
      <c r="BB44" s="103"/>
      <c r="BC44" s="52"/>
      <c r="BD44" s="52"/>
      <c r="BE44" s="52"/>
      <c r="BF44" s="102"/>
      <c r="BG44" s="103"/>
      <c r="BH44" s="52"/>
      <c r="BI44" s="52"/>
      <c r="BJ44" s="52"/>
      <c r="BK44" s="102"/>
      <c r="BL44" s="103"/>
      <c r="BM44" s="52"/>
      <c r="BN44" s="52"/>
      <c r="BO44" s="52"/>
      <c r="BP44" s="102"/>
      <c r="BQ44" s="103"/>
      <c r="BR44" s="52"/>
      <c r="BS44" s="52"/>
      <c r="BT44" s="52"/>
      <c r="BU44" s="102"/>
      <c r="BV44" s="103"/>
      <c r="BW44" s="52"/>
      <c r="BX44" s="52"/>
      <c r="BY44" s="52"/>
      <c r="BZ44" s="71"/>
      <c r="CA44" s="71"/>
      <c r="CB44" s="71"/>
      <c r="CC44" s="71"/>
      <c r="CD44" s="71"/>
      <c r="CE44" s="71"/>
      <c r="CF44" s="71"/>
      <c r="CG44" s="71"/>
      <c r="CH44" s="71"/>
      <c r="CI44" s="71"/>
      <c r="CJ44" s="738"/>
      <c r="CK44" s="738"/>
      <c r="CL44" s="738"/>
      <c r="CM44" s="738"/>
      <c r="CN44" s="738"/>
      <c r="CO44" s="738"/>
      <c r="CP44" s="738"/>
      <c r="CQ44" s="738"/>
      <c r="CR44" s="738"/>
      <c r="CS44" s="738"/>
      <c r="CT44" s="738"/>
      <c r="CU44" s="738"/>
      <c r="CV44" s="738"/>
      <c r="CW44" s="738"/>
      <c r="CX44" s="738"/>
      <c r="CY44" s="738"/>
      <c r="CZ44" s="738"/>
      <c r="DA44" s="738"/>
      <c r="DB44" s="738"/>
      <c r="DC44" s="738"/>
      <c r="DD44" s="738"/>
      <c r="DE44" s="738"/>
      <c r="DF44" s="738"/>
      <c r="DG44" s="738"/>
    </row>
    <row r="45" spans="1:111" x14ac:dyDescent="0.25">
      <c r="A45" s="851"/>
      <c r="B45" s="105"/>
      <c r="C45" s="106"/>
      <c r="D45" s="107"/>
      <c r="E45" s="108"/>
      <c r="F45" s="108"/>
      <c r="G45" s="109"/>
      <c r="H45" s="106"/>
      <c r="I45" s="107"/>
      <c r="J45" s="108"/>
      <c r="K45" s="108"/>
      <c r="L45" s="109"/>
      <c r="M45" s="106"/>
      <c r="N45" s="107"/>
      <c r="O45" s="108"/>
      <c r="P45" s="108"/>
      <c r="Q45" s="109"/>
      <c r="R45" s="106"/>
      <c r="S45" s="107"/>
      <c r="T45" s="108"/>
      <c r="U45" s="108"/>
      <c r="V45" s="109"/>
      <c r="W45" s="106"/>
      <c r="X45" s="107"/>
      <c r="Y45" s="108"/>
      <c r="Z45" s="108"/>
      <c r="AA45" s="109"/>
      <c r="AB45" s="106"/>
      <c r="AC45" s="107"/>
      <c r="AD45" s="108"/>
      <c r="AE45" s="108"/>
      <c r="AF45" s="109"/>
      <c r="AG45" s="106"/>
      <c r="AH45" s="107"/>
      <c r="AI45" s="108"/>
      <c r="AJ45" s="108"/>
      <c r="AK45" s="109"/>
      <c r="AL45" s="106"/>
      <c r="AM45" s="107"/>
      <c r="AN45" s="108"/>
      <c r="AO45" s="108"/>
      <c r="AP45" s="109"/>
      <c r="AQ45" s="106"/>
      <c r="AR45" s="107"/>
      <c r="AS45" s="108"/>
      <c r="AT45" s="108"/>
      <c r="AU45" s="109"/>
      <c r="AV45" s="106"/>
      <c r="AW45" s="107"/>
      <c r="AX45" s="108"/>
      <c r="AY45" s="108"/>
      <c r="AZ45" s="109"/>
      <c r="BA45" s="106"/>
      <c r="BB45" s="107"/>
      <c r="BC45" s="108"/>
      <c r="BD45" s="108"/>
      <c r="BE45" s="109"/>
      <c r="BF45" s="106"/>
      <c r="BG45" s="107"/>
      <c r="BH45" s="108"/>
      <c r="BI45" s="108"/>
      <c r="BJ45" s="109"/>
      <c r="BK45" s="106"/>
      <c r="BL45" s="107"/>
      <c r="BM45" s="108"/>
      <c r="BN45" s="108"/>
      <c r="BO45" s="109"/>
      <c r="BP45" s="106"/>
      <c r="BQ45" s="107"/>
      <c r="BR45" s="108"/>
      <c r="BS45" s="108"/>
      <c r="BT45" s="109"/>
      <c r="BU45" s="106"/>
      <c r="BV45" s="107"/>
      <c r="BW45" s="108"/>
      <c r="BX45" s="108"/>
      <c r="BY45" s="108"/>
      <c r="BZ45" s="110"/>
      <c r="CA45" s="110"/>
      <c r="CB45" s="110"/>
      <c r="CC45" s="110"/>
      <c r="CD45" s="110"/>
      <c r="CE45" s="110"/>
      <c r="CF45" s="110"/>
      <c r="CG45" s="110"/>
      <c r="CH45" s="110"/>
      <c r="CI45" s="111"/>
      <c r="CJ45" s="738"/>
      <c r="CK45" s="738"/>
      <c r="CL45" s="738"/>
      <c r="CM45" s="738"/>
      <c r="CN45" s="738"/>
      <c r="CO45" s="738"/>
      <c r="CP45" s="738"/>
      <c r="CQ45" s="738"/>
      <c r="CR45" s="738"/>
      <c r="CS45" s="738"/>
      <c r="CT45" s="738"/>
      <c r="CU45" s="738"/>
      <c r="CV45" s="738"/>
      <c r="CW45" s="738"/>
      <c r="CX45" s="738"/>
      <c r="CY45" s="738"/>
      <c r="CZ45" s="738"/>
      <c r="DA45" s="738"/>
      <c r="DB45" s="738"/>
      <c r="DC45" s="738"/>
      <c r="DD45" s="738"/>
      <c r="DE45" s="738"/>
      <c r="DF45" s="738"/>
      <c r="DG45" s="738"/>
    </row>
    <row r="46" spans="1:111" s="113" customFormat="1" x14ac:dyDescent="0.25">
      <c r="A46" s="840" t="s">
        <v>0</v>
      </c>
      <c r="B46" s="58"/>
      <c r="C46" s="102"/>
      <c r="D46" s="41">
        <f>SUM(D47:D48)</f>
        <v>403.60334832620049</v>
      </c>
      <c r="E46" s="112">
        <f t="shared" ref="E46:AK46" si="51">SUM(E47:E48)</f>
        <v>425.79563913560037</v>
      </c>
      <c r="F46" s="112">
        <f t="shared" si="51"/>
        <v>436.20368263760065</v>
      </c>
      <c r="G46" s="53">
        <f t="shared" si="51"/>
        <v>415.56873612890007</v>
      </c>
      <c r="H46" s="102"/>
      <c r="I46" s="41">
        <f t="shared" si="51"/>
        <v>395.93270017159983</v>
      </c>
      <c r="J46" s="112">
        <f t="shared" si="51"/>
        <v>431.44469057739991</v>
      </c>
      <c r="K46" s="112">
        <f t="shared" si="51"/>
        <v>446.7757197863001</v>
      </c>
      <c r="L46" s="53">
        <f t="shared" si="51"/>
        <v>422.10632636100001</v>
      </c>
      <c r="M46" s="102"/>
      <c r="N46" s="41">
        <f t="shared" si="51"/>
        <v>391.97156064370006</v>
      </c>
      <c r="O46" s="112">
        <f t="shared" si="51"/>
        <v>428.42321563910014</v>
      </c>
      <c r="P46" s="112">
        <f t="shared" si="51"/>
        <v>460.9614991927001</v>
      </c>
      <c r="Q46" s="53">
        <f t="shared" si="51"/>
        <v>429.81524547060013</v>
      </c>
      <c r="R46" s="102"/>
      <c r="S46" s="41">
        <f t="shared" si="51"/>
        <v>403.27074971889988</v>
      </c>
      <c r="T46" s="112">
        <f t="shared" si="51"/>
        <v>430.0595711344003</v>
      </c>
      <c r="U46" s="112">
        <f t="shared" si="51"/>
        <v>450.65363787590036</v>
      </c>
      <c r="V46" s="53">
        <f t="shared" si="51"/>
        <v>412.59831648110048</v>
      </c>
      <c r="W46" s="102"/>
      <c r="X46" s="41">
        <f t="shared" si="51"/>
        <v>406.95132064510028</v>
      </c>
      <c r="Y46" s="112">
        <f t="shared" si="51"/>
        <v>446.68395249970041</v>
      </c>
      <c r="Z46" s="112">
        <f t="shared" si="51"/>
        <v>466.80035734180012</v>
      </c>
      <c r="AA46" s="53">
        <f t="shared" si="51"/>
        <v>439.85282811310014</v>
      </c>
      <c r="AB46" s="102"/>
      <c r="AC46" s="41">
        <f t="shared" si="51"/>
        <v>414.4622853617002</v>
      </c>
      <c r="AD46" s="112">
        <f t="shared" si="51"/>
        <v>445.27440792730022</v>
      </c>
      <c r="AE46" s="112">
        <f t="shared" si="51"/>
        <v>460.29956476540013</v>
      </c>
      <c r="AF46" s="53">
        <f t="shared" si="51"/>
        <v>425.68073606420018</v>
      </c>
      <c r="AG46" s="102"/>
      <c r="AH46" s="41">
        <f t="shared" si="51"/>
        <v>410.05022864840009</v>
      </c>
      <c r="AI46" s="112">
        <f t="shared" si="51"/>
        <v>443.83889023670059</v>
      </c>
      <c r="AJ46" s="112">
        <f t="shared" si="51"/>
        <v>449.86824015310026</v>
      </c>
      <c r="AK46" s="53">
        <f t="shared" si="51"/>
        <v>421.12652821370023</v>
      </c>
      <c r="AL46" s="102"/>
      <c r="AM46" s="41">
        <f t="shared" ref="AM46" si="52">SUM(AM47:AM48)</f>
        <v>395.07422449020032</v>
      </c>
      <c r="AN46" s="112">
        <f t="shared" ref="AN46" si="53">SUM(AN47:AN48)</f>
        <v>420.84005914919999</v>
      </c>
      <c r="AO46" s="112">
        <f t="shared" ref="AO46" si="54">SUM(AO47:AO48)</f>
        <v>458.04085874359998</v>
      </c>
      <c r="AP46" s="53">
        <f t="shared" ref="AP46" si="55">SUM(AP47:AP48)</f>
        <v>432.00716413800035</v>
      </c>
      <c r="AQ46" s="44"/>
      <c r="AR46" s="41">
        <f t="shared" ref="AR46" si="56">SUM(AR47:AR48)</f>
        <v>421.26904490979996</v>
      </c>
      <c r="AS46" s="112">
        <f t="shared" ref="AS46" si="57">SUM(AS47:AS48)</f>
        <v>432.44996161580013</v>
      </c>
      <c r="AT46" s="112">
        <f t="shared" ref="AT46" si="58">SUM(AT47:AT48)</f>
        <v>452.79700794010023</v>
      </c>
      <c r="AU46" s="53">
        <f t="shared" ref="AU46" si="59">SUM(AU47:AU48)</f>
        <v>425.76623968340022</v>
      </c>
      <c r="AV46" s="44"/>
      <c r="AW46" s="41">
        <f t="shared" ref="AW46" si="60">SUM(AW47:AW48)</f>
        <v>405.66314780230016</v>
      </c>
      <c r="AX46" s="112">
        <f t="shared" ref="AX46" si="61">SUM(AX47:AX48)</f>
        <v>438.90000491170019</v>
      </c>
      <c r="AY46" s="112">
        <f t="shared" ref="AY46" si="62">SUM(AY47:AY48)</f>
        <v>453.19051551180024</v>
      </c>
      <c r="AZ46" s="53">
        <f t="shared" ref="AZ46" si="63">SUM(AZ47:AZ48)</f>
        <v>416.48084043250014</v>
      </c>
      <c r="BA46" s="44"/>
      <c r="BB46" s="41">
        <f t="shared" ref="BB46" si="64">SUM(BB47:BB48)</f>
        <v>398.9788028005002</v>
      </c>
      <c r="BC46" s="112">
        <f t="shared" ref="BC46" si="65">SUM(BC47:BC48)</f>
        <v>425.10572774199994</v>
      </c>
      <c r="BD46" s="112">
        <f t="shared" ref="BD46" si="66">SUM(BD47:BD48)</f>
        <v>450.62419345320029</v>
      </c>
      <c r="BE46" s="53">
        <f t="shared" ref="BE46" si="67">SUM(BE47:BE48)</f>
        <v>431.47712926499992</v>
      </c>
      <c r="BF46" s="44"/>
      <c r="BG46" s="41">
        <f t="shared" ref="BG46" si="68">SUM(BG47:BG48)</f>
        <v>416.67224366389974</v>
      </c>
      <c r="BH46" s="112">
        <f t="shared" ref="BH46" si="69">SUM(BH47:BH48)</f>
        <v>441.88748213870014</v>
      </c>
      <c r="BI46" s="112">
        <f t="shared" ref="BI46" si="70">SUM(BI47:BI48)</f>
        <v>456.27961656180008</v>
      </c>
      <c r="BJ46" s="53">
        <f t="shared" ref="BJ46" si="71">SUM(BJ47:BJ48)</f>
        <v>423.14207875160002</v>
      </c>
      <c r="BK46" s="44"/>
      <c r="BL46" s="41">
        <f t="shared" ref="BL46" si="72">SUM(BL47:BL48)</f>
        <v>401.75540054919986</v>
      </c>
      <c r="BM46" s="112">
        <f t="shared" ref="BM46" si="73">SUM(BM47:BM48)</f>
        <v>436.69106176350004</v>
      </c>
      <c r="BN46" s="112">
        <f t="shared" ref="BN46" si="74">SUM(BN47:BN48)</f>
        <v>472.77202829840576</v>
      </c>
      <c r="BO46" s="53">
        <f t="shared" ref="BO46" si="75">SUM(BO47:BO48)</f>
        <v>435.46155336329991</v>
      </c>
      <c r="BP46" s="44"/>
      <c r="BQ46" s="41">
        <f t="shared" ref="BQ46:BT46" si="76">SUM(BQ47:BQ48)</f>
        <v>406.40794225900027</v>
      </c>
      <c r="BR46" s="71">
        <f t="shared" si="76"/>
        <v>432.29588094340045</v>
      </c>
      <c r="BS46" s="71">
        <f t="shared" si="76"/>
        <v>445.80400779449991</v>
      </c>
      <c r="BT46" s="53">
        <f t="shared" si="76"/>
        <v>426.49198802749981</v>
      </c>
      <c r="BU46" s="44"/>
      <c r="BV46" s="45">
        <f>SUM(D46:G46)</f>
        <v>1681.1714062283017</v>
      </c>
      <c r="BW46" s="46">
        <f>SUM(I46:L46)</f>
        <v>1696.2594368962996</v>
      </c>
      <c r="BX46" s="46">
        <f>SUM(N46:Q46)</f>
        <v>1711.1715209461004</v>
      </c>
      <c r="BY46" s="46">
        <f>SUM(S46:V46)</f>
        <v>1696.5822752103011</v>
      </c>
      <c r="BZ46" s="46">
        <f>SUM(X46:AA46)</f>
        <v>1760.2884585997012</v>
      </c>
      <c r="CA46" s="46">
        <f>SUM(AC46:AF46)</f>
        <v>1745.7169941186007</v>
      </c>
      <c r="CB46" s="46">
        <f>SUM(AH46:AK46)</f>
        <v>1724.8838872519013</v>
      </c>
      <c r="CC46" s="46">
        <f>SUM(AM46:AP46)</f>
        <v>1705.9623065210008</v>
      </c>
      <c r="CD46" s="46">
        <f>SUM(AR46:AU46)</f>
        <v>1732.2822541491005</v>
      </c>
      <c r="CE46" s="46">
        <f>SUM(AW46:AZ46)</f>
        <v>1714.2345086583007</v>
      </c>
      <c r="CF46" s="46">
        <f>SUM(BB46:BE46)</f>
        <v>1706.1858532607002</v>
      </c>
      <c r="CG46" s="46">
        <f>SUM(BG46:BJ46)</f>
        <v>1737.9814211160001</v>
      </c>
      <c r="CH46" s="46">
        <f>SUM(BL46:BO46)</f>
        <v>1746.6800439744056</v>
      </c>
      <c r="CI46" s="47">
        <f>SUM(BQ46:BT46)</f>
        <v>1710.9998190244005</v>
      </c>
      <c r="CJ46" s="738"/>
      <c r="CK46" s="738"/>
      <c r="CL46" s="738"/>
      <c r="CM46" s="738"/>
      <c r="CN46" s="738"/>
      <c r="CO46" s="738"/>
      <c r="CP46" s="738"/>
      <c r="CQ46" s="738"/>
      <c r="CR46" s="738"/>
      <c r="CS46" s="738"/>
      <c r="CT46" s="738"/>
      <c r="CU46" s="738"/>
      <c r="CV46" s="738"/>
      <c r="CW46" s="738"/>
      <c r="CX46" s="738"/>
      <c r="CY46" s="738"/>
      <c r="CZ46" s="738"/>
      <c r="DA46" s="738"/>
      <c r="DB46" s="738"/>
      <c r="DC46" s="738"/>
      <c r="DD46" s="738"/>
      <c r="DE46" s="738"/>
      <c r="DF46" s="738"/>
      <c r="DG46" s="738"/>
    </row>
    <row r="47" spans="1:111" x14ac:dyDescent="0.25">
      <c r="A47" s="852" t="s">
        <v>207</v>
      </c>
      <c r="B47" s="114"/>
      <c r="C47" s="106"/>
      <c r="D47" s="77">
        <v>266.2178774046003</v>
      </c>
      <c r="E47" s="78">
        <v>289.04000142599608</v>
      </c>
      <c r="F47" s="78">
        <v>293.75464706630441</v>
      </c>
      <c r="G47" s="79">
        <v>284.43929350019999</v>
      </c>
      <c r="H47" s="80"/>
      <c r="I47" s="77">
        <v>264.48077998609995</v>
      </c>
      <c r="J47" s="78">
        <v>285.4823489531999</v>
      </c>
      <c r="K47" s="78">
        <v>297.52670893779998</v>
      </c>
      <c r="L47" s="79">
        <v>286.5129363155998</v>
      </c>
      <c r="M47" s="80"/>
      <c r="N47" s="77">
        <v>262.99189279179984</v>
      </c>
      <c r="O47" s="78">
        <v>288.90594365449994</v>
      </c>
      <c r="P47" s="78">
        <v>310.03780807969986</v>
      </c>
      <c r="Q47" s="79">
        <v>293.50744700139995</v>
      </c>
      <c r="R47" s="80"/>
      <c r="S47" s="77">
        <v>273.25623577769971</v>
      </c>
      <c r="T47" s="78">
        <v>296.89917129710017</v>
      </c>
      <c r="U47" s="78">
        <v>310.52684235980024</v>
      </c>
      <c r="V47" s="79">
        <v>287.01091716930011</v>
      </c>
      <c r="W47" s="80"/>
      <c r="X47" s="77">
        <v>277.28056736229996</v>
      </c>
      <c r="Y47" s="78">
        <v>300.86364288300013</v>
      </c>
      <c r="Z47" s="78">
        <v>315.26356690140017</v>
      </c>
      <c r="AA47" s="79">
        <v>304.04521209969994</v>
      </c>
      <c r="AB47" s="80"/>
      <c r="AC47" s="77">
        <v>282.18642468220008</v>
      </c>
      <c r="AD47" s="78">
        <v>306.6641035336001</v>
      </c>
      <c r="AE47" s="78">
        <v>317.43615381549978</v>
      </c>
      <c r="AF47" s="79">
        <v>294.67308775130311</v>
      </c>
      <c r="AG47" s="80"/>
      <c r="AH47" s="77">
        <v>280.91326685169992</v>
      </c>
      <c r="AI47" s="78">
        <v>311.14697068340399</v>
      </c>
      <c r="AJ47" s="78">
        <v>308.85445541090007</v>
      </c>
      <c r="AK47" s="79">
        <v>296.80434733379678</v>
      </c>
      <c r="AL47" s="80"/>
      <c r="AM47" s="77">
        <v>269.57117489860167</v>
      </c>
      <c r="AN47" s="78">
        <v>289.18469088910109</v>
      </c>
      <c r="AO47" s="78">
        <v>314.99889026958124</v>
      </c>
      <c r="AP47" s="79">
        <v>300.47225513489974</v>
      </c>
      <c r="AQ47" s="81"/>
      <c r="AR47" s="77">
        <v>287.70522393749974</v>
      </c>
      <c r="AS47" s="78">
        <v>312.61778574279987</v>
      </c>
      <c r="AT47" s="78">
        <v>308.61149405649979</v>
      </c>
      <c r="AU47" s="79">
        <v>288.96045054829972</v>
      </c>
      <c r="AV47" s="81"/>
      <c r="AW47" s="77">
        <v>273.76217447259972</v>
      </c>
      <c r="AX47" s="78">
        <v>298.79129705479971</v>
      </c>
      <c r="AY47" s="78">
        <v>303.86877390629979</v>
      </c>
      <c r="AZ47" s="79">
        <v>277.63871707279969</v>
      </c>
      <c r="BA47" s="81"/>
      <c r="BB47" s="77">
        <v>264.84869433319966</v>
      </c>
      <c r="BC47" s="78">
        <v>280.63087018119961</v>
      </c>
      <c r="BD47" s="78">
        <v>293.64422085379965</v>
      </c>
      <c r="BE47" s="79">
        <v>287.95084565549951</v>
      </c>
      <c r="BF47" s="81"/>
      <c r="BG47" s="77">
        <v>268.88963682299936</v>
      </c>
      <c r="BH47" s="78">
        <v>286.04190776409962</v>
      </c>
      <c r="BI47" s="78">
        <v>292.24829060959945</v>
      </c>
      <c r="BJ47" s="68">
        <v>274.84020623869964</v>
      </c>
      <c r="BK47" s="44"/>
      <c r="BL47" s="77">
        <v>253.24113271269965</v>
      </c>
      <c r="BM47" s="78">
        <v>280.67245354439939</v>
      </c>
      <c r="BN47" s="78">
        <v>297.47949408730551</v>
      </c>
      <c r="BO47" s="68">
        <v>281.79980852609953</v>
      </c>
      <c r="BP47" s="44"/>
      <c r="BQ47" s="77">
        <v>257.4209048602998</v>
      </c>
      <c r="BR47" s="78">
        <v>275.98131717190017</v>
      </c>
      <c r="BS47" s="78">
        <v>289.11341351839957</v>
      </c>
      <c r="BT47" s="68">
        <v>280.47838471909949</v>
      </c>
      <c r="BU47" s="44"/>
      <c r="BV47" s="63">
        <f>SUM(D47:G47)</f>
        <v>1133.4518193971007</v>
      </c>
      <c r="BW47" s="64">
        <f>SUM(I47:L47)</f>
        <v>1134.0027741926997</v>
      </c>
      <c r="BX47" s="64">
        <f>SUM(N47:Q47)</f>
        <v>1155.4430915273997</v>
      </c>
      <c r="BY47" s="64">
        <f>SUM(S47:V47)</f>
        <v>1167.6931666039004</v>
      </c>
      <c r="BZ47" s="64">
        <f>SUM(X47:AA47)</f>
        <v>1197.4529892464002</v>
      </c>
      <c r="CA47" s="64">
        <f>SUM(AC47:AF47)</f>
        <v>1200.959769782603</v>
      </c>
      <c r="CB47" s="64">
        <f>SUM(AH47:AK47)</f>
        <v>1197.7190402798008</v>
      </c>
      <c r="CC47" s="64">
        <f>SUM(AM47:AP47)</f>
        <v>1174.2270111921837</v>
      </c>
      <c r="CD47" s="64">
        <f>SUM(AR47:AU47)</f>
        <v>1197.8949542850992</v>
      </c>
      <c r="CE47" s="64">
        <f>SUM(AW47:AZ47)</f>
        <v>1154.060962506499</v>
      </c>
      <c r="CF47" s="64">
        <f>SUM(BB47:BE47)</f>
        <v>1127.0746310236984</v>
      </c>
      <c r="CG47" s="64">
        <f>SUM(BG47:BJ47)</f>
        <v>1122.0200414353981</v>
      </c>
      <c r="CH47" s="64">
        <f>SUM(BL47:BO47)</f>
        <v>1113.192888870504</v>
      </c>
      <c r="CI47" s="65">
        <f>SUM(BQ47:BT47)</f>
        <v>1102.9940202696989</v>
      </c>
      <c r="CJ47" s="738"/>
      <c r="CK47" s="738"/>
      <c r="CL47" s="738"/>
      <c r="CM47" s="738"/>
      <c r="CN47" s="738"/>
      <c r="CO47" s="738"/>
      <c r="CP47" s="738"/>
      <c r="CQ47" s="738"/>
      <c r="CR47" s="738"/>
      <c r="CS47" s="738"/>
      <c r="CT47" s="738"/>
      <c r="CU47" s="738"/>
      <c r="CV47" s="738"/>
      <c r="CW47" s="738"/>
      <c r="CX47" s="738"/>
      <c r="CY47" s="738"/>
      <c r="CZ47" s="738"/>
      <c r="DA47" s="738"/>
      <c r="DB47" s="738"/>
      <c r="DC47" s="738"/>
      <c r="DD47" s="738"/>
      <c r="DE47" s="738"/>
      <c r="DF47" s="738"/>
      <c r="DG47" s="738"/>
    </row>
    <row r="48" spans="1:111" x14ac:dyDescent="0.25">
      <c r="A48" s="852" t="s">
        <v>208</v>
      </c>
      <c r="B48" s="114"/>
      <c r="C48" s="106"/>
      <c r="D48" s="77">
        <v>137.38547092160016</v>
      </c>
      <c r="E48" s="78">
        <v>136.75563770960429</v>
      </c>
      <c r="F48" s="78">
        <v>142.44903557129621</v>
      </c>
      <c r="G48" s="79">
        <v>131.12944262870008</v>
      </c>
      <c r="H48" s="80"/>
      <c r="I48" s="77">
        <v>131.45192018549989</v>
      </c>
      <c r="J48" s="78">
        <v>145.96234162420004</v>
      </c>
      <c r="K48" s="78">
        <v>149.24901084850009</v>
      </c>
      <c r="L48" s="79">
        <v>135.59339004540024</v>
      </c>
      <c r="M48" s="80"/>
      <c r="N48" s="77">
        <v>128.97966785190019</v>
      </c>
      <c r="O48" s="78">
        <v>139.51727198460017</v>
      </c>
      <c r="P48" s="78">
        <v>150.92369111300025</v>
      </c>
      <c r="Q48" s="79">
        <v>136.30779846920018</v>
      </c>
      <c r="R48" s="80"/>
      <c r="S48" s="77">
        <v>130.01451394120014</v>
      </c>
      <c r="T48" s="78">
        <v>133.16039983730013</v>
      </c>
      <c r="U48" s="78">
        <v>140.12679551610012</v>
      </c>
      <c r="V48" s="79">
        <v>125.58739931180034</v>
      </c>
      <c r="W48" s="80"/>
      <c r="X48" s="77">
        <v>129.67075328280029</v>
      </c>
      <c r="Y48" s="78">
        <v>145.82030961670029</v>
      </c>
      <c r="Z48" s="78">
        <v>151.53679044039995</v>
      </c>
      <c r="AA48" s="79">
        <v>135.80761601340021</v>
      </c>
      <c r="AB48" s="80"/>
      <c r="AC48" s="77">
        <v>132.27586067950014</v>
      </c>
      <c r="AD48" s="78">
        <v>138.61030439370015</v>
      </c>
      <c r="AE48" s="78">
        <v>142.86341094990036</v>
      </c>
      <c r="AF48" s="79">
        <v>131.00764831289706</v>
      </c>
      <c r="AG48" s="80"/>
      <c r="AH48" s="77">
        <v>129.13696179670021</v>
      </c>
      <c r="AI48" s="78">
        <v>132.6919195532966</v>
      </c>
      <c r="AJ48" s="78">
        <v>141.01378474220022</v>
      </c>
      <c r="AK48" s="79">
        <v>124.32218087990344</v>
      </c>
      <c r="AL48" s="80"/>
      <c r="AM48" s="77">
        <v>125.50304959159868</v>
      </c>
      <c r="AN48" s="78">
        <v>131.6553682600989</v>
      </c>
      <c r="AO48" s="78">
        <v>143.04196847401874</v>
      </c>
      <c r="AP48" s="79">
        <v>131.53490900310058</v>
      </c>
      <c r="AQ48" s="81"/>
      <c r="AR48" s="77">
        <v>133.56382097230022</v>
      </c>
      <c r="AS48" s="78">
        <v>119.8321758730003</v>
      </c>
      <c r="AT48" s="78">
        <v>144.18551388360046</v>
      </c>
      <c r="AU48" s="79">
        <v>136.8057891351005</v>
      </c>
      <c r="AV48" s="81"/>
      <c r="AW48" s="77">
        <v>131.90097332970043</v>
      </c>
      <c r="AX48" s="78">
        <v>140.10870785690048</v>
      </c>
      <c r="AY48" s="78">
        <v>149.32174160550045</v>
      </c>
      <c r="AZ48" s="79">
        <v>138.84212335970045</v>
      </c>
      <c r="BA48" s="81"/>
      <c r="BB48" s="77">
        <v>134.13010846730054</v>
      </c>
      <c r="BC48" s="78">
        <v>144.47485756080033</v>
      </c>
      <c r="BD48" s="78">
        <v>156.97997259940061</v>
      </c>
      <c r="BE48" s="79">
        <v>143.52628360950041</v>
      </c>
      <c r="BF48" s="81"/>
      <c r="BG48" s="77">
        <v>147.78260684090037</v>
      </c>
      <c r="BH48" s="78">
        <v>155.84557437460052</v>
      </c>
      <c r="BI48" s="78">
        <v>164.03132595220063</v>
      </c>
      <c r="BJ48" s="68">
        <v>148.30187251290039</v>
      </c>
      <c r="BK48" s="44"/>
      <c r="BL48" s="77">
        <v>148.51426783650021</v>
      </c>
      <c r="BM48" s="78">
        <v>156.01860821910066</v>
      </c>
      <c r="BN48" s="78">
        <v>175.29253421110027</v>
      </c>
      <c r="BO48" s="68">
        <v>153.66174483720042</v>
      </c>
      <c r="BP48" s="44"/>
      <c r="BQ48" s="77">
        <v>148.98703739870044</v>
      </c>
      <c r="BR48" s="78">
        <v>156.31456377150025</v>
      </c>
      <c r="BS48" s="78">
        <v>156.69059427610034</v>
      </c>
      <c r="BT48" s="68">
        <v>146.01360330840032</v>
      </c>
      <c r="BU48" s="44"/>
      <c r="BV48" s="63">
        <f>SUM(D48:G48)</f>
        <v>547.71958683120079</v>
      </c>
      <c r="BW48" s="64">
        <f>SUM(I48:L48)</f>
        <v>562.25666270360034</v>
      </c>
      <c r="BX48" s="64">
        <f>SUM(N48:Q48)</f>
        <v>555.72842941870078</v>
      </c>
      <c r="BY48" s="64">
        <f>SUM(S48:V48)</f>
        <v>528.88910860640067</v>
      </c>
      <c r="BZ48" s="64">
        <f>SUM(X48:AA48)</f>
        <v>562.83546935330071</v>
      </c>
      <c r="CA48" s="64">
        <f>SUM(AC48:AF48)</f>
        <v>544.75722433599776</v>
      </c>
      <c r="CB48" s="64">
        <f>SUM(AH48:AK48)</f>
        <v>527.16484697210035</v>
      </c>
      <c r="CC48" s="64">
        <f>SUM(AM48:AP48)</f>
        <v>531.73529532881685</v>
      </c>
      <c r="CD48" s="64">
        <f>SUM(AR48:AU48)</f>
        <v>534.38729986400153</v>
      </c>
      <c r="CE48" s="64">
        <f>SUM(AW48:AZ48)</f>
        <v>560.17354615180182</v>
      </c>
      <c r="CF48" s="64">
        <f>SUM(BB48:BE48)</f>
        <v>579.11122223700193</v>
      </c>
      <c r="CG48" s="64">
        <f>SUM(BG48:BJ48)</f>
        <v>615.96137968060191</v>
      </c>
      <c r="CH48" s="64">
        <f>SUM(BL48:BO48)</f>
        <v>633.48715510390161</v>
      </c>
      <c r="CI48" s="65">
        <f>SUM(BQ48:BT48)</f>
        <v>608.00579875470135</v>
      </c>
      <c r="CJ48" s="738"/>
      <c r="CK48" s="738"/>
      <c r="CL48" s="738"/>
      <c r="CM48" s="738"/>
      <c r="CN48" s="738"/>
      <c r="CO48" s="738"/>
      <c r="CP48" s="738"/>
      <c r="CQ48" s="738"/>
      <c r="CR48" s="738"/>
      <c r="CS48" s="738"/>
      <c r="CT48" s="738"/>
      <c r="CU48" s="738"/>
      <c r="CV48" s="738"/>
      <c r="CW48" s="738"/>
      <c r="CX48" s="738"/>
      <c r="CY48" s="738"/>
      <c r="CZ48" s="738"/>
      <c r="DA48" s="738"/>
      <c r="DB48" s="738"/>
      <c r="DC48" s="738"/>
      <c r="DD48" s="738"/>
      <c r="DE48" s="738"/>
      <c r="DF48" s="738"/>
      <c r="DG48" s="738"/>
    </row>
    <row r="49" spans="1:111" x14ac:dyDescent="0.25">
      <c r="A49" s="853"/>
      <c r="B49" s="115"/>
      <c r="D49" s="116"/>
      <c r="E49" s="117"/>
      <c r="F49" s="117"/>
      <c r="G49" s="95"/>
      <c r="I49" s="116"/>
      <c r="J49" s="117"/>
      <c r="K49" s="117"/>
      <c r="L49" s="95"/>
      <c r="N49" s="116"/>
      <c r="O49" s="117"/>
      <c r="P49" s="117"/>
      <c r="Q49" s="95"/>
      <c r="S49" s="116"/>
      <c r="T49" s="117"/>
      <c r="U49" s="117"/>
      <c r="V49" s="95"/>
      <c r="X49" s="116"/>
      <c r="Y49" s="117"/>
      <c r="Z49" s="117"/>
      <c r="AA49" s="95"/>
      <c r="AC49" s="116"/>
      <c r="AD49" s="117"/>
      <c r="AE49" s="117"/>
      <c r="AF49" s="95"/>
      <c r="AH49" s="116"/>
      <c r="AI49" s="117"/>
      <c r="AJ49" s="117"/>
      <c r="AK49" s="95"/>
      <c r="AM49" s="116"/>
      <c r="AN49" s="117"/>
      <c r="AO49" s="117"/>
      <c r="AP49" s="95"/>
      <c r="AR49" s="116"/>
      <c r="AS49" s="117"/>
      <c r="AT49" s="117"/>
      <c r="AU49" s="95"/>
      <c r="AW49" s="116"/>
      <c r="AX49" s="117"/>
      <c r="AY49" s="117"/>
      <c r="AZ49" s="95"/>
      <c r="BB49" s="116"/>
      <c r="BC49" s="117"/>
      <c r="BD49" s="117"/>
      <c r="BE49" s="95"/>
      <c r="BG49" s="116"/>
      <c r="BH49" s="117"/>
      <c r="BI49" s="117"/>
      <c r="BJ49" s="95"/>
      <c r="BK49" s="1"/>
      <c r="BL49" s="116"/>
      <c r="BM49" s="117"/>
      <c r="BN49" s="117"/>
      <c r="BO49" s="95"/>
      <c r="BP49" s="1"/>
      <c r="BQ49" s="116"/>
      <c r="BR49" s="117"/>
      <c r="BS49" s="117"/>
      <c r="BT49" s="95"/>
      <c r="BU49" s="1"/>
      <c r="BV49" s="116"/>
      <c r="BW49" s="117"/>
      <c r="BX49" s="117"/>
      <c r="BY49" s="117"/>
      <c r="BZ49" s="117"/>
      <c r="CA49" s="117"/>
      <c r="CB49" s="117"/>
      <c r="CC49" s="117"/>
      <c r="CD49" s="117"/>
      <c r="CE49" s="117"/>
      <c r="CF49" s="117"/>
      <c r="CG49" s="117"/>
      <c r="CH49" s="117"/>
      <c r="CI49" s="95"/>
      <c r="CJ49" s="738"/>
      <c r="CK49" s="738"/>
      <c r="CL49" s="738"/>
      <c r="CM49" s="738"/>
      <c r="CN49" s="738"/>
      <c r="CO49" s="738"/>
      <c r="CP49" s="738"/>
      <c r="CQ49" s="738"/>
      <c r="CR49" s="738"/>
      <c r="CS49" s="738"/>
      <c r="CT49" s="738"/>
      <c r="CU49" s="738"/>
      <c r="CV49" s="738"/>
      <c r="CW49" s="738"/>
      <c r="CX49" s="738"/>
      <c r="CY49" s="738"/>
      <c r="CZ49" s="738"/>
      <c r="DA49" s="738"/>
      <c r="DB49" s="738"/>
      <c r="DC49" s="738"/>
      <c r="DD49" s="738"/>
      <c r="DE49" s="738"/>
      <c r="DF49" s="738"/>
      <c r="DG49" s="738"/>
    </row>
    <row r="50" spans="1:111" x14ac:dyDescent="0.25">
      <c r="A50" s="854"/>
      <c r="B50" s="2"/>
      <c r="BK50" s="1"/>
      <c r="BP50" s="1"/>
      <c r="BU50" s="1"/>
      <c r="CC50" s="9"/>
      <c r="CD50" s="9"/>
      <c r="CE50" s="9"/>
      <c r="CF50" s="9"/>
      <c r="CG50" s="9"/>
      <c r="CH50" s="9"/>
      <c r="CI50" s="9"/>
      <c r="CJ50" s="738"/>
      <c r="CK50" s="738"/>
      <c r="CL50" s="738"/>
      <c r="CM50" s="738"/>
      <c r="CN50" s="738"/>
      <c r="CO50" s="738"/>
      <c r="CP50" s="738"/>
      <c r="CQ50" s="738"/>
      <c r="CR50" s="738"/>
      <c r="CS50" s="738"/>
      <c r="CT50" s="738"/>
      <c r="CU50" s="738"/>
      <c r="CV50" s="738"/>
      <c r="CW50" s="738"/>
      <c r="CX50" s="738"/>
      <c r="CY50" s="738"/>
      <c r="CZ50" s="738"/>
      <c r="DA50" s="738"/>
      <c r="DB50" s="738"/>
      <c r="DC50" s="738"/>
      <c r="DD50" s="738"/>
      <c r="DE50" s="738"/>
      <c r="DF50" s="738"/>
      <c r="DG50" s="738"/>
    </row>
    <row r="51" spans="1:111" x14ac:dyDescent="0.25">
      <c r="A51" s="855"/>
      <c r="B51" s="119"/>
      <c r="D51" s="120"/>
      <c r="E51" s="121"/>
      <c r="F51" s="121"/>
      <c r="G51" s="105"/>
      <c r="I51" s="120"/>
      <c r="J51" s="121"/>
      <c r="K51" s="121"/>
      <c r="L51" s="105"/>
      <c r="N51" s="120"/>
      <c r="O51" s="121"/>
      <c r="P51" s="121"/>
      <c r="Q51" s="105"/>
      <c r="S51" s="120"/>
      <c r="T51" s="121"/>
      <c r="U51" s="121"/>
      <c r="V51" s="105"/>
      <c r="X51" s="120"/>
      <c r="Y51" s="121"/>
      <c r="Z51" s="121"/>
      <c r="AA51" s="105"/>
      <c r="AC51" s="120"/>
      <c r="AD51" s="121"/>
      <c r="AE51" s="121"/>
      <c r="AF51" s="105"/>
      <c r="AH51" s="120"/>
      <c r="AI51" s="121"/>
      <c r="AJ51" s="121"/>
      <c r="AK51" s="105"/>
      <c r="AM51" s="120"/>
      <c r="AN51" s="121"/>
      <c r="AO51" s="121"/>
      <c r="AP51" s="105"/>
      <c r="AR51" s="120"/>
      <c r="AS51" s="121"/>
      <c r="AT51" s="121"/>
      <c r="AU51" s="105"/>
      <c r="AW51" s="120"/>
      <c r="AX51" s="121"/>
      <c r="AY51" s="121"/>
      <c r="AZ51" s="105"/>
      <c r="BB51" s="120"/>
      <c r="BC51" s="121"/>
      <c r="BD51" s="121"/>
      <c r="BE51" s="105"/>
      <c r="BG51" s="120"/>
      <c r="BH51" s="121"/>
      <c r="BI51" s="121"/>
      <c r="BJ51" s="105"/>
      <c r="BK51" s="1"/>
      <c r="BL51" s="120"/>
      <c r="BM51" s="121"/>
      <c r="BN51" s="121"/>
      <c r="BO51" s="105"/>
      <c r="BP51" s="1"/>
      <c r="BQ51" s="120"/>
      <c r="BR51" s="121"/>
      <c r="BS51" s="121"/>
      <c r="BT51" s="105"/>
      <c r="BU51" s="1"/>
      <c r="BV51" s="120"/>
      <c r="BW51" s="121"/>
      <c r="BX51" s="121"/>
      <c r="BY51" s="121"/>
      <c r="BZ51" s="121"/>
      <c r="CA51" s="121"/>
      <c r="CB51" s="121"/>
      <c r="CC51" s="121"/>
      <c r="CD51" s="121"/>
      <c r="CE51" s="121"/>
      <c r="CF51" s="121"/>
      <c r="CG51" s="121"/>
      <c r="CH51" s="121"/>
      <c r="CI51" s="105"/>
      <c r="CJ51" s="738"/>
      <c r="CK51" s="738"/>
      <c r="CL51" s="738"/>
      <c r="CM51" s="738"/>
      <c r="CN51" s="738"/>
      <c r="CO51" s="738"/>
      <c r="CP51" s="738"/>
      <c r="CQ51" s="738"/>
      <c r="CR51" s="738"/>
      <c r="CS51" s="738"/>
      <c r="CT51" s="738"/>
      <c r="CU51" s="738"/>
      <c r="CV51" s="738"/>
      <c r="CW51" s="738"/>
      <c r="CX51" s="738"/>
      <c r="CY51" s="738"/>
      <c r="CZ51" s="738"/>
      <c r="DA51" s="738"/>
      <c r="DB51" s="738"/>
      <c r="DC51" s="738"/>
      <c r="DD51" s="738"/>
      <c r="DE51" s="738"/>
      <c r="DF51" s="738"/>
      <c r="DG51" s="738"/>
    </row>
    <row r="52" spans="1:111" s="122" customFormat="1" x14ac:dyDescent="0.25">
      <c r="A52" s="856" t="s">
        <v>209</v>
      </c>
      <c r="B52" s="53"/>
      <c r="D52" s="70">
        <f>D15/D$46*1000</f>
        <v>314.13563099959441</v>
      </c>
      <c r="E52" s="42">
        <f>E15/E$46*1000</f>
        <v>322.74292322246134</v>
      </c>
      <c r="F52" s="42">
        <f>F15/F$46*1000</f>
        <v>329.11856979729436</v>
      </c>
      <c r="G52" s="43">
        <f>G15/G$46*1000</f>
        <v>303.25208345536106</v>
      </c>
      <c r="H52" s="123"/>
      <c r="I52" s="70">
        <f>I15/I$46*1000</f>
        <v>332.34827667168952</v>
      </c>
      <c r="J52" s="42">
        <f>J15/J$46*1000</f>
        <v>349.57054921259561</v>
      </c>
      <c r="K52" s="42">
        <f>K15/K$46*1000</f>
        <v>355.13965646094823</v>
      </c>
      <c r="L52" s="43">
        <f>L15/L$46*1000</f>
        <v>338.77195902935466</v>
      </c>
      <c r="M52" s="123"/>
      <c r="N52" s="70">
        <f>N15/N$46*1000</f>
        <v>333.71639262600183</v>
      </c>
      <c r="O52" s="42">
        <f>O15/O$46*1000</f>
        <v>341.41953589466203</v>
      </c>
      <c r="P52" s="42">
        <f>P15/P$46*1000</f>
        <v>367.0038186188695</v>
      </c>
      <c r="Q52" s="43">
        <f>Q15/Q$46*1000</f>
        <v>387.30513857816788</v>
      </c>
      <c r="R52" s="123"/>
      <c r="S52" s="70">
        <f>S15/S$46*1000</f>
        <v>385.07670860890624</v>
      </c>
      <c r="T52" s="42">
        <f>T15/T$46*1000</f>
        <v>392.00857135978936</v>
      </c>
      <c r="U52" s="42">
        <f>U15/U$46*1000</f>
        <v>436.51011345917703</v>
      </c>
      <c r="V52" s="43">
        <f>V15/V$46*1000</f>
        <v>523.69247260342968</v>
      </c>
      <c r="W52" s="123"/>
      <c r="X52" s="70">
        <f>X15/X$46*1000</f>
        <v>511.47973239168755</v>
      </c>
      <c r="Y52" s="42">
        <f>Y15/Y$46*1000</f>
        <v>489.35131239161075</v>
      </c>
      <c r="Z52" s="42">
        <f>Z15/Z$46*1000</f>
        <v>494.09430546155005</v>
      </c>
      <c r="AA52" s="43">
        <f>AA15/AA$46*1000</f>
        <v>547.83070811139669</v>
      </c>
      <c r="AC52" s="70">
        <f>AC15/AC$46*1000</f>
        <v>527.52343661183716</v>
      </c>
      <c r="AD52" s="42">
        <f>AD15/AD$46*1000</f>
        <v>532.36280695634002</v>
      </c>
      <c r="AE52" s="42">
        <f>AE15/AE$46*1000</f>
        <v>590.34850643079824</v>
      </c>
      <c r="AF52" s="43">
        <f>AF15/AF$46*1000</f>
        <v>580.36339117766681</v>
      </c>
      <c r="AH52" s="70">
        <f>AH15/AH$46*1000</f>
        <v>471.942070360201</v>
      </c>
      <c r="AI52" s="42">
        <f>AI15/AI$46*1000</f>
        <v>498.74252031395247</v>
      </c>
      <c r="AJ52" s="42">
        <f>AJ15/AJ$46*1000</f>
        <v>543.52458143474701</v>
      </c>
      <c r="AK52" s="43">
        <f>AK15/AK$46*1000</f>
        <v>548.14822214871367</v>
      </c>
      <c r="AM52" s="70">
        <f>AM15/AM$46*1000</f>
        <v>527.11773661955408</v>
      </c>
      <c r="AN52" s="42">
        <f>AN15/AN$46*1000</f>
        <v>528.64364243216119</v>
      </c>
      <c r="AO52" s="42">
        <f>AO15/AO$46*1000</f>
        <v>632.23436514886521</v>
      </c>
      <c r="AP52" s="43">
        <f>AP15/AP$46*1000</f>
        <v>623.96927214821142</v>
      </c>
      <c r="AQ52" s="44"/>
      <c r="AR52" s="70">
        <f>AR15/AR$46*1000</f>
        <v>566.28175224951417</v>
      </c>
      <c r="AS52" s="42">
        <f>AS15/AS$46*1000</f>
        <v>650.00931291499046</v>
      </c>
      <c r="AT52" s="42">
        <f>AT15/AT$46*1000</f>
        <v>702.39091650992725</v>
      </c>
      <c r="AU52" s="43">
        <f>AU15/AU$46*1000</f>
        <v>611.81715660147302</v>
      </c>
      <c r="AV52" s="44"/>
      <c r="AW52" s="70">
        <f>AW15/AW$46*1000</f>
        <v>556.83647093348259</v>
      </c>
      <c r="AX52" s="42">
        <f>AX15/AX$46*1000</f>
        <v>524.67617344029884</v>
      </c>
      <c r="AY52" s="42">
        <f>AY15/AY$46*1000</f>
        <v>721.08891107517297</v>
      </c>
      <c r="AZ52" s="43">
        <f>AZ15/AZ$46*1000</f>
        <v>805.22251184890297</v>
      </c>
      <c r="BA52" s="44"/>
      <c r="BB52" s="70">
        <f>BB15/BB$46*1000</f>
        <v>792.66918277394313</v>
      </c>
      <c r="BC52" s="42">
        <f>BC15/BC$46*1000</f>
        <v>925.38242963583241</v>
      </c>
      <c r="BD52" s="42">
        <f>BD15/BD$46*1000</f>
        <v>1025.9014154507709</v>
      </c>
      <c r="BE52" s="43">
        <f>BE15/BE$46*1000</f>
        <v>2004.9864452692207</v>
      </c>
      <c r="BF52" s="44"/>
      <c r="BG52" s="70">
        <f>BG15/BG$46*1000</f>
        <v>1228.9317251548073</v>
      </c>
      <c r="BH52" s="42">
        <f>BH15/BH$46*1000</f>
        <v>1234.7589747263703</v>
      </c>
      <c r="BI52" s="42">
        <f>BI15/BI$46*1000</f>
        <v>1302.042883937449</v>
      </c>
      <c r="BJ52" s="43">
        <f>BJ15/BJ$46*1000</f>
        <v>1261.5049433392753</v>
      </c>
      <c r="BK52" s="44"/>
      <c r="BL52" s="70">
        <f>BL15/BL$46*1000</f>
        <v>1280.8651510012041</v>
      </c>
      <c r="BM52" s="42">
        <f>BM15/BM$46*1000</f>
        <v>1205.6561513162774</v>
      </c>
      <c r="BN52" s="42">
        <f>BN15/BN$46*1000</f>
        <v>1279.9414551193754</v>
      </c>
      <c r="BO52" s="43">
        <f>BO15/BO$46*1000</f>
        <v>1715.3278957943303</v>
      </c>
      <c r="BP52" s="44"/>
      <c r="BQ52" s="70">
        <f>BQ15/BQ$46*1000</f>
        <v>1317.7032919516985</v>
      </c>
      <c r="BR52" s="42">
        <f>BR15/BR$46*1000</f>
        <v>1338.9601723403525</v>
      </c>
      <c r="BS52" s="42">
        <f>BS15/BS$46*1000</f>
        <v>1521.0856242068219</v>
      </c>
      <c r="BT52" s="43">
        <f>BT15/BT$46*1000</f>
        <v>1600.9684181827429</v>
      </c>
      <c r="BU52" s="44"/>
      <c r="BV52" s="70">
        <f t="shared" ref="BV52:CH52" si="77">BV15/BV$46*1000</f>
        <v>317.51285860111244</v>
      </c>
      <c r="BW52" s="52">
        <f t="shared" si="77"/>
        <v>344.3302705090311</v>
      </c>
      <c r="BX52" s="52">
        <f t="shared" si="77"/>
        <v>358.07262266217896</v>
      </c>
      <c r="BY52" s="52">
        <f t="shared" si="77"/>
        <v>434.20630108768876</v>
      </c>
      <c r="BZ52" s="52">
        <f t="shared" si="77"/>
        <v>510.33738885876977</v>
      </c>
      <c r="CA52" s="52">
        <f t="shared" si="77"/>
        <v>558.20776344863896</v>
      </c>
      <c r="CB52" s="52">
        <f t="shared" si="77"/>
        <v>516.11328266178521</v>
      </c>
      <c r="CC52" s="52">
        <f t="shared" si="77"/>
        <v>580.24342993173605</v>
      </c>
      <c r="CD52" s="52">
        <f t="shared" si="77"/>
        <v>633.95273388598559</v>
      </c>
      <c r="CE52" s="52">
        <f t="shared" si="77"/>
        <v>652.37212812574114</v>
      </c>
      <c r="CF52" s="52">
        <f t="shared" si="77"/>
        <v>1193.9176276587878</v>
      </c>
      <c r="CG52" s="52">
        <f t="shared" si="77"/>
        <v>1257.5380259971862</v>
      </c>
      <c r="CH52" s="52">
        <f t="shared" si="77"/>
        <v>1370.1270777987247</v>
      </c>
      <c r="CI52" s="53">
        <f t="shared" ref="CI52" si="78">CI15/CI$46*1000</f>
        <v>1446.6736314217578</v>
      </c>
      <c r="CJ52" s="738"/>
      <c r="CK52" s="738"/>
      <c r="CL52" s="738"/>
      <c r="CM52" s="738"/>
      <c r="CN52" s="738"/>
      <c r="CO52" s="738"/>
      <c r="CP52" s="738"/>
      <c r="CQ52" s="738"/>
      <c r="CR52" s="738"/>
      <c r="CS52" s="738"/>
      <c r="CT52" s="738"/>
      <c r="CU52" s="738"/>
      <c r="CV52" s="738"/>
      <c r="CW52" s="738"/>
      <c r="CX52" s="738"/>
      <c r="CY52" s="738"/>
      <c r="CZ52" s="738"/>
      <c r="DA52" s="738"/>
      <c r="DB52" s="738"/>
      <c r="DC52" s="738"/>
      <c r="DD52" s="738"/>
      <c r="DE52" s="738"/>
      <c r="DF52" s="738"/>
      <c r="DG52" s="738"/>
    </row>
    <row r="53" spans="1:111" s="122" customFormat="1" x14ac:dyDescent="0.25">
      <c r="A53" s="856" t="s">
        <v>210</v>
      </c>
      <c r="B53" s="53"/>
      <c r="D53" s="70">
        <f>D25/D$46*1000</f>
        <v>68.125548799600864</v>
      </c>
      <c r="E53" s="42">
        <f>E25/E$46*1000</f>
        <v>70.326953800816966</v>
      </c>
      <c r="F53" s="42">
        <f>F25/F$46*1000</f>
        <v>81.194055396142787</v>
      </c>
      <c r="G53" s="43">
        <f>G25/G$46*1000</f>
        <v>51.554536859510456</v>
      </c>
      <c r="H53" s="123"/>
      <c r="I53" s="70">
        <f>I25/I$46*1000</f>
        <v>77.467430643406232</v>
      </c>
      <c r="J53" s="42">
        <f>J25/J$46*1000</f>
        <v>92.965550314970358</v>
      </c>
      <c r="K53" s="42">
        <f>K25/K$46*1000</f>
        <v>104.34289446681998</v>
      </c>
      <c r="L53" s="43">
        <f>L25/L$46*1000</f>
        <v>70.205816969101306</v>
      </c>
      <c r="M53" s="123"/>
      <c r="N53" s="70">
        <f>N25/N$46*1000</f>
        <v>70.432017401115985</v>
      </c>
      <c r="O53" s="42">
        <f>O25/O$46*1000</f>
        <v>92.071588933753986</v>
      </c>
      <c r="P53" s="42">
        <f>P25/P$46*1000</f>
        <v>118.60491317767232</v>
      </c>
      <c r="Q53" s="43">
        <f>Q25/Q$46*1000</f>
        <v>109.90471082122475</v>
      </c>
      <c r="R53" s="123"/>
      <c r="S53" s="70">
        <f>S25/S$46*1000</f>
        <v>94.615155863886187</v>
      </c>
      <c r="T53" s="42">
        <f>T25/T$46*1000</f>
        <v>88.408861892571991</v>
      </c>
      <c r="U53" s="42">
        <f>U25/U$46*1000</f>
        <v>147.72434549464947</v>
      </c>
      <c r="V53" s="43">
        <f>V25/V$46*1000</f>
        <v>172.43301721823391</v>
      </c>
      <c r="W53" s="123"/>
      <c r="X53" s="70">
        <f>X25/X$46*1000</f>
        <v>170.29095865850735</v>
      </c>
      <c r="Y53" s="42">
        <f>Y25/Y$46*1000</f>
        <v>154.75908004563172</v>
      </c>
      <c r="Z53" s="42">
        <f>Z25/Z$46*1000</f>
        <v>144.86453706907815</v>
      </c>
      <c r="AA53" s="43">
        <f>AA25/AA$46*1000</f>
        <v>187.33026201848821</v>
      </c>
      <c r="AC53" s="70">
        <f>AC25/AC$46*1000</f>
        <v>172.37613181824707</v>
      </c>
      <c r="AD53" s="42">
        <f>AD25/AD$46*1000</f>
        <v>171.0670503210107</v>
      </c>
      <c r="AE53" s="42">
        <f>AE25/AE$46*1000</f>
        <v>241.12470788132876</v>
      </c>
      <c r="AF53" s="43">
        <f>AF25/AF$46*1000</f>
        <v>-6.2720173188703949</v>
      </c>
      <c r="AH53" s="70">
        <f>AH25/AH$46*1000</f>
        <v>-544.93734083879815</v>
      </c>
      <c r="AI53" s="42">
        <f>AI25/AI$46*1000</f>
        <v>202.48760360334992</v>
      </c>
      <c r="AJ53" s="42">
        <f>AJ25/AJ$46*1000</f>
        <v>228.13944519637982</v>
      </c>
      <c r="AK53" s="43">
        <f>AK25/AK$46*1000</f>
        <v>157.94263470442661</v>
      </c>
      <c r="AM53" s="70">
        <f>AM25/AM$46*1000</f>
        <v>132.07081648443355</v>
      </c>
      <c r="AN53" s="42">
        <f>AN25/AN$46*1000</f>
        <v>162.80495090105211</v>
      </c>
      <c r="AO53" s="42">
        <f>AO25/AO$46*1000</f>
        <v>294.81239763467408</v>
      </c>
      <c r="AP53" s="43">
        <f>AP25/AP$46*1000</f>
        <v>262.13793995573019</v>
      </c>
      <c r="AQ53" s="44"/>
      <c r="AR53" s="70">
        <f>AR25/AR$46*1000</f>
        <v>214.19332440939516</v>
      </c>
      <c r="AS53" s="42">
        <f>AS25/AS$46*1000</f>
        <v>343.92660446606038</v>
      </c>
      <c r="AT53" s="42">
        <f>AT25/AT$46*1000</f>
        <v>358.84917987685714</v>
      </c>
      <c r="AU53" s="43">
        <f>AU25/AU$46*1000</f>
        <v>218.09791879940735</v>
      </c>
      <c r="AV53" s="44"/>
      <c r="AW53" s="70">
        <f>AW25/AW$46*1000</f>
        <v>215.53385350303395</v>
      </c>
      <c r="AX53" s="42">
        <f>AX25/AX$46*1000</f>
        <v>166.48300768349199</v>
      </c>
      <c r="AY53" s="42">
        <f>AY25/AY$46*1000</f>
        <v>342.74794042099876</v>
      </c>
      <c r="AZ53" s="43">
        <f>AZ25/AZ$46*1000</f>
        <v>370.76950291312824</v>
      </c>
      <c r="BA53" s="44"/>
      <c r="BB53" s="70">
        <f>BB25/BB$46*1000</f>
        <v>355.93166074871266</v>
      </c>
      <c r="BC53" s="42">
        <f>BC25/BC$46*1000</f>
        <v>441.33673412016213</v>
      </c>
      <c r="BD53" s="42">
        <f>BD25/BD$46*1000</f>
        <v>570.66278925103279</v>
      </c>
      <c r="BE53" s="43">
        <f>BE25/BE$46*1000</f>
        <v>1440.9100256810113</v>
      </c>
      <c r="BF53" s="44"/>
      <c r="BG53" s="70">
        <f>BG25/BG$46*1000</f>
        <v>730.40586123105754</v>
      </c>
      <c r="BH53" s="42">
        <f>BH25/BH$46*1000</f>
        <v>717.27523718222687</v>
      </c>
      <c r="BI53" s="42">
        <f>BI25/BI$46*1000</f>
        <v>797.90479399152446</v>
      </c>
      <c r="BJ53" s="43">
        <f>BJ25/BJ$46*1000</f>
        <v>729.9701531297975</v>
      </c>
      <c r="BK53" s="44"/>
      <c r="BL53" s="70">
        <f>BL25/BL$46*1000</f>
        <v>765.96367957716586</v>
      </c>
      <c r="BM53" s="42">
        <f>BM25/BM$46*1000</f>
        <v>732.29504525601681</v>
      </c>
      <c r="BN53" s="42">
        <f>BN25/BN$46*1000</f>
        <v>797.88923953408118</v>
      </c>
      <c r="BO53" s="43">
        <f>BO25/BO$46*1000</f>
        <v>1204.364257320449</v>
      </c>
      <c r="BP53" s="44"/>
      <c r="BQ53" s="70">
        <f>BQ25/BQ$46*1000</f>
        <v>745.6694447346008</v>
      </c>
      <c r="BR53" s="42">
        <f>BR25/BR$46*1000</f>
        <v>696.06638012217638</v>
      </c>
      <c r="BS53" s="42">
        <f>BS25/BS$46*1000</f>
        <v>926.23135162198992</v>
      </c>
      <c r="BT53" s="43">
        <f>BT25/BT$46*1000</f>
        <v>837.22200551977596</v>
      </c>
      <c r="BU53" s="44"/>
      <c r="BV53" s="70">
        <f t="shared" ref="BV53:CH53" si="79">BV25/BV$46*1000</f>
        <v>67.977726195715789</v>
      </c>
      <c r="BW53" s="52">
        <f t="shared" si="79"/>
        <v>86.681064318222255</v>
      </c>
      <c r="BX53" s="52">
        <f t="shared" si="79"/>
        <v>98.741692905559987</v>
      </c>
      <c r="BY53" s="52">
        <f t="shared" si="79"/>
        <v>126.07386715359058</v>
      </c>
      <c r="BZ53" s="52">
        <f t="shared" si="79"/>
        <v>163.86467222506235</v>
      </c>
      <c r="CA53" s="52">
        <f t="shared" si="79"/>
        <v>146.60732930255594</v>
      </c>
      <c r="CB53" s="52">
        <f t="shared" si="79"/>
        <v>20.619774149936873</v>
      </c>
      <c r="CC53" s="52">
        <f t="shared" si="79"/>
        <v>216.28509082003717</v>
      </c>
      <c r="CD53" s="52">
        <f t="shared" si="79"/>
        <v>285.35109023719997</v>
      </c>
      <c r="CE53" s="52">
        <f t="shared" si="79"/>
        <v>274.32188651834895</v>
      </c>
      <c r="CF53" s="52">
        <f t="shared" si="79"/>
        <v>708.30392812258867</v>
      </c>
      <c r="CG53" s="52">
        <f t="shared" si="79"/>
        <v>744.68205660649528</v>
      </c>
      <c r="CH53" s="52">
        <f t="shared" si="79"/>
        <v>875.48420527673397</v>
      </c>
      <c r="CI53" s="53">
        <f t="shared" ref="CI53" si="80">CI25/CI$46*1000</f>
        <v>803.00343962976547</v>
      </c>
      <c r="CJ53" s="738"/>
      <c r="CK53" s="738"/>
      <c r="CL53" s="738"/>
      <c r="CM53" s="738"/>
      <c r="CN53" s="738"/>
      <c r="CO53" s="738"/>
      <c r="CP53" s="738"/>
      <c r="CQ53" s="738"/>
      <c r="CR53" s="738"/>
      <c r="CS53" s="738"/>
      <c r="CT53" s="738"/>
      <c r="CU53" s="738"/>
      <c r="CV53" s="738"/>
      <c r="CW53" s="738"/>
      <c r="CX53" s="738"/>
      <c r="CY53" s="738"/>
      <c r="CZ53" s="738"/>
      <c r="DA53" s="738"/>
      <c r="DB53" s="738"/>
      <c r="DC53" s="738"/>
      <c r="DD53" s="738"/>
      <c r="DE53" s="738"/>
      <c r="DF53" s="738"/>
      <c r="DG53" s="738"/>
    </row>
    <row r="54" spans="1:111" s="122" customFormat="1" x14ac:dyDescent="0.25">
      <c r="A54" s="856" t="s">
        <v>211</v>
      </c>
      <c r="B54" s="53"/>
      <c r="D54" s="70">
        <f>D29/D$46*1000</f>
        <v>148.54503375830132</v>
      </c>
      <c r="E54" s="42">
        <f>E29/E$46*1000</f>
        <v>147.80946368977649</v>
      </c>
      <c r="F54" s="42">
        <f>F29/F$46*1000</f>
        <v>157.2079254522271</v>
      </c>
      <c r="G54" s="43">
        <f>G29/G$46*1000</f>
        <v>130.56412900509395</v>
      </c>
      <c r="H54" s="123"/>
      <c r="I54" s="70">
        <f>I29/I$46*1000</f>
        <v>160.36939445133132</v>
      </c>
      <c r="J54" s="42">
        <f>J29/J$46*1000</f>
        <v>170.62771042906951</v>
      </c>
      <c r="K54" s="42">
        <f>K29/K$46*1000</f>
        <v>179.6376395932796</v>
      </c>
      <c r="L54" s="43">
        <f>L29/L$46*1000</f>
        <v>149.61281401404509</v>
      </c>
      <c r="M54" s="123"/>
      <c r="N54" s="70">
        <f>N29/N$46*1000</f>
        <v>155.50108979820786</v>
      </c>
      <c r="O54" s="42">
        <f>O29/O$46*1000</f>
        <v>171.40265907499159</v>
      </c>
      <c r="P54" s="42">
        <f>P29/P$46*1000</f>
        <v>193.87233015449877</v>
      </c>
      <c r="Q54" s="43">
        <f>Q29/Q$46*1000</f>
        <v>190.28771564501071</v>
      </c>
      <c r="R54" s="123"/>
      <c r="S54" s="70">
        <f>S29/S$46*1000</f>
        <v>179.32645124995707</v>
      </c>
      <c r="T54" s="42">
        <f>T29/T$46*1000</f>
        <v>169.31841569744648</v>
      </c>
      <c r="U54" s="42">
        <f>U29/U$46*1000</f>
        <v>229.15629712155652</v>
      </c>
      <c r="V54" s="43">
        <f>V29/V$46*1000</f>
        <v>263.31018378010361</v>
      </c>
      <c r="W54" s="123"/>
      <c r="X54" s="70">
        <f>X29/X$46*1000</f>
        <v>266.62063653707452</v>
      </c>
      <c r="Y54" s="42">
        <f>Y29/Y$46*1000</f>
        <v>242.66968227400784</v>
      </c>
      <c r="Z54" s="42">
        <f>Z29/Z$46*1000</f>
        <v>230.2988367922006</v>
      </c>
      <c r="AA54" s="43">
        <f>AA29/AA$46*1000</f>
        <v>277.82146911325185</v>
      </c>
      <c r="AC54" s="70">
        <f>AC29/AC$46*1000</f>
        <v>271.64372962656125</v>
      </c>
      <c r="AD54" s="42">
        <f>AD29/AD$46*1000</f>
        <v>271.24345277278331</v>
      </c>
      <c r="AE54" s="42">
        <f>AE29/AE$46*1000</f>
        <v>344.52097488465898</v>
      </c>
      <c r="AF54" s="43">
        <f>AF29/AF$46*1000</f>
        <v>112.91789221076353</v>
      </c>
      <c r="AH54" s="70">
        <f>AH29/AH$46*1000</f>
        <v>-414.61131469280946</v>
      </c>
      <c r="AI54" s="42">
        <f>AI29/AI$46*1000</f>
        <v>333.8092086319586</v>
      </c>
      <c r="AJ54" s="42">
        <f>AJ29/AJ$46*1000</f>
        <v>353.90245385141543</v>
      </c>
      <c r="AK54" s="43">
        <f>AK29/AK$46*1000</f>
        <v>286.73271295016832</v>
      </c>
      <c r="AM54" s="70">
        <f>AM29/AM$46*1000</f>
        <v>277.20071713534833</v>
      </c>
      <c r="AN54" s="42">
        <f>AN29/AN$46*1000</f>
        <v>289.17397671935169</v>
      </c>
      <c r="AO54" s="42">
        <f>AO29/AO$46*1000</f>
        <v>409.33887890512472</v>
      </c>
      <c r="AP54" s="43">
        <f>AP29/AP$46*1000</f>
        <v>388.75684184164095</v>
      </c>
      <c r="AQ54" s="44"/>
      <c r="AR54" s="70">
        <f>AR29/AR$46*1000</f>
        <v>348.86860723761174</v>
      </c>
      <c r="AS54" s="42">
        <f>AS29/AS$46*1000</f>
        <v>475.5617812557723</v>
      </c>
      <c r="AT54" s="42">
        <f>AT29/AT$46*1000</f>
        <v>490.61785450090179</v>
      </c>
      <c r="AU54" s="43">
        <f>AU29/AU$46*1000</f>
        <v>362.57530661611526</v>
      </c>
      <c r="AV54" s="44"/>
      <c r="AW54" s="70">
        <f>AW29/AW$46*1000</f>
        <v>370.38100715824652</v>
      </c>
      <c r="AX54" s="42">
        <f>AX29/AX$46*1000</f>
        <v>311.10046676228535</v>
      </c>
      <c r="AY54" s="42">
        <f>AY29/AY$46*1000</f>
        <v>486.45722934212506</v>
      </c>
      <c r="AZ54" s="43">
        <f>AZ29/AZ$46*1000</f>
        <v>533.12439410039519</v>
      </c>
      <c r="BA54" s="44"/>
      <c r="BB54" s="70">
        <f>BB29/BB$46*1000</f>
        <v>534.16712183859249</v>
      </c>
      <c r="BC54" s="42">
        <f>BC29/BC$46*1000</f>
        <v>614.03513239903202</v>
      </c>
      <c r="BD54" s="42">
        <f>BD29/BD$46*1000</f>
        <v>737.64753202165105</v>
      </c>
      <c r="BE54" s="43">
        <f>BE29/BE$46*1000</f>
        <v>1619.6483013605884</v>
      </c>
      <c r="BF54" s="44"/>
      <c r="BG54" s="70">
        <f>BG29/BG$46*1000</f>
        <v>921.57682245672697</v>
      </c>
      <c r="BH54" s="42">
        <f>BH29/BH$46*1000</f>
        <v>917.03605672583535</v>
      </c>
      <c r="BI54" s="42">
        <f>BI29/BI$46*1000</f>
        <v>992.11485249377802</v>
      </c>
      <c r="BJ54" s="43">
        <f>BJ29/BJ$46*1000</f>
        <v>960.34430570995835</v>
      </c>
      <c r="BK54" s="44"/>
      <c r="BL54" s="70">
        <f>BL29/BL$46*1000</f>
        <v>997.33009905263179</v>
      </c>
      <c r="BM54" s="42">
        <f>BM29/BM$46*1000</f>
        <v>948.21382627752143</v>
      </c>
      <c r="BN54" s="42">
        <f>BN29/BN$46*1000</f>
        <v>948.20924052453745</v>
      </c>
      <c r="BO54" s="43">
        <f>BO29/BO$46*1000</f>
        <v>1272.0099787523814</v>
      </c>
      <c r="BP54" s="44"/>
      <c r="BQ54" s="70">
        <f>BQ29/BQ$46*1000</f>
        <v>966.68484364376911</v>
      </c>
      <c r="BR54" s="42">
        <f>BR29/BR$46*1000</f>
        <v>1022.7543493936959</v>
      </c>
      <c r="BS54" s="42">
        <f>BS29/BS$46*1000</f>
        <v>1039.1676690734209</v>
      </c>
      <c r="BT54" s="43">
        <f>BT29/BT$46*1000</f>
        <v>992.06719448149317</v>
      </c>
      <c r="BU54" s="44"/>
      <c r="BV54" s="70">
        <f t="shared" ref="BV54:CH54" si="81">BV29/BV$46*1000</f>
        <v>146.16174368081357</v>
      </c>
      <c r="BW54" s="52">
        <f t="shared" si="81"/>
        <v>165.37691819317453</v>
      </c>
      <c r="BX54" s="52">
        <f t="shared" si="81"/>
        <v>178.55669092778453</v>
      </c>
      <c r="BY54" s="52">
        <f t="shared" si="81"/>
        <v>210.44990294723087</v>
      </c>
      <c r="BZ54" s="52">
        <f t="shared" si="81"/>
        <v>253.70978773857883</v>
      </c>
      <c r="CA54" s="52">
        <f t="shared" si="81"/>
        <v>252.05326898245235</v>
      </c>
      <c r="CB54" s="52">
        <f t="shared" si="81"/>
        <v>149.63689571082742</v>
      </c>
      <c r="CC54" s="52">
        <f t="shared" si="81"/>
        <v>343.88246561427349</v>
      </c>
      <c r="CD54" s="52">
        <f t="shared" si="81"/>
        <v>420.91687929814771</v>
      </c>
      <c r="CE54" s="52">
        <f t="shared" si="81"/>
        <v>425.4294358248556</v>
      </c>
      <c r="CF54" s="52">
        <f t="shared" si="81"/>
        <v>882.31550587952086</v>
      </c>
      <c r="CG54" s="52">
        <f t="shared" si="81"/>
        <v>948.37958953369218</v>
      </c>
      <c r="CH54" s="52">
        <f t="shared" si="81"/>
        <v>1040.2348783933642</v>
      </c>
      <c r="CI54" s="53">
        <f t="shared" ref="CI54" si="82">CI29/CI$46*1000</f>
        <v>1006.0636436737096</v>
      </c>
      <c r="CJ54" s="738"/>
      <c r="CK54" s="738"/>
      <c r="CL54" s="738"/>
      <c r="CM54" s="738"/>
      <c r="CN54" s="738"/>
      <c r="CO54" s="738"/>
      <c r="CP54" s="738"/>
      <c r="CQ54" s="738"/>
      <c r="CR54" s="738"/>
      <c r="CS54" s="738"/>
      <c r="CT54" s="738"/>
      <c r="CU54" s="738"/>
      <c r="CV54" s="738"/>
      <c r="CW54" s="738"/>
      <c r="CX54" s="738"/>
      <c r="CY54" s="738"/>
      <c r="CZ54" s="738"/>
      <c r="DA54" s="738"/>
      <c r="DB54" s="738"/>
      <c r="DC54" s="738"/>
      <c r="DD54" s="738"/>
      <c r="DE54" s="738"/>
      <c r="DF54" s="738"/>
      <c r="DG54" s="738"/>
    </row>
    <row r="55" spans="1:111" s="122" customFormat="1" x14ac:dyDescent="0.25">
      <c r="A55" s="856" t="s">
        <v>212</v>
      </c>
      <c r="B55" s="53"/>
      <c r="D55" s="88" t="s">
        <v>14</v>
      </c>
      <c r="E55" s="89" t="s">
        <v>14</v>
      </c>
      <c r="F55" s="89" t="s">
        <v>14</v>
      </c>
      <c r="G55" s="90" t="s">
        <v>14</v>
      </c>
      <c r="H55" s="124"/>
      <c r="I55" s="88" t="s">
        <v>14</v>
      </c>
      <c r="J55" s="89" t="s">
        <v>14</v>
      </c>
      <c r="K55" s="89" t="s">
        <v>14</v>
      </c>
      <c r="L55" s="90" t="s">
        <v>14</v>
      </c>
      <c r="M55" s="124"/>
      <c r="N55" s="88" t="s">
        <v>14</v>
      </c>
      <c r="O55" s="89" t="s">
        <v>14</v>
      </c>
      <c r="P55" s="89" t="s">
        <v>14</v>
      </c>
      <c r="Q55" s="90" t="s">
        <v>14</v>
      </c>
      <c r="R55" s="124"/>
      <c r="S55" s="88" t="s">
        <v>14</v>
      </c>
      <c r="T55" s="89" t="s">
        <v>14</v>
      </c>
      <c r="U55" s="89" t="s">
        <v>14</v>
      </c>
      <c r="V55" s="90" t="s">
        <v>14</v>
      </c>
      <c r="W55" s="124"/>
      <c r="X55" s="88" t="s">
        <v>14</v>
      </c>
      <c r="Y55" s="89" t="s">
        <v>14</v>
      </c>
      <c r="Z55" s="89" t="s">
        <v>14</v>
      </c>
      <c r="AA55" s="90" t="s">
        <v>14</v>
      </c>
      <c r="AB55" s="125"/>
      <c r="AC55" s="88" t="s">
        <v>14</v>
      </c>
      <c r="AD55" s="89" t="s">
        <v>14</v>
      </c>
      <c r="AE55" s="89" t="s">
        <v>14</v>
      </c>
      <c r="AF55" s="90" t="s">
        <v>14</v>
      </c>
      <c r="AG55" s="125"/>
      <c r="AH55" s="88" t="s">
        <v>14</v>
      </c>
      <c r="AI55" s="89" t="s">
        <v>14</v>
      </c>
      <c r="AJ55" s="89" t="s">
        <v>14</v>
      </c>
      <c r="AK55" s="90" t="s">
        <v>14</v>
      </c>
      <c r="AL55" s="125"/>
      <c r="AM55" s="88" t="s">
        <v>14</v>
      </c>
      <c r="AN55" s="89" t="s">
        <v>14</v>
      </c>
      <c r="AO55" s="89" t="s">
        <v>14</v>
      </c>
      <c r="AP55" s="90" t="s">
        <v>14</v>
      </c>
      <c r="AQ55" s="92"/>
      <c r="AR55" s="88" t="s">
        <v>14</v>
      </c>
      <c r="AS55" s="89" t="s">
        <v>14</v>
      </c>
      <c r="AT55" s="89" t="s">
        <v>14</v>
      </c>
      <c r="AU55" s="90" t="s">
        <v>14</v>
      </c>
      <c r="AV55" s="44"/>
      <c r="AW55" s="70">
        <f>AW34/AW$46*1000</f>
        <v>370.38100715824652</v>
      </c>
      <c r="AX55" s="42">
        <f t="shared" ref="AX55:BM55" si="83">AX34/AX$46*1000</f>
        <v>311.10046676228535</v>
      </c>
      <c r="AY55" s="42">
        <f t="shared" si="83"/>
        <v>486.45722934212506</v>
      </c>
      <c r="AZ55" s="43">
        <f t="shared" si="83"/>
        <v>533.12439410039519</v>
      </c>
      <c r="BA55" s="44"/>
      <c r="BB55" s="70">
        <f t="shared" si="83"/>
        <v>534.16712183859249</v>
      </c>
      <c r="BC55" s="42">
        <f t="shared" si="83"/>
        <v>614.03513239903202</v>
      </c>
      <c r="BD55" s="42">
        <f t="shared" si="83"/>
        <v>737.64753202165105</v>
      </c>
      <c r="BE55" s="43">
        <f t="shared" si="83"/>
        <v>847.01590652685786</v>
      </c>
      <c r="BF55" s="44"/>
      <c r="BG55" s="70">
        <f t="shared" si="83"/>
        <v>921.57682245672697</v>
      </c>
      <c r="BH55" s="42">
        <f t="shared" si="83"/>
        <v>917.03605672583535</v>
      </c>
      <c r="BI55" s="42">
        <f t="shared" si="83"/>
        <v>992.11485249377802</v>
      </c>
      <c r="BJ55" s="43">
        <f t="shared" si="83"/>
        <v>960.34430570995835</v>
      </c>
      <c r="BK55" s="44"/>
      <c r="BL55" s="70">
        <f t="shared" si="83"/>
        <v>997.33009905263179</v>
      </c>
      <c r="BM55" s="42">
        <f t="shared" si="83"/>
        <v>908.5571083450194</v>
      </c>
      <c r="BN55" s="42">
        <f t="shared" ref="BN55" si="84">BN34/BN$46*1000</f>
        <v>948.20924052453745</v>
      </c>
      <c r="BO55" s="43">
        <f>BO34/BO$46*1000</f>
        <v>1013.5662809315833</v>
      </c>
      <c r="BP55" s="44"/>
      <c r="BQ55" s="70">
        <f>BQ34/BQ$46*1000</f>
        <v>966.68484364376911</v>
      </c>
      <c r="BR55" s="42">
        <f>BR34/BR$46*1000</f>
        <v>1022.7543493936959</v>
      </c>
      <c r="BS55" s="42">
        <f>BS34/BS$46*1000</f>
        <v>1039.1676690734209</v>
      </c>
      <c r="BT55" s="43">
        <f>BT34/BT$46*1000</f>
        <v>1111.8824659625252</v>
      </c>
      <c r="BU55" s="44"/>
      <c r="BV55" s="88" t="s">
        <v>14</v>
      </c>
      <c r="BW55" s="126" t="s">
        <v>14</v>
      </c>
      <c r="BX55" s="126" t="s">
        <v>14</v>
      </c>
      <c r="BY55" s="126" t="s">
        <v>14</v>
      </c>
      <c r="BZ55" s="126" t="s">
        <v>14</v>
      </c>
      <c r="CA55" s="126" t="s">
        <v>14</v>
      </c>
      <c r="CB55" s="126" t="s">
        <v>14</v>
      </c>
      <c r="CC55" s="126" t="s">
        <v>14</v>
      </c>
      <c r="CD55" s="52">
        <f t="shared" ref="CD55:CG55" si="85">CD34/CD$46*1000</f>
        <v>420.91687929814771</v>
      </c>
      <c r="CE55" s="52">
        <f t="shared" si="85"/>
        <v>425.4294358248556</v>
      </c>
      <c r="CF55" s="52">
        <f t="shared" si="85"/>
        <v>686.92459517486998</v>
      </c>
      <c r="CG55" s="52">
        <f t="shared" si="85"/>
        <v>948.37958953369218</v>
      </c>
      <c r="CH55" s="52">
        <f t="shared" ref="CH55:CI55" si="86">CH34/CH$46*1000</f>
        <v>965.88810331112541</v>
      </c>
      <c r="CI55" s="53">
        <f t="shared" si="86"/>
        <v>1035.9293705790092</v>
      </c>
      <c r="CJ55" s="738"/>
      <c r="CK55" s="738"/>
      <c r="CL55" s="738"/>
      <c r="CM55" s="738"/>
      <c r="CN55" s="738"/>
      <c r="CO55" s="738"/>
      <c r="CP55" s="738"/>
      <c r="CQ55" s="738"/>
      <c r="CR55" s="738"/>
      <c r="CS55" s="738"/>
      <c r="CT55" s="738"/>
      <c r="CU55" s="738"/>
      <c r="CV55" s="738"/>
      <c r="CW55" s="738"/>
      <c r="CX55" s="738"/>
      <c r="CY55" s="738"/>
      <c r="CZ55" s="738"/>
      <c r="DA55" s="738"/>
      <c r="DB55" s="738"/>
      <c r="DC55" s="738"/>
      <c r="DD55" s="738"/>
      <c r="DE55" s="738"/>
      <c r="DF55" s="738"/>
      <c r="DG55" s="738"/>
    </row>
    <row r="56" spans="1:111" x14ac:dyDescent="0.25">
      <c r="A56" s="857"/>
      <c r="B56" s="58"/>
      <c r="D56" s="70"/>
      <c r="E56" s="42"/>
      <c r="F56" s="42"/>
      <c r="G56" s="43"/>
      <c r="H56" s="123"/>
      <c r="I56" s="70"/>
      <c r="J56" s="42"/>
      <c r="K56" s="42"/>
      <c r="L56" s="43"/>
      <c r="M56" s="123"/>
      <c r="N56" s="70"/>
      <c r="O56" s="42"/>
      <c r="P56" s="42"/>
      <c r="Q56" s="43"/>
      <c r="R56" s="123"/>
      <c r="S56" s="70"/>
      <c r="T56" s="42"/>
      <c r="U56" s="42"/>
      <c r="V56" s="43"/>
      <c r="W56" s="123"/>
      <c r="X56" s="70"/>
      <c r="Y56" s="42"/>
      <c r="Z56" s="42"/>
      <c r="AA56" s="43"/>
      <c r="AC56" s="70"/>
      <c r="AD56" s="42"/>
      <c r="AE56" s="42"/>
      <c r="AF56" s="43"/>
      <c r="AH56" s="70"/>
      <c r="AI56" s="42"/>
      <c r="AJ56" s="42"/>
      <c r="AK56" s="43"/>
      <c r="AM56" s="70"/>
      <c r="AN56" s="42"/>
      <c r="AO56" s="42"/>
      <c r="AP56" s="43"/>
      <c r="AR56" s="70"/>
      <c r="AS56" s="42"/>
      <c r="AT56" s="42"/>
      <c r="AU56" s="43"/>
      <c r="AW56" s="70"/>
      <c r="AX56" s="42"/>
      <c r="AY56" s="42"/>
      <c r="AZ56" s="43"/>
      <c r="BB56" s="70"/>
      <c r="BC56" s="42"/>
      <c r="BD56" s="42"/>
      <c r="BE56" s="43"/>
      <c r="BG56" s="70"/>
      <c r="BH56" s="42"/>
      <c r="BI56" s="42"/>
      <c r="BJ56" s="43"/>
      <c r="BK56" s="1"/>
      <c r="BL56" s="70"/>
      <c r="BM56" s="42"/>
      <c r="BN56" s="42"/>
      <c r="BO56" s="43"/>
      <c r="BP56" s="1"/>
      <c r="BQ56" s="70"/>
      <c r="BR56" s="42"/>
      <c r="BS56" s="42"/>
      <c r="BT56" s="43"/>
      <c r="BU56" s="1"/>
      <c r="BV56" s="70"/>
      <c r="BW56" s="101"/>
      <c r="BX56" s="101"/>
      <c r="BY56" s="101"/>
      <c r="BZ56" s="101"/>
      <c r="CA56" s="101"/>
      <c r="CB56" s="101"/>
      <c r="CC56" s="101"/>
      <c r="CD56" s="101"/>
      <c r="CE56" s="101"/>
      <c r="CF56" s="101"/>
      <c r="CG56" s="101"/>
      <c r="CH56" s="101"/>
      <c r="CI56" s="58"/>
      <c r="CJ56" s="738"/>
      <c r="CK56" s="738"/>
      <c r="CL56" s="738"/>
      <c r="CM56" s="738"/>
      <c r="CN56" s="738"/>
      <c r="CO56" s="738"/>
      <c r="CP56" s="738"/>
      <c r="CQ56" s="738"/>
      <c r="CR56" s="738"/>
      <c r="CS56" s="738"/>
      <c r="CT56" s="738"/>
      <c r="CU56" s="738"/>
      <c r="CV56" s="738"/>
      <c r="CW56" s="738"/>
      <c r="CX56" s="738"/>
      <c r="CY56" s="738"/>
      <c r="CZ56" s="738"/>
      <c r="DA56" s="738"/>
      <c r="DB56" s="738"/>
      <c r="DC56" s="738"/>
      <c r="DD56" s="738"/>
      <c r="DE56" s="738"/>
      <c r="DF56" s="738"/>
      <c r="DG56" s="738"/>
    </row>
    <row r="57" spans="1:111" s="136" customFormat="1" x14ac:dyDescent="0.25">
      <c r="A57" s="128" t="s">
        <v>78</v>
      </c>
      <c r="B57" s="129"/>
      <c r="C57" s="130"/>
      <c r="D57" s="131">
        <f>D15/D$11</f>
        <v>0.13774390702088737</v>
      </c>
      <c r="E57" s="132">
        <f>E15/E$11</f>
        <v>0.1412774747676446</v>
      </c>
      <c r="F57" s="132">
        <f>F15/F$11</f>
        <v>0.14398483195087533</v>
      </c>
      <c r="G57" s="133">
        <f>G15/G$11</f>
        <v>0.1317043389363951</v>
      </c>
      <c r="H57" s="134"/>
      <c r="I57" s="131">
        <f>I15/I$11</f>
        <v>0.14302082897370291</v>
      </c>
      <c r="J57" s="132">
        <f>J15/J$11</f>
        <v>0.15004940978009401</v>
      </c>
      <c r="K57" s="132">
        <f>K15/K$11</f>
        <v>0.15106940960338033</v>
      </c>
      <c r="L57" s="133">
        <f>L15/L$11</f>
        <v>0.14203114014849411</v>
      </c>
      <c r="M57" s="134"/>
      <c r="N57" s="131">
        <f>N15/N$11</f>
        <v>0.14077408589071719</v>
      </c>
      <c r="O57" s="132">
        <f>O15/O$11</f>
        <v>0.14464749982457495</v>
      </c>
      <c r="P57" s="132">
        <f>P15/P$11</f>
        <v>0.15446442668999982</v>
      </c>
      <c r="Q57" s="133">
        <f>Q15/Q$11</f>
        <v>0.15770030813437078</v>
      </c>
      <c r="R57" s="134"/>
      <c r="S57" s="131">
        <f>S15/S$11</f>
        <v>0.14962190181028884</v>
      </c>
      <c r="T57" s="132">
        <f>T15/T$11</f>
        <v>0.15025662232462422</v>
      </c>
      <c r="U57" s="132">
        <f>U15/U$11</f>
        <v>0.16213479817111631</v>
      </c>
      <c r="V57" s="133">
        <f>V15/V$11</f>
        <v>0.17312505734162831</v>
      </c>
      <c r="W57" s="134"/>
      <c r="X57" s="131">
        <f>X15/X$11</f>
        <v>0.16886854089524833</v>
      </c>
      <c r="Y57" s="132">
        <f>Y15/Y$11</f>
        <v>0.16275805818012501</v>
      </c>
      <c r="Z57" s="132">
        <f>Z15/Z$11</f>
        <v>0.16345205934462914</v>
      </c>
      <c r="AA57" s="133">
        <f>AA15/AA$11</f>
        <v>0.17475926080028206</v>
      </c>
      <c r="AB57" s="130"/>
      <c r="AC57" s="131">
        <f>AC15/AC$11</f>
        <v>0.16167593812755721</v>
      </c>
      <c r="AD57" s="132">
        <f>AD15/AD$11</f>
        <v>0.16093655958850275</v>
      </c>
      <c r="AE57" s="132">
        <f>AE15/AE$11</f>
        <v>0.17242667960949551</v>
      </c>
      <c r="AF57" s="133">
        <f>AF15/AF$11</f>
        <v>0.14795218305606819</v>
      </c>
      <c r="AG57" s="130"/>
      <c r="AH57" s="131">
        <f>AH15/AH$11</f>
        <v>0.11902711656932825</v>
      </c>
      <c r="AI57" s="132">
        <f>AI15/AI$11</f>
        <v>0.12542339444218928</v>
      </c>
      <c r="AJ57" s="132">
        <f>AJ15/AJ$11</f>
        <v>0.13076612304044002</v>
      </c>
      <c r="AK57" s="133">
        <f>AK15/AK$11</f>
        <v>0.12949429832480397</v>
      </c>
      <c r="AL57" s="130"/>
      <c r="AM57" s="131">
        <f>AM15/AM$11</f>
        <v>0.12696480784205327</v>
      </c>
      <c r="AN57" s="132">
        <f>AN15/AN$11</f>
        <v>0.12551360137400253</v>
      </c>
      <c r="AO57" s="132">
        <f>AO15/AO$11</f>
        <v>0.15286713056268356</v>
      </c>
      <c r="AP57" s="133">
        <f>AP15/AP$11</f>
        <v>0.15078508814435518</v>
      </c>
      <c r="AQ57" s="135"/>
      <c r="AR57" s="131">
        <f>AR15/AR$11</f>
        <v>0.1354281288330122</v>
      </c>
      <c r="AS57" s="132">
        <f>AS15/AS$11</f>
        <v>0.16310805061860731</v>
      </c>
      <c r="AT57" s="132">
        <f>AT15/AT$11</f>
        <v>0.16269217530289357</v>
      </c>
      <c r="AU57" s="133">
        <f>AU15/AU$11</f>
        <v>0.13232280672322314</v>
      </c>
      <c r="AV57" s="135"/>
      <c r="AW57" s="131">
        <f>AW15/AW$11</f>
        <v>0.11084922644274019</v>
      </c>
      <c r="AX57" s="132">
        <f>AX15/AX$11</f>
        <v>9.8174414475061506E-2</v>
      </c>
      <c r="AY57" s="132">
        <f>AY15/AY$11</f>
        <v>0.12195796960788263</v>
      </c>
      <c r="AZ57" s="133">
        <f>AZ15/AZ$11</f>
        <v>0.1250547366714804</v>
      </c>
      <c r="BA57" s="135"/>
      <c r="BB57" s="131">
        <f>BB15/BB$11</f>
        <v>0.11982838577181609</v>
      </c>
      <c r="BC57" s="132">
        <f>BC15/BC$11</f>
        <v>0.13361544608007409</v>
      </c>
      <c r="BD57" s="132">
        <f>BD15/BD$11</f>
        <v>0.15070587486916068</v>
      </c>
      <c r="BE57" s="133">
        <f>BE15/BE$11</f>
        <v>0.30542775879156886</v>
      </c>
      <c r="BF57" s="135"/>
      <c r="BG57" s="131">
        <f>BG15/BG$11</f>
        <v>0.19391364894381269</v>
      </c>
      <c r="BH57" s="132">
        <f>BH15/BH$11</f>
        <v>0.19653096745200938</v>
      </c>
      <c r="BI57" s="132">
        <f>BI15/BI$11</f>
        <v>0.22015023161572644</v>
      </c>
      <c r="BJ57" s="133">
        <f>BJ15/BJ$11</f>
        <v>0.20890124476566202</v>
      </c>
      <c r="BK57" s="135"/>
      <c r="BL57" s="131">
        <f>BL15/BL$11</f>
        <v>0.20584575262716745</v>
      </c>
      <c r="BM57" s="132">
        <f>BM15/BM$11</f>
        <v>0.19542539468700415</v>
      </c>
      <c r="BN57" s="132">
        <f>BN15/BN$11</f>
        <v>0.19991890695973052</v>
      </c>
      <c r="BO57" s="133">
        <f>BO15/BO$11</f>
        <v>0.24350232722944026</v>
      </c>
      <c r="BP57" s="135"/>
      <c r="BQ57" s="131">
        <f>BQ15/BQ$11</f>
        <v>0.18702463682162204</v>
      </c>
      <c r="BR57" s="132">
        <f>BR15/BR$11</f>
        <v>0.18513432329157914</v>
      </c>
      <c r="BS57" s="132">
        <f>BS15/BS$11</f>
        <v>0.21130842526046842</v>
      </c>
      <c r="BT57" s="133">
        <f>BT15/BT$11</f>
        <v>0.21921785654983836</v>
      </c>
      <c r="BU57" s="135"/>
      <c r="BV57" s="131">
        <f t="shared" ref="BV57:CH57" si="87">BV15/BV$11</f>
        <v>0.13875266567614797</v>
      </c>
      <c r="BW57" s="132">
        <f t="shared" si="87"/>
        <v>0.14666738287678838</v>
      </c>
      <c r="BX57" s="132">
        <f t="shared" si="87"/>
        <v>0.14976358373657234</v>
      </c>
      <c r="BY57" s="132">
        <f t="shared" si="87"/>
        <v>0.15940881893428194</v>
      </c>
      <c r="BZ57" s="132">
        <f t="shared" si="87"/>
        <v>0.16742839367993345</v>
      </c>
      <c r="CA57" s="132">
        <f t="shared" si="87"/>
        <v>0.16051267629999202</v>
      </c>
      <c r="CB57" s="132">
        <f t="shared" si="87"/>
        <v>0.1263956280220998</v>
      </c>
      <c r="CC57" s="132">
        <f t="shared" si="87"/>
        <v>0.13952048164602726</v>
      </c>
      <c r="CD57" s="132">
        <f t="shared" si="87"/>
        <v>0.14823628125519067</v>
      </c>
      <c r="CE57" s="132">
        <f t="shared" si="87"/>
        <v>0.11476222919022185</v>
      </c>
      <c r="CF57" s="132">
        <f t="shared" si="87"/>
        <v>0.17739046452254931</v>
      </c>
      <c r="CG57" s="132">
        <f t="shared" si="87"/>
        <v>0.20481868233251516</v>
      </c>
      <c r="CH57" s="132">
        <f t="shared" si="87"/>
        <v>0.21200257414191087</v>
      </c>
      <c r="CI57" s="133">
        <f t="shared" ref="CI57" si="88">CI15/CI$11</f>
        <v>0.20101644913353181</v>
      </c>
      <c r="CJ57" s="738"/>
      <c r="CK57" s="738"/>
      <c r="CL57" s="738"/>
      <c r="CM57" s="738"/>
      <c r="CN57" s="738"/>
      <c r="CO57" s="738"/>
      <c r="CP57" s="738"/>
      <c r="CQ57" s="738"/>
      <c r="CR57" s="738"/>
      <c r="CS57" s="738"/>
      <c r="CT57" s="738"/>
      <c r="CU57" s="738"/>
      <c r="CV57" s="738"/>
      <c r="CW57" s="738"/>
      <c r="CX57" s="738"/>
      <c r="CY57" s="738"/>
      <c r="CZ57" s="738"/>
      <c r="DA57" s="738"/>
      <c r="DB57" s="738"/>
      <c r="DC57" s="738"/>
      <c r="DD57" s="738"/>
      <c r="DE57" s="738"/>
      <c r="DF57" s="738"/>
      <c r="DG57" s="738"/>
    </row>
    <row r="58" spans="1:111" s="136" customFormat="1" x14ac:dyDescent="0.25">
      <c r="A58" s="128" t="s">
        <v>79</v>
      </c>
      <c r="B58" s="129"/>
      <c r="C58" s="130"/>
      <c r="D58" s="131">
        <f>D25/D$11</f>
        <v>2.9872062681139358E-2</v>
      </c>
      <c r="E58" s="132">
        <f>E25/E$11</f>
        <v>3.0784918045226265E-2</v>
      </c>
      <c r="F58" s="132">
        <f>F25/F$11</f>
        <v>3.5521278634700088E-2</v>
      </c>
      <c r="G58" s="133">
        <f>G25/G$11</f>
        <v>2.2390468414550321E-2</v>
      </c>
      <c r="H58" s="134"/>
      <c r="I58" s="131">
        <f>I25/I$11</f>
        <v>3.333688460803317E-2</v>
      </c>
      <c r="J58" s="132">
        <f>J25/J$11</f>
        <v>3.990446559661244E-2</v>
      </c>
      <c r="K58" s="132">
        <f>K25/K$11</f>
        <v>4.4385410574793539E-2</v>
      </c>
      <c r="L58" s="133">
        <f>L25/L$11</f>
        <v>2.9433995239003617E-2</v>
      </c>
      <c r="M58" s="134"/>
      <c r="N58" s="131">
        <f>N25/N$11</f>
        <v>2.971086553183799E-2</v>
      </c>
      <c r="O58" s="132">
        <f>O25/O$11</f>
        <v>3.9007507608622864E-2</v>
      </c>
      <c r="P58" s="132">
        <f>P25/P$11</f>
        <v>4.9918390455854576E-2</v>
      </c>
      <c r="Q58" s="133">
        <f>Q25/Q$11</f>
        <v>4.475026286909959E-2</v>
      </c>
      <c r="R58" s="134"/>
      <c r="S58" s="131">
        <f>S25/S$11</f>
        <v>3.6762803991890497E-2</v>
      </c>
      <c r="T58" s="132">
        <f>T25/T$11</f>
        <v>3.3887057432093373E-2</v>
      </c>
      <c r="U58" s="132">
        <f>U25/U$11</f>
        <v>5.4869878619605447E-2</v>
      </c>
      <c r="V58" s="133">
        <f>V25/V$11</f>
        <v>5.7003828688029959E-2</v>
      </c>
      <c r="W58" s="134"/>
      <c r="X58" s="131">
        <f>X25/X$11</f>
        <v>5.6222727696067232E-2</v>
      </c>
      <c r="Y58" s="132">
        <f>Y25/Y$11</f>
        <v>5.1472810465893359E-2</v>
      </c>
      <c r="Z58" s="132">
        <f>Z25/Z$11</f>
        <v>4.7922849237917037E-2</v>
      </c>
      <c r="AA58" s="133">
        <f>AA25/AA$11</f>
        <v>5.9758786119775566E-2</v>
      </c>
      <c r="AB58" s="130"/>
      <c r="AC58" s="131">
        <f>AC25/AC$11</f>
        <v>5.2830018323946439E-2</v>
      </c>
      <c r="AD58" s="132">
        <f>AD25/AD$11</f>
        <v>5.1714624271027632E-2</v>
      </c>
      <c r="AE58" s="132">
        <f>AE25/AE$11</f>
        <v>7.0426760293092611E-2</v>
      </c>
      <c r="AF58" s="133">
        <f>AF25/AF$11</f>
        <v>-1.5989269285392718E-3</v>
      </c>
      <c r="AG58" s="130"/>
      <c r="AH58" s="131">
        <f>AH25/AH$11</f>
        <v>-0.13743703828203835</v>
      </c>
      <c r="AI58" s="132">
        <f>AI25/AI$11</f>
        <v>5.0921430481623502E-2</v>
      </c>
      <c r="AJ58" s="132">
        <f>AJ25/AJ$11</f>
        <v>5.4887877715074654E-2</v>
      </c>
      <c r="AK58" s="133">
        <f>AK25/AK$11</f>
        <v>3.7312299539068304E-2</v>
      </c>
      <c r="AL58" s="130"/>
      <c r="AM58" s="131">
        <f>AM25/AM$11</f>
        <v>3.1811386093789709E-2</v>
      </c>
      <c r="AN58" s="132">
        <f>AN25/AN$11</f>
        <v>3.8654083902524096E-2</v>
      </c>
      <c r="AO58" s="132">
        <f>AO25/AO$11</f>
        <v>7.1282308847773659E-2</v>
      </c>
      <c r="AP58" s="133">
        <f>AP25/AP$11</f>
        <v>6.334685720359598E-2</v>
      </c>
      <c r="AQ58" s="135"/>
      <c r="AR58" s="131">
        <f>AR25/AR$11</f>
        <v>5.1225032447284949E-2</v>
      </c>
      <c r="AS58" s="132">
        <f>AS25/AS$11</f>
        <v>8.6302145055070043E-2</v>
      </c>
      <c r="AT58" s="132">
        <f>AT25/AT$11</f>
        <v>8.3118890503191878E-2</v>
      </c>
      <c r="AU58" s="133">
        <f>AU25/AU$11</f>
        <v>4.7169858583795243E-2</v>
      </c>
      <c r="AV58" s="135"/>
      <c r="AW58" s="131">
        <f>AW25/AW$11</f>
        <v>4.2906242999819981E-2</v>
      </c>
      <c r="AX58" s="132">
        <f>AX25/AX$11</f>
        <v>3.1151351303422139E-2</v>
      </c>
      <c r="AY58" s="132">
        <f>AY25/AY$11</f>
        <v>5.7969055214982822E-2</v>
      </c>
      <c r="AZ58" s="133">
        <f>AZ25/AZ$11</f>
        <v>5.7582198548017535E-2</v>
      </c>
      <c r="BA58" s="135"/>
      <c r="BB58" s="131">
        <f>BB25/BB$11</f>
        <v>5.3806452022448853E-2</v>
      </c>
      <c r="BC58" s="132">
        <f>BC25/BC$11</f>
        <v>6.3724361639538443E-2</v>
      </c>
      <c r="BD58" s="132">
        <f>BD25/BD$11</f>
        <v>8.3830896043323833E-2</v>
      </c>
      <c r="BE58" s="133">
        <f>BE25/BE$11</f>
        <v>0.21949969826601964</v>
      </c>
      <c r="BF58" s="135"/>
      <c r="BG58" s="131">
        <f>BG25/BG$11</f>
        <v>0.11525104516560573</v>
      </c>
      <c r="BH58" s="132">
        <f>BH25/BH$11</f>
        <v>0.11416543566652886</v>
      </c>
      <c r="BI58" s="132">
        <f>BI25/BI$11</f>
        <v>0.13491024556221254</v>
      </c>
      <c r="BJ58" s="133">
        <f>BJ25/BJ$11</f>
        <v>0.12088075788822635</v>
      </c>
      <c r="BK58" s="135"/>
      <c r="BL58" s="131">
        <f>BL25/BL$11</f>
        <v>0.1230967756319947</v>
      </c>
      <c r="BM58" s="132">
        <f>BM25/BM$11</f>
        <v>0.11869806170710867</v>
      </c>
      <c r="BN58" s="132">
        <f>BN25/BN$11</f>
        <v>0.12462534438944858</v>
      </c>
      <c r="BO58" s="133">
        <f>BO25/BO$11</f>
        <v>0.17096760345851017</v>
      </c>
      <c r="BP58" s="135"/>
      <c r="BQ58" s="131">
        <f>BQ25/BQ$11</f>
        <v>0.10583456681201131</v>
      </c>
      <c r="BR58" s="132">
        <f>BR25/BR$11</f>
        <v>9.6243175048810622E-2</v>
      </c>
      <c r="BS58" s="132">
        <f>BS25/BS$11</f>
        <v>0.12867157852482985</v>
      </c>
      <c r="BT58" s="133">
        <f>BT25/BT$11</f>
        <v>0.11463937165901839</v>
      </c>
      <c r="BU58" s="135"/>
      <c r="BV58" s="131">
        <f t="shared" ref="BV58:CH58" si="89">BV25/BV$11</f>
        <v>2.970616924874939E-2</v>
      </c>
      <c r="BW58" s="132">
        <f t="shared" si="89"/>
        <v>3.6921775218118028E-2</v>
      </c>
      <c r="BX58" s="132">
        <f t="shared" si="89"/>
        <v>4.1298632896892229E-2</v>
      </c>
      <c r="BY58" s="132">
        <f t="shared" si="89"/>
        <v>4.628510966120862E-2</v>
      </c>
      <c r="BZ58" s="132">
        <f t="shared" si="89"/>
        <v>5.3759727291161678E-2</v>
      </c>
      <c r="CA58" s="132">
        <f t="shared" si="89"/>
        <v>4.215694644976524E-2</v>
      </c>
      <c r="CB58" s="132">
        <f t="shared" si="89"/>
        <v>5.0497621179477264E-3</v>
      </c>
      <c r="CC58" s="132">
        <f t="shared" si="89"/>
        <v>5.2006103796154092E-2</v>
      </c>
      <c r="CD58" s="132">
        <f t="shared" si="89"/>
        <v>6.672324639976121E-2</v>
      </c>
      <c r="CE58" s="132">
        <f t="shared" si="89"/>
        <v>4.8257412993653902E-2</v>
      </c>
      <c r="CF58" s="132">
        <f t="shared" si="89"/>
        <v>0.10523871992676627</v>
      </c>
      <c r="CG58" s="132">
        <f t="shared" si="89"/>
        <v>0.12128841787496859</v>
      </c>
      <c r="CH58" s="132">
        <f t="shared" si="89"/>
        <v>0.13546546750791139</v>
      </c>
      <c r="CI58" s="133">
        <f t="shared" ref="CI58" si="90">CI25/CI$11</f>
        <v>0.11157796518192635</v>
      </c>
      <c r="CJ58" s="738"/>
      <c r="CK58" s="738"/>
      <c r="CL58" s="738"/>
      <c r="CM58" s="738"/>
      <c r="CN58" s="738"/>
      <c r="CO58" s="738"/>
      <c r="CP58" s="738"/>
      <c r="CQ58" s="738"/>
      <c r="CR58" s="738"/>
      <c r="CS58" s="738"/>
      <c r="CT58" s="738"/>
      <c r="CU58" s="738"/>
      <c r="CV58" s="738"/>
      <c r="CW58" s="738"/>
      <c r="CX58" s="738"/>
      <c r="CY58" s="738"/>
      <c r="CZ58" s="738"/>
      <c r="DA58" s="738"/>
      <c r="DB58" s="738"/>
      <c r="DC58" s="738"/>
      <c r="DD58" s="738"/>
      <c r="DE58" s="738"/>
      <c r="DF58" s="738"/>
      <c r="DG58" s="738"/>
    </row>
    <row r="59" spans="1:111" s="136" customFormat="1" x14ac:dyDescent="0.25">
      <c r="A59" s="128" t="s">
        <v>80</v>
      </c>
      <c r="B59" s="129"/>
      <c r="C59" s="130"/>
      <c r="D59" s="131">
        <f>D29/D$11</f>
        <v>6.513483762828691E-2</v>
      </c>
      <c r="E59" s="132">
        <f>E29/E$11</f>
        <v>6.4702108936584665E-2</v>
      </c>
      <c r="F59" s="132">
        <f>F29/F$11</f>
        <v>6.8776297677539122E-2</v>
      </c>
      <c r="G59" s="133">
        <f>G29/G$11</f>
        <v>5.6704844707038439E-2</v>
      </c>
      <c r="H59" s="134"/>
      <c r="I59" s="131">
        <f>I29/I$11</f>
        <v>6.9012434684888282E-2</v>
      </c>
      <c r="J59" s="132">
        <f>J29/J$11</f>
        <v>7.3240115048822788E-2</v>
      </c>
      <c r="K59" s="132">
        <f>K29/K$11</f>
        <v>7.6414310996231083E-2</v>
      </c>
      <c r="L59" s="133">
        <f>L29/L$11</f>
        <v>6.2725612285396179E-2</v>
      </c>
      <c r="M59" s="134"/>
      <c r="N59" s="131">
        <f>N29/N$11</f>
        <v>6.5596189624061704E-2</v>
      </c>
      <c r="O59" s="132">
        <f>O29/O$11</f>
        <v>7.2617303615956197E-2</v>
      </c>
      <c r="P59" s="132">
        <f>P29/P$11</f>
        <v>8.1596912100438082E-2</v>
      </c>
      <c r="Q59" s="133">
        <f>Q29/Q$11</f>
        <v>7.748007553312454E-2</v>
      </c>
      <c r="R59" s="134"/>
      <c r="S59" s="131">
        <f>S29/S$11</f>
        <v>6.9677454078789905E-2</v>
      </c>
      <c r="T59" s="132">
        <f>T29/T$11</f>
        <v>6.4899635106970013E-2</v>
      </c>
      <c r="U59" s="132">
        <f>U29/U$11</f>
        <v>8.5116492923865861E-2</v>
      </c>
      <c r="V59" s="133">
        <f>V29/V$11</f>
        <v>8.7046488254730339E-2</v>
      </c>
      <c r="W59" s="134"/>
      <c r="X59" s="131">
        <f>X29/X$11</f>
        <v>8.8026631385853565E-2</v>
      </c>
      <c r="Y59" s="132">
        <f>Y29/Y$11</f>
        <v>8.071184293564905E-2</v>
      </c>
      <c r="Z59" s="132">
        <f>Z29/Z$11</f>
        <v>7.6185494797788481E-2</v>
      </c>
      <c r="AA59" s="133">
        <f>AA29/AA$11</f>
        <v>8.8625690122518058E-2</v>
      </c>
      <c r="AB59" s="130"/>
      <c r="AC59" s="131">
        <f>AC29/AC$11</f>
        <v>8.3253656189987951E-2</v>
      </c>
      <c r="AD59" s="132">
        <f>AD29/AD$11</f>
        <v>8.1998568513330303E-2</v>
      </c>
      <c r="AE59" s="132">
        <f>AE29/AE$11</f>
        <v>0.10062633699938336</v>
      </c>
      <c r="AF59" s="133">
        <f>AF29/AF$11</f>
        <v>2.8786186228548508E-2</v>
      </c>
      <c r="AG59" s="130"/>
      <c r="AH59" s="131">
        <f>AH29/AH$11</f>
        <v>-0.10456789590137198</v>
      </c>
      <c r="AI59" s="132">
        <f>AI29/AI$11</f>
        <v>8.3946089088867179E-2</v>
      </c>
      <c r="AJ59" s="132">
        <f>AJ29/AJ$11</f>
        <v>8.5145094454580461E-2</v>
      </c>
      <c r="AK59" s="133">
        <f>AK29/AK$11</f>
        <v>6.7737611780807658E-2</v>
      </c>
      <c r="AL59" s="130"/>
      <c r="AM59" s="131">
        <f>AM29/AM$11</f>
        <v>6.6768263216630444E-2</v>
      </c>
      <c r="AN59" s="132">
        <f>AN29/AN$11</f>
        <v>6.865734178642928E-2</v>
      </c>
      <c r="AO59" s="132">
        <f>AO29/AO$11</f>
        <v>9.8973518833065183E-2</v>
      </c>
      <c r="AP59" s="133">
        <f>AP29/AP$11</f>
        <v>9.3944906072056175E-2</v>
      </c>
      <c r="AQ59" s="135"/>
      <c r="AR59" s="131">
        <f>AR29/AR$11</f>
        <v>8.3433065782333532E-2</v>
      </c>
      <c r="AS59" s="132">
        <f>AS29/AS$11</f>
        <v>0.11933360576248556</v>
      </c>
      <c r="AT59" s="132">
        <f>AT29/AT$11</f>
        <v>0.11363997471351427</v>
      </c>
      <c r="AU59" s="133">
        <f>AU29/AU$11</f>
        <v>7.8417190008989807E-2</v>
      </c>
      <c r="AV59" s="135"/>
      <c r="AW59" s="131">
        <f>AW29/AW$11</f>
        <v>7.3731607528773169E-2</v>
      </c>
      <c r="AX59" s="132">
        <f>AX29/AX$11</f>
        <v>5.8211345804100985E-2</v>
      </c>
      <c r="AY59" s="132">
        <f>AY29/AY$11</f>
        <v>8.2274647523260622E-2</v>
      </c>
      <c r="AZ59" s="133">
        <f>AZ29/AZ$11</f>
        <v>8.2796655255308826E-2</v>
      </c>
      <c r="BA59" s="135"/>
      <c r="BB59" s="131">
        <f>BB29/BB$11</f>
        <v>8.075043830806998E-2</v>
      </c>
      <c r="BC59" s="132">
        <f>BC29/BC$11</f>
        <v>8.8660185774892222E-2</v>
      </c>
      <c r="BD59" s="132">
        <f>BD29/BD$11</f>
        <v>0.10836111051621281</v>
      </c>
      <c r="BE59" s="133">
        <f>BE29/BE$11</f>
        <v>0.24672762844973339</v>
      </c>
      <c r="BF59" s="135"/>
      <c r="BG59" s="131">
        <f>BG29/BG$11</f>
        <v>0.1454159907883546</v>
      </c>
      <c r="BH59" s="132">
        <f>BH29/BH$11</f>
        <v>0.14596045633654398</v>
      </c>
      <c r="BI59" s="132">
        <f>BI29/BI$11</f>
        <v>0.16774740468256369</v>
      </c>
      <c r="BJ59" s="133">
        <f>BJ29/BJ$11</f>
        <v>0.15902999185669525</v>
      </c>
      <c r="BK59" s="135"/>
      <c r="BL59" s="131">
        <f>BL29/BL$11</f>
        <v>0.16027929614350439</v>
      </c>
      <c r="BM59" s="132">
        <f>BM29/BM$11</f>
        <v>0.15369644242734704</v>
      </c>
      <c r="BN59" s="132">
        <f>BN29/BN$11</f>
        <v>0.14810439506946174</v>
      </c>
      <c r="BO59" s="133">
        <f>BO29/BO$11</f>
        <v>0.18057036840868446</v>
      </c>
      <c r="BP59" s="135"/>
      <c r="BQ59" s="131">
        <f>BQ29/BQ$11</f>
        <v>0.13720378700402425</v>
      </c>
      <c r="BR59" s="132">
        <f>BR29/BR$11</f>
        <v>0.14141341787453166</v>
      </c>
      <c r="BS59" s="132">
        <f>BS29/BS$11</f>
        <v>0.14436063311557482</v>
      </c>
      <c r="BT59" s="133">
        <f>BT29/BT$11</f>
        <v>0.13584205750573425</v>
      </c>
      <c r="BU59" s="135"/>
      <c r="BV59" s="131">
        <f t="shared" ref="BV59:CH59" si="91">BV29/BV$11</f>
        <v>6.387247321238318E-2</v>
      </c>
      <c r="BW59" s="132">
        <f t="shared" si="91"/>
        <v>7.0442252270659617E-2</v>
      </c>
      <c r="BX59" s="132">
        <f t="shared" si="91"/>
        <v>7.4681191023971139E-2</v>
      </c>
      <c r="BY59" s="132">
        <f t="shared" si="91"/>
        <v>7.726182321540595E-2</v>
      </c>
      <c r="BZ59" s="132">
        <f t="shared" si="91"/>
        <v>8.3235567585863285E-2</v>
      </c>
      <c r="CA59" s="132">
        <f t="shared" si="91"/>
        <v>7.247793281230086E-2</v>
      </c>
      <c r="CB59" s="132">
        <f t="shared" si="91"/>
        <v>3.6645926473939786E-2</v>
      </c>
      <c r="CC59" s="132">
        <f t="shared" si="91"/>
        <v>8.2687101235719956E-2</v>
      </c>
      <c r="CD59" s="132">
        <f t="shared" si="91"/>
        <v>9.842240528285022E-2</v>
      </c>
      <c r="CE59" s="132">
        <f t="shared" si="91"/>
        <v>7.4839540675453939E-2</v>
      </c>
      <c r="CF59" s="132">
        <f t="shared" si="91"/>
        <v>0.13109309538408698</v>
      </c>
      <c r="CG59" s="132">
        <f t="shared" si="91"/>
        <v>0.15446519617195023</v>
      </c>
      <c r="CH59" s="132">
        <f t="shared" si="91"/>
        <v>0.16095767721480475</v>
      </c>
      <c r="CI59" s="133">
        <f t="shared" ref="CI59" si="92">CI29/CI$11</f>
        <v>0.13979334167781823</v>
      </c>
      <c r="CJ59" s="738"/>
      <c r="CK59" s="738"/>
      <c r="CL59" s="738"/>
      <c r="CM59" s="738"/>
      <c r="CN59" s="738"/>
      <c r="CO59" s="738"/>
      <c r="CP59" s="738"/>
      <c r="CQ59" s="738"/>
      <c r="CR59" s="738"/>
      <c r="CS59" s="738"/>
      <c r="CT59" s="738"/>
      <c r="CU59" s="738"/>
      <c r="CV59" s="738"/>
      <c r="CW59" s="738"/>
      <c r="CX59" s="738"/>
      <c r="CY59" s="738"/>
      <c r="CZ59" s="738"/>
      <c r="DA59" s="738"/>
      <c r="DB59" s="738"/>
      <c r="DC59" s="738"/>
      <c r="DD59" s="738"/>
      <c r="DE59" s="738"/>
      <c r="DF59" s="738"/>
      <c r="DG59" s="738"/>
    </row>
    <row r="60" spans="1:111" s="136" customFormat="1" x14ac:dyDescent="0.25">
      <c r="A60" s="128" t="s">
        <v>182</v>
      </c>
      <c r="B60" s="129"/>
      <c r="C60" s="130"/>
      <c r="D60" s="137" t="s">
        <v>14</v>
      </c>
      <c r="E60" s="138" t="s">
        <v>14</v>
      </c>
      <c r="F60" s="138" t="s">
        <v>14</v>
      </c>
      <c r="G60" s="139" t="s">
        <v>14</v>
      </c>
      <c r="H60" s="140"/>
      <c r="I60" s="137" t="s">
        <v>14</v>
      </c>
      <c r="J60" s="138" t="s">
        <v>14</v>
      </c>
      <c r="K60" s="138" t="s">
        <v>14</v>
      </c>
      <c r="L60" s="139" t="s">
        <v>14</v>
      </c>
      <c r="M60" s="140"/>
      <c r="N60" s="137" t="s">
        <v>14</v>
      </c>
      <c r="O60" s="138" t="s">
        <v>14</v>
      </c>
      <c r="P60" s="138" t="s">
        <v>14</v>
      </c>
      <c r="Q60" s="139" t="s">
        <v>14</v>
      </c>
      <c r="R60" s="140"/>
      <c r="S60" s="137" t="s">
        <v>14</v>
      </c>
      <c r="T60" s="138" t="s">
        <v>14</v>
      </c>
      <c r="U60" s="138" t="s">
        <v>14</v>
      </c>
      <c r="V60" s="139" t="s">
        <v>14</v>
      </c>
      <c r="W60" s="140"/>
      <c r="X60" s="137" t="s">
        <v>14</v>
      </c>
      <c r="Y60" s="138" t="s">
        <v>14</v>
      </c>
      <c r="Z60" s="138" t="s">
        <v>14</v>
      </c>
      <c r="AA60" s="139" t="s">
        <v>14</v>
      </c>
      <c r="AB60" s="141"/>
      <c r="AC60" s="137" t="s">
        <v>14</v>
      </c>
      <c r="AD60" s="138" t="s">
        <v>14</v>
      </c>
      <c r="AE60" s="138" t="s">
        <v>14</v>
      </c>
      <c r="AF60" s="139" t="s">
        <v>14</v>
      </c>
      <c r="AG60" s="141"/>
      <c r="AH60" s="137" t="s">
        <v>14</v>
      </c>
      <c r="AI60" s="138" t="s">
        <v>14</v>
      </c>
      <c r="AJ60" s="138" t="s">
        <v>14</v>
      </c>
      <c r="AK60" s="139" t="s">
        <v>14</v>
      </c>
      <c r="AL60" s="141"/>
      <c r="AM60" s="137" t="s">
        <v>14</v>
      </c>
      <c r="AN60" s="138" t="s">
        <v>14</v>
      </c>
      <c r="AO60" s="138" t="s">
        <v>14</v>
      </c>
      <c r="AP60" s="139" t="s">
        <v>14</v>
      </c>
      <c r="AQ60" s="142"/>
      <c r="AR60" s="137" t="s">
        <v>14</v>
      </c>
      <c r="AS60" s="138" t="s">
        <v>14</v>
      </c>
      <c r="AT60" s="138" t="s">
        <v>14</v>
      </c>
      <c r="AU60" s="139" t="s">
        <v>14</v>
      </c>
      <c r="AV60" s="135"/>
      <c r="AW60" s="131">
        <f>AW34/AW$11</f>
        <v>7.3731607528773169E-2</v>
      </c>
      <c r="AX60" s="132">
        <f t="shared" ref="AX60:BM60" si="93">AX34/AX$11</f>
        <v>5.8211345804100985E-2</v>
      </c>
      <c r="AY60" s="132">
        <f t="shared" si="93"/>
        <v>8.2274647523260622E-2</v>
      </c>
      <c r="AZ60" s="133">
        <f t="shared" si="93"/>
        <v>8.2796655255308826E-2</v>
      </c>
      <c r="BA60" s="135"/>
      <c r="BB60" s="131">
        <f t="shared" si="93"/>
        <v>8.075043830806998E-2</v>
      </c>
      <c r="BC60" s="132">
        <f t="shared" si="93"/>
        <v>8.8660185774892222E-2</v>
      </c>
      <c r="BD60" s="132">
        <f t="shared" si="93"/>
        <v>0.10836111051621281</v>
      </c>
      <c r="BE60" s="133">
        <f t="shared" si="93"/>
        <v>0.12902938600992378</v>
      </c>
      <c r="BF60" s="135"/>
      <c r="BG60" s="131">
        <f t="shared" si="93"/>
        <v>0.1454159907883546</v>
      </c>
      <c r="BH60" s="132">
        <f t="shared" si="93"/>
        <v>0.14596045633654398</v>
      </c>
      <c r="BI60" s="132">
        <f t="shared" si="93"/>
        <v>0.16774740468256369</v>
      </c>
      <c r="BJ60" s="133">
        <f t="shared" si="93"/>
        <v>0.15902999185669525</v>
      </c>
      <c r="BK60" s="135"/>
      <c r="BL60" s="131">
        <f t="shared" si="93"/>
        <v>0.16027929614350439</v>
      </c>
      <c r="BM60" s="132">
        <f t="shared" si="93"/>
        <v>0.14726846564019305</v>
      </c>
      <c r="BN60" s="132">
        <f t="shared" ref="BN60" si="94">BN34/BN$11</f>
        <v>0.14810439506946174</v>
      </c>
      <c r="BO60" s="133">
        <f t="shared" ref="BO60" si="95">BO34/BO$11</f>
        <v>0.1438825479450615</v>
      </c>
      <c r="BP60" s="135"/>
      <c r="BQ60" s="131">
        <f t="shared" ref="BQ60:BR60" si="96">BQ34/BQ$11</f>
        <v>0.13720378700402425</v>
      </c>
      <c r="BR60" s="132">
        <f t="shared" si="96"/>
        <v>0.14141341787453166</v>
      </c>
      <c r="BS60" s="132">
        <f t="shared" ref="BS60:BT60" si="97">BS34/BS$11</f>
        <v>0.14436063311557482</v>
      </c>
      <c r="BT60" s="133">
        <f t="shared" si="97"/>
        <v>0.15224815690013888</v>
      </c>
      <c r="BU60" s="135"/>
      <c r="BV60" s="137" t="s">
        <v>14</v>
      </c>
      <c r="BW60" s="138" t="s">
        <v>14</v>
      </c>
      <c r="BX60" s="138" t="s">
        <v>14</v>
      </c>
      <c r="BY60" s="138" t="s">
        <v>14</v>
      </c>
      <c r="BZ60" s="138" t="s">
        <v>14</v>
      </c>
      <c r="CA60" s="138" t="s">
        <v>14</v>
      </c>
      <c r="CB60" s="138" t="s">
        <v>14</v>
      </c>
      <c r="CC60" s="138" t="s">
        <v>14</v>
      </c>
      <c r="CD60" s="132">
        <f t="shared" ref="CD60:CG60" si="98">CD34/CD$11</f>
        <v>9.842240528285022E-2</v>
      </c>
      <c r="CE60" s="132">
        <f>CE34/CE$11</f>
        <v>7.4839540675453939E-2</v>
      </c>
      <c r="CF60" s="132">
        <f t="shared" si="98"/>
        <v>0.10206221116693254</v>
      </c>
      <c r="CG60" s="132">
        <f t="shared" si="98"/>
        <v>0.15446519617195023</v>
      </c>
      <c r="CH60" s="132">
        <f t="shared" ref="CH60:CI60" si="99">CH34/CH$11</f>
        <v>0.14945384815253457</v>
      </c>
      <c r="CI60" s="133">
        <f t="shared" si="99"/>
        <v>0.14394320813207512</v>
      </c>
      <c r="CJ60" s="738"/>
      <c r="CK60" s="738"/>
      <c r="CL60" s="738"/>
      <c r="CM60" s="738"/>
      <c r="CN60" s="738"/>
      <c r="CO60" s="738"/>
      <c r="CP60" s="738"/>
      <c r="CQ60" s="738"/>
      <c r="CR60" s="738"/>
      <c r="CS60" s="738"/>
      <c r="CT60" s="738"/>
      <c r="CU60" s="738"/>
      <c r="CV60" s="738"/>
      <c r="CW60" s="738"/>
      <c r="CX60" s="738"/>
      <c r="CY60" s="738"/>
      <c r="CZ60" s="738"/>
      <c r="DA60" s="738"/>
      <c r="DB60" s="738"/>
      <c r="DC60" s="738"/>
      <c r="DD60" s="738"/>
      <c r="DE60" s="738"/>
      <c r="DF60" s="738"/>
      <c r="DG60" s="738"/>
    </row>
    <row r="61" spans="1:111" x14ac:dyDescent="0.25">
      <c r="A61" s="849"/>
      <c r="B61" s="95"/>
      <c r="D61" s="143"/>
      <c r="E61" s="144"/>
      <c r="F61" s="144"/>
      <c r="G61" s="95"/>
      <c r="I61" s="143"/>
      <c r="J61" s="144"/>
      <c r="K61" s="144"/>
      <c r="L61" s="95"/>
      <c r="N61" s="143"/>
      <c r="O61" s="144"/>
      <c r="P61" s="144"/>
      <c r="Q61" s="95"/>
      <c r="S61" s="143"/>
      <c r="T61" s="144"/>
      <c r="U61" s="144"/>
      <c r="V61" s="95"/>
      <c r="X61" s="143"/>
      <c r="Y61" s="144"/>
      <c r="Z61" s="144"/>
      <c r="AA61" s="95"/>
      <c r="AC61" s="143"/>
      <c r="AD61" s="144"/>
      <c r="AE61" s="144"/>
      <c r="AF61" s="95"/>
      <c r="AH61" s="143"/>
      <c r="AI61" s="144"/>
      <c r="AJ61" s="144"/>
      <c r="AK61" s="95"/>
      <c r="AM61" s="143"/>
      <c r="AN61" s="144"/>
      <c r="AO61" s="144"/>
      <c r="AP61" s="95"/>
      <c r="AR61" s="143"/>
      <c r="AS61" s="144"/>
      <c r="AT61" s="144"/>
      <c r="AU61" s="95"/>
      <c r="AW61" s="143"/>
      <c r="AX61" s="144"/>
      <c r="AY61" s="144"/>
      <c r="AZ61" s="95"/>
      <c r="BB61" s="143"/>
      <c r="BC61" s="144"/>
      <c r="BD61" s="144"/>
      <c r="BE61" s="95"/>
      <c r="BG61" s="143"/>
      <c r="BH61" s="144"/>
      <c r="BI61" s="144"/>
      <c r="BJ61" s="95"/>
      <c r="BK61" s="2"/>
      <c r="BL61" s="143"/>
      <c r="BM61" s="144"/>
      <c r="BN61" s="144"/>
      <c r="BO61" s="95"/>
      <c r="BP61" s="2"/>
      <c r="BQ61" s="143"/>
      <c r="BR61" s="144"/>
      <c r="BS61" s="144"/>
      <c r="BT61" s="95"/>
      <c r="BU61" s="2"/>
      <c r="BV61" s="143"/>
      <c r="BW61" s="144"/>
      <c r="BX61" s="144"/>
      <c r="BY61" s="144"/>
      <c r="BZ61" s="144"/>
      <c r="CA61" s="144"/>
      <c r="CB61" s="144"/>
      <c r="CC61" s="144"/>
      <c r="CD61" s="144"/>
      <c r="CE61" s="144"/>
      <c r="CF61" s="144"/>
      <c r="CG61" s="144"/>
      <c r="CH61" s="144"/>
      <c r="CI61" s="145"/>
      <c r="CJ61" s="738"/>
      <c r="CK61" s="738"/>
      <c r="CL61" s="738"/>
      <c r="CM61" s="738"/>
      <c r="CN61" s="738"/>
      <c r="CO61" s="738"/>
      <c r="CP61" s="738"/>
      <c r="CQ61" s="738"/>
      <c r="CR61" s="738"/>
      <c r="CS61" s="738"/>
      <c r="CT61" s="738"/>
      <c r="CU61" s="738"/>
      <c r="CV61" s="738"/>
      <c r="CW61" s="738"/>
      <c r="CX61" s="738"/>
      <c r="CY61" s="738"/>
      <c r="CZ61" s="738"/>
      <c r="DA61" s="738"/>
      <c r="DB61" s="738"/>
      <c r="DC61" s="738"/>
      <c r="DD61" s="738"/>
      <c r="DE61" s="738"/>
      <c r="DF61" s="738"/>
      <c r="DG61" s="738"/>
    </row>
    <row r="62" spans="1:111" ht="6" customHeight="1" x14ac:dyDescent="0.25">
      <c r="A62"/>
      <c r="D62" s="2"/>
      <c r="E62" s="2"/>
      <c r="F62" s="2"/>
      <c r="G62" s="2"/>
      <c r="I62" s="2"/>
      <c r="J62" s="2"/>
      <c r="K62" s="2"/>
      <c r="L62" s="2"/>
      <c r="N62" s="2"/>
      <c r="O62" s="2"/>
      <c r="P62" s="2"/>
      <c r="Q62" s="2"/>
      <c r="S62" s="2"/>
      <c r="T62" s="2"/>
      <c r="U62" s="2"/>
      <c r="V62" s="2"/>
      <c r="X62" s="2"/>
      <c r="Y62" s="2"/>
      <c r="Z62" s="2"/>
      <c r="AA62" s="2"/>
      <c r="AC62" s="2"/>
      <c r="AD62" s="2"/>
      <c r="AE62" s="2"/>
      <c r="AF62" s="2"/>
      <c r="AH62" s="2"/>
      <c r="AI62" s="2"/>
      <c r="AJ62" s="2"/>
      <c r="AK62" s="2"/>
      <c r="AM62" s="2"/>
      <c r="AN62" s="2"/>
      <c r="AO62" s="2"/>
      <c r="AR62" s="2"/>
      <c r="AS62" s="2"/>
      <c r="AT62" s="2"/>
      <c r="AU62" s="2"/>
      <c r="AW62" s="2"/>
      <c r="AX62" s="2"/>
      <c r="AY62" s="2"/>
      <c r="AZ62" s="2"/>
      <c r="BB62" s="2"/>
      <c r="BC62" s="2"/>
      <c r="BD62" s="2"/>
      <c r="BE62" s="2"/>
      <c r="BG62" s="2"/>
      <c r="BH62" s="2"/>
      <c r="BI62" s="2"/>
      <c r="BJ62" s="2"/>
      <c r="BK62" s="2"/>
      <c r="BL62" s="2"/>
      <c r="BM62" s="2"/>
      <c r="BN62" s="2"/>
      <c r="BO62" s="2"/>
      <c r="BP62" s="2"/>
      <c r="BQ62" s="2"/>
      <c r="BR62" s="2"/>
      <c r="BS62" s="2"/>
      <c r="BT62" s="2"/>
      <c r="BU62" s="2"/>
      <c r="BV62" s="2"/>
      <c r="BW62" s="4"/>
      <c r="BX62" s="4"/>
      <c r="BY62" s="4"/>
      <c r="CA62" s="4"/>
      <c r="CB62" s="4"/>
      <c r="CC62" s="4"/>
      <c r="CD62" s="4"/>
      <c r="CE62" s="4"/>
      <c r="CF62" s="4"/>
      <c r="CG62" s="4"/>
      <c r="CH62" s="4"/>
      <c r="CI62" s="4"/>
      <c r="CJ62" s="738"/>
      <c r="CK62" s="738"/>
      <c r="CL62" s="738"/>
      <c r="CM62" s="738"/>
      <c r="CN62" s="738"/>
      <c r="CO62" s="738"/>
      <c r="CP62" s="738"/>
      <c r="CQ62" s="738"/>
      <c r="CR62" s="738"/>
      <c r="CS62" s="738"/>
      <c r="CT62" s="738"/>
      <c r="CU62" s="738"/>
      <c r="CV62" s="738"/>
      <c r="CW62" s="738"/>
      <c r="CX62" s="738"/>
      <c r="CY62" s="738"/>
      <c r="CZ62" s="738"/>
      <c r="DA62" s="738"/>
      <c r="DB62" s="738"/>
      <c r="DC62" s="738"/>
      <c r="DD62" s="738"/>
      <c r="DE62" s="738"/>
      <c r="DF62" s="738"/>
      <c r="DG62" s="738"/>
    </row>
    <row r="63" spans="1:111" ht="13.5" customHeight="1" x14ac:dyDescent="0.25">
      <c r="A63" s="826" t="s">
        <v>203</v>
      </c>
      <c r="B63" s="826"/>
      <c r="D63" s="4"/>
      <c r="E63" s="4"/>
      <c r="F63" s="4"/>
      <c r="G63" s="9"/>
      <c r="I63" s="4"/>
      <c r="J63" s="4"/>
      <c r="K63" s="4"/>
      <c r="L63" s="9"/>
      <c r="N63" s="4"/>
      <c r="O63" s="4"/>
      <c r="P63" s="4"/>
      <c r="Q63" s="9"/>
      <c r="S63" s="4"/>
      <c r="T63" s="4"/>
      <c r="U63" s="4"/>
      <c r="V63" s="9"/>
      <c r="X63" s="4"/>
      <c r="Y63" s="4"/>
      <c r="Z63" s="4"/>
      <c r="AA63" s="9"/>
      <c r="AC63" s="4"/>
      <c r="AD63" s="4"/>
      <c r="AE63" s="4"/>
      <c r="AF63" s="9"/>
      <c r="AH63" s="4"/>
      <c r="AI63" s="4"/>
      <c r="AJ63" s="4"/>
      <c r="AK63" s="9"/>
      <c r="AM63" s="4"/>
      <c r="AN63" s="4"/>
      <c r="AO63" s="4"/>
      <c r="AP63" s="9"/>
      <c r="AR63" s="4"/>
      <c r="AS63" s="4"/>
      <c r="AT63" s="4"/>
      <c r="AU63" s="9"/>
      <c r="AW63" s="4"/>
      <c r="AX63" s="4"/>
      <c r="AY63" s="4"/>
      <c r="AZ63" s="9"/>
      <c r="BB63" s="4"/>
      <c r="BC63" s="4"/>
      <c r="BD63" s="4"/>
      <c r="BE63" s="9"/>
      <c r="BG63" s="4"/>
      <c r="BH63" s="4"/>
      <c r="BI63" s="4"/>
      <c r="BJ63" s="9"/>
      <c r="BK63" s="2"/>
      <c r="BL63" s="4"/>
      <c r="BM63" s="4"/>
      <c r="BN63" s="4"/>
      <c r="BO63" s="9"/>
      <c r="BP63" s="2"/>
      <c r="BQ63" s="4"/>
      <c r="BR63" s="4"/>
      <c r="BS63" s="4"/>
      <c r="BT63" s="9"/>
      <c r="BU63" s="2"/>
      <c r="BV63" s="4"/>
      <c r="BW63" s="4"/>
      <c r="BX63" s="4"/>
      <c r="BY63" s="4"/>
      <c r="BZ63" s="4"/>
      <c r="CA63" s="4"/>
      <c r="CB63" s="4"/>
      <c r="CC63" s="4"/>
      <c r="CD63" s="4"/>
      <c r="CE63" s="4"/>
      <c r="CF63" s="4"/>
      <c r="CG63" s="4"/>
      <c r="CH63" s="4"/>
      <c r="CI63" s="4"/>
      <c r="CJ63" s="738"/>
      <c r="CK63" s="738"/>
      <c r="CL63" s="738"/>
      <c r="CM63" s="738"/>
      <c r="CN63" s="738"/>
      <c r="CO63" s="738"/>
      <c r="CP63" s="738"/>
      <c r="CQ63" s="738"/>
      <c r="CR63" s="738"/>
      <c r="CS63" s="738"/>
      <c r="CT63" s="738"/>
      <c r="CU63" s="738"/>
      <c r="CV63" s="738"/>
      <c r="CW63" s="738"/>
      <c r="CX63" s="738"/>
      <c r="CY63" s="738"/>
      <c r="CZ63" s="738"/>
      <c r="DA63" s="738"/>
      <c r="DB63" s="738"/>
      <c r="DC63" s="738"/>
      <c r="DD63" s="738"/>
      <c r="DE63" s="738"/>
      <c r="DF63" s="738"/>
      <c r="DG63" s="738"/>
    </row>
    <row r="64" spans="1:111" ht="15" customHeight="1" x14ac:dyDescent="0.25">
      <c r="A64"/>
      <c r="D64" s="2"/>
      <c r="E64" s="2"/>
      <c r="F64" s="2"/>
      <c r="G64" s="2"/>
      <c r="I64" s="2"/>
      <c r="J64" s="2"/>
      <c r="K64" s="2"/>
      <c r="L64" s="2"/>
      <c r="N64" s="2"/>
      <c r="O64" s="2"/>
      <c r="P64" s="2"/>
      <c r="Q64" s="2"/>
      <c r="S64" s="2"/>
      <c r="T64" s="2"/>
      <c r="U64" s="2"/>
      <c r="V64" s="2"/>
      <c r="X64" s="2"/>
      <c r="Y64" s="2"/>
      <c r="Z64" s="2"/>
      <c r="AA64" s="2"/>
      <c r="AC64" s="2"/>
      <c r="AD64" s="2"/>
      <c r="AE64" s="2"/>
      <c r="AF64" s="2"/>
      <c r="AH64" s="2"/>
      <c r="AI64" s="2"/>
      <c r="AJ64" s="2"/>
      <c r="AK64" s="2"/>
      <c r="AM64" s="2"/>
      <c r="AN64" s="2"/>
      <c r="AO64" s="2"/>
      <c r="AP64" s="2"/>
      <c r="AR64" s="2"/>
      <c r="AS64" s="2"/>
      <c r="AT64" s="2"/>
      <c r="AU64" s="2"/>
      <c r="AW64" s="2"/>
      <c r="AX64" s="2"/>
      <c r="AY64" s="2"/>
      <c r="AZ64" s="2"/>
      <c r="BB64" s="2"/>
      <c r="BC64" s="2"/>
      <c r="BD64" s="2"/>
      <c r="BE64" s="2"/>
      <c r="BG64" s="2"/>
      <c r="BH64" s="2"/>
      <c r="BI64" s="2"/>
      <c r="BJ64" s="2"/>
      <c r="BK64" s="2"/>
      <c r="BL64" s="2"/>
      <c r="BM64" s="2"/>
      <c r="BN64" s="2"/>
      <c r="BO64" s="2"/>
      <c r="BP64" s="2"/>
      <c r="BQ64" s="2"/>
      <c r="BR64" s="2"/>
      <c r="BS64" s="2"/>
      <c r="BT64" s="2"/>
      <c r="BU64" s="2"/>
      <c r="BV64" s="2"/>
      <c r="BW64" s="4"/>
      <c r="BX64" s="4"/>
      <c r="BY64" s="4"/>
      <c r="BZ64" s="4"/>
      <c r="CA64" s="4"/>
      <c r="CB64" s="4"/>
      <c r="CC64" s="4"/>
      <c r="CD64" s="4"/>
      <c r="CE64" s="4"/>
      <c r="CF64" s="4"/>
      <c r="CG64" s="4"/>
      <c r="CH64" s="4"/>
      <c r="CI64" s="4"/>
      <c r="CJ64" s="738"/>
      <c r="CK64" s="738"/>
      <c r="CL64" s="738"/>
      <c r="CM64" s="738"/>
      <c r="CN64" s="738"/>
      <c r="CO64" s="738"/>
      <c r="CP64" s="738"/>
      <c r="CQ64" s="738"/>
      <c r="CR64" s="738"/>
      <c r="CS64" s="738"/>
      <c r="CT64" s="738"/>
      <c r="CU64" s="738"/>
      <c r="CV64" s="738"/>
      <c r="CW64" s="738"/>
      <c r="CX64" s="738"/>
      <c r="CY64" s="738"/>
      <c r="CZ64" s="738"/>
      <c r="DA64" s="738"/>
      <c r="DB64" s="738"/>
      <c r="DC64" s="738"/>
      <c r="DD64" s="738"/>
      <c r="DE64" s="738"/>
      <c r="DF64" s="738"/>
      <c r="DG64" s="738"/>
    </row>
    <row r="65" spans="1:111" s="150" customFormat="1" x14ac:dyDescent="0.25">
      <c r="A65" s="833" t="s">
        <v>156</v>
      </c>
      <c r="B65" s="834"/>
      <c r="C65" s="147"/>
      <c r="D65" s="819">
        <v>2012</v>
      </c>
      <c r="E65" s="820"/>
      <c r="F65" s="820"/>
      <c r="G65" s="821"/>
      <c r="H65" s="148"/>
      <c r="I65" s="819">
        <v>2013</v>
      </c>
      <c r="J65" s="820"/>
      <c r="K65" s="820"/>
      <c r="L65" s="821"/>
      <c r="M65" s="148"/>
      <c r="N65" s="819">
        <v>2014</v>
      </c>
      <c r="O65" s="820"/>
      <c r="P65" s="820"/>
      <c r="Q65" s="821"/>
      <c r="R65" s="148"/>
      <c r="S65" s="819">
        <v>2015</v>
      </c>
      <c r="T65" s="820"/>
      <c r="U65" s="820"/>
      <c r="V65" s="821"/>
      <c r="W65" s="148"/>
      <c r="X65" s="819">
        <v>2016</v>
      </c>
      <c r="Y65" s="820"/>
      <c r="Z65" s="820"/>
      <c r="AA65" s="821"/>
      <c r="AB65" s="148"/>
      <c r="AC65" s="819">
        <v>2017</v>
      </c>
      <c r="AD65" s="820"/>
      <c r="AE65" s="820"/>
      <c r="AF65" s="821"/>
      <c r="AG65" s="147"/>
      <c r="AH65" s="819">
        <v>2018</v>
      </c>
      <c r="AI65" s="820"/>
      <c r="AJ65" s="820"/>
      <c r="AK65" s="821"/>
      <c r="AL65" s="147"/>
      <c r="AM65" s="819">
        <v>2019</v>
      </c>
      <c r="AN65" s="820"/>
      <c r="AO65" s="820"/>
      <c r="AP65" s="821"/>
      <c r="AQ65" s="148"/>
      <c r="AR65" s="819">
        <v>2020</v>
      </c>
      <c r="AS65" s="820"/>
      <c r="AT65" s="820"/>
      <c r="AU65" s="821"/>
      <c r="AV65" s="148"/>
      <c r="AW65" s="819">
        <v>2021</v>
      </c>
      <c r="AX65" s="820"/>
      <c r="AY65" s="820"/>
      <c r="AZ65" s="821"/>
      <c r="BA65" s="148"/>
      <c r="BB65" s="819">
        <v>2022</v>
      </c>
      <c r="BC65" s="820"/>
      <c r="BD65" s="820"/>
      <c r="BE65" s="821"/>
      <c r="BF65" s="148"/>
      <c r="BG65" s="819">
        <v>2023</v>
      </c>
      <c r="BH65" s="820"/>
      <c r="BI65" s="820"/>
      <c r="BJ65" s="821"/>
      <c r="BK65" s="149"/>
      <c r="BL65" s="819">
        <v>2024</v>
      </c>
      <c r="BM65" s="820"/>
      <c r="BN65" s="820"/>
      <c r="BO65" s="821"/>
      <c r="BP65" s="149"/>
      <c r="BQ65" s="819">
        <v>2025</v>
      </c>
      <c r="BR65" s="820"/>
      <c r="BS65" s="820"/>
      <c r="BT65" s="821"/>
      <c r="BU65" s="149"/>
      <c r="BV65" s="11"/>
      <c r="BW65" s="12"/>
      <c r="BX65" s="12"/>
      <c r="BY65" s="12"/>
      <c r="BZ65" s="12"/>
      <c r="CA65" s="12"/>
      <c r="CB65" s="13"/>
      <c r="CC65" s="14"/>
      <c r="CD65" s="14"/>
      <c r="CE65" s="14"/>
      <c r="CF65" s="14"/>
      <c r="CG65" s="15"/>
      <c r="CH65" s="15"/>
      <c r="CI65" s="16"/>
      <c r="CJ65" s="740"/>
      <c r="CK65" s="738"/>
      <c r="CL65" s="738"/>
      <c r="CM65" s="738"/>
      <c r="CN65" s="738"/>
      <c r="CO65" s="738"/>
      <c r="CP65" s="738"/>
      <c r="CQ65" s="738"/>
      <c r="CR65" s="738"/>
      <c r="CS65" s="738"/>
      <c r="CT65" s="738"/>
      <c r="CU65" s="738"/>
      <c r="CV65" s="738"/>
      <c r="CW65" s="738"/>
      <c r="CX65" s="738"/>
      <c r="CY65" s="738"/>
      <c r="CZ65" s="738"/>
      <c r="DA65" s="738"/>
      <c r="DB65" s="738"/>
      <c r="DC65" s="738"/>
      <c r="DD65" s="738"/>
      <c r="DE65" s="738"/>
      <c r="DF65" s="738"/>
      <c r="DG65" s="738"/>
    </row>
    <row r="66" spans="1:111" s="155" customFormat="1" x14ac:dyDescent="0.25">
      <c r="A66" s="835"/>
      <c r="B66" s="836"/>
      <c r="C66" s="151"/>
      <c r="D66" s="18" t="s">
        <v>149</v>
      </c>
      <c r="E66" s="19" t="s">
        <v>150</v>
      </c>
      <c r="F66" s="19" t="s">
        <v>151</v>
      </c>
      <c r="G66" s="20" t="s">
        <v>152</v>
      </c>
      <c r="H66" s="152"/>
      <c r="I66" s="18" t="s">
        <v>149</v>
      </c>
      <c r="J66" s="19" t="s">
        <v>150</v>
      </c>
      <c r="K66" s="19" t="s">
        <v>151</v>
      </c>
      <c r="L66" s="20" t="s">
        <v>152</v>
      </c>
      <c r="M66" s="153"/>
      <c r="N66" s="18" t="s">
        <v>149</v>
      </c>
      <c r="O66" s="19" t="s">
        <v>150</v>
      </c>
      <c r="P66" s="19" t="s">
        <v>151</v>
      </c>
      <c r="Q66" s="20" t="s">
        <v>152</v>
      </c>
      <c r="R66" s="153"/>
      <c r="S66" s="18" t="s">
        <v>149</v>
      </c>
      <c r="T66" s="19" t="s">
        <v>150</v>
      </c>
      <c r="U66" s="19" t="s">
        <v>151</v>
      </c>
      <c r="V66" s="20" t="s">
        <v>152</v>
      </c>
      <c r="W66" s="153"/>
      <c r="X66" s="18" t="s">
        <v>149</v>
      </c>
      <c r="Y66" s="19" t="s">
        <v>150</v>
      </c>
      <c r="Z66" s="19" t="s">
        <v>151</v>
      </c>
      <c r="AA66" s="20" t="s">
        <v>152</v>
      </c>
      <c r="AB66" s="153"/>
      <c r="AC66" s="18" t="s">
        <v>149</v>
      </c>
      <c r="AD66" s="19" t="s">
        <v>150</v>
      </c>
      <c r="AE66" s="19" t="s">
        <v>151</v>
      </c>
      <c r="AF66" s="20" t="s">
        <v>152</v>
      </c>
      <c r="AG66" s="151"/>
      <c r="AH66" s="18" t="s">
        <v>149</v>
      </c>
      <c r="AI66" s="19" t="s">
        <v>150</v>
      </c>
      <c r="AJ66" s="19" t="s">
        <v>151</v>
      </c>
      <c r="AK66" s="20" t="s">
        <v>152</v>
      </c>
      <c r="AL66" s="151"/>
      <c r="AM66" s="18" t="s">
        <v>149</v>
      </c>
      <c r="AN66" s="19" t="s">
        <v>150</v>
      </c>
      <c r="AO66" s="19" t="s">
        <v>151</v>
      </c>
      <c r="AP66" s="20" t="s">
        <v>152</v>
      </c>
      <c r="AQ66" s="153"/>
      <c r="AR66" s="18" t="s">
        <v>149</v>
      </c>
      <c r="AS66" s="19" t="s">
        <v>150</v>
      </c>
      <c r="AT66" s="19" t="s">
        <v>151</v>
      </c>
      <c r="AU66" s="20" t="s">
        <v>152</v>
      </c>
      <c r="AV66" s="153"/>
      <c r="AW66" s="18" t="s">
        <v>149</v>
      </c>
      <c r="AX66" s="19" t="s">
        <v>150</v>
      </c>
      <c r="AY66" s="19" t="s">
        <v>151</v>
      </c>
      <c r="AZ66" s="20" t="s">
        <v>152</v>
      </c>
      <c r="BA66" s="153"/>
      <c r="BB66" s="18" t="s">
        <v>149</v>
      </c>
      <c r="BC66" s="19" t="s">
        <v>150</v>
      </c>
      <c r="BD66" s="19" t="s">
        <v>151</v>
      </c>
      <c r="BE66" s="20" t="s">
        <v>152</v>
      </c>
      <c r="BF66" s="153"/>
      <c r="BG66" s="18" t="s">
        <v>149</v>
      </c>
      <c r="BH66" s="19" t="s">
        <v>150</v>
      </c>
      <c r="BI66" s="19" t="s">
        <v>151</v>
      </c>
      <c r="BJ66" s="20" t="s">
        <v>152</v>
      </c>
      <c r="BK66" s="154"/>
      <c r="BL66" s="18" t="s">
        <v>149</v>
      </c>
      <c r="BM66" s="19" t="s">
        <v>150</v>
      </c>
      <c r="BN66" s="19" t="s">
        <v>151</v>
      </c>
      <c r="BO66" s="20" t="s">
        <v>152</v>
      </c>
      <c r="BP66" s="154"/>
      <c r="BQ66" s="18" t="s">
        <v>149</v>
      </c>
      <c r="BR66" s="19" t="s">
        <v>150</v>
      </c>
      <c r="BS66" s="19" t="s">
        <v>151</v>
      </c>
      <c r="BT66" s="20" t="s">
        <v>152</v>
      </c>
      <c r="BU66" s="154"/>
      <c r="BV66" s="24">
        <v>2012</v>
      </c>
      <c r="BW66" s="25">
        <v>2013</v>
      </c>
      <c r="BX66" s="25">
        <v>2014</v>
      </c>
      <c r="BY66" s="25">
        <v>2015</v>
      </c>
      <c r="BZ66" s="25">
        <v>2016</v>
      </c>
      <c r="CA66" s="25">
        <v>2017</v>
      </c>
      <c r="CB66" s="25">
        <v>2018</v>
      </c>
      <c r="CC66" s="26">
        <v>2019</v>
      </c>
      <c r="CD66" s="26">
        <v>2020</v>
      </c>
      <c r="CE66" s="26">
        <v>2021</v>
      </c>
      <c r="CF66" s="26">
        <v>2022</v>
      </c>
      <c r="CG66" s="26">
        <v>2023</v>
      </c>
      <c r="CH66" s="26">
        <v>2024</v>
      </c>
      <c r="CI66" s="27">
        <v>2025</v>
      </c>
      <c r="CJ66" s="740"/>
      <c r="CK66" s="738"/>
      <c r="CL66" s="738"/>
      <c r="CM66" s="738"/>
      <c r="CN66" s="738"/>
      <c r="CO66" s="738"/>
      <c r="CP66" s="738"/>
      <c r="CQ66" s="738"/>
      <c r="CR66" s="738"/>
      <c r="CS66" s="738"/>
      <c r="CT66" s="738"/>
      <c r="CU66" s="738"/>
      <c r="CV66" s="738"/>
      <c r="CW66" s="738"/>
      <c r="CX66" s="738"/>
      <c r="CY66" s="738"/>
      <c r="CZ66" s="738"/>
      <c r="DA66" s="738"/>
      <c r="DB66" s="738"/>
      <c r="DC66" s="738"/>
      <c r="DD66" s="738"/>
      <c r="DE66" s="738"/>
      <c r="DF66" s="738"/>
      <c r="DG66" s="738"/>
    </row>
    <row r="67" spans="1:111" ht="6" customHeight="1" x14ac:dyDescent="0.25">
      <c r="A67"/>
      <c r="D67" s="2"/>
      <c r="E67" s="2"/>
      <c r="F67" s="2"/>
      <c r="G67" s="2"/>
      <c r="I67" s="2"/>
      <c r="J67" s="2"/>
      <c r="K67" s="2"/>
      <c r="L67" s="2"/>
      <c r="N67" s="2"/>
      <c r="O67" s="2"/>
      <c r="P67" s="2"/>
      <c r="Q67" s="2"/>
      <c r="S67" s="2"/>
      <c r="T67" s="2"/>
      <c r="U67" s="2"/>
      <c r="V67" s="2"/>
      <c r="X67" s="2"/>
      <c r="Y67" s="2"/>
      <c r="Z67" s="2"/>
      <c r="AA67" s="2"/>
      <c r="AC67" s="2"/>
      <c r="AD67" s="2"/>
      <c r="AE67" s="2"/>
      <c r="AF67" s="2"/>
      <c r="AH67" s="2"/>
      <c r="AI67" s="2"/>
      <c r="AJ67" s="2"/>
      <c r="AK67" s="2"/>
      <c r="AM67" s="2"/>
      <c r="AN67" s="2"/>
      <c r="AO67" s="2"/>
      <c r="AP67" s="2"/>
      <c r="AR67" s="2"/>
      <c r="AS67" s="2"/>
      <c r="AT67" s="2"/>
      <c r="AU67" s="2"/>
      <c r="AW67" s="2"/>
      <c r="AX67" s="2"/>
      <c r="AY67" s="2"/>
      <c r="AZ67" s="2"/>
      <c r="BB67" s="2"/>
      <c r="BC67" s="2"/>
      <c r="BD67" s="2"/>
      <c r="BE67" s="2"/>
      <c r="BG67" s="2"/>
      <c r="BH67" s="2"/>
      <c r="BI67" s="2"/>
      <c r="BJ67" s="2"/>
      <c r="BK67" s="3"/>
      <c r="BL67" s="2"/>
      <c r="BM67" s="2"/>
      <c r="BN67" s="2"/>
      <c r="BO67" s="2"/>
      <c r="BP67" s="3"/>
      <c r="BQ67" s="2"/>
      <c r="BR67" s="2"/>
      <c r="BS67" s="2"/>
      <c r="BT67" s="2"/>
      <c r="BU67" s="3"/>
      <c r="BV67" s="2"/>
      <c r="BW67" s="2"/>
      <c r="BX67" s="2"/>
      <c r="BY67" s="2"/>
      <c r="BZ67" s="2"/>
      <c r="CA67" s="2"/>
      <c r="CB67" s="2"/>
      <c r="CC67" s="2"/>
      <c r="CD67" s="2"/>
      <c r="CE67" s="2"/>
      <c r="CF67" s="2"/>
      <c r="CG67" s="2"/>
      <c r="CH67" s="2"/>
      <c r="CI67" s="2"/>
      <c r="CJ67" s="738"/>
      <c r="CK67" s="738"/>
      <c r="CL67" s="738"/>
      <c r="CM67" s="738"/>
      <c r="CN67" s="738"/>
      <c r="CO67" s="738"/>
      <c r="CP67" s="738"/>
      <c r="CQ67" s="738"/>
      <c r="CR67" s="738"/>
      <c r="CS67" s="738"/>
      <c r="CT67" s="738"/>
      <c r="CU67" s="738"/>
      <c r="CV67" s="738"/>
      <c r="CW67" s="738"/>
      <c r="CX67" s="738"/>
      <c r="CY67" s="738"/>
      <c r="CZ67" s="738"/>
      <c r="DA67" s="738"/>
      <c r="DB67" s="738"/>
      <c r="DC67" s="738"/>
      <c r="DD67" s="738"/>
      <c r="DE67" s="738"/>
      <c r="DF67" s="738"/>
      <c r="DG67" s="738"/>
    </row>
    <row r="68" spans="1:111" x14ac:dyDescent="0.25">
      <c r="A68" s="156"/>
      <c r="B68" s="157"/>
      <c r="D68" s="158"/>
      <c r="E68" s="159"/>
      <c r="F68" s="159"/>
      <c r="G68" s="160"/>
      <c r="I68" s="158"/>
      <c r="J68" s="159"/>
      <c r="K68" s="159"/>
      <c r="L68" s="160"/>
      <c r="N68" s="158"/>
      <c r="O68" s="159"/>
      <c r="P68" s="159"/>
      <c r="Q68" s="160"/>
      <c r="S68" s="158"/>
      <c r="T68" s="159"/>
      <c r="U68" s="159"/>
      <c r="V68" s="160"/>
      <c r="X68" s="158"/>
      <c r="Y68" s="159"/>
      <c r="Z68" s="159"/>
      <c r="AA68" s="160"/>
      <c r="AC68" s="158"/>
      <c r="AD68" s="159"/>
      <c r="AE68" s="159"/>
      <c r="AF68" s="160"/>
      <c r="AH68" s="158"/>
      <c r="AI68" s="159"/>
      <c r="AJ68" s="159"/>
      <c r="AK68" s="160"/>
      <c r="AM68" s="158"/>
      <c r="AN68" s="159"/>
      <c r="AO68" s="159"/>
      <c r="AP68" s="160"/>
      <c r="AR68" s="158"/>
      <c r="AS68" s="159"/>
      <c r="AT68" s="159"/>
      <c r="AU68" s="160"/>
      <c r="AW68" s="158"/>
      <c r="AX68" s="159"/>
      <c r="AY68" s="159"/>
      <c r="AZ68" s="160"/>
      <c r="BB68" s="158"/>
      <c r="BC68" s="159"/>
      <c r="BD68" s="159"/>
      <c r="BE68" s="160"/>
      <c r="BG68" s="158"/>
      <c r="BH68" s="159"/>
      <c r="BI68" s="159"/>
      <c r="BJ68" s="160"/>
      <c r="BK68" s="3"/>
      <c r="BL68" s="158"/>
      <c r="BM68" s="159"/>
      <c r="BN68" s="159"/>
      <c r="BO68" s="160"/>
      <c r="BP68" s="3"/>
      <c r="BQ68" s="158"/>
      <c r="BR68" s="159"/>
      <c r="BS68" s="159"/>
      <c r="BT68" s="160"/>
      <c r="BU68" s="3"/>
      <c r="BV68" s="158"/>
      <c r="BW68" s="159"/>
      <c r="BX68" s="159"/>
      <c r="BY68" s="159"/>
      <c r="BZ68" s="159"/>
      <c r="CA68" s="159"/>
      <c r="CB68" s="159"/>
      <c r="CC68" s="161"/>
      <c r="CD68" s="161"/>
      <c r="CE68" s="161"/>
      <c r="CF68" s="161"/>
      <c r="CG68" s="161"/>
      <c r="CH68" s="161"/>
      <c r="CI68" s="162"/>
      <c r="CJ68" s="738"/>
      <c r="CK68" s="738"/>
      <c r="CL68" s="738"/>
      <c r="CM68" s="738"/>
      <c r="CN68" s="738"/>
      <c r="CO68" s="738"/>
      <c r="CP68" s="738"/>
      <c r="CQ68" s="738"/>
      <c r="CR68" s="738"/>
      <c r="CS68" s="738"/>
      <c r="CT68" s="738"/>
      <c r="CU68" s="738"/>
      <c r="CV68" s="738"/>
      <c r="CW68" s="738"/>
      <c r="CX68" s="738"/>
      <c r="CY68" s="738"/>
      <c r="CZ68" s="738"/>
      <c r="DA68" s="738"/>
      <c r="DB68" s="738"/>
      <c r="DC68" s="738"/>
      <c r="DD68" s="738"/>
      <c r="DE68" s="738"/>
      <c r="DF68" s="738"/>
      <c r="DG68" s="738"/>
    </row>
    <row r="69" spans="1:111" s="113" customFormat="1" x14ac:dyDescent="0.25">
      <c r="A69" s="163" t="s">
        <v>5</v>
      </c>
      <c r="B69" s="164"/>
      <c r="D69" s="165">
        <f>SUM(D70:D71)</f>
        <v>40.807680430000005</v>
      </c>
      <c r="E69" s="166">
        <f t="shared" ref="E69:AK69" si="100">SUM(E70:E71)</f>
        <v>50.61003719</v>
      </c>
      <c r="F69" s="166">
        <f t="shared" si="100"/>
        <v>38.481642429999972</v>
      </c>
      <c r="G69" s="167">
        <f t="shared" si="100"/>
        <v>27.221163199999996</v>
      </c>
      <c r="H69" s="124"/>
      <c r="I69" s="165">
        <f t="shared" si="100"/>
        <v>35.221239449999999</v>
      </c>
      <c r="J69" s="166">
        <f t="shared" si="100"/>
        <v>39.641618589999986</v>
      </c>
      <c r="K69" s="166">
        <f t="shared" si="100"/>
        <v>47.318081280000008</v>
      </c>
      <c r="L69" s="167">
        <f t="shared" si="100"/>
        <v>28.699225330000001</v>
      </c>
      <c r="M69" s="124"/>
      <c r="N69" s="165">
        <f t="shared" si="100"/>
        <v>24.755071579999999</v>
      </c>
      <c r="O69" s="166">
        <f t="shared" si="100"/>
        <v>56.76415781</v>
      </c>
      <c r="P69" s="166">
        <f t="shared" si="100"/>
        <v>66.873641370000001</v>
      </c>
      <c r="Q69" s="167">
        <f t="shared" si="100"/>
        <v>32.133798759999998</v>
      </c>
      <c r="R69" s="124"/>
      <c r="S69" s="165">
        <f t="shared" si="100"/>
        <v>66.126763880000013</v>
      </c>
      <c r="T69" s="166">
        <f t="shared" si="100"/>
        <v>54.837759249999991</v>
      </c>
      <c r="U69" s="166">
        <f t="shared" si="100"/>
        <v>54.193214119999986</v>
      </c>
      <c r="V69" s="167">
        <f t="shared" si="100"/>
        <v>44.776014870000012</v>
      </c>
      <c r="W69" s="124"/>
      <c r="X69" s="165">
        <f t="shared" si="100"/>
        <v>80.529494429999986</v>
      </c>
      <c r="Y69" s="166">
        <f t="shared" si="100"/>
        <v>63.707206389999989</v>
      </c>
      <c r="Z69" s="166">
        <f t="shared" si="100"/>
        <v>57.765242520000001</v>
      </c>
      <c r="AA69" s="167">
        <f t="shared" si="100"/>
        <v>23.490217310000006</v>
      </c>
      <c r="AB69" s="124"/>
      <c r="AC69" s="165">
        <f t="shared" si="100"/>
        <v>80.47206835999998</v>
      </c>
      <c r="AD69" s="166">
        <f t="shared" si="100"/>
        <v>47.680715589999991</v>
      </c>
      <c r="AE69" s="166">
        <f t="shared" si="100"/>
        <v>49.244762850000001</v>
      </c>
      <c r="AF69" s="167">
        <f t="shared" si="100"/>
        <v>37.498439580000003</v>
      </c>
      <c r="AG69" s="124"/>
      <c r="AH69" s="165">
        <f t="shared" si="100"/>
        <v>62.101803369999978</v>
      </c>
      <c r="AI69" s="166">
        <f t="shared" si="100"/>
        <v>54.093462459999998</v>
      </c>
      <c r="AJ69" s="166">
        <f t="shared" si="100"/>
        <v>54.31898145000001</v>
      </c>
      <c r="AK69" s="167">
        <f t="shared" si="100"/>
        <v>54.53571977</v>
      </c>
      <c r="AL69" s="124"/>
      <c r="AM69" s="165">
        <f t="shared" ref="AM69" si="101">SUM(AM70:AM71)</f>
        <v>29.138159009140864</v>
      </c>
      <c r="AN69" s="166">
        <f t="shared" ref="AN69" si="102">SUM(AN70:AN71)</f>
        <v>52.659191977479232</v>
      </c>
      <c r="AO69" s="166">
        <f t="shared" ref="AO69" si="103">SUM(AO70:AO71)</f>
        <v>61.193771318458587</v>
      </c>
      <c r="AP69" s="167">
        <f t="shared" ref="AP69" si="104">SUM(AP70:AP71)</f>
        <v>87.224266341696378</v>
      </c>
      <c r="AQ69" s="124"/>
      <c r="AR69" s="165">
        <f t="shared" ref="AR69" si="105">SUM(AR70:AR71)</f>
        <v>57.165522919999994</v>
      </c>
      <c r="AS69" s="166">
        <f t="shared" ref="AS69" si="106">SUM(AS70:AS71)</f>
        <v>66.483910729999977</v>
      </c>
      <c r="AT69" s="166">
        <f t="shared" ref="AT69" si="107">SUM(AT70:AT71)</f>
        <v>67.792763380000068</v>
      </c>
      <c r="AU69" s="167">
        <f t="shared" ref="AU69" si="108">SUM(AU70:AU71)</f>
        <v>90.97363067000002</v>
      </c>
      <c r="AV69" s="124"/>
      <c r="AW69" s="165">
        <f t="shared" ref="AW69" si="109">SUM(AW70:AW71)</f>
        <v>71.166357890000029</v>
      </c>
      <c r="AX69" s="166">
        <f t="shared" ref="AX69" si="110">SUM(AX70:AX71)</f>
        <v>104.40361520999997</v>
      </c>
      <c r="AY69" s="166">
        <f t="shared" ref="AY69" si="111">SUM(AY70:AY71)</f>
        <v>99.202437069999959</v>
      </c>
      <c r="AZ69" s="167">
        <f t="shared" ref="AZ69" si="112">SUM(AZ70:AZ71)</f>
        <v>79.528147310000008</v>
      </c>
      <c r="BA69" s="124"/>
      <c r="BB69" s="165">
        <f t="shared" ref="BB69" si="113">SUM(BB70:BB71)</f>
        <v>80.262716760000004</v>
      </c>
      <c r="BC69" s="166">
        <f t="shared" ref="BC69" si="114">SUM(BC70:BC71)</f>
        <v>77.592040160000025</v>
      </c>
      <c r="BD69" s="166">
        <f t="shared" ref="BD69" si="115">SUM(BD70:BD71)</f>
        <v>89.836039239999977</v>
      </c>
      <c r="BE69" s="167">
        <f t="shared" ref="BE69" si="116">SUM(BE70:BE71)</f>
        <v>106.84050502999995</v>
      </c>
      <c r="BF69" s="124"/>
      <c r="BG69" s="165">
        <f t="shared" ref="BG69" si="117">SUM(BG70:BG71)</f>
        <v>108.68370718999996</v>
      </c>
      <c r="BH69" s="166">
        <f t="shared" ref="BH69" si="118">SUM(BH70:BH71)</f>
        <v>89.06718752999997</v>
      </c>
      <c r="BI69" s="166">
        <f t="shared" ref="BI69" si="119">SUM(BI70:BI71)</f>
        <v>90.29648979031667</v>
      </c>
      <c r="BJ69" s="168">
        <f t="shared" ref="BJ69" si="120">SUM(BJ70:BJ71)</f>
        <v>123.69898608</v>
      </c>
      <c r="BK69" s="169"/>
      <c r="BL69" s="165">
        <f t="shared" ref="BL69" si="121">SUM(BL70:BL71)</f>
        <v>91.962782489999995</v>
      </c>
      <c r="BM69" s="166">
        <f t="shared" ref="BM69" si="122">SUM(BM70:BM71)</f>
        <v>93.621257049999997</v>
      </c>
      <c r="BN69" s="166">
        <f t="shared" ref="BN69" si="123">SUM(BN70:BN71)</f>
        <v>108.61002854169999</v>
      </c>
      <c r="BO69" s="168">
        <f t="shared" ref="BO69" si="124">SUM(BO70:BO71)</f>
        <v>142.97648443306502</v>
      </c>
      <c r="BP69" s="169"/>
      <c r="BQ69" s="165">
        <f t="shared" ref="BQ69:BT69" si="125">SUM(BQ70:BQ71)</f>
        <v>85.792098030000204</v>
      </c>
      <c r="BR69" s="166">
        <f t="shared" si="125"/>
        <v>95.43460885999994</v>
      </c>
      <c r="BS69" s="166">
        <f t="shared" si="125"/>
        <v>109.41772094000008</v>
      </c>
      <c r="BT69" s="168">
        <f t="shared" si="125"/>
        <v>149.05759940700005</v>
      </c>
      <c r="BU69" s="169"/>
      <c r="BV69" s="165">
        <f>SUM(D69:G69)</f>
        <v>157.12052324999999</v>
      </c>
      <c r="BW69" s="166">
        <f>SUM(I69:L69)</f>
        <v>150.88016464999998</v>
      </c>
      <c r="BX69" s="166">
        <f>SUM(N69:Q69)</f>
        <v>180.52666951999998</v>
      </c>
      <c r="BY69" s="166">
        <f>SUM(S69:V69)</f>
        <v>219.93375212000001</v>
      </c>
      <c r="BZ69" s="166">
        <f>SUM(X69:AA69)</f>
        <v>225.49216064999996</v>
      </c>
      <c r="CA69" s="166">
        <f>SUM(AC69:AF69)</f>
        <v>214.89598637999995</v>
      </c>
      <c r="CB69" s="166">
        <f>SUM(AH69:AK69)</f>
        <v>225.04996705000002</v>
      </c>
      <c r="CC69" s="170">
        <f>SUM(AM69:AP69)</f>
        <v>230.21538864677507</v>
      </c>
      <c r="CD69" s="170">
        <f>SUM(AR69:AU69)</f>
        <v>282.41582770000008</v>
      </c>
      <c r="CE69" s="170">
        <f>SUM(AW69:AZ69)</f>
        <v>354.30055747999995</v>
      </c>
      <c r="CF69" s="170">
        <f>SUM(BB69:BE69)</f>
        <v>354.53130118999991</v>
      </c>
      <c r="CG69" s="170">
        <f>SUM(BG69:BJ69)</f>
        <v>411.74637059031659</v>
      </c>
      <c r="CH69" s="170">
        <f>SUM(BL69:BO69)</f>
        <v>437.17055251476501</v>
      </c>
      <c r="CI69" s="171">
        <f>SUM(BQ69:BT69)</f>
        <v>439.70202723700027</v>
      </c>
      <c r="CJ69" s="738"/>
      <c r="CK69" s="738"/>
      <c r="CL69" s="738"/>
      <c r="CM69" s="738"/>
      <c r="CN69" s="738"/>
      <c r="CO69" s="738"/>
      <c r="CP69" s="738"/>
      <c r="CQ69" s="738"/>
      <c r="CR69" s="738"/>
      <c r="CS69" s="738"/>
      <c r="CT69" s="738"/>
      <c r="CU69" s="738"/>
      <c r="CV69" s="738"/>
      <c r="CW69" s="738"/>
      <c r="CX69" s="738"/>
      <c r="CY69" s="738"/>
      <c r="CZ69" s="738"/>
      <c r="DA69" s="738"/>
      <c r="DB69" s="738"/>
      <c r="DC69" s="738"/>
      <c r="DD69" s="738"/>
      <c r="DE69" s="738"/>
      <c r="DF69" s="738"/>
      <c r="DG69" s="738"/>
    </row>
    <row r="70" spans="1:111" x14ac:dyDescent="0.25">
      <c r="A70" s="172" t="s">
        <v>83</v>
      </c>
      <c r="B70" s="173"/>
      <c r="D70" s="77">
        <v>40.807680430000005</v>
      </c>
      <c r="E70" s="78">
        <v>50.61003719</v>
      </c>
      <c r="F70" s="78">
        <v>38.481642429999972</v>
      </c>
      <c r="G70" s="79">
        <v>27.221163199999996</v>
      </c>
      <c r="H70" s="80"/>
      <c r="I70" s="77">
        <v>35.221239449999999</v>
      </c>
      <c r="J70" s="78">
        <v>39.641618589999986</v>
      </c>
      <c r="K70" s="78">
        <v>47.318081280000008</v>
      </c>
      <c r="L70" s="79">
        <v>28.699225330000001</v>
      </c>
      <c r="M70" s="80"/>
      <c r="N70" s="77">
        <v>24.755071579999999</v>
      </c>
      <c r="O70" s="78">
        <v>56.76415781</v>
      </c>
      <c r="P70" s="78">
        <v>66.873641370000001</v>
      </c>
      <c r="Q70" s="79">
        <v>32.133798759999998</v>
      </c>
      <c r="R70" s="80"/>
      <c r="S70" s="77">
        <v>66.126763880000013</v>
      </c>
      <c r="T70" s="78">
        <v>54.837759249999991</v>
      </c>
      <c r="U70" s="78">
        <v>54.193214119999986</v>
      </c>
      <c r="V70" s="79">
        <v>44.776014870000012</v>
      </c>
      <c r="W70" s="80"/>
      <c r="X70" s="77">
        <v>80.529494429999986</v>
      </c>
      <c r="Y70" s="78">
        <v>63.707206389999989</v>
      </c>
      <c r="Z70" s="78">
        <v>57.765242520000001</v>
      </c>
      <c r="AA70" s="79">
        <v>23.490217310000006</v>
      </c>
      <c r="AB70" s="80"/>
      <c r="AC70" s="77">
        <v>80.47206835999998</v>
      </c>
      <c r="AD70" s="78">
        <v>47.680715589999991</v>
      </c>
      <c r="AE70" s="78">
        <v>49.244762850000001</v>
      </c>
      <c r="AF70" s="79">
        <v>37.498439580000003</v>
      </c>
      <c r="AG70" s="80"/>
      <c r="AH70" s="77">
        <v>62.101803369999978</v>
      </c>
      <c r="AI70" s="78">
        <v>54.093462459999998</v>
      </c>
      <c r="AJ70" s="78">
        <v>54.31898145000001</v>
      </c>
      <c r="AK70" s="79">
        <v>54.53571977</v>
      </c>
      <c r="AL70" s="80"/>
      <c r="AM70" s="77">
        <v>29.138159009140864</v>
      </c>
      <c r="AN70" s="78">
        <v>52.659191977479232</v>
      </c>
      <c r="AO70" s="78">
        <v>60.621771318458585</v>
      </c>
      <c r="AP70" s="79">
        <v>85.074266341696372</v>
      </c>
      <c r="AQ70" s="81"/>
      <c r="AR70" s="77">
        <v>53.353522919999996</v>
      </c>
      <c r="AS70" s="78">
        <v>65.483910729999977</v>
      </c>
      <c r="AT70" s="78">
        <v>67.792763380000068</v>
      </c>
      <c r="AU70" s="79">
        <v>90.97363067000002</v>
      </c>
      <c r="AV70" s="81"/>
      <c r="AW70" s="77">
        <v>71.166357890000029</v>
      </c>
      <c r="AX70" s="78">
        <v>104.40361520999997</v>
      </c>
      <c r="AY70" s="78">
        <v>99.202437069999959</v>
      </c>
      <c r="AZ70" s="79">
        <v>79.528147310000008</v>
      </c>
      <c r="BA70" s="81"/>
      <c r="BB70" s="77">
        <v>80.262716760000004</v>
      </c>
      <c r="BC70" s="78">
        <v>77.592040160000025</v>
      </c>
      <c r="BD70" s="78">
        <v>89.836039239999977</v>
      </c>
      <c r="BE70" s="79">
        <v>106.84050502999995</v>
      </c>
      <c r="BF70" s="81"/>
      <c r="BG70" s="77">
        <v>108.68370718999996</v>
      </c>
      <c r="BH70" s="78">
        <v>89.06718752999997</v>
      </c>
      <c r="BI70" s="78">
        <v>90.29648979031667</v>
      </c>
      <c r="BJ70" s="79">
        <v>123.69898608</v>
      </c>
      <c r="BK70" s="174"/>
      <c r="BL70" s="77">
        <v>91.962782489999995</v>
      </c>
      <c r="BM70" s="78">
        <v>93.621257049999997</v>
      </c>
      <c r="BN70" s="78">
        <v>108.61002854169999</v>
      </c>
      <c r="BO70" s="79">
        <v>142.97648443306502</v>
      </c>
      <c r="BP70" s="174"/>
      <c r="BQ70" s="77">
        <v>85.792098030000204</v>
      </c>
      <c r="BR70" s="78">
        <v>95.43460885999994</v>
      </c>
      <c r="BS70" s="78">
        <v>109.41772094000008</v>
      </c>
      <c r="BT70" s="79">
        <v>149.05759940700005</v>
      </c>
      <c r="BU70" s="174"/>
      <c r="BV70" s="175">
        <f>SUM(D70:G70)</f>
        <v>157.12052324999999</v>
      </c>
      <c r="BW70" s="176">
        <f>SUM(I70:L70)</f>
        <v>150.88016464999998</v>
      </c>
      <c r="BX70" s="176">
        <f>SUM(N70:Q70)</f>
        <v>180.52666951999998</v>
      </c>
      <c r="BY70" s="176">
        <f>SUM(S70:V70)</f>
        <v>219.93375212000001</v>
      </c>
      <c r="BZ70" s="176">
        <f>SUM(X70:AA70)</f>
        <v>225.49216064999996</v>
      </c>
      <c r="CA70" s="176">
        <f>SUM(AC70:AF70)</f>
        <v>214.89598637999995</v>
      </c>
      <c r="CB70" s="176">
        <f>SUM(AH70:AK70)</f>
        <v>225.04996705000002</v>
      </c>
      <c r="CC70" s="177">
        <f>SUM(AM70:AP70)</f>
        <v>227.49338864677509</v>
      </c>
      <c r="CD70" s="177">
        <f>SUM(AR70:AU70)</f>
        <v>277.60382770000007</v>
      </c>
      <c r="CE70" s="177">
        <f>SUM(AW70:AZ70)</f>
        <v>354.30055747999995</v>
      </c>
      <c r="CF70" s="177">
        <f>SUM(BB70:BE70)</f>
        <v>354.53130118999991</v>
      </c>
      <c r="CG70" s="177">
        <f>SUM(BG70:BJ70)</f>
        <v>411.74637059031659</v>
      </c>
      <c r="CH70" s="177">
        <f>SUM(BL70:BO70)</f>
        <v>437.17055251476501</v>
      </c>
      <c r="CI70" s="178">
        <f>SUM(BQ70:BT70)</f>
        <v>439.70202723700027</v>
      </c>
      <c r="CJ70" s="738"/>
      <c r="CK70" s="738"/>
      <c r="CL70" s="738"/>
      <c r="CM70" s="738"/>
      <c r="CN70" s="738"/>
      <c r="CO70" s="738"/>
      <c r="CP70" s="738"/>
      <c r="CQ70" s="738"/>
      <c r="CR70" s="738"/>
      <c r="CS70" s="738"/>
      <c r="CT70" s="738"/>
      <c r="CU70" s="738"/>
      <c r="CV70" s="738"/>
      <c r="CW70" s="738"/>
      <c r="CX70" s="738"/>
      <c r="CY70" s="738"/>
      <c r="CZ70" s="738"/>
      <c r="DA70" s="738"/>
      <c r="DB70" s="738"/>
      <c r="DC70" s="738"/>
      <c r="DD70" s="738"/>
      <c r="DE70" s="738"/>
      <c r="DF70" s="738"/>
      <c r="DG70" s="738"/>
    </row>
    <row r="71" spans="1:111" x14ac:dyDescent="0.25">
      <c r="A71" s="172" t="s">
        <v>84</v>
      </c>
      <c r="B71" s="173"/>
      <c r="D71" s="77">
        <v>0</v>
      </c>
      <c r="E71" s="78">
        <v>0</v>
      </c>
      <c r="F71" s="78">
        <v>0</v>
      </c>
      <c r="G71" s="79">
        <v>0</v>
      </c>
      <c r="H71" s="80"/>
      <c r="I71" s="77">
        <v>0</v>
      </c>
      <c r="J71" s="78">
        <v>0</v>
      </c>
      <c r="K71" s="78">
        <v>0</v>
      </c>
      <c r="L71" s="79">
        <v>0</v>
      </c>
      <c r="M71" s="80"/>
      <c r="N71" s="77">
        <v>0</v>
      </c>
      <c r="O71" s="78">
        <v>0</v>
      </c>
      <c r="P71" s="78">
        <v>0</v>
      </c>
      <c r="Q71" s="79">
        <v>0</v>
      </c>
      <c r="R71" s="80"/>
      <c r="S71" s="77">
        <v>0</v>
      </c>
      <c r="T71" s="78">
        <v>0</v>
      </c>
      <c r="U71" s="78">
        <v>0</v>
      </c>
      <c r="V71" s="79">
        <v>0</v>
      </c>
      <c r="W71" s="80"/>
      <c r="X71" s="77">
        <v>0</v>
      </c>
      <c r="Y71" s="78">
        <v>0</v>
      </c>
      <c r="Z71" s="78">
        <v>0</v>
      </c>
      <c r="AA71" s="79">
        <v>0</v>
      </c>
      <c r="AB71" s="80"/>
      <c r="AC71" s="77">
        <v>0</v>
      </c>
      <c r="AD71" s="78">
        <v>0</v>
      </c>
      <c r="AE71" s="78">
        <v>0</v>
      </c>
      <c r="AF71" s="79">
        <v>0</v>
      </c>
      <c r="AG71" s="80"/>
      <c r="AH71" s="77">
        <v>0</v>
      </c>
      <c r="AI71" s="78">
        <v>0</v>
      </c>
      <c r="AJ71" s="78">
        <v>0</v>
      </c>
      <c r="AK71" s="79">
        <v>0</v>
      </c>
      <c r="AL71" s="80"/>
      <c r="AM71" s="77">
        <v>0</v>
      </c>
      <c r="AN71" s="78">
        <v>0</v>
      </c>
      <c r="AO71" s="78">
        <v>0.57199999999999995</v>
      </c>
      <c r="AP71" s="79">
        <v>2.15</v>
      </c>
      <c r="AQ71" s="81"/>
      <c r="AR71" s="77">
        <v>3.8119999999999998</v>
      </c>
      <c r="AS71" s="78">
        <v>1</v>
      </c>
      <c r="AT71" s="78">
        <v>0</v>
      </c>
      <c r="AU71" s="79">
        <v>0</v>
      </c>
      <c r="AV71" s="81"/>
      <c r="AW71" s="77">
        <v>0</v>
      </c>
      <c r="AX71" s="78">
        <v>0</v>
      </c>
      <c r="AY71" s="78">
        <v>0</v>
      </c>
      <c r="AZ71" s="79">
        <v>0</v>
      </c>
      <c r="BA71" s="81"/>
      <c r="BB71" s="77">
        <v>0</v>
      </c>
      <c r="BC71" s="78">
        <v>0</v>
      </c>
      <c r="BD71" s="78">
        <v>0</v>
      </c>
      <c r="BE71" s="79">
        <v>0</v>
      </c>
      <c r="BF71" s="81"/>
      <c r="BG71" s="77">
        <v>0</v>
      </c>
      <c r="BH71" s="78">
        <v>0</v>
      </c>
      <c r="BI71" s="78">
        <v>0</v>
      </c>
      <c r="BJ71" s="79">
        <v>0</v>
      </c>
      <c r="BK71" s="174"/>
      <c r="BL71" s="77">
        <v>0</v>
      </c>
      <c r="BM71" s="78">
        <v>0</v>
      </c>
      <c r="BN71" s="78">
        <v>0</v>
      </c>
      <c r="BO71" s="79">
        <v>0</v>
      </c>
      <c r="BP71" s="174"/>
      <c r="BQ71" s="77" t="s">
        <v>26</v>
      </c>
      <c r="BR71" s="78" t="s">
        <v>26</v>
      </c>
      <c r="BS71" s="78">
        <v>0</v>
      </c>
      <c r="BT71" s="79">
        <v>0</v>
      </c>
      <c r="BU71" s="174"/>
      <c r="BV71" s="175">
        <f>SUM(D71:G71)</f>
        <v>0</v>
      </c>
      <c r="BW71" s="176">
        <f>SUM(I71:L71)</f>
        <v>0</v>
      </c>
      <c r="BX71" s="176">
        <f>SUM(N71:Q71)</f>
        <v>0</v>
      </c>
      <c r="BY71" s="176">
        <f>SUM(S71:V71)</f>
        <v>0</v>
      </c>
      <c r="BZ71" s="176">
        <f>SUM(X71:AA71)</f>
        <v>0</v>
      </c>
      <c r="CA71" s="176">
        <f>SUM(AC71:AF71)</f>
        <v>0</v>
      </c>
      <c r="CB71" s="176">
        <f>SUM(AH71:AK71)</f>
        <v>0</v>
      </c>
      <c r="CC71" s="177">
        <f>SUM(AM71:AP71)</f>
        <v>2.722</v>
      </c>
      <c r="CD71" s="177">
        <f>SUM(AR71:AU71)</f>
        <v>4.8119999999999994</v>
      </c>
      <c r="CE71" s="177">
        <f>SUM(AW71:AZ71)</f>
        <v>0</v>
      </c>
      <c r="CF71" s="177">
        <f>SUM(BB71:BE71)</f>
        <v>0</v>
      </c>
      <c r="CG71" s="177">
        <f>SUM(BG71:BJ71)</f>
        <v>0</v>
      </c>
      <c r="CH71" s="177">
        <f>SUM(BL71:BO71)</f>
        <v>0</v>
      </c>
      <c r="CI71" s="178">
        <f>SUM(BQ71:BT71)</f>
        <v>0</v>
      </c>
      <c r="CJ71" s="738"/>
      <c r="CK71" s="738"/>
      <c r="CL71" s="738"/>
      <c r="CM71" s="738"/>
      <c r="CN71" s="738"/>
      <c r="CO71" s="738"/>
      <c r="CP71" s="738"/>
      <c r="CQ71" s="738"/>
      <c r="CR71" s="738"/>
      <c r="CS71" s="738"/>
      <c r="CT71" s="738"/>
      <c r="CU71" s="738"/>
      <c r="CV71" s="738"/>
      <c r="CW71" s="738"/>
      <c r="CX71" s="738"/>
      <c r="CY71" s="738"/>
      <c r="CZ71" s="738"/>
      <c r="DA71" s="738"/>
      <c r="DB71" s="738"/>
      <c r="DC71" s="738"/>
      <c r="DD71" s="738"/>
      <c r="DE71" s="738"/>
      <c r="DF71" s="738"/>
      <c r="DG71" s="738"/>
    </row>
    <row r="72" spans="1:111" x14ac:dyDescent="0.25">
      <c r="A72" s="179"/>
      <c r="B72" s="180"/>
      <c r="D72" s="143"/>
      <c r="E72" s="144"/>
      <c r="F72" s="144"/>
      <c r="G72" s="145"/>
      <c r="I72" s="143"/>
      <c r="J72" s="144"/>
      <c r="K72" s="144"/>
      <c r="L72" s="145"/>
      <c r="N72" s="143"/>
      <c r="O72" s="144"/>
      <c r="P72" s="144"/>
      <c r="Q72" s="145"/>
      <c r="S72" s="143"/>
      <c r="T72" s="144"/>
      <c r="U72" s="144"/>
      <c r="V72" s="145"/>
      <c r="X72" s="143"/>
      <c r="Y72" s="144"/>
      <c r="Z72" s="144"/>
      <c r="AA72" s="145"/>
      <c r="AC72" s="143"/>
      <c r="AD72" s="144"/>
      <c r="AE72" s="144"/>
      <c r="AF72" s="145"/>
      <c r="AH72" s="143"/>
      <c r="AI72" s="144"/>
      <c r="AJ72" s="144"/>
      <c r="AK72" s="145"/>
      <c r="AM72" s="143"/>
      <c r="AN72" s="144"/>
      <c r="AO72" s="144"/>
      <c r="AP72" s="145"/>
      <c r="AR72" s="143"/>
      <c r="AS72" s="144"/>
      <c r="AT72" s="144"/>
      <c r="AU72" s="145"/>
      <c r="AW72" s="143"/>
      <c r="AX72" s="144"/>
      <c r="AY72" s="144"/>
      <c r="AZ72" s="145"/>
      <c r="BB72" s="143"/>
      <c r="BC72" s="144"/>
      <c r="BD72" s="144"/>
      <c r="BE72" s="145"/>
      <c r="BG72" s="143"/>
      <c r="BH72" s="144"/>
      <c r="BI72" s="144"/>
      <c r="BJ72" s="145"/>
      <c r="BK72" s="3"/>
      <c r="BL72" s="143"/>
      <c r="BM72" s="144"/>
      <c r="BN72" s="144"/>
      <c r="BO72" s="145"/>
      <c r="BP72" s="3"/>
      <c r="BQ72" s="143"/>
      <c r="BR72" s="144"/>
      <c r="BS72" s="144"/>
      <c r="BT72" s="145"/>
      <c r="BU72" s="3"/>
      <c r="BV72" s="143"/>
      <c r="BW72" s="144"/>
      <c r="BX72" s="144"/>
      <c r="BY72" s="144"/>
      <c r="BZ72" s="144"/>
      <c r="CA72" s="144"/>
      <c r="CB72" s="144"/>
      <c r="CC72" s="181"/>
      <c r="CD72" s="181"/>
      <c r="CE72" s="181"/>
      <c r="CF72" s="181"/>
      <c r="CG72" s="181"/>
      <c r="CH72" s="181"/>
      <c r="CI72" s="182"/>
      <c r="CJ72" s="738"/>
      <c r="CK72" s="738"/>
      <c r="CL72" s="738"/>
      <c r="CM72" s="738"/>
      <c r="CN72" s="738"/>
      <c r="CO72" s="738"/>
      <c r="CP72" s="738"/>
      <c r="CQ72" s="738"/>
      <c r="CR72" s="738"/>
      <c r="CS72" s="738"/>
      <c r="CT72" s="738"/>
      <c r="CU72" s="738"/>
      <c r="CV72" s="738"/>
      <c r="CW72" s="738"/>
      <c r="CX72" s="738"/>
      <c r="CY72" s="738"/>
      <c r="CZ72" s="738"/>
      <c r="DA72" s="738"/>
      <c r="DB72" s="738"/>
      <c r="DC72" s="738"/>
      <c r="DD72" s="738"/>
      <c r="DE72" s="738"/>
      <c r="DF72" s="738"/>
      <c r="DG72" s="738"/>
    </row>
    <row r="73" spans="1:111" ht="15" customHeight="1" x14ac:dyDescent="0.25">
      <c r="A73" s="837"/>
      <c r="B73" s="7"/>
      <c r="C73" s="8"/>
      <c r="H73" s="8"/>
      <c r="M73" s="8"/>
      <c r="R73" s="8"/>
      <c r="W73" s="8"/>
      <c r="AB73" s="8"/>
      <c r="AG73" s="8"/>
      <c r="AL73" s="8"/>
      <c r="AQ73" s="8"/>
      <c r="AV73" s="8"/>
      <c r="BA73" s="8"/>
      <c r="BF73" s="8"/>
      <c r="BK73" s="7"/>
      <c r="BP73" s="7"/>
      <c r="BU73" s="7"/>
      <c r="BV73" s="7"/>
      <c r="BW73" s="7"/>
      <c r="BX73" s="7"/>
      <c r="BY73" s="7"/>
      <c r="BZ73" s="7"/>
      <c r="CA73" s="7"/>
      <c r="CB73" s="7"/>
      <c r="CC73" s="7"/>
      <c r="CD73" s="7"/>
      <c r="CE73" s="7"/>
      <c r="CF73" s="7"/>
      <c r="CG73" s="7"/>
      <c r="CH73" s="7"/>
      <c r="CI73" s="9"/>
      <c r="CJ73" s="738"/>
      <c r="CK73" s="738"/>
      <c r="CL73" s="738"/>
      <c r="CM73" s="738"/>
      <c r="CN73" s="738"/>
      <c r="CO73" s="738"/>
      <c r="CP73" s="738"/>
      <c r="CQ73" s="738"/>
      <c r="CR73" s="738"/>
      <c r="CS73" s="738"/>
      <c r="CT73" s="738"/>
      <c r="CU73" s="738"/>
      <c r="CV73" s="738"/>
      <c r="CW73" s="738"/>
      <c r="CX73" s="738"/>
      <c r="CY73" s="738"/>
      <c r="CZ73" s="738"/>
      <c r="DA73" s="738"/>
      <c r="DB73" s="738"/>
      <c r="DC73" s="738"/>
      <c r="DD73" s="738"/>
      <c r="DE73" s="738"/>
      <c r="DF73" s="738"/>
      <c r="DG73" s="738"/>
    </row>
    <row r="74" spans="1:111" x14ac:dyDescent="0.25">
      <c r="A74" s="833" t="s">
        <v>159</v>
      </c>
      <c r="B74" s="834"/>
      <c r="C74" s="10"/>
      <c r="D74" s="819">
        <v>2012</v>
      </c>
      <c r="E74" s="820"/>
      <c r="F74" s="820"/>
      <c r="G74" s="821"/>
      <c r="H74" s="2"/>
      <c r="I74" s="819">
        <v>2013</v>
      </c>
      <c r="J74" s="820"/>
      <c r="K74" s="820"/>
      <c r="L74" s="821"/>
      <c r="M74" s="2"/>
      <c r="N74" s="819">
        <v>2014</v>
      </c>
      <c r="O74" s="820"/>
      <c r="P74" s="820"/>
      <c r="Q74" s="821"/>
      <c r="R74" s="2"/>
      <c r="S74" s="819">
        <v>2015</v>
      </c>
      <c r="T74" s="820"/>
      <c r="U74" s="820"/>
      <c r="V74" s="821"/>
      <c r="W74" s="2"/>
      <c r="X74" s="819">
        <v>2016</v>
      </c>
      <c r="Y74" s="820"/>
      <c r="Z74" s="820"/>
      <c r="AA74" s="821"/>
      <c r="AB74" s="2"/>
      <c r="AC74" s="819">
        <v>2017</v>
      </c>
      <c r="AD74" s="820"/>
      <c r="AE74" s="820"/>
      <c r="AF74" s="821"/>
      <c r="AG74" s="10"/>
      <c r="AH74" s="819">
        <v>2018</v>
      </c>
      <c r="AI74" s="820"/>
      <c r="AJ74" s="820"/>
      <c r="AK74" s="821"/>
      <c r="AL74" s="10"/>
      <c r="AM74" s="819">
        <v>2019</v>
      </c>
      <c r="AN74" s="820"/>
      <c r="AO74" s="820"/>
      <c r="AP74" s="821"/>
      <c r="AQ74" s="2"/>
      <c r="AR74" s="819">
        <v>2020</v>
      </c>
      <c r="AS74" s="820"/>
      <c r="AT74" s="820"/>
      <c r="AU74" s="821"/>
      <c r="AV74" s="2"/>
      <c r="AW74" s="819">
        <v>2021</v>
      </c>
      <c r="AX74" s="820"/>
      <c r="AY74" s="820"/>
      <c r="AZ74" s="821"/>
      <c r="BA74" s="2"/>
      <c r="BB74" s="819">
        <v>2022</v>
      </c>
      <c r="BC74" s="820"/>
      <c r="BD74" s="820"/>
      <c r="BE74" s="821"/>
      <c r="BF74" s="2"/>
      <c r="BG74" s="819">
        <v>2023</v>
      </c>
      <c r="BH74" s="820"/>
      <c r="BI74" s="820"/>
      <c r="BJ74" s="821"/>
      <c r="BK74" s="3"/>
      <c r="BL74" s="819">
        <v>2024</v>
      </c>
      <c r="BM74" s="820"/>
      <c r="BN74" s="820"/>
      <c r="BO74" s="821"/>
      <c r="BP74" s="3"/>
      <c r="BQ74" s="819">
        <v>2025</v>
      </c>
      <c r="BR74" s="820"/>
      <c r="BS74" s="820"/>
      <c r="BT74" s="821"/>
      <c r="BU74" s="3"/>
      <c r="BV74" s="11"/>
      <c r="BW74" s="12"/>
      <c r="BX74" s="12"/>
      <c r="BY74" s="12"/>
      <c r="BZ74" s="12"/>
      <c r="CA74" s="12"/>
      <c r="CB74" s="13"/>
      <c r="CC74" s="14"/>
      <c r="CD74" s="14"/>
      <c r="CE74" s="14"/>
      <c r="CF74" s="14"/>
      <c r="CG74" s="15"/>
      <c r="CH74" s="15"/>
      <c r="CI74" s="16"/>
      <c r="CJ74" s="738"/>
      <c r="CK74" s="738"/>
      <c r="CL74" s="738"/>
      <c r="CM74" s="738"/>
      <c r="CN74" s="738"/>
      <c r="CO74" s="738"/>
      <c r="CP74" s="738"/>
      <c r="CQ74" s="738"/>
      <c r="CR74" s="738"/>
      <c r="CS74" s="738"/>
      <c r="CT74" s="738"/>
      <c r="CU74" s="738"/>
      <c r="CV74" s="738"/>
      <c r="CW74" s="738"/>
      <c r="CX74" s="738"/>
      <c r="CY74" s="738"/>
      <c r="CZ74" s="738"/>
      <c r="DA74" s="738"/>
      <c r="DB74" s="738"/>
      <c r="DC74" s="738"/>
      <c r="DD74" s="738"/>
      <c r="DE74" s="738"/>
      <c r="DF74" s="738"/>
      <c r="DG74" s="738"/>
    </row>
    <row r="75" spans="1:111" s="28" customFormat="1" x14ac:dyDescent="0.25">
      <c r="A75" s="835"/>
      <c r="B75" s="836"/>
      <c r="C75" s="17"/>
      <c r="D75" s="18" t="s">
        <v>149</v>
      </c>
      <c r="E75" s="19" t="s">
        <v>150</v>
      </c>
      <c r="F75" s="19" t="s">
        <v>151</v>
      </c>
      <c r="G75" s="20" t="s">
        <v>152</v>
      </c>
      <c r="H75" s="21"/>
      <c r="I75" s="18" t="s">
        <v>149</v>
      </c>
      <c r="J75" s="19" t="s">
        <v>150</v>
      </c>
      <c r="K75" s="19" t="s">
        <v>151</v>
      </c>
      <c r="L75" s="20" t="s">
        <v>152</v>
      </c>
      <c r="M75" s="22"/>
      <c r="N75" s="18" t="s">
        <v>149</v>
      </c>
      <c r="O75" s="19" t="s">
        <v>150</v>
      </c>
      <c r="P75" s="19" t="s">
        <v>151</v>
      </c>
      <c r="Q75" s="20" t="s">
        <v>152</v>
      </c>
      <c r="R75" s="22"/>
      <c r="S75" s="18" t="s">
        <v>149</v>
      </c>
      <c r="T75" s="19" t="s">
        <v>150</v>
      </c>
      <c r="U75" s="19" t="s">
        <v>151</v>
      </c>
      <c r="V75" s="20" t="s">
        <v>152</v>
      </c>
      <c r="W75" s="22"/>
      <c r="X75" s="18" t="s">
        <v>149</v>
      </c>
      <c r="Y75" s="19" t="s">
        <v>150</v>
      </c>
      <c r="Z75" s="19" t="s">
        <v>151</v>
      </c>
      <c r="AA75" s="20" t="s">
        <v>152</v>
      </c>
      <c r="AB75" s="22"/>
      <c r="AC75" s="18" t="s">
        <v>149</v>
      </c>
      <c r="AD75" s="19" t="s">
        <v>150</v>
      </c>
      <c r="AE75" s="19" t="s">
        <v>151</v>
      </c>
      <c r="AF75" s="20" t="s">
        <v>152</v>
      </c>
      <c r="AG75" s="17"/>
      <c r="AH75" s="18" t="s">
        <v>149</v>
      </c>
      <c r="AI75" s="19" t="s">
        <v>150</v>
      </c>
      <c r="AJ75" s="19" t="s">
        <v>151</v>
      </c>
      <c r="AK75" s="20" t="s">
        <v>152</v>
      </c>
      <c r="AL75" s="17"/>
      <c r="AM75" s="18" t="s">
        <v>149</v>
      </c>
      <c r="AN75" s="19" t="s">
        <v>150</v>
      </c>
      <c r="AO75" s="19" t="s">
        <v>151</v>
      </c>
      <c r="AP75" s="20" t="s">
        <v>152</v>
      </c>
      <c r="AQ75" s="22"/>
      <c r="AR75" s="18" t="s">
        <v>149</v>
      </c>
      <c r="AS75" s="19" t="s">
        <v>150</v>
      </c>
      <c r="AT75" s="19" t="s">
        <v>151</v>
      </c>
      <c r="AU75" s="20" t="s">
        <v>152</v>
      </c>
      <c r="AV75" s="22"/>
      <c r="AW75" s="18" t="s">
        <v>149</v>
      </c>
      <c r="AX75" s="19" t="s">
        <v>150</v>
      </c>
      <c r="AY75" s="19" t="s">
        <v>151</v>
      </c>
      <c r="AZ75" s="20" t="s">
        <v>152</v>
      </c>
      <c r="BA75" s="22"/>
      <c r="BB75" s="18" t="s">
        <v>149</v>
      </c>
      <c r="BC75" s="19" t="s">
        <v>150</v>
      </c>
      <c r="BD75" s="19" t="s">
        <v>151</v>
      </c>
      <c r="BE75" s="20" t="s">
        <v>152</v>
      </c>
      <c r="BF75" s="22"/>
      <c r="BG75" s="18" t="s">
        <v>149</v>
      </c>
      <c r="BH75" s="19" t="s">
        <v>150</v>
      </c>
      <c r="BI75" s="19" t="s">
        <v>151</v>
      </c>
      <c r="BJ75" s="20" t="s">
        <v>152</v>
      </c>
      <c r="BK75" s="23"/>
      <c r="BL75" s="18" t="s">
        <v>149</v>
      </c>
      <c r="BM75" s="19" t="s">
        <v>150</v>
      </c>
      <c r="BN75" s="19" t="s">
        <v>151</v>
      </c>
      <c r="BO75" s="20" t="s">
        <v>152</v>
      </c>
      <c r="BP75" s="23"/>
      <c r="BQ75" s="18" t="s">
        <v>149</v>
      </c>
      <c r="BR75" s="19" t="s">
        <v>150</v>
      </c>
      <c r="BS75" s="19" t="s">
        <v>151</v>
      </c>
      <c r="BT75" s="20" t="s">
        <v>152</v>
      </c>
      <c r="BU75" s="23"/>
      <c r="BV75" s="24">
        <v>2012</v>
      </c>
      <c r="BW75" s="25">
        <v>2013</v>
      </c>
      <c r="BX75" s="25">
        <v>2014</v>
      </c>
      <c r="BY75" s="25">
        <v>2015</v>
      </c>
      <c r="BZ75" s="25">
        <v>2016</v>
      </c>
      <c r="CA75" s="25">
        <v>2017</v>
      </c>
      <c r="CB75" s="25">
        <v>2018</v>
      </c>
      <c r="CC75" s="26">
        <v>2019</v>
      </c>
      <c r="CD75" s="26">
        <v>2020</v>
      </c>
      <c r="CE75" s="26">
        <v>2021</v>
      </c>
      <c r="CF75" s="26">
        <v>2022</v>
      </c>
      <c r="CG75" s="26">
        <v>2023</v>
      </c>
      <c r="CH75" s="26">
        <v>2024</v>
      </c>
      <c r="CI75" s="27">
        <v>2025</v>
      </c>
      <c r="CJ75" s="738"/>
      <c r="CK75" s="738"/>
      <c r="CL75" s="738"/>
      <c r="CM75" s="738"/>
      <c r="CN75" s="738"/>
      <c r="CO75" s="738"/>
      <c r="CP75" s="738"/>
      <c r="CQ75" s="738"/>
      <c r="CR75" s="738"/>
      <c r="CS75" s="738"/>
      <c r="CT75" s="738"/>
      <c r="CU75" s="738"/>
      <c r="CV75" s="738"/>
      <c r="CW75" s="738"/>
      <c r="CX75" s="738"/>
      <c r="CY75" s="738"/>
      <c r="CZ75" s="738"/>
      <c r="DA75" s="738"/>
      <c r="DB75" s="738"/>
      <c r="DC75" s="738"/>
      <c r="DD75" s="738"/>
      <c r="DE75" s="738"/>
      <c r="DF75" s="738"/>
      <c r="DG75" s="738"/>
    </row>
    <row r="76" spans="1:111" ht="6" customHeight="1" x14ac:dyDescent="0.25">
      <c r="A76"/>
      <c r="D76" s="2"/>
      <c r="E76" s="2"/>
      <c r="F76" s="2"/>
      <c r="G76" s="2"/>
      <c r="I76" s="2"/>
      <c r="J76" s="2"/>
      <c r="K76" s="2"/>
      <c r="L76" s="2"/>
      <c r="N76" s="2"/>
      <c r="O76" s="2"/>
      <c r="P76" s="2"/>
      <c r="Q76" s="2"/>
      <c r="S76" s="2"/>
      <c r="T76" s="2"/>
      <c r="U76" s="2"/>
      <c r="V76" s="2"/>
      <c r="X76" s="2"/>
      <c r="Y76" s="2"/>
      <c r="Z76" s="2"/>
      <c r="AA76" s="2"/>
      <c r="AC76" s="2"/>
      <c r="AD76" s="2"/>
      <c r="AE76" s="2"/>
      <c r="AF76" s="2"/>
      <c r="AH76" s="2"/>
      <c r="AI76" s="2"/>
      <c r="AJ76" s="2"/>
      <c r="AK76" s="2"/>
      <c r="AM76" s="2"/>
      <c r="AN76" s="2"/>
      <c r="AO76" s="2"/>
      <c r="AP76" s="2"/>
      <c r="AR76" s="2"/>
      <c r="AS76" s="2"/>
      <c r="AT76" s="2"/>
      <c r="AU76" s="2"/>
      <c r="AW76" s="2"/>
      <c r="AX76" s="2"/>
      <c r="AY76" s="2"/>
      <c r="AZ76" s="2"/>
      <c r="BB76" s="2"/>
      <c r="BC76" s="2"/>
      <c r="BD76" s="2"/>
      <c r="BE76" s="2"/>
      <c r="BG76" s="2"/>
      <c r="BH76" s="2"/>
      <c r="BI76" s="2"/>
      <c r="BJ76" s="2"/>
      <c r="BK76" s="3"/>
      <c r="BL76" s="2"/>
      <c r="BM76" s="2"/>
      <c r="BN76" s="2"/>
      <c r="BO76" s="2"/>
      <c r="BP76" s="3"/>
      <c r="BQ76" s="2"/>
      <c r="BR76" s="2"/>
      <c r="BS76" s="2"/>
      <c r="BT76" s="2"/>
      <c r="BU76" s="3"/>
      <c r="BV76" s="4"/>
      <c r="BW76" s="4"/>
      <c r="BX76" s="4"/>
      <c r="BY76" s="4"/>
      <c r="BZ76" s="4"/>
      <c r="CA76" s="4"/>
      <c r="CB76" s="4"/>
      <c r="CC76" s="5"/>
      <c r="CD76" s="5"/>
      <c r="CE76" s="5"/>
      <c r="CF76" s="5"/>
      <c r="CG76" s="5"/>
      <c r="CH76" s="5"/>
      <c r="CI76" s="5"/>
      <c r="CJ76" s="738"/>
      <c r="CK76" s="738"/>
      <c r="CL76" s="738"/>
      <c r="CM76" s="738"/>
      <c r="CN76" s="738"/>
      <c r="CO76" s="738"/>
      <c r="CP76" s="738"/>
      <c r="CQ76" s="738"/>
      <c r="CR76" s="738"/>
      <c r="CS76" s="738"/>
      <c r="CT76" s="738"/>
      <c r="CU76" s="738"/>
      <c r="CV76" s="738"/>
      <c r="CW76" s="738"/>
      <c r="CX76" s="738"/>
      <c r="CY76" s="738"/>
      <c r="CZ76" s="738"/>
      <c r="DA76" s="738"/>
      <c r="DB76" s="738"/>
      <c r="DC76" s="738"/>
      <c r="DD76" s="738"/>
      <c r="DE76" s="738"/>
      <c r="DF76" s="738"/>
      <c r="DG76" s="738"/>
    </row>
    <row r="77" spans="1:111" x14ac:dyDescent="0.25">
      <c r="A77" s="183"/>
      <c r="B77" s="184"/>
      <c r="C77" s="185"/>
      <c r="D77" s="186"/>
      <c r="E77" s="187"/>
      <c r="F77" s="187"/>
      <c r="G77" s="184"/>
      <c r="I77" s="186"/>
      <c r="J77" s="187"/>
      <c r="K77" s="187"/>
      <c r="L77" s="184"/>
      <c r="N77" s="186"/>
      <c r="O77" s="187"/>
      <c r="P77" s="187"/>
      <c r="Q77" s="184"/>
      <c r="S77" s="186"/>
      <c r="T77" s="187"/>
      <c r="U77" s="187"/>
      <c r="V77" s="184"/>
      <c r="X77" s="186"/>
      <c r="Y77" s="187"/>
      <c r="Z77" s="187"/>
      <c r="AA77" s="184"/>
      <c r="AC77" s="186"/>
      <c r="AD77" s="187"/>
      <c r="AE77" s="187"/>
      <c r="AF77" s="184"/>
      <c r="AH77" s="186"/>
      <c r="AI77" s="187"/>
      <c r="AJ77" s="187"/>
      <c r="AK77" s="184"/>
      <c r="AM77" s="186"/>
      <c r="AN77" s="187"/>
      <c r="AO77" s="187"/>
      <c r="AP77" s="184"/>
      <c r="AR77" s="186"/>
      <c r="AS77" s="187"/>
      <c r="AT77" s="187"/>
      <c r="AU77" s="184"/>
      <c r="AW77" s="186"/>
      <c r="AX77" s="187"/>
      <c r="AY77" s="187"/>
      <c r="AZ77" s="184"/>
      <c r="BB77" s="186"/>
      <c r="BC77" s="187"/>
      <c r="BD77" s="187"/>
      <c r="BE77" s="184"/>
      <c r="BG77" s="186"/>
      <c r="BH77" s="187"/>
      <c r="BI77" s="187"/>
      <c r="BJ77" s="184"/>
      <c r="BK77" s="1"/>
      <c r="BL77" s="186"/>
      <c r="BM77" s="187"/>
      <c r="BN77" s="187"/>
      <c r="BO77" s="184"/>
      <c r="BP77" s="1"/>
      <c r="BQ77" s="186"/>
      <c r="BR77" s="187"/>
      <c r="BS77" s="187"/>
      <c r="BT77" s="184"/>
      <c r="BU77" s="1"/>
      <c r="BV77" s="186"/>
      <c r="BW77" s="187"/>
      <c r="BX77" s="187"/>
      <c r="BY77" s="187"/>
      <c r="BZ77" s="187"/>
      <c r="CA77" s="187"/>
      <c r="CB77" s="187"/>
      <c r="CC77" s="187"/>
      <c r="CD77" s="187"/>
      <c r="CE77" s="187"/>
      <c r="CF77" s="187"/>
      <c r="CG77" s="187"/>
      <c r="CH77" s="187"/>
      <c r="CI77" s="184"/>
      <c r="CJ77" s="738"/>
      <c r="CK77" s="738"/>
      <c r="CL77" s="738"/>
      <c r="CM77" s="738"/>
      <c r="CN77" s="738"/>
      <c r="CO77" s="738"/>
      <c r="CP77" s="738"/>
      <c r="CQ77" s="738"/>
      <c r="CR77" s="738"/>
      <c r="CS77" s="738"/>
      <c r="CT77" s="738"/>
      <c r="CU77" s="738"/>
      <c r="CV77" s="738"/>
      <c r="CW77" s="738"/>
      <c r="CX77" s="738"/>
      <c r="CY77" s="738"/>
      <c r="CZ77" s="738"/>
      <c r="DA77" s="738"/>
      <c r="DB77" s="738"/>
      <c r="DC77" s="738"/>
      <c r="DD77" s="738"/>
      <c r="DE77" s="738"/>
      <c r="DF77" s="738"/>
      <c r="DG77" s="738"/>
    </row>
    <row r="78" spans="1:111" x14ac:dyDescent="0.25">
      <c r="A78" s="188" t="s">
        <v>6</v>
      </c>
      <c r="B78" s="189"/>
      <c r="C78" s="190"/>
      <c r="D78" s="191"/>
      <c r="E78" s="192"/>
      <c r="F78" s="192"/>
      <c r="G78" s="193"/>
      <c r="I78" s="191"/>
      <c r="J78" s="192"/>
      <c r="K78" s="192"/>
      <c r="L78" s="193"/>
      <c r="N78" s="191"/>
      <c r="O78" s="192"/>
      <c r="P78" s="192"/>
      <c r="Q78" s="193"/>
      <c r="S78" s="191"/>
      <c r="T78" s="192"/>
      <c r="U78" s="192"/>
      <c r="V78" s="193"/>
      <c r="X78" s="191"/>
      <c r="Y78" s="192"/>
      <c r="Z78" s="192"/>
      <c r="AA78" s="193"/>
      <c r="AC78" s="191"/>
      <c r="AD78" s="192"/>
      <c r="AE78" s="192"/>
      <c r="AF78" s="193"/>
      <c r="AH78" s="191"/>
      <c r="AI78" s="192"/>
      <c r="AJ78" s="192"/>
      <c r="AK78" s="193"/>
      <c r="AM78" s="191"/>
      <c r="AN78" s="192"/>
      <c r="AO78" s="192"/>
      <c r="AP78" s="193"/>
      <c r="AR78" s="191"/>
      <c r="AS78" s="192"/>
      <c r="AT78" s="192"/>
      <c r="AU78" s="193"/>
      <c r="AW78" s="191"/>
      <c r="AX78" s="192"/>
      <c r="AY78" s="192"/>
      <c r="AZ78" s="193"/>
      <c r="BB78" s="191"/>
      <c r="BC78" s="192"/>
      <c r="BD78" s="192"/>
      <c r="BE78" s="193"/>
      <c r="BG78" s="191"/>
      <c r="BH78" s="192"/>
      <c r="BI78" s="192"/>
      <c r="BJ78" s="193"/>
      <c r="BK78" s="1"/>
      <c r="BL78" s="191"/>
      <c r="BM78" s="192"/>
      <c r="BN78" s="192"/>
      <c r="BO78" s="193"/>
      <c r="BP78" s="1"/>
      <c r="BQ78" s="191"/>
      <c r="BR78" s="192"/>
      <c r="BS78" s="192"/>
      <c r="BT78" s="193"/>
      <c r="BU78" s="1"/>
      <c r="BV78" s="191"/>
      <c r="BW78" s="192"/>
      <c r="BX78" s="194"/>
      <c r="BY78" s="194"/>
      <c r="BZ78" s="194"/>
      <c r="CA78" s="190"/>
      <c r="CB78" s="190"/>
      <c r="CC78" s="190"/>
      <c r="CD78" s="190"/>
      <c r="CE78" s="190"/>
      <c r="CF78" s="190"/>
      <c r="CG78" s="190"/>
      <c r="CH78" s="190"/>
      <c r="CI78" s="189"/>
      <c r="CJ78" s="738"/>
      <c r="CK78" s="738"/>
      <c r="CL78" s="738"/>
      <c r="CM78" s="738"/>
      <c r="CN78" s="738"/>
      <c r="CO78" s="738"/>
      <c r="CP78" s="738"/>
      <c r="CQ78" s="738"/>
      <c r="CR78" s="738"/>
      <c r="CS78" s="738"/>
      <c r="CT78" s="738"/>
      <c r="CU78" s="738"/>
      <c r="CV78" s="738"/>
      <c r="CW78" s="738"/>
      <c r="CX78" s="738"/>
      <c r="CY78" s="738"/>
      <c r="CZ78" s="738"/>
      <c r="DA78" s="738"/>
      <c r="DB78" s="738"/>
      <c r="DC78" s="738"/>
      <c r="DD78" s="738"/>
      <c r="DE78" s="738"/>
      <c r="DF78" s="738"/>
      <c r="DG78" s="738"/>
    </row>
    <row r="79" spans="1:111" x14ac:dyDescent="0.25">
      <c r="A79" s="206" t="s">
        <v>184</v>
      </c>
      <c r="B79" s="196"/>
      <c r="C79" s="190"/>
      <c r="D79" s="191">
        <v>221.04532990999996</v>
      </c>
      <c r="E79" s="192">
        <v>230.56274782999998</v>
      </c>
      <c r="F79" s="192">
        <v>226.90862540999998</v>
      </c>
      <c r="G79" s="193">
        <v>204.67830392000002</v>
      </c>
      <c r="I79" s="191">
        <v>223.88036373999998</v>
      </c>
      <c r="J79" s="192">
        <v>226.70677617000001</v>
      </c>
      <c r="K79" s="192">
        <v>206.61771779000003</v>
      </c>
      <c r="L79" s="193">
        <v>192.13436557</v>
      </c>
      <c r="N79" s="191">
        <v>206.27368176999997</v>
      </c>
      <c r="O79" s="192">
        <v>210.08266125000003</v>
      </c>
      <c r="P79" s="192">
        <v>217.36266262000004</v>
      </c>
      <c r="Q79" s="193">
        <v>208.89252446</v>
      </c>
      <c r="S79" s="191">
        <v>226.67631905000002</v>
      </c>
      <c r="T79" s="192">
        <v>231.96697463999999</v>
      </c>
      <c r="U79" s="192">
        <v>258.47839886000003</v>
      </c>
      <c r="V79" s="193">
        <v>252.17979930000001</v>
      </c>
      <c r="X79" s="191">
        <v>260.10722050999999</v>
      </c>
      <c r="Y79" s="192">
        <v>292.6696477399999</v>
      </c>
      <c r="Z79" s="192">
        <v>309.36212104999998</v>
      </c>
      <c r="AA79" s="193">
        <v>322.65415673999996</v>
      </c>
      <c r="AC79" s="191">
        <v>295.13084749638472</v>
      </c>
      <c r="AD79" s="192">
        <v>314.73733676394255</v>
      </c>
      <c r="AE79" s="192">
        <v>335.64751269590192</v>
      </c>
      <c r="AF79" s="193">
        <v>372.66017664577328</v>
      </c>
      <c r="AH79" s="191">
        <v>401.18852532999995</v>
      </c>
      <c r="AI79" s="192">
        <v>420.53448285999997</v>
      </c>
      <c r="AJ79" s="192">
        <v>442.91625823999999</v>
      </c>
      <c r="AK79" s="193">
        <v>422.63882781999996</v>
      </c>
      <c r="AM79" s="191">
        <v>435.33859371</v>
      </c>
      <c r="AN79" s="192">
        <v>445.62046268</v>
      </c>
      <c r="AO79" s="192">
        <v>406.79186513000002</v>
      </c>
      <c r="AP79" s="193">
        <v>389.89759162000013</v>
      </c>
      <c r="AR79" s="191">
        <v>399.19774501000012</v>
      </c>
      <c r="AS79" s="192">
        <v>368.17770604000003</v>
      </c>
      <c r="AT79" s="192">
        <v>398.61756381999999</v>
      </c>
      <c r="AU79" s="193">
        <v>399.74510985000006</v>
      </c>
      <c r="AW79" s="191">
        <v>430.52877599999999</v>
      </c>
      <c r="AX79" s="192">
        <v>482.05883418999997</v>
      </c>
      <c r="AY79" s="192">
        <v>502.2102341399999</v>
      </c>
      <c r="AZ79" s="193">
        <v>525.43733144999999</v>
      </c>
      <c r="BB79" s="191">
        <v>569.19787331000009</v>
      </c>
      <c r="BC79" s="192">
        <v>588.38527096000007</v>
      </c>
      <c r="BD79" s="192">
        <v>608.91996936000021</v>
      </c>
      <c r="BE79" s="193">
        <v>557.24648805000015</v>
      </c>
      <c r="BF79" s="81"/>
      <c r="BG79" s="77">
        <v>560.89376635999997</v>
      </c>
      <c r="BH79" s="78">
        <v>565.8469844</v>
      </c>
      <c r="BI79" s="78">
        <v>571.42963105000024</v>
      </c>
      <c r="BJ79" s="197">
        <v>546.8716330100001</v>
      </c>
      <c r="BK79" s="198"/>
      <c r="BL79" s="77">
        <v>586.31615879000015</v>
      </c>
      <c r="BM79" s="78">
        <v>628.08979074999979</v>
      </c>
      <c r="BN79" s="78">
        <v>665.13584649999996</v>
      </c>
      <c r="BO79" s="197">
        <v>633.08456067999998</v>
      </c>
      <c r="BP79" s="198"/>
      <c r="BQ79" s="77">
        <v>677.53123999000002</v>
      </c>
      <c r="BR79" s="78">
        <v>715.79771359000006</v>
      </c>
      <c r="BS79" s="78">
        <v>657.575288</v>
      </c>
      <c r="BT79" s="197">
        <v>672.52263487999994</v>
      </c>
      <c r="BU79" s="198"/>
      <c r="BV79" s="199">
        <f t="shared" ref="BV79:BV86" si="126">INDEX(D79:G79,1,COUNT(D79:G79))</f>
        <v>204.67830392000002</v>
      </c>
      <c r="BW79" s="200">
        <f t="shared" ref="BW79:BW86" si="127">INDEX(I79:L79,1,COUNT(I79:L79))</f>
        <v>192.13436557</v>
      </c>
      <c r="BX79" s="200">
        <f t="shared" ref="BX79:BX86" si="128">INDEX(N79:Q79,1,COUNT(N79:Q79))</f>
        <v>208.89252446</v>
      </c>
      <c r="BY79" s="200">
        <f t="shared" ref="BY79:BY86" si="129">INDEX(S79:V79,1,COUNT(S79:V79))</f>
        <v>252.17979930000001</v>
      </c>
      <c r="BZ79" s="200">
        <f t="shared" ref="BZ79:BZ86" si="130">INDEX(X79:AA79,1,COUNT(X79:AA79))</f>
        <v>322.65415673999996</v>
      </c>
      <c r="CA79" s="200">
        <f t="shared" ref="CA79:CA86" si="131">INDEX(AC79:AF79,1,COUNT(AC79:AF79))</f>
        <v>372.66017664577328</v>
      </c>
      <c r="CB79" s="200">
        <f t="shared" ref="CB79:CB86" si="132">INDEX(AH79:AK79,1,COUNT(AH79:AK79))</f>
        <v>422.63882781999996</v>
      </c>
      <c r="CC79" s="200">
        <f t="shared" ref="CC79:CC86" si="133">INDEX(AM79:AP79,1,COUNT(AM79:AP79))</f>
        <v>389.89759162000013</v>
      </c>
      <c r="CD79" s="200">
        <f t="shared" ref="CD79:CD86" si="134">INDEX(AR79:AU79,1,COUNT(AR79:AU79))</f>
        <v>399.74510985000006</v>
      </c>
      <c r="CE79" s="200">
        <f t="shared" ref="CE79:CE86" si="135">INDEX(AW79:AZ79,1,COUNT(AW79:AZ79))</f>
        <v>525.43733144999999</v>
      </c>
      <c r="CF79" s="200">
        <f t="shared" ref="CF79:CF86" si="136">INDEX(BB79:BE79,1,COUNT(BB79:BE79))</f>
        <v>557.24648805000015</v>
      </c>
      <c r="CG79" s="201">
        <f t="shared" ref="CG79:CG86" si="137">INDEX(BG79:BJ79,1,COUNT(BG79:BJ79))</f>
        <v>546.8716330100001</v>
      </c>
      <c r="CH79" s="201">
        <f t="shared" ref="CH79:CH88" si="138">INDEX(BL79:BO79,1,COUNT(BL79:BO79))</f>
        <v>633.08456067999998</v>
      </c>
      <c r="CI79" s="202">
        <f t="shared" ref="CI79:CI88" si="139">INDEX(BQ79:BT79,1,COUNT(BQ79:BT79))</f>
        <v>672.52263487999994</v>
      </c>
      <c r="CJ79" s="738"/>
      <c r="CK79" s="738"/>
      <c r="CL79" s="738"/>
      <c r="CM79" s="738"/>
      <c r="CN79" s="738"/>
      <c r="CO79" s="738"/>
      <c r="CP79" s="738"/>
      <c r="CQ79" s="738"/>
      <c r="CR79" s="738"/>
      <c r="CS79" s="738"/>
      <c r="CT79" s="738"/>
      <c r="CU79" s="738"/>
      <c r="CV79" s="738"/>
      <c r="CW79" s="738"/>
      <c r="CX79" s="738"/>
      <c r="CY79" s="738"/>
      <c r="CZ79" s="738"/>
      <c r="DA79" s="738"/>
      <c r="DB79" s="738"/>
      <c r="DC79" s="738"/>
      <c r="DD79" s="738"/>
      <c r="DE79" s="738"/>
      <c r="DF79" s="738"/>
      <c r="DG79" s="738"/>
    </row>
    <row r="80" spans="1:111" x14ac:dyDescent="0.25">
      <c r="A80" s="195" t="s">
        <v>96</v>
      </c>
      <c r="B80" s="203"/>
      <c r="C80" s="204"/>
      <c r="D80" s="77">
        <v>47.887879170000005</v>
      </c>
      <c r="E80" s="78">
        <v>44.94541335000001</v>
      </c>
      <c r="F80" s="78">
        <v>51.046978309999986</v>
      </c>
      <c r="G80" s="79">
        <v>50.735767440000004</v>
      </c>
      <c r="H80" s="80"/>
      <c r="I80" s="77">
        <v>48.165250610000001</v>
      </c>
      <c r="J80" s="78">
        <v>51.915051909999981</v>
      </c>
      <c r="K80" s="78">
        <v>48.596169139999994</v>
      </c>
      <c r="L80" s="79">
        <v>50.982620470000001</v>
      </c>
      <c r="M80" s="80"/>
      <c r="N80" s="77">
        <v>48.865988439999988</v>
      </c>
      <c r="O80" s="78">
        <v>58.953980109999982</v>
      </c>
      <c r="P80" s="78">
        <v>57.742865450000025</v>
      </c>
      <c r="Q80" s="79">
        <v>56.883509260000004</v>
      </c>
      <c r="R80" s="80"/>
      <c r="S80" s="77">
        <v>56.115287259999988</v>
      </c>
      <c r="T80" s="78">
        <v>61.674186169999999</v>
      </c>
      <c r="U80" s="78">
        <v>62.046950999999993</v>
      </c>
      <c r="V80" s="79">
        <v>79.486346150000003</v>
      </c>
      <c r="W80" s="80"/>
      <c r="X80" s="77">
        <v>82.89311275</v>
      </c>
      <c r="Y80" s="78">
        <v>75.674386229999996</v>
      </c>
      <c r="Z80" s="78">
        <v>85.963467390000019</v>
      </c>
      <c r="AA80" s="79">
        <v>85.415072409999965</v>
      </c>
      <c r="AB80" s="80"/>
      <c r="AC80" s="77">
        <v>100.97424340902769</v>
      </c>
      <c r="AD80" s="78">
        <v>92.261489569027688</v>
      </c>
      <c r="AE80" s="78">
        <v>122.0808689690277</v>
      </c>
      <c r="AF80" s="79">
        <v>137.07207073504324</v>
      </c>
      <c r="AG80" s="80"/>
      <c r="AH80" s="77">
        <v>105.55245361999999</v>
      </c>
      <c r="AI80" s="78">
        <v>108.26058542999996</v>
      </c>
      <c r="AJ80" s="78">
        <v>119.13154962999995</v>
      </c>
      <c r="AK80" s="79">
        <v>140.74562561999997</v>
      </c>
      <c r="AL80" s="80"/>
      <c r="AM80" s="77">
        <v>102.93108321</v>
      </c>
      <c r="AN80" s="78">
        <v>120.43010818</v>
      </c>
      <c r="AO80" s="78">
        <v>172.63820430999999</v>
      </c>
      <c r="AP80" s="79">
        <v>142.91172089000005</v>
      </c>
      <c r="AQ80" s="81"/>
      <c r="AR80" s="77">
        <v>109.58235198999998</v>
      </c>
      <c r="AS80" s="78">
        <v>132.63644131999999</v>
      </c>
      <c r="AT80" s="78">
        <v>122.31664735</v>
      </c>
      <c r="AU80" s="79">
        <v>138.97566674999999</v>
      </c>
      <c r="AV80" s="81"/>
      <c r="AW80" s="77">
        <v>158.36934943</v>
      </c>
      <c r="AX80" s="78">
        <v>154.17581046999999</v>
      </c>
      <c r="AY80" s="78">
        <v>177.31936206</v>
      </c>
      <c r="AZ80" s="79">
        <v>184.79860208000002</v>
      </c>
      <c r="BA80" s="81"/>
      <c r="BB80" s="77">
        <v>192.34804694999997</v>
      </c>
      <c r="BC80" s="78">
        <v>199.19838037999997</v>
      </c>
      <c r="BD80" s="78">
        <v>196.8708843</v>
      </c>
      <c r="BE80" s="79">
        <v>198.77315604</v>
      </c>
      <c r="BF80" s="81"/>
      <c r="BG80" s="77">
        <v>164.74104394999998</v>
      </c>
      <c r="BH80" s="78">
        <v>186.89491636000002</v>
      </c>
      <c r="BI80" s="78">
        <v>178.31711385999998</v>
      </c>
      <c r="BJ80" s="197">
        <v>178.18166689999993</v>
      </c>
      <c r="BK80" s="198"/>
      <c r="BL80" s="77">
        <v>198.68302961999996</v>
      </c>
      <c r="BM80" s="78">
        <v>193.51563335</v>
      </c>
      <c r="BN80" s="78">
        <v>204.31215241000001</v>
      </c>
      <c r="BO80" s="197">
        <v>201.78338545</v>
      </c>
      <c r="BP80" s="198"/>
      <c r="BQ80" s="77">
        <v>195.33895011000001</v>
      </c>
      <c r="BR80" s="78">
        <v>233.82282824000001</v>
      </c>
      <c r="BS80" s="78">
        <v>239.47210977</v>
      </c>
      <c r="BT80" s="197">
        <v>203.59557304</v>
      </c>
      <c r="BU80" s="198"/>
      <c r="BV80" s="199">
        <f t="shared" si="126"/>
        <v>50.735767440000004</v>
      </c>
      <c r="BW80" s="200">
        <f t="shared" si="127"/>
        <v>50.982620470000001</v>
      </c>
      <c r="BX80" s="200">
        <f t="shared" si="128"/>
        <v>56.883509260000004</v>
      </c>
      <c r="BY80" s="200">
        <f t="shared" si="129"/>
        <v>79.486346150000003</v>
      </c>
      <c r="BZ80" s="200">
        <f t="shared" si="130"/>
        <v>85.415072409999965</v>
      </c>
      <c r="CA80" s="200">
        <f t="shared" si="131"/>
        <v>137.07207073504324</v>
      </c>
      <c r="CB80" s="200">
        <f t="shared" si="132"/>
        <v>140.74562561999997</v>
      </c>
      <c r="CC80" s="200">
        <f t="shared" si="133"/>
        <v>142.91172089000005</v>
      </c>
      <c r="CD80" s="200">
        <f t="shared" si="134"/>
        <v>138.97566674999999</v>
      </c>
      <c r="CE80" s="200">
        <f t="shared" si="135"/>
        <v>184.79860208000002</v>
      </c>
      <c r="CF80" s="200">
        <f t="shared" si="136"/>
        <v>198.77315604</v>
      </c>
      <c r="CG80" s="201">
        <f t="shared" si="137"/>
        <v>178.18166689999993</v>
      </c>
      <c r="CH80" s="201">
        <f t="shared" si="138"/>
        <v>201.78338545</v>
      </c>
      <c r="CI80" s="202">
        <f t="shared" si="139"/>
        <v>203.59557304</v>
      </c>
      <c r="CJ80" s="738"/>
      <c r="CK80" s="738"/>
      <c r="CL80" s="738"/>
      <c r="CM80" s="738"/>
      <c r="CN80" s="738"/>
      <c r="CO80" s="738"/>
      <c r="CP80" s="738"/>
      <c r="CQ80" s="738"/>
      <c r="CR80" s="738"/>
      <c r="CS80" s="738"/>
      <c r="CT80" s="738"/>
      <c r="CU80" s="738"/>
      <c r="CV80" s="738"/>
      <c r="CW80" s="738"/>
      <c r="CX80" s="738"/>
      <c r="CY80" s="738"/>
      <c r="CZ80" s="738"/>
      <c r="DA80" s="738"/>
      <c r="DB80" s="738"/>
      <c r="DC80" s="738"/>
      <c r="DD80" s="738"/>
      <c r="DE80" s="738"/>
      <c r="DF80" s="738"/>
      <c r="DG80" s="738"/>
    </row>
    <row r="81" spans="1:111" x14ac:dyDescent="0.25">
      <c r="A81" s="195" t="s">
        <v>185</v>
      </c>
      <c r="B81" s="205"/>
      <c r="C81" s="204"/>
      <c r="D81" s="77">
        <v>24.436726700000001</v>
      </c>
      <c r="E81" s="78">
        <v>26.242316410000001</v>
      </c>
      <c r="F81" s="78">
        <v>26.951750250000014</v>
      </c>
      <c r="G81" s="79">
        <v>28.588630040000005</v>
      </c>
      <c r="H81" s="80"/>
      <c r="I81" s="77">
        <v>30.466604850000007</v>
      </c>
      <c r="J81" s="78">
        <v>32.479548900000005</v>
      </c>
      <c r="K81" s="78">
        <v>34.324156570000014</v>
      </c>
      <c r="L81" s="79">
        <v>35.735919120000013</v>
      </c>
      <c r="M81" s="80"/>
      <c r="N81" s="77">
        <v>37.37774962000001</v>
      </c>
      <c r="O81" s="78">
        <v>41.203677720000009</v>
      </c>
      <c r="P81" s="78">
        <v>41.347840360000021</v>
      </c>
      <c r="Q81" s="79">
        <v>44.298085860000008</v>
      </c>
      <c r="R81" s="80"/>
      <c r="S81" s="77">
        <v>45.297444850000012</v>
      </c>
      <c r="T81" s="78">
        <v>49.065990580000012</v>
      </c>
      <c r="U81" s="78">
        <v>51.47494377000001</v>
      </c>
      <c r="V81" s="79">
        <v>56.138509380000016</v>
      </c>
      <c r="W81" s="80"/>
      <c r="X81" s="77">
        <v>55.801883700000005</v>
      </c>
      <c r="Y81" s="78">
        <v>61.41132906</v>
      </c>
      <c r="Z81" s="78">
        <v>64.358978219999997</v>
      </c>
      <c r="AA81" s="79">
        <v>67.430223410000011</v>
      </c>
      <c r="AB81" s="80"/>
      <c r="AC81" s="77">
        <v>68.097593470000007</v>
      </c>
      <c r="AD81" s="78">
        <v>70.086842750000002</v>
      </c>
      <c r="AE81" s="78">
        <v>83.779659819999992</v>
      </c>
      <c r="AF81" s="79">
        <v>69.15867175999999</v>
      </c>
      <c r="AG81" s="80"/>
      <c r="AH81" s="77">
        <v>66.668534490000013</v>
      </c>
      <c r="AI81" s="78">
        <v>86.484564450000008</v>
      </c>
      <c r="AJ81" s="78">
        <v>84.439748790000024</v>
      </c>
      <c r="AK81" s="79">
        <v>88.201618210000007</v>
      </c>
      <c r="AL81" s="80"/>
      <c r="AM81" s="77">
        <v>89.546026080000019</v>
      </c>
      <c r="AN81" s="78">
        <v>84.940537400000011</v>
      </c>
      <c r="AO81" s="78">
        <v>80.932446129999988</v>
      </c>
      <c r="AP81" s="79">
        <v>86.675861840000024</v>
      </c>
      <c r="AQ81" s="81"/>
      <c r="AR81" s="77">
        <v>84.40360527</v>
      </c>
      <c r="AS81" s="78">
        <v>96.097401760000011</v>
      </c>
      <c r="AT81" s="78">
        <v>97.944681610000032</v>
      </c>
      <c r="AU81" s="79">
        <v>102.22526516000002</v>
      </c>
      <c r="AV81" s="81"/>
      <c r="AW81" s="77">
        <v>87.056245849999996</v>
      </c>
      <c r="AX81" s="78">
        <v>79.118266989999981</v>
      </c>
      <c r="AY81" s="78">
        <v>85.963876049999982</v>
      </c>
      <c r="AZ81" s="79">
        <v>87.627470249999988</v>
      </c>
      <c r="BA81" s="81"/>
      <c r="BB81" s="77">
        <v>97.46775018000001</v>
      </c>
      <c r="BC81" s="78">
        <v>100.82539730000001</v>
      </c>
      <c r="BD81" s="78">
        <v>103.76833186000002</v>
      </c>
      <c r="BE81" s="79">
        <v>447.68827352999995</v>
      </c>
      <c r="BF81" s="81"/>
      <c r="BG81" s="77">
        <v>271.52697423999996</v>
      </c>
      <c r="BH81" s="78">
        <v>175.52173561999993</v>
      </c>
      <c r="BI81" s="78">
        <v>151.14318878999998</v>
      </c>
      <c r="BJ81" s="197">
        <v>125.60162435999996</v>
      </c>
      <c r="BK81" s="198"/>
      <c r="BL81" s="77">
        <v>135.35486957000001</v>
      </c>
      <c r="BM81" s="78">
        <v>136.64844450999999</v>
      </c>
      <c r="BN81" s="78">
        <v>151.25652088999999</v>
      </c>
      <c r="BO81" s="197">
        <v>218.76112468000002</v>
      </c>
      <c r="BP81" s="198"/>
      <c r="BQ81" s="77">
        <v>219.90329937000001</v>
      </c>
      <c r="BR81" s="78">
        <v>224.13807095999999</v>
      </c>
      <c r="BS81" s="78">
        <v>151.57951251</v>
      </c>
      <c r="BT81" s="197">
        <v>126.03084826999999</v>
      </c>
      <c r="BU81" s="198"/>
      <c r="BV81" s="199">
        <f t="shared" si="126"/>
        <v>28.588630040000005</v>
      </c>
      <c r="BW81" s="200">
        <f t="shared" si="127"/>
        <v>35.735919120000013</v>
      </c>
      <c r="BX81" s="200">
        <f t="shared" si="128"/>
        <v>44.298085860000008</v>
      </c>
      <c r="BY81" s="200">
        <f t="shared" si="129"/>
        <v>56.138509380000016</v>
      </c>
      <c r="BZ81" s="200">
        <f t="shared" si="130"/>
        <v>67.430223410000011</v>
      </c>
      <c r="CA81" s="200">
        <f t="shared" si="131"/>
        <v>69.15867175999999</v>
      </c>
      <c r="CB81" s="200">
        <f t="shared" si="132"/>
        <v>88.201618210000007</v>
      </c>
      <c r="CC81" s="200">
        <f t="shared" si="133"/>
        <v>86.675861840000024</v>
      </c>
      <c r="CD81" s="200">
        <f t="shared" si="134"/>
        <v>102.22526516000002</v>
      </c>
      <c r="CE81" s="200">
        <f t="shared" si="135"/>
        <v>87.627470249999988</v>
      </c>
      <c r="CF81" s="200">
        <f t="shared" si="136"/>
        <v>447.68827352999995</v>
      </c>
      <c r="CG81" s="201">
        <f t="shared" si="137"/>
        <v>125.60162435999996</v>
      </c>
      <c r="CH81" s="201">
        <f t="shared" si="138"/>
        <v>218.76112468000002</v>
      </c>
      <c r="CI81" s="202">
        <f t="shared" si="139"/>
        <v>126.03084826999999</v>
      </c>
      <c r="CJ81" s="738"/>
      <c r="CK81" s="738"/>
      <c r="CL81" s="738"/>
      <c r="CM81" s="738"/>
      <c r="CN81" s="738"/>
      <c r="CO81" s="738"/>
      <c r="CP81" s="738"/>
      <c r="CQ81" s="738"/>
      <c r="CR81" s="738"/>
      <c r="CS81" s="738"/>
      <c r="CT81" s="738"/>
      <c r="CU81" s="738"/>
      <c r="CV81" s="738"/>
      <c r="CW81" s="738"/>
      <c r="CX81" s="738"/>
      <c r="CY81" s="738"/>
      <c r="CZ81" s="738"/>
      <c r="DA81" s="738"/>
      <c r="DB81" s="738"/>
      <c r="DC81" s="738"/>
      <c r="DD81" s="738"/>
      <c r="DE81" s="738"/>
      <c r="DF81" s="738"/>
      <c r="DG81" s="738"/>
    </row>
    <row r="82" spans="1:111" x14ac:dyDescent="0.25">
      <c r="A82" s="195" t="s">
        <v>186</v>
      </c>
      <c r="B82" s="203"/>
      <c r="C82" s="204"/>
      <c r="D82" s="77">
        <v>0</v>
      </c>
      <c r="E82" s="78">
        <v>0</v>
      </c>
      <c r="F82" s="78">
        <v>0</v>
      </c>
      <c r="G82" s="79">
        <v>0</v>
      </c>
      <c r="H82" s="80"/>
      <c r="I82" s="77">
        <v>0</v>
      </c>
      <c r="J82" s="78">
        <v>0</v>
      </c>
      <c r="K82" s="78">
        <v>0</v>
      </c>
      <c r="L82" s="79">
        <v>0</v>
      </c>
      <c r="M82" s="80"/>
      <c r="N82" s="77">
        <v>0</v>
      </c>
      <c r="O82" s="78">
        <v>0</v>
      </c>
      <c r="P82" s="78">
        <v>0</v>
      </c>
      <c r="Q82" s="79">
        <v>0</v>
      </c>
      <c r="R82" s="80"/>
      <c r="S82" s="77">
        <v>0</v>
      </c>
      <c r="T82" s="78">
        <v>0</v>
      </c>
      <c r="U82" s="78">
        <v>0</v>
      </c>
      <c r="V82" s="79">
        <v>0</v>
      </c>
      <c r="W82" s="80"/>
      <c r="X82" s="77">
        <v>0</v>
      </c>
      <c r="Y82" s="78">
        <v>0</v>
      </c>
      <c r="Z82" s="78">
        <v>0</v>
      </c>
      <c r="AA82" s="79">
        <v>0</v>
      </c>
      <c r="AB82" s="80"/>
      <c r="AC82" s="77">
        <v>0</v>
      </c>
      <c r="AD82" s="78">
        <v>0</v>
      </c>
      <c r="AE82" s="78">
        <v>0</v>
      </c>
      <c r="AF82" s="79">
        <v>0</v>
      </c>
      <c r="AG82" s="80"/>
      <c r="AH82" s="77">
        <v>0</v>
      </c>
      <c r="AI82" s="78">
        <v>0</v>
      </c>
      <c r="AJ82" s="78">
        <v>0</v>
      </c>
      <c r="AK82" s="79">
        <v>0</v>
      </c>
      <c r="AL82" s="80"/>
      <c r="AM82" s="77">
        <v>0</v>
      </c>
      <c r="AN82" s="78">
        <v>0</v>
      </c>
      <c r="AO82" s="78">
        <v>0</v>
      </c>
      <c r="AP82" s="79">
        <v>0</v>
      </c>
      <c r="AQ82" s="81"/>
      <c r="AR82" s="77">
        <v>0</v>
      </c>
      <c r="AS82" s="78">
        <v>0</v>
      </c>
      <c r="AT82" s="78">
        <v>0</v>
      </c>
      <c r="AU82" s="79">
        <v>0</v>
      </c>
      <c r="AV82" s="81"/>
      <c r="AW82" s="77">
        <v>0</v>
      </c>
      <c r="AX82" s="78">
        <v>0</v>
      </c>
      <c r="AY82" s="78">
        <v>0</v>
      </c>
      <c r="AZ82" s="79">
        <v>0</v>
      </c>
      <c r="BA82" s="81"/>
      <c r="BB82" s="77">
        <v>0</v>
      </c>
      <c r="BC82" s="78">
        <v>0</v>
      </c>
      <c r="BD82" s="78">
        <v>0</v>
      </c>
      <c r="BE82" s="79">
        <v>0</v>
      </c>
      <c r="BF82" s="81"/>
      <c r="BG82" s="77">
        <v>20.160241159999998</v>
      </c>
      <c r="BH82" s="78">
        <v>22.08698854</v>
      </c>
      <c r="BI82" s="78">
        <v>12.028393399999999</v>
      </c>
      <c r="BJ82" s="197">
        <v>15.63614589</v>
      </c>
      <c r="BK82" s="207"/>
      <c r="BL82" s="77">
        <v>15.63614589</v>
      </c>
      <c r="BM82" s="78">
        <v>19.44694565</v>
      </c>
      <c r="BN82" s="78">
        <v>24.268649870000001</v>
      </c>
      <c r="BO82" s="197">
        <v>34.062630270000007</v>
      </c>
      <c r="BP82" s="207"/>
      <c r="BQ82" s="77">
        <v>31.590208799999999</v>
      </c>
      <c r="BR82" s="78">
        <v>25.702532229999999</v>
      </c>
      <c r="BS82" s="78">
        <v>24.84282966</v>
      </c>
      <c r="BT82" s="197">
        <v>26.978700420000003</v>
      </c>
      <c r="BU82" s="207"/>
      <c r="BV82" s="199">
        <f>INDEX(D82:G82,1,COUNT(D82:G82))</f>
        <v>0</v>
      </c>
      <c r="BW82" s="200">
        <f>INDEX(I82:L82,1,COUNT(I82:L82))</f>
        <v>0</v>
      </c>
      <c r="BX82" s="200">
        <f>INDEX(N82:Q82,1,COUNT(N82:Q82))</f>
        <v>0</v>
      </c>
      <c r="BY82" s="200">
        <f>INDEX(S82:V82,1,COUNT(S82:V82))</f>
        <v>0</v>
      </c>
      <c r="BZ82" s="200">
        <f>INDEX(X82:AA82,1,COUNT(X82:AA82))</f>
        <v>0</v>
      </c>
      <c r="CA82" s="200">
        <f>INDEX(AC82:AF82,1,COUNT(AC82:AF82))</f>
        <v>0</v>
      </c>
      <c r="CB82" s="200">
        <f>INDEX(AH82:AK82,1,COUNT(AH82:AK82))</f>
        <v>0</v>
      </c>
      <c r="CC82" s="200">
        <f>INDEX(AM82:AP82,1,COUNT(AM82:AP82))</f>
        <v>0</v>
      </c>
      <c r="CD82" s="200">
        <f>INDEX(AR82:AU82,1,COUNT(AR82:AU82))</f>
        <v>0</v>
      </c>
      <c r="CE82" s="200">
        <f>INDEX(AW82:AZ82,1,COUNT(AW82:AZ82))</f>
        <v>0</v>
      </c>
      <c r="CF82" s="200">
        <f>INDEX(BB82:BE82,1,COUNT(BB82:BE82))</f>
        <v>0</v>
      </c>
      <c r="CG82" s="201">
        <f>INDEX(BG82:BJ82,1,COUNT(BG82:BJ82))</f>
        <v>15.63614589</v>
      </c>
      <c r="CH82" s="201">
        <f>INDEX(BL82:BO82,1,COUNT(BL82:BO82))</f>
        <v>34.062630270000007</v>
      </c>
      <c r="CI82" s="202">
        <f>INDEX(BQ82:BT82,1,COUNT(BQ82:BT82))</f>
        <v>26.978700420000003</v>
      </c>
      <c r="CJ82" s="738"/>
      <c r="CK82" s="738"/>
      <c r="CL82" s="738"/>
      <c r="CM82" s="738"/>
      <c r="CN82" s="738"/>
      <c r="CO82" s="738"/>
      <c r="CP82" s="738"/>
      <c r="CQ82" s="738"/>
      <c r="CR82" s="738"/>
      <c r="CS82" s="738"/>
      <c r="CT82" s="738"/>
      <c r="CU82" s="738"/>
      <c r="CV82" s="738"/>
      <c r="CW82" s="738"/>
      <c r="CX82" s="738"/>
      <c r="CY82" s="738"/>
      <c r="CZ82" s="738"/>
      <c r="DA82" s="738"/>
      <c r="DB82" s="738"/>
      <c r="DC82" s="738"/>
      <c r="DD82" s="738"/>
      <c r="DE82" s="738"/>
      <c r="DF82" s="738"/>
      <c r="DG82" s="738"/>
    </row>
    <row r="83" spans="1:111" x14ac:dyDescent="0.25">
      <c r="A83" s="195" t="s">
        <v>213</v>
      </c>
      <c r="B83" s="205"/>
      <c r="C83" s="204"/>
      <c r="D83" s="77">
        <v>116.39548456999999</v>
      </c>
      <c r="E83" s="78">
        <v>121.44869800999999</v>
      </c>
      <c r="F83" s="78">
        <v>126.56036481</v>
      </c>
      <c r="G83" s="79">
        <v>129.86004976999999</v>
      </c>
      <c r="H83" s="80"/>
      <c r="I83" s="77">
        <v>133.72119783000002</v>
      </c>
      <c r="J83" s="78">
        <v>137.50204092000001</v>
      </c>
      <c r="K83" s="78">
        <v>147.64563332</v>
      </c>
      <c r="L83" s="79">
        <v>153.35985915999998</v>
      </c>
      <c r="M83" s="80"/>
      <c r="N83" s="77">
        <v>169.39230351999998</v>
      </c>
      <c r="O83" s="78">
        <v>175.16950708999997</v>
      </c>
      <c r="P83" s="78">
        <v>178.81497367000003</v>
      </c>
      <c r="Q83" s="79">
        <v>187.85122011999999</v>
      </c>
      <c r="R83" s="80"/>
      <c r="S83" s="77">
        <v>187.17418174000002</v>
      </c>
      <c r="T83" s="78">
        <v>192.98927934</v>
      </c>
      <c r="U83" s="78">
        <v>202.24964698999995</v>
      </c>
      <c r="V83" s="79">
        <v>200.46381872999996</v>
      </c>
      <c r="W83" s="80"/>
      <c r="X83" s="77">
        <v>202.32645957</v>
      </c>
      <c r="Y83" s="78">
        <v>201.88634870999996</v>
      </c>
      <c r="Z83" s="78">
        <v>202.38472691999996</v>
      </c>
      <c r="AA83" s="79">
        <v>199.87439128999995</v>
      </c>
      <c r="AB83" s="80"/>
      <c r="AC83" s="77">
        <v>204.89450474</v>
      </c>
      <c r="AD83" s="78">
        <v>208.62023402000003</v>
      </c>
      <c r="AE83" s="78">
        <v>209.14432123000006</v>
      </c>
      <c r="AF83" s="79">
        <v>208.38357352000008</v>
      </c>
      <c r="AG83" s="80"/>
      <c r="AH83" s="77">
        <v>211.32320981999999</v>
      </c>
      <c r="AI83" s="78">
        <v>213.11629916999999</v>
      </c>
      <c r="AJ83" s="78">
        <v>218.39846935999995</v>
      </c>
      <c r="AK83" s="79">
        <v>217.91662947999995</v>
      </c>
      <c r="AL83" s="80"/>
      <c r="AM83" s="77">
        <v>220.08277335000002</v>
      </c>
      <c r="AN83" s="78">
        <v>220.57065056000002</v>
      </c>
      <c r="AO83" s="78">
        <v>221.58701719000001</v>
      </c>
      <c r="AP83" s="79">
        <v>217.48980853</v>
      </c>
      <c r="AQ83" s="81"/>
      <c r="AR83" s="77">
        <v>219.55806000000001</v>
      </c>
      <c r="AS83" s="78">
        <v>220.40871300999999</v>
      </c>
      <c r="AT83" s="78">
        <v>218.92583426999997</v>
      </c>
      <c r="AU83" s="79">
        <v>214.36095964999996</v>
      </c>
      <c r="AV83" s="81"/>
      <c r="AW83" s="77">
        <v>220.34532934999999</v>
      </c>
      <c r="AX83" s="78">
        <v>219.93940910000001</v>
      </c>
      <c r="AY83" s="78">
        <v>219.98092510000001</v>
      </c>
      <c r="AZ83" s="79">
        <v>217.38481574999997</v>
      </c>
      <c r="BA83" s="81"/>
      <c r="BB83" s="77">
        <v>208.45681114999999</v>
      </c>
      <c r="BC83" s="78">
        <v>207.56454159</v>
      </c>
      <c r="BD83" s="78">
        <v>200.58011081999999</v>
      </c>
      <c r="BE83" s="79">
        <v>239.17667765000002</v>
      </c>
      <c r="BF83" s="81"/>
      <c r="BG83" s="77">
        <v>684.25337175999994</v>
      </c>
      <c r="BH83" s="78">
        <v>685.6935953599999</v>
      </c>
      <c r="BI83" s="78">
        <v>695.04515129000015</v>
      </c>
      <c r="BJ83" s="197">
        <v>711.43731305000017</v>
      </c>
      <c r="BK83" s="198"/>
      <c r="BL83" s="77">
        <v>712.21120997000003</v>
      </c>
      <c r="BM83" s="78">
        <v>718.91211894000003</v>
      </c>
      <c r="BN83" s="78">
        <v>722.69498410000006</v>
      </c>
      <c r="BO83" s="197">
        <v>101.16719814000011</v>
      </c>
      <c r="BP83" s="198"/>
      <c r="BQ83" s="77">
        <v>48.314481069999999</v>
      </c>
      <c r="BR83" s="78">
        <v>46.863928270000002</v>
      </c>
      <c r="BS83" s="78">
        <v>48.799286520000003</v>
      </c>
      <c r="BT83" s="197">
        <v>46.895884219999999</v>
      </c>
      <c r="BU83" s="198"/>
      <c r="BV83" s="199">
        <f t="shared" si="126"/>
        <v>129.86004976999999</v>
      </c>
      <c r="BW83" s="200">
        <f t="shared" si="127"/>
        <v>153.35985915999998</v>
      </c>
      <c r="BX83" s="200">
        <f t="shared" si="128"/>
        <v>187.85122011999999</v>
      </c>
      <c r="BY83" s="200">
        <f t="shared" si="129"/>
        <v>200.46381872999996</v>
      </c>
      <c r="BZ83" s="200">
        <f t="shared" si="130"/>
        <v>199.87439128999995</v>
      </c>
      <c r="CA83" s="200">
        <f t="shared" si="131"/>
        <v>208.38357352000008</v>
      </c>
      <c r="CB83" s="200">
        <f t="shared" si="132"/>
        <v>217.91662947999995</v>
      </c>
      <c r="CC83" s="200">
        <f t="shared" si="133"/>
        <v>217.48980853</v>
      </c>
      <c r="CD83" s="200">
        <f t="shared" si="134"/>
        <v>214.36095964999996</v>
      </c>
      <c r="CE83" s="200">
        <f t="shared" si="135"/>
        <v>217.38481574999997</v>
      </c>
      <c r="CF83" s="200">
        <f t="shared" si="136"/>
        <v>239.17667765000002</v>
      </c>
      <c r="CG83" s="201">
        <f t="shared" si="137"/>
        <v>711.43731305000017</v>
      </c>
      <c r="CH83" s="201">
        <f t="shared" si="138"/>
        <v>101.16719814000011</v>
      </c>
      <c r="CI83" s="202">
        <f t="shared" si="139"/>
        <v>46.895884219999999</v>
      </c>
      <c r="CJ83" s="738"/>
      <c r="CK83" s="738"/>
      <c r="CL83" s="738"/>
      <c r="CM83" s="738"/>
      <c r="CN83" s="738"/>
      <c r="CO83" s="738"/>
      <c r="CP83" s="738"/>
      <c r="CQ83" s="738"/>
      <c r="CR83" s="738"/>
      <c r="CS83" s="738"/>
      <c r="CT83" s="738"/>
      <c r="CU83" s="738"/>
      <c r="CV83" s="738"/>
      <c r="CW83" s="738"/>
      <c r="CX83" s="738"/>
      <c r="CY83" s="738"/>
      <c r="CZ83" s="738"/>
      <c r="DA83" s="738"/>
      <c r="DB83" s="738"/>
      <c r="DC83" s="738"/>
      <c r="DD83" s="738"/>
      <c r="DE83" s="738"/>
      <c r="DF83" s="738"/>
      <c r="DG83" s="738"/>
    </row>
    <row r="84" spans="1:111" x14ac:dyDescent="0.25">
      <c r="A84" s="195" t="s">
        <v>50</v>
      </c>
      <c r="B84" s="203"/>
      <c r="C84" s="204"/>
      <c r="D84" s="77">
        <v>0</v>
      </c>
      <c r="E84" s="78">
        <v>0</v>
      </c>
      <c r="F84" s="78">
        <v>0</v>
      </c>
      <c r="G84" s="79">
        <v>0</v>
      </c>
      <c r="H84" s="80"/>
      <c r="I84" s="77">
        <v>0</v>
      </c>
      <c r="J84" s="78">
        <v>0</v>
      </c>
      <c r="K84" s="78">
        <v>0</v>
      </c>
      <c r="L84" s="79">
        <v>0</v>
      </c>
      <c r="M84" s="80"/>
      <c r="N84" s="77">
        <v>0</v>
      </c>
      <c r="O84" s="78">
        <v>0</v>
      </c>
      <c r="P84" s="78">
        <v>0</v>
      </c>
      <c r="Q84" s="79">
        <v>0</v>
      </c>
      <c r="R84" s="80"/>
      <c r="S84" s="77">
        <v>0</v>
      </c>
      <c r="T84" s="78">
        <v>0</v>
      </c>
      <c r="U84" s="78">
        <v>0</v>
      </c>
      <c r="V84" s="79">
        <v>0</v>
      </c>
      <c r="W84" s="80"/>
      <c r="X84" s="77">
        <v>0</v>
      </c>
      <c r="Y84" s="78">
        <v>0</v>
      </c>
      <c r="Z84" s="78">
        <v>0</v>
      </c>
      <c r="AA84" s="79">
        <v>0</v>
      </c>
      <c r="AB84" s="80"/>
      <c r="AC84" s="77">
        <v>0</v>
      </c>
      <c r="AD84" s="78">
        <v>0</v>
      </c>
      <c r="AE84" s="78">
        <v>0</v>
      </c>
      <c r="AF84" s="79">
        <v>0</v>
      </c>
      <c r="AG84" s="80"/>
      <c r="AH84" s="77">
        <v>0</v>
      </c>
      <c r="AI84" s="78">
        <v>0</v>
      </c>
      <c r="AJ84" s="78">
        <v>0</v>
      </c>
      <c r="AK84" s="79">
        <v>0</v>
      </c>
      <c r="AL84" s="80"/>
      <c r="AM84" s="77">
        <v>0</v>
      </c>
      <c r="AN84" s="78">
        <v>0</v>
      </c>
      <c r="AO84" s="78">
        <v>0</v>
      </c>
      <c r="AP84" s="79">
        <v>0</v>
      </c>
      <c r="AQ84" s="81"/>
      <c r="AR84" s="77">
        <v>0</v>
      </c>
      <c r="AS84" s="78">
        <v>0</v>
      </c>
      <c r="AT84" s="78">
        <v>0</v>
      </c>
      <c r="AU84" s="79">
        <v>0</v>
      </c>
      <c r="AV84" s="81"/>
      <c r="AW84" s="77">
        <v>0</v>
      </c>
      <c r="AX84" s="78">
        <v>0</v>
      </c>
      <c r="AY84" s="78">
        <v>0</v>
      </c>
      <c r="AZ84" s="79">
        <v>0</v>
      </c>
      <c r="BA84" s="81"/>
      <c r="BB84" s="77">
        <v>0</v>
      </c>
      <c r="BC84" s="78">
        <v>0</v>
      </c>
      <c r="BD84" s="78">
        <v>0</v>
      </c>
      <c r="BE84" s="79">
        <v>0</v>
      </c>
      <c r="BF84" s="81"/>
      <c r="BG84" s="77">
        <v>186.14213023999997</v>
      </c>
      <c r="BH84" s="78">
        <v>186.05170770999996</v>
      </c>
      <c r="BI84" s="78">
        <v>195.76584920999997</v>
      </c>
      <c r="BJ84" s="197">
        <v>236.77331682000002</v>
      </c>
      <c r="BK84" s="207"/>
      <c r="BL84" s="77">
        <v>203.19735705000005</v>
      </c>
      <c r="BM84" s="78">
        <v>204.07719943000001</v>
      </c>
      <c r="BN84" s="78">
        <v>215.82702750000001</v>
      </c>
      <c r="BO84" s="197">
        <v>103.63458700999999</v>
      </c>
      <c r="BP84" s="207"/>
      <c r="BQ84" s="77">
        <v>80.170289920000002</v>
      </c>
      <c r="BR84" s="78">
        <v>89.21146834000001</v>
      </c>
      <c r="BS84" s="78">
        <v>89.178442500000003</v>
      </c>
      <c r="BT84" s="197">
        <v>128.29998332</v>
      </c>
      <c r="BU84" s="207"/>
      <c r="BV84" s="199">
        <f t="shared" ref="BV84" si="140">INDEX(D84:G84,1,COUNT(D84:G84))</f>
        <v>0</v>
      </c>
      <c r="BW84" s="200">
        <f t="shared" ref="BW84" si="141">INDEX(I84:L84,1,COUNT(I84:L84))</f>
        <v>0</v>
      </c>
      <c r="BX84" s="200">
        <f t="shared" ref="BX84" si="142">INDEX(N84:Q84,1,COUNT(N84:Q84))</f>
        <v>0</v>
      </c>
      <c r="BY84" s="200">
        <f t="shared" ref="BY84" si="143">INDEX(S84:V84,1,COUNT(S84:V84))</f>
        <v>0</v>
      </c>
      <c r="BZ84" s="200">
        <f t="shared" ref="BZ84" si="144">INDEX(X84:AA84,1,COUNT(X84:AA84))</f>
        <v>0</v>
      </c>
      <c r="CA84" s="200">
        <f t="shared" ref="CA84" si="145">INDEX(AC84:AF84,1,COUNT(AC84:AF84))</f>
        <v>0</v>
      </c>
      <c r="CB84" s="200">
        <f t="shared" ref="CB84" si="146">INDEX(AH84:AK84,1,COUNT(AH84:AK84))</f>
        <v>0</v>
      </c>
      <c r="CC84" s="200">
        <f t="shared" ref="CC84" si="147">INDEX(AM84:AP84,1,COUNT(AM84:AP84))</f>
        <v>0</v>
      </c>
      <c r="CD84" s="200">
        <f t="shared" ref="CD84" si="148">INDEX(AR84:AU84,1,COUNT(AR84:AU84))</f>
        <v>0</v>
      </c>
      <c r="CE84" s="200">
        <f t="shared" ref="CE84" si="149">INDEX(AW84:AZ84,1,COUNT(AW84:AZ84))</f>
        <v>0</v>
      </c>
      <c r="CF84" s="200">
        <f t="shared" ref="CF84" si="150">INDEX(BB84:BE84,1,COUNT(BB84:BE84))</f>
        <v>0</v>
      </c>
      <c r="CG84" s="201">
        <f t="shared" ref="CG84" si="151">INDEX(BG84:BJ84,1,COUNT(BG84:BJ84))</f>
        <v>236.77331682000002</v>
      </c>
      <c r="CH84" s="201">
        <f t="shared" ref="CH84" si="152">INDEX(BL84:BO84,1,COUNT(BL84:BO84))</f>
        <v>103.63458700999999</v>
      </c>
      <c r="CI84" s="202">
        <f t="shared" ref="CI84" si="153">INDEX(BQ84:BT84,1,COUNT(BQ84:BT84))</f>
        <v>128.29998332</v>
      </c>
      <c r="CJ84" s="738"/>
      <c r="CK84" s="738"/>
      <c r="CL84" s="738"/>
      <c r="CM84" s="738"/>
      <c r="CN84" s="738"/>
      <c r="CO84" s="738"/>
      <c r="CP84" s="738"/>
      <c r="CQ84" s="738"/>
      <c r="CR84" s="738"/>
      <c r="CS84" s="738"/>
      <c r="CT84" s="738"/>
      <c r="CU84" s="738"/>
      <c r="CV84" s="738"/>
      <c r="CW84" s="738"/>
      <c r="CX84" s="738"/>
      <c r="CY84" s="738"/>
      <c r="CZ84" s="738"/>
      <c r="DA84" s="738"/>
      <c r="DB84" s="738"/>
      <c r="DC84" s="738"/>
      <c r="DD84" s="738"/>
      <c r="DE84" s="738"/>
      <c r="DF84" s="738"/>
      <c r="DG84" s="738"/>
    </row>
    <row r="85" spans="1:111" x14ac:dyDescent="0.25">
      <c r="A85" s="195" t="s">
        <v>132</v>
      </c>
      <c r="B85" s="203"/>
      <c r="C85" s="204"/>
      <c r="D85" s="77">
        <v>26.969042350000002</v>
      </c>
      <c r="E85" s="78">
        <v>32.891867160000011</v>
      </c>
      <c r="F85" s="78">
        <v>28.341015610000007</v>
      </c>
      <c r="G85" s="79">
        <v>40.374888680000005</v>
      </c>
      <c r="H85" s="80"/>
      <c r="I85" s="77">
        <v>39.828393809999994</v>
      </c>
      <c r="J85" s="78">
        <v>43.273600480000006</v>
      </c>
      <c r="K85" s="78">
        <v>34.094042980000005</v>
      </c>
      <c r="L85" s="79">
        <v>29.887768350000002</v>
      </c>
      <c r="M85" s="80"/>
      <c r="N85" s="77">
        <v>36.500117910000007</v>
      </c>
      <c r="O85" s="78">
        <v>40.610251810000001</v>
      </c>
      <c r="P85" s="78">
        <v>38.595184769999996</v>
      </c>
      <c r="Q85" s="79">
        <v>48.296148959999996</v>
      </c>
      <c r="R85" s="80"/>
      <c r="S85" s="77">
        <v>45.352699860000001</v>
      </c>
      <c r="T85" s="78">
        <v>50.978166059999985</v>
      </c>
      <c r="U85" s="78">
        <v>48.887964149999974</v>
      </c>
      <c r="V85" s="79">
        <v>50.895472739999995</v>
      </c>
      <c r="W85" s="80"/>
      <c r="X85" s="77">
        <v>50.978350280000001</v>
      </c>
      <c r="Y85" s="78">
        <v>53.845111370000005</v>
      </c>
      <c r="Z85" s="78">
        <v>47.850095190000005</v>
      </c>
      <c r="AA85" s="79">
        <v>59.496023730000005</v>
      </c>
      <c r="AB85" s="80"/>
      <c r="AC85" s="77">
        <v>57.659386300000001</v>
      </c>
      <c r="AD85" s="78">
        <v>55.414423740000011</v>
      </c>
      <c r="AE85" s="78">
        <v>65.74236934000001</v>
      </c>
      <c r="AF85" s="79">
        <v>63.942474150000017</v>
      </c>
      <c r="AG85" s="80"/>
      <c r="AH85" s="77">
        <v>55.847118030000011</v>
      </c>
      <c r="AI85" s="78">
        <v>61.892183849999995</v>
      </c>
      <c r="AJ85" s="78">
        <v>54.30016115999998</v>
      </c>
      <c r="AK85" s="79">
        <v>58.354109180000002</v>
      </c>
      <c r="AL85" s="80"/>
      <c r="AM85" s="77">
        <v>61.606973019999998</v>
      </c>
      <c r="AN85" s="78">
        <v>56.965101729999994</v>
      </c>
      <c r="AO85" s="78">
        <v>55.53600637000001</v>
      </c>
      <c r="AP85" s="79">
        <v>60.607958879999998</v>
      </c>
      <c r="AQ85" s="81"/>
      <c r="AR85" s="77">
        <v>67.980629059999998</v>
      </c>
      <c r="AS85" s="78">
        <v>73.747737159999986</v>
      </c>
      <c r="AT85" s="78">
        <v>62.97839768</v>
      </c>
      <c r="AU85" s="79">
        <v>79.700612699999994</v>
      </c>
      <c r="AV85" s="81"/>
      <c r="AW85" s="77">
        <v>81.904700939999984</v>
      </c>
      <c r="AX85" s="78">
        <v>79.200139659999991</v>
      </c>
      <c r="AY85" s="78">
        <v>79.057004450000022</v>
      </c>
      <c r="AZ85" s="79">
        <v>71.126758360000011</v>
      </c>
      <c r="BA85" s="81"/>
      <c r="BB85" s="77">
        <v>81.66880372</v>
      </c>
      <c r="BC85" s="78">
        <v>84.452985060000003</v>
      </c>
      <c r="BD85" s="78">
        <v>89.61972698999999</v>
      </c>
      <c r="BE85" s="79">
        <v>98.301481219999985</v>
      </c>
      <c r="BF85" s="81"/>
      <c r="BG85" s="77">
        <v>124.17375022</v>
      </c>
      <c r="BH85" s="78">
        <v>120.74155167000001</v>
      </c>
      <c r="BI85" s="78">
        <v>112.42984481000001</v>
      </c>
      <c r="BJ85" s="197">
        <v>95.304331189999999</v>
      </c>
      <c r="BK85" s="198"/>
      <c r="BL85" s="77">
        <v>115.08474169</v>
      </c>
      <c r="BM85" s="78">
        <v>103.4778185</v>
      </c>
      <c r="BN85" s="78">
        <v>94.61322912</v>
      </c>
      <c r="BO85" s="197">
        <v>121.19013909</v>
      </c>
      <c r="BP85" s="198"/>
      <c r="BQ85" s="77">
        <v>157.29865666000001</v>
      </c>
      <c r="BR85" s="78">
        <v>154.22118889999999</v>
      </c>
      <c r="BS85" s="78">
        <v>121.75849196</v>
      </c>
      <c r="BT85" s="197">
        <v>90.667561529999986</v>
      </c>
      <c r="BU85" s="198"/>
      <c r="BV85" s="199">
        <f t="shared" si="126"/>
        <v>40.374888680000005</v>
      </c>
      <c r="BW85" s="200">
        <f t="shared" si="127"/>
        <v>29.887768350000002</v>
      </c>
      <c r="BX85" s="200">
        <f t="shared" si="128"/>
        <v>48.296148959999996</v>
      </c>
      <c r="BY85" s="200">
        <f t="shared" si="129"/>
        <v>50.895472739999995</v>
      </c>
      <c r="BZ85" s="200">
        <f t="shared" si="130"/>
        <v>59.496023730000005</v>
      </c>
      <c r="CA85" s="200">
        <f t="shared" si="131"/>
        <v>63.942474150000017</v>
      </c>
      <c r="CB85" s="200">
        <f t="shared" si="132"/>
        <v>58.354109180000002</v>
      </c>
      <c r="CC85" s="200">
        <f t="shared" si="133"/>
        <v>60.607958879999998</v>
      </c>
      <c r="CD85" s="200">
        <f t="shared" si="134"/>
        <v>79.700612699999994</v>
      </c>
      <c r="CE85" s="200">
        <f t="shared" si="135"/>
        <v>71.126758360000011</v>
      </c>
      <c r="CF85" s="200">
        <f t="shared" si="136"/>
        <v>98.301481219999985</v>
      </c>
      <c r="CG85" s="201">
        <f t="shared" si="137"/>
        <v>95.304331189999999</v>
      </c>
      <c r="CH85" s="201">
        <f t="shared" si="138"/>
        <v>121.19013909</v>
      </c>
      <c r="CI85" s="202">
        <f t="shared" si="139"/>
        <v>90.667561529999986</v>
      </c>
      <c r="CJ85" s="738"/>
      <c r="CK85" s="738"/>
      <c r="CL85" s="738"/>
      <c r="CM85" s="738"/>
      <c r="CN85" s="738"/>
      <c r="CO85" s="738"/>
      <c r="CP85" s="738"/>
      <c r="CQ85" s="738"/>
      <c r="CR85" s="738"/>
      <c r="CS85" s="738"/>
      <c r="CT85" s="738"/>
      <c r="CU85" s="738"/>
      <c r="CV85" s="738"/>
      <c r="CW85" s="738"/>
      <c r="CX85" s="738"/>
      <c r="CY85" s="738"/>
      <c r="CZ85" s="738"/>
      <c r="DA85" s="738"/>
      <c r="DB85" s="738"/>
      <c r="DC85" s="738"/>
      <c r="DD85" s="738"/>
      <c r="DE85" s="738"/>
      <c r="DF85" s="738"/>
      <c r="DG85" s="738"/>
    </row>
    <row r="86" spans="1:111" x14ac:dyDescent="0.25">
      <c r="A86" s="206" t="s">
        <v>188</v>
      </c>
      <c r="B86" s="203"/>
      <c r="C86" s="204"/>
      <c r="D86" s="77">
        <v>0</v>
      </c>
      <c r="E86" s="78">
        <v>0</v>
      </c>
      <c r="F86" s="78">
        <v>0</v>
      </c>
      <c r="G86" s="79">
        <v>0</v>
      </c>
      <c r="H86" s="80"/>
      <c r="I86" s="77">
        <v>0</v>
      </c>
      <c r="J86" s="78">
        <v>0</v>
      </c>
      <c r="K86" s="78">
        <v>0</v>
      </c>
      <c r="L86" s="79">
        <v>0</v>
      </c>
      <c r="M86" s="80"/>
      <c r="N86" s="77">
        <v>0</v>
      </c>
      <c r="O86" s="78">
        <v>0</v>
      </c>
      <c r="P86" s="78">
        <v>0</v>
      </c>
      <c r="Q86" s="79">
        <v>0</v>
      </c>
      <c r="R86" s="80"/>
      <c r="S86" s="77">
        <v>0</v>
      </c>
      <c r="T86" s="78">
        <v>0</v>
      </c>
      <c r="U86" s="78">
        <v>0</v>
      </c>
      <c r="V86" s="79">
        <v>0</v>
      </c>
      <c r="W86" s="80"/>
      <c r="X86" s="77">
        <v>0</v>
      </c>
      <c r="Y86" s="78">
        <v>0</v>
      </c>
      <c r="Z86" s="78">
        <v>0</v>
      </c>
      <c r="AA86" s="79">
        <v>0</v>
      </c>
      <c r="AB86" s="80"/>
      <c r="AC86" s="77">
        <v>0</v>
      </c>
      <c r="AD86" s="78">
        <v>0</v>
      </c>
      <c r="AE86" s="78">
        <v>0</v>
      </c>
      <c r="AF86" s="79">
        <v>0</v>
      </c>
      <c r="AG86" s="80"/>
      <c r="AH86" s="77">
        <v>0</v>
      </c>
      <c r="AI86" s="78">
        <v>0</v>
      </c>
      <c r="AJ86" s="78">
        <v>0</v>
      </c>
      <c r="AK86" s="79">
        <v>0</v>
      </c>
      <c r="AL86" s="80"/>
      <c r="AM86" s="77">
        <v>155.58673098</v>
      </c>
      <c r="AN86" s="78">
        <v>126.48435324</v>
      </c>
      <c r="AO86" s="78">
        <v>128.81425970000001</v>
      </c>
      <c r="AP86" s="79">
        <v>133.83332508000001</v>
      </c>
      <c r="AQ86" s="81"/>
      <c r="AR86" s="77">
        <v>110.39595744</v>
      </c>
      <c r="AS86" s="78">
        <v>107.04128659999999</v>
      </c>
      <c r="AT86" s="78">
        <v>110.66730319</v>
      </c>
      <c r="AU86" s="79">
        <v>110.70111043999999</v>
      </c>
      <c r="AV86" s="81"/>
      <c r="AW86" s="77">
        <v>105.22552854000001</v>
      </c>
      <c r="AX86" s="78">
        <v>92.553095089999999</v>
      </c>
      <c r="AY86" s="78">
        <v>89.407113569999993</v>
      </c>
      <c r="AZ86" s="79">
        <v>92.201826630000028</v>
      </c>
      <c r="BA86" s="81"/>
      <c r="BB86" s="77">
        <v>114.19610145999999</v>
      </c>
      <c r="BC86" s="78">
        <v>124.57856933000001</v>
      </c>
      <c r="BD86" s="78">
        <v>151.78699021</v>
      </c>
      <c r="BE86" s="79">
        <v>144.78785199000001</v>
      </c>
      <c r="BF86" s="81"/>
      <c r="BG86" s="77">
        <v>164.22209053000003</v>
      </c>
      <c r="BH86" s="78">
        <v>149.58333911</v>
      </c>
      <c r="BI86" s="78">
        <v>145.58911003999998</v>
      </c>
      <c r="BJ86" s="197">
        <v>149.69872189999998</v>
      </c>
      <c r="BK86" s="207"/>
      <c r="BL86" s="77">
        <v>154.84440655</v>
      </c>
      <c r="BM86" s="78">
        <v>149.11682578</v>
      </c>
      <c r="BN86" s="78">
        <v>151.63527008000003</v>
      </c>
      <c r="BO86" s="197">
        <v>152.02399577</v>
      </c>
      <c r="BP86" s="207"/>
      <c r="BQ86" s="77">
        <v>146.97127955000002</v>
      </c>
      <c r="BR86" s="78">
        <v>183.82640350999998</v>
      </c>
      <c r="BS86" s="78">
        <v>178.68556753000001</v>
      </c>
      <c r="BT86" s="197">
        <v>187.11623913</v>
      </c>
      <c r="BU86" s="207"/>
      <c r="BV86" s="199">
        <f t="shared" si="126"/>
        <v>0</v>
      </c>
      <c r="BW86" s="200">
        <f t="shared" si="127"/>
        <v>0</v>
      </c>
      <c r="BX86" s="200">
        <f t="shared" si="128"/>
        <v>0</v>
      </c>
      <c r="BY86" s="200">
        <f t="shared" si="129"/>
        <v>0</v>
      </c>
      <c r="BZ86" s="200">
        <f t="shared" si="130"/>
        <v>0</v>
      </c>
      <c r="CA86" s="200">
        <f t="shared" si="131"/>
        <v>0</v>
      </c>
      <c r="CB86" s="200">
        <f t="shared" si="132"/>
        <v>0</v>
      </c>
      <c r="CC86" s="200">
        <f t="shared" si="133"/>
        <v>133.83332508000001</v>
      </c>
      <c r="CD86" s="200">
        <f t="shared" si="134"/>
        <v>110.70111043999999</v>
      </c>
      <c r="CE86" s="200">
        <f t="shared" si="135"/>
        <v>92.201826630000028</v>
      </c>
      <c r="CF86" s="200">
        <f t="shared" si="136"/>
        <v>144.78785199000001</v>
      </c>
      <c r="CG86" s="201">
        <f t="shared" si="137"/>
        <v>149.69872189999998</v>
      </c>
      <c r="CH86" s="201">
        <f t="shared" si="138"/>
        <v>152.02399577</v>
      </c>
      <c r="CI86" s="202">
        <f t="shared" si="139"/>
        <v>187.11623913</v>
      </c>
      <c r="CJ86" s="738"/>
      <c r="CK86" s="738"/>
      <c r="CL86" s="738"/>
      <c r="CM86" s="738"/>
      <c r="CN86" s="738"/>
      <c r="CO86" s="738"/>
      <c r="CP86" s="738"/>
      <c r="CQ86" s="738"/>
      <c r="CR86" s="738"/>
      <c r="CS86" s="738"/>
      <c r="CT86" s="738"/>
      <c r="CU86" s="738"/>
      <c r="CV86" s="738"/>
      <c r="CW86" s="738"/>
      <c r="CX86" s="738"/>
      <c r="CY86" s="738"/>
      <c r="CZ86" s="738"/>
      <c r="DA86" s="738"/>
      <c r="DB86" s="738"/>
      <c r="DC86" s="738"/>
      <c r="DD86" s="738"/>
      <c r="DE86" s="738"/>
      <c r="DF86" s="738"/>
      <c r="DG86" s="738"/>
    </row>
    <row r="87" spans="1:111" x14ac:dyDescent="0.25">
      <c r="A87" s="206" t="s">
        <v>214</v>
      </c>
      <c r="B87" s="203"/>
      <c r="C87" s="204"/>
      <c r="D87" s="77">
        <v>715.83341539999992</v>
      </c>
      <c r="E87" s="78">
        <v>731.69718406999993</v>
      </c>
      <c r="F87" s="78">
        <v>733.83848278000005</v>
      </c>
      <c r="G87" s="79">
        <v>725.43820158000074</v>
      </c>
      <c r="H87" s="80"/>
      <c r="I87" s="77">
        <v>725.68054517000019</v>
      </c>
      <c r="J87" s="78">
        <v>731.81610096000054</v>
      </c>
      <c r="K87" s="78">
        <v>746.30032381000046</v>
      </c>
      <c r="L87" s="79">
        <v>738.9385857000002</v>
      </c>
      <c r="M87" s="80"/>
      <c r="N87" s="77">
        <v>733.77394451000032</v>
      </c>
      <c r="O87" s="78">
        <v>754.52590328000042</v>
      </c>
      <c r="P87" s="78">
        <v>786.1656419500008</v>
      </c>
      <c r="Q87" s="79">
        <v>781.56399761000057</v>
      </c>
      <c r="R87" s="80"/>
      <c r="S87" s="77">
        <v>812.03206919000036</v>
      </c>
      <c r="T87" s="78">
        <v>831.96314911000036</v>
      </c>
      <c r="U87" s="78">
        <v>851.78583806000006</v>
      </c>
      <c r="V87" s="79">
        <v>859.78820235000035</v>
      </c>
      <c r="W87" s="80"/>
      <c r="X87" s="77">
        <v>902.19163034999997</v>
      </c>
      <c r="Y87" s="78">
        <v>925.72053395</v>
      </c>
      <c r="Z87" s="78">
        <v>944.40647572000012</v>
      </c>
      <c r="AA87" s="79">
        <v>928.91955738000001</v>
      </c>
      <c r="AB87" s="80"/>
      <c r="AC87" s="77">
        <v>968.7233485700001</v>
      </c>
      <c r="AD87" s="78">
        <v>974.95001052000032</v>
      </c>
      <c r="AE87" s="78">
        <v>975.82227101000024</v>
      </c>
      <c r="AF87" s="79">
        <v>966.31842701000016</v>
      </c>
      <c r="AG87" s="80"/>
      <c r="AH87" s="77">
        <v>973.16884268999979</v>
      </c>
      <c r="AI87" s="78">
        <v>968.10866454999996</v>
      </c>
      <c r="AJ87" s="78">
        <v>966.80910377999999</v>
      </c>
      <c r="AK87" s="79">
        <v>964.52890264000007</v>
      </c>
      <c r="AL87" s="80"/>
      <c r="AM87" s="77">
        <v>945.24965589000033</v>
      </c>
      <c r="AN87" s="78">
        <v>938.52242452000064</v>
      </c>
      <c r="AO87" s="78">
        <v>955.20619776000035</v>
      </c>
      <c r="AP87" s="79">
        <v>994.61498266000012</v>
      </c>
      <c r="AQ87" s="81"/>
      <c r="AR87" s="77">
        <v>1001.8543034200003</v>
      </c>
      <c r="AS87" s="78">
        <v>1022.40823446</v>
      </c>
      <c r="AT87" s="78">
        <v>1044.979347</v>
      </c>
      <c r="AU87" s="79">
        <v>1082.5741896100001</v>
      </c>
      <c r="AV87" s="81"/>
      <c r="AW87" s="77">
        <v>1084.2449879300002</v>
      </c>
      <c r="AX87" s="78">
        <v>1135.8985312499999</v>
      </c>
      <c r="AY87" s="78">
        <v>1181.2129259399996</v>
      </c>
      <c r="AZ87" s="79">
        <v>1205.2914069200003</v>
      </c>
      <c r="BA87" s="81"/>
      <c r="BB87" s="77">
        <v>1227.3884185500003</v>
      </c>
      <c r="BC87" s="78">
        <v>1245.3804826000003</v>
      </c>
      <c r="BD87" s="78">
        <v>1274.7730695999996</v>
      </c>
      <c r="BE87" s="79">
        <v>1419.9657864399996</v>
      </c>
      <c r="BF87" s="81"/>
      <c r="BG87" s="77">
        <v>1640.9518699299999</v>
      </c>
      <c r="BH87" s="78">
        <v>1650.47459454</v>
      </c>
      <c r="BI87" s="78">
        <v>1680.45077208</v>
      </c>
      <c r="BJ87" s="197">
        <v>1721.42021049</v>
      </c>
      <c r="BK87" s="207"/>
      <c r="BL87" s="77">
        <v>1733.8472220799999</v>
      </c>
      <c r="BM87" s="78">
        <v>1754.3274949002</v>
      </c>
      <c r="BN87" s="78">
        <v>1842.8527897929</v>
      </c>
      <c r="BO87" s="197">
        <v>1901.0699684128999</v>
      </c>
      <c r="BP87" s="207"/>
      <c r="BQ87" s="77">
        <v>1907.2811900029001</v>
      </c>
      <c r="BR87" s="78">
        <v>1902.65361202397</v>
      </c>
      <c r="BS87" s="78">
        <v>1931.18212760397</v>
      </c>
      <c r="BT87" s="197">
        <v>1946.08754085397</v>
      </c>
      <c r="BU87" s="207"/>
      <c r="BV87" s="199">
        <f>INDEX(D87:G87,1,COUNT(D87:G87))</f>
        <v>725.43820158000074</v>
      </c>
      <c r="BW87" s="200">
        <f>INDEX(I87:L87,1,COUNT(I87:L87))</f>
        <v>738.9385857000002</v>
      </c>
      <c r="BX87" s="200">
        <f>INDEX(N87:Q87,1,COUNT(N87:Q87))</f>
        <v>781.56399761000057</v>
      </c>
      <c r="BY87" s="200">
        <f>INDEX(S87:V87,1,COUNT(S87:V87))</f>
        <v>859.78820235000035</v>
      </c>
      <c r="BZ87" s="200">
        <f>INDEX(X87:AA87,1,COUNT(X87:AA87))</f>
        <v>928.91955738000001</v>
      </c>
      <c r="CA87" s="200">
        <f>INDEX(AC87:AF87,1,COUNT(AC87:AF87))</f>
        <v>966.31842701000016</v>
      </c>
      <c r="CB87" s="200">
        <f>INDEX(AH87:AK87,1,COUNT(AH87:AK87))</f>
        <v>964.52890264000007</v>
      </c>
      <c r="CC87" s="200">
        <f>INDEX(AM87:AP87,1,COUNT(AM87:AP87))</f>
        <v>994.61498266000012</v>
      </c>
      <c r="CD87" s="200">
        <f>INDEX(AR87:AU87,1,COUNT(AR87:AU87))</f>
        <v>1082.5741896100001</v>
      </c>
      <c r="CE87" s="200">
        <f>INDEX(AW87:AZ87,1,COUNT(AW87:AZ87))</f>
        <v>1205.2914069200003</v>
      </c>
      <c r="CF87" s="200">
        <f>INDEX(BB87:BE87,1,COUNT(BB87:BE87))</f>
        <v>1419.9657864399996</v>
      </c>
      <c r="CG87" s="201">
        <f>INDEX(BG87:BJ87,1,COUNT(BG87:BJ87))</f>
        <v>1721.42021049</v>
      </c>
      <c r="CH87" s="201">
        <f t="shared" si="138"/>
        <v>1901.0699684128999</v>
      </c>
      <c r="CI87" s="202">
        <f t="shared" si="139"/>
        <v>1946.08754085397</v>
      </c>
      <c r="CJ87" s="738"/>
      <c r="CK87" s="738"/>
      <c r="CL87" s="738"/>
      <c r="CM87" s="738"/>
      <c r="CN87" s="738"/>
      <c r="CO87" s="738"/>
      <c r="CP87" s="738"/>
      <c r="CQ87" s="738"/>
      <c r="CR87" s="738"/>
      <c r="CS87" s="738"/>
      <c r="CT87" s="738"/>
      <c r="CU87" s="738"/>
      <c r="CV87" s="738"/>
      <c r="CW87" s="738"/>
      <c r="CX87" s="738"/>
      <c r="CY87" s="738"/>
      <c r="CZ87" s="738"/>
      <c r="DA87" s="738"/>
      <c r="DB87" s="738"/>
      <c r="DC87" s="738"/>
      <c r="DD87" s="738"/>
      <c r="DE87" s="738"/>
      <c r="DF87" s="738"/>
      <c r="DG87" s="738"/>
    </row>
    <row r="88" spans="1:111" s="113" customFormat="1" x14ac:dyDescent="0.25">
      <c r="A88" s="208" t="s">
        <v>190</v>
      </c>
      <c r="B88" s="205"/>
      <c r="C88" s="209"/>
      <c r="D88" s="210">
        <f>SUM(D79:D87)</f>
        <v>1152.5678780999999</v>
      </c>
      <c r="E88" s="211">
        <f>SUM(E79:E87)</f>
        <v>1187.78822683</v>
      </c>
      <c r="F88" s="211">
        <f>SUM(F79:F87)</f>
        <v>1193.6472171700002</v>
      </c>
      <c r="G88" s="212">
        <f>SUM(G79:G87)</f>
        <v>1179.6758414300007</v>
      </c>
      <c r="H88" s="213"/>
      <c r="I88" s="210">
        <f>SUM(I79:I87)</f>
        <v>1201.7423560100001</v>
      </c>
      <c r="J88" s="211">
        <f>SUM(J79:J87)</f>
        <v>1223.6931193400005</v>
      </c>
      <c r="K88" s="211">
        <f>SUM(K79:K87)</f>
        <v>1217.5780436100006</v>
      </c>
      <c r="L88" s="212">
        <f>SUM(L79:L87)</f>
        <v>1201.0391183700003</v>
      </c>
      <c r="M88" s="213"/>
      <c r="N88" s="210">
        <f>SUM(N79:N87)</f>
        <v>1232.1837857700002</v>
      </c>
      <c r="O88" s="211">
        <f>SUM(O79:O87)</f>
        <v>1280.5459812600004</v>
      </c>
      <c r="P88" s="211">
        <f>SUM(P79:P87)</f>
        <v>1320.0291688200009</v>
      </c>
      <c r="Q88" s="212">
        <f>SUM(Q79:Q87)</f>
        <v>1327.7854862700005</v>
      </c>
      <c r="R88" s="213"/>
      <c r="S88" s="210">
        <f>SUM(S79:S87)</f>
        <v>1372.6480019500004</v>
      </c>
      <c r="T88" s="211">
        <f>SUM(T79:T87)</f>
        <v>1418.6377459000005</v>
      </c>
      <c r="U88" s="211">
        <f>SUM(U79:U87)</f>
        <v>1474.92374283</v>
      </c>
      <c r="V88" s="212">
        <f>SUM(V79:V87)</f>
        <v>1498.9521486500003</v>
      </c>
      <c r="W88" s="213"/>
      <c r="X88" s="210">
        <f>SUM(X79:X87)</f>
        <v>1554.2986571599999</v>
      </c>
      <c r="Y88" s="211">
        <f>SUM(Y79:Y87)</f>
        <v>1611.20735706</v>
      </c>
      <c r="Z88" s="211">
        <f>SUM(Z79:Z87)</f>
        <v>1654.3258644900002</v>
      </c>
      <c r="AA88" s="212">
        <f>SUM(AA79:AA87)</f>
        <v>1663.7894249599999</v>
      </c>
      <c r="AB88" s="213"/>
      <c r="AC88" s="210">
        <f>SUM(AC79:AC87)</f>
        <v>1695.4799239854126</v>
      </c>
      <c r="AD88" s="211">
        <f>SUM(AD79:AD87)</f>
        <v>1716.0703373629706</v>
      </c>
      <c r="AE88" s="211">
        <f>SUM(AE79:AE87)</f>
        <v>1792.2170030649299</v>
      </c>
      <c r="AF88" s="212">
        <f>SUM(AF79:AF87)</f>
        <v>1817.5353938208168</v>
      </c>
      <c r="AG88" s="213"/>
      <c r="AH88" s="210">
        <f>SUM(AH79:AH87)</f>
        <v>1813.7486839799999</v>
      </c>
      <c r="AI88" s="211">
        <f>SUM(AI79:AI87)</f>
        <v>1858.3967803099999</v>
      </c>
      <c r="AJ88" s="211">
        <f>SUM(AJ79:AJ87)</f>
        <v>1885.9952909599999</v>
      </c>
      <c r="AK88" s="212">
        <f>SUM(AK79:AK87)</f>
        <v>1892.38571295</v>
      </c>
      <c r="AL88" s="213"/>
      <c r="AM88" s="210">
        <f>SUM(AM79:AM87)</f>
        <v>2010.3418362400002</v>
      </c>
      <c r="AN88" s="211">
        <f>SUM(AN79:AN87)</f>
        <v>1993.5336383100007</v>
      </c>
      <c r="AO88" s="211">
        <f>SUM(AO79:AO87)</f>
        <v>2021.5059965900004</v>
      </c>
      <c r="AP88" s="212">
        <f>SUM(AP79:AP87)</f>
        <v>2026.0312495000003</v>
      </c>
      <c r="AQ88" s="198"/>
      <c r="AR88" s="210">
        <f>SUM(AR79:AR87)</f>
        <v>1992.9726521900002</v>
      </c>
      <c r="AS88" s="211">
        <f>SUM(AS79:AS87)</f>
        <v>2020.51752035</v>
      </c>
      <c r="AT88" s="211">
        <f>SUM(AT79:AT87)</f>
        <v>2056.42977492</v>
      </c>
      <c r="AU88" s="212">
        <f>SUM(AU79:AU87)</f>
        <v>2128.28291416</v>
      </c>
      <c r="AV88" s="198"/>
      <c r="AW88" s="210">
        <f>SUM(AW79:AW87)</f>
        <v>2167.6749180400002</v>
      </c>
      <c r="AX88" s="211">
        <f>SUM(AX79:AX87)</f>
        <v>2242.9440867499998</v>
      </c>
      <c r="AY88" s="211">
        <f>SUM(AY79:AY87)</f>
        <v>2335.1514413099994</v>
      </c>
      <c r="AZ88" s="212">
        <f>SUM(AZ79:AZ87)</f>
        <v>2383.8682114399999</v>
      </c>
      <c r="BA88" s="198"/>
      <c r="BB88" s="210">
        <f>SUM(BB79:BB87)</f>
        <v>2490.7238053199999</v>
      </c>
      <c r="BC88" s="211">
        <f>SUM(BC79:BC87)</f>
        <v>2550.3856272200001</v>
      </c>
      <c r="BD88" s="211">
        <f>SUM(BD79:BD87)</f>
        <v>2626.3190831399997</v>
      </c>
      <c r="BE88" s="212">
        <f>SUM(BE79:BE87)</f>
        <v>3105.9397149199995</v>
      </c>
      <c r="BF88" s="198"/>
      <c r="BG88" s="210">
        <f>SUM(BG79:BG87)</f>
        <v>3817.0652383899996</v>
      </c>
      <c r="BH88" s="211">
        <f>SUM(BH79:BH87)</f>
        <v>3742.8954133099996</v>
      </c>
      <c r="BI88" s="211">
        <f>SUM(BI79:BI87)</f>
        <v>3742.1990545300005</v>
      </c>
      <c r="BJ88" s="214">
        <f>SUM(BJ79:BJ87)</f>
        <v>3780.9249636100003</v>
      </c>
      <c r="BK88" s="198"/>
      <c r="BL88" s="210">
        <f>SUM(BL79:BL87)</f>
        <v>3855.1751412099998</v>
      </c>
      <c r="BM88" s="211">
        <f>SUM(BM79:BM87)</f>
        <v>3907.6122718101997</v>
      </c>
      <c r="BN88" s="211">
        <f>SUM(BN79:BN87)</f>
        <v>4072.5964702628999</v>
      </c>
      <c r="BO88" s="214">
        <f>SUM(BO79:BO87)</f>
        <v>3466.7775895028999</v>
      </c>
      <c r="BP88" s="198"/>
      <c r="BQ88" s="210">
        <f>SUM(BQ79:BQ87)</f>
        <v>3464.3995954729003</v>
      </c>
      <c r="BR88" s="211">
        <f>SUM(BR79:BR87)</f>
        <v>3576.23774606397</v>
      </c>
      <c r="BS88" s="211">
        <f>SUM(BS79:BS87)</f>
        <v>3443.0736560539699</v>
      </c>
      <c r="BT88" s="214">
        <f>SUM(BT79:BT87)</f>
        <v>3428.1949656639699</v>
      </c>
      <c r="BU88" s="198"/>
      <c r="BV88" s="215">
        <f t="shared" ref="BV88:CG88" si="154">SUM(BV79:BV87)</f>
        <v>1179.6758414300007</v>
      </c>
      <c r="BW88" s="216">
        <f t="shared" si="154"/>
        <v>1201.0391183700003</v>
      </c>
      <c r="BX88" s="216">
        <f t="shared" si="154"/>
        <v>1327.7854862700005</v>
      </c>
      <c r="BY88" s="216">
        <f t="shared" si="154"/>
        <v>1498.9521486500003</v>
      </c>
      <c r="BZ88" s="216">
        <f t="shared" si="154"/>
        <v>1663.7894249599999</v>
      </c>
      <c r="CA88" s="216">
        <f t="shared" si="154"/>
        <v>1817.5353938208168</v>
      </c>
      <c r="CB88" s="216">
        <f t="shared" si="154"/>
        <v>1892.38571295</v>
      </c>
      <c r="CC88" s="216">
        <f t="shared" si="154"/>
        <v>2026.0312495000003</v>
      </c>
      <c r="CD88" s="216">
        <f t="shared" si="154"/>
        <v>2128.28291416</v>
      </c>
      <c r="CE88" s="216">
        <f t="shared" si="154"/>
        <v>2383.8682114399999</v>
      </c>
      <c r="CF88" s="216">
        <f t="shared" si="154"/>
        <v>3105.9397149199995</v>
      </c>
      <c r="CG88" s="216">
        <f t="shared" si="154"/>
        <v>3780.9249636100003</v>
      </c>
      <c r="CH88" s="216">
        <f t="shared" si="138"/>
        <v>3466.7775895028999</v>
      </c>
      <c r="CI88" s="214">
        <f t="shared" si="139"/>
        <v>3428.1949656639699</v>
      </c>
      <c r="CJ88" s="738"/>
      <c r="CK88" s="738"/>
      <c r="CL88" s="738"/>
      <c r="CM88" s="738"/>
      <c r="CN88" s="738"/>
      <c r="CO88" s="738"/>
      <c r="CP88" s="738"/>
      <c r="CQ88" s="738"/>
      <c r="CR88" s="738"/>
      <c r="CS88" s="738"/>
      <c r="CT88" s="738"/>
      <c r="CU88" s="738"/>
      <c r="CV88" s="738"/>
      <c r="CW88" s="738"/>
      <c r="CX88" s="738"/>
      <c r="CY88" s="738"/>
      <c r="CZ88" s="738"/>
      <c r="DA88" s="738"/>
      <c r="DB88" s="738"/>
      <c r="DC88" s="738"/>
      <c r="DD88" s="738"/>
      <c r="DE88" s="738"/>
      <c r="DF88" s="738"/>
      <c r="DG88" s="738"/>
    </row>
    <row r="89" spans="1:111" x14ac:dyDescent="0.25">
      <c r="A89" s="188"/>
      <c r="B89" s="203"/>
      <c r="C89" s="204"/>
      <c r="D89" s="210"/>
      <c r="E89" s="211"/>
      <c r="F89" s="211"/>
      <c r="G89" s="212"/>
      <c r="H89" s="217"/>
      <c r="I89" s="210"/>
      <c r="J89" s="211"/>
      <c r="K89" s="211"/>
      <c r="L89" s="212"/>
      <c r="M89" s="217"/>
      <c r="N89" s="210"/>
      <c r="O89" s="211"/>
      <c r="P89" s="211"/>
      <c r="Q89" s="212"/>
      <c r="R89" s="217"/>
      <c r="S89" s="210"/>
      <c r="T89" s="211"/>
      <c r="U89" s="211"/>
      <c r="V89" s="212"/>
      <c r="W89" s="217"/>
      <c r="X89" s="210"/>
      <c r="Y89" s="211"/>
      <c r="Z89" s="211"/>
      <c r="AA89" s="212"/>
      <c r="AB89" s="217"/>
      <c r="AC89" s="210"/>
      <c r="AD89" s="211"/>
      <c r="AE89" s="211"/>
      <c r="AF89" s="212"/>
      <c r="AG89" s="217"/>
      <c r="AH89" s="210"/>
      <c r="AI89" s="211"/>
      <c r="AJ89" s="211"/>
      <c r="AK89" s="212"/>
      <c r="AL89" s="217"/>
      <c r="AM89" s="210"/>
      <c r="AN89" s="211"/>
      <c r="AO89" s="211"/>
      <c r="AP89" s="212"/>
      <c r="AQ89" s="198"/>
      <c r="AR89" s="210"/>
      <c r="AS89" s="211"/>
      <c r="AT89" s="211"/>
      <c r="AU89" s="212"/>
      <c r="AV89" s="198"/>
      <c r="AW89" s="210"/>
      <c r="AX89" s="211"/>
      <c r="AY89" s="211"/>
      <c r="AZ89" s="212"/>
      <c r="BA89" s="198"/>
      <c r="BB89" s="210"/>
      <c r="BC89" s="211"/>
      <c r="BD89" s="211"/>
      <c r="BE89" s="212"/>
      <c r="BF89" s="198"/>
      <c r="BG89" s="210"/>
      <c r="BH89" s="211"/>
      <c r="BI89" s="211"/>
      <c r="BJ89" s="214"/>
      <c r="BK89" s="198"/>
      <c r="BL89" s="210"/>
      <c r="BM89" s="211"/>
      <c r="BN89" s="211"/>
      <c r="BO89" s="214"/>
      <c r="BP89" s="198"/>
      <c r="BQ89" s="210"/>
      <c r="BR89" s="211"/>
      <c r="BS89" s="211"/>
      <c r="BT89" s="214"/>
      <c r="BU89" s="198"/>
      <c r="BV89" s="215"/>
      <c r="BW89" s="216"/>
      <c r="BX89" s="216"/>
      <c r="BY89" s="216"/>
      <c r="BZ89" s="216"/>
      <c r="CA89" s="216"/>
      <c r="CB89" s="216"/>
      <c r="CC89" s="216"/>
      <c r="CD89" s="216"/>
      <c r="CE89" s="216"/>
      <c r="CF89" s="216"/>
      <c r="CG89" s="216"/>
      <c r="CH89" s="216"/>
      <c r="CI89" s="214"/>
      <c r="CJ89" s="738"/>
      <c r="CK89" s="738"/>
      <c r="CL89" s="738"/>
      <c r="CM89" s="738"/>
      <c r="CN89" s="738"/>
      <c r="CO89" s="738"/>
      <c r="CP89" s="738"/>
      <c r="CQ89" s="738"/>
      <c r="CR89" s="738"/>
      <c r="CS89" s="738"/>
      <c r="CT89" s="738"/>
      <c r="CU89" s="738"/>
      <c r="CV89" s="738"/>
      <c r="CW89" s="738"/>
      <c r="CX89" s="738"/>
      <c r="CY89" s="738"/>
      <c r="CZ89" s="738"/>
      <c r="DA89" s="738"/>
      <c r="DB89" s="738"/>
      <c r="DC89" s="738"/>
      <c r="DD89" s="738"/>
      <c r="DE89" s="738"/>
      <c r="DF89" s="738"/>
      <c r="DG89" s="738"/>
    </row>
    <row r="90" spans="1:111" x14ac:dyDescent="0.25">
      <c r="A90" s="188" t="s">
        <v>191</v>
      </c>
      <c r="B90" s="203"/>
      <c r="C90" s="204"/>
      <c r="D90" s="218"/>
      <c r="E90" s="219"/>
      <c r="F90" s="219"/>
      <c r="G90" s="220"/>
      <c r="H90" s="217"/>
      <c r="I90" s="218"/>
      <c r="J90" s="219"/>
      <c r="K90" s="219"/>
      <c r="L90" s="220"/>
      <c r="M90" s="217"/>
      <c r="N90" s="218"/>
      <c r="O90" s="219"/>
      <c r="P90" s="219"/>
      <c r="Q90" s="220"/>
      <c r="R90" s="217"/>
      <c r="S90" s="218"/>
      <c r="T90" s="219"/>
      <c r="U90" s="219"/>
      <c r="V90" s="220"/>
      <c r="W90" s="217"/>
      <c r="X90" s="218"/>
      <c r="Y90" s="219"/>
      <c r="Z90" s="219"/>
      <c r="AA90" s="220"/>
      <c r="AB90" s="217"/>
      <c r="AC90" s="218"/>
      <c r="AD90" s="219"/>
      <c r="AE90" s="219"/>
      <c r="AF90" s="220"/>
      <c r="AG90" s="217"/>
      <c r="AH90" s="218"/>
      <c r="AI90" s="219"/>
      <c r="AJ90" s="219"/>
      <c r="AK90" s="220"/>
      <c r="AL90" s="217"/>
      <c r="AM90" s="218"/>
      <c r="AN90" s="219"/>
      <c r="AO90" s="219"/>
      <c r="AP90" s="220"/>
      <c r="AQ90" s="198"/>
      <c r="AR90" s="218"/>
      <c r="AS90" s="219"/>
      <c r="AT90" s="219"/>
      <c r="AU90" s="220"/>
      <c r="AV90" s="198"/>
      <c r="AW90" s="218"/>
      <c r="AX90" s="219"/>
      <c r="AY90" s="219"/>
      <c r="AZ90" s="220"/>
      <c r="BA90" s="198"/>
      <c r="BB90" s="218"/>
      <c r="BC90" s="219"/>
      <c r="BD90" s="219"/>
      <c r="BE90" s="220"/>
      <c r="BF90" s="198"/>
      <c r="BG90" s="218"/>
      <c r="BH90" s="219"/>
      <c r="BI90" s="219"/>
      <c r="BJ90" s="197"/>
      <c r="BK90" s="198"/>
      <c r="BL90" s="218"/>
      <c r="BM90" s="219"/>
      <c r="BN90" s="219"/>
      <c r="BO90" s="197"/>
      <c r="BP90" s="198"/>
      <c r="BQ90" s="218"/>
      <c r="BR90" s="219"/>
      <c r="BS90" s="219"/>
      <c r="BT90" s="197"/>
      <c r="BU90" s="198"/>
      <c r="BV90" s="199"/>
      <c r="BW90" s="200"/>
      <c r="BX90" s="200"/>
      <c r="BY90" s="200"/>
      <c r="BZ90" s="200"/>
      <c r="CA90" s="200"/>
      <c r="CB90" s="200"/>
      <c r="CC90" s="200"/>
      <c r="CD90" s="200"/>
      <c r="CE90" s="200"/>
      <c r="CF90" s="200"/>
      <c r="CG90" s="200"/>
      <c r="CH90" s="200"/>
      <c r="CI90" s="197"/>
      <c r="CJ90" s="738"/>
      <c r="CK90" s="738"/>
      <c r="CL90" s="738"/>
      <c r="CM90" s="738"/>
      <c r="CN90" s="738"/>
      <c r="CO90" s="738"/>
      <c r="CP90" s="738"/>
      <c r="CQ90" s="738"/>
      <c r="CR90" s="738"/>
      <c r="CS90" s="738"/>
      <c r="CT90" s="738"/>
      <c r="CU90" s="738"/>
      <c r="CV90" s="738"/>
      <c r="CW90" s="738"/>
      <c r="CX90" s="738"/>
      <c r="CY90" s="738"/>
      <c r="CZ90" s="738"/>
      <c r="DA90" s="738"/>
      <c r="DB90" s="738"/>
      <c r="DC90" s="738"/>
      <c r="DD90" s="738"/>
      <c r="DE90" s="738"/>
      <c r="DF90" s="738"/>
      <c r="DG90" s="738"/>
    </row>
    <row r="91" spans="1:111" ht="15" customHeight="1" x14ac:dyDescent="0.25">
      <c r="A91" s="195" t="s">
        <v>113</v>
      </c>
      <c r="B91" s="203"/>
      <c r="C91" s="204"/>
      <c r="D91" s="77">
        <v>30.819577099999997</v>
      </c>
      <c r="E91" s="78">
        <v>51.402881059999991</v>
      </c>
      <c r="F91" s="78">
        <v>44.722516710000001</v>
      </c>
      <c r="G91" s="79">
        <v>51.048497729999994</v>
      </c>
      <c r="H91" s="80"/>
      <c r="I91" s="77">
        <v>48.136306659999995</v>
      </c>
      <c r="J91" s="78">
        <v>53.004335689999991</v>
      </c>
      <c r="K91" s="78">
        <v>45.398859170000001</v>
      </c>
      <c r="L91" s="79">
        <v>40.541276969999998</v>
      </c>
      <c r="M91" s="80"/>
      <c r="N91" s="77">
        <v>32.920970109999999</v>
      </c>
      <c r="O91" s="78">
        <v>40.931382999999997</v>
      </c>
      <c r="P91" s="78">
        <v>45.542198680000006</v>
      </c>
      <c r="Q91" s="79">
        <v>29.626335590000004</v>
      </c>
      <c r="R91" s="80"/>
      <c r="S91" s="77">
        <v>41.291411830000001</v>
      </c>
      <c r="T91" s="78">
        <v>37.591444310000007</v>
      </c>
      <c r="U91" s="78">
        <v>35.632985880000007</v>
      </c>
      <c r="V91" s="79">
        <v>45.122062500000006</v>
      </c>
      <c r="W91" s="80"/>
      <c r="X91" s="77">
        <v>49.018656859999993</v>
      </c>
      <c r="Y91" s="78">
        <v>52.317882729999987</v>
      </c>
      <c r="Z91" s="78">
        <v>50.889865360000002</v>
      </c>
      <c r="AA91" s="79">
        <v>51.139553549999995</v>
      </c>
      <c r="AB91" s="80"/>
      <c r="AC91" s="77">
        <v>52.980242910000001</v>
      </c>
      <c r="AD91" s="78">
        <v>52.58352361</v>
      </c>
      <c r="AE91" s="78">
        <v>64.408350900000002</v>
      </c>
      <c r="AF91" s="79">
        <v>69.922075959999987</v>
      </c>
      <c r="AG91" s="80"/>
      <c r="AH91" s="77">
        <v>74.676557710000012</v>
      </c>
      <c r="AI91" s="78">
        <v>71.169926240000009</v>
      </c>
      <c r="AJ91" s="78">
        <v>73.869252010000011</v>
      </c>
      <c r="AK91" s="79">
        <v>74.215433490000009</v>
      </c>
      <c r="AL91" s="80"/>
      <c r="AM91" s="77">
        <v>73.231816070000008</v>
      </c>
      <c r="AN91" s="78">
        <v>97.728343190000004</v>
      </c>
      <c r="AO91" s="78">
        <v>81.645445179999996</v>
      </c>
      <c r="AP91" s="79">
        <v>76.939286259999989</v>
      </c>
      <c r="AQ91" s="81"/>
      <c r="AR91" s="77">
        <v>89.027167520000006</v>
      </c>
      <c r="AS91" s="78">
        <v>93.052890069999989</v>
      </c>
      <c r="AT91" s="78">
        <v>88.74656520000002</v>
      </c>
      <c r="AU91" s="79">
        <v>103.38472606000001</v>
      </c>
      <c r="AV91" s="81"/>
      <c r="AW91" s="77">
        <v>101.46284133</v>
      </c>
      <c r="AX91" s="78">
        <v>112.20117605000002</v>
      </c>
      <c r="AY91" s="78">
        <v>119.53174071000002</v>
      </c>
      <c r="AZ91" s="79">
        <v>154.35093584000001</v>
      </c>
      <c r="BA91" s="81"/>
      <c r="BB91" s="77">
        <v>174.19092952</v>
      </c>
      <c r="BC91" s="78">
        <v>165.96543032</v>
      </c>
      <c r="BD91" s="78">
        <v>193.37153410000002</v>
      </c>
      <c r="BE91" s="79">
        <v>238.23429796999997</v>
      </c>
      <c r="BF91" s="81"/>
      <c r="BG91" s="77">
        <v>217.74952201000002</v>
      </c>
      <c r="BH91" s="78">
        <v>233.52740139999997</v>
      </c>
      <c r="BI91" s="78">
        <v>214.03662425000002</v>
      </c>
      <c r="BJ91" s="197">
        <v>233.70232719000003</v>
      </c>
      <c r="BK91" s="198"/>
      <c r="BL91" s="77">
        <v>236.83871099999999</v>
      </c>
      <c r="BM91" s="78">
        <v>238.41783643943688</v>
      </c>
      <c r="BN91" s="78">
        <v>256.99770077439473</v>
      </c>
      <c r="BO91" s="197">
        <v>282.3193893534966</v>
      </c>
      <c r="BP91" s="198"/>
      <c r="BQ91" s="77">
        <v>244.72978656145941</v>
      </c>
      <c r="BR91" s="78">
        <v>249.6960823327</v>
      </c>
      <c r="BS91" s="78">
        <v>270.3568106189594</v>
      </c>
      <c r="BT91" s="197">
        <v>280.17685002710527</v>
      </c>
      <c r="BU91" s="198"/>
      <c r="BV91" s="199">
        <f>INDEX(D91:G91,1,COUNT(D91:G91))</f>
        <v>51.048497729999994</v>
      </c>
      <c r="BW91" s="200">
        <f>INDEX(I91:L91,1,COUNT(I91:L91))</f>
        <v>40.541276969999998</v>
      </c>
      <c r="BX91" s="200">
        <f>INDEX(N91:Q91,1,COUNT(N91:Q91))</f>
        <v>29.626335590000004</v>
      </c>
      <c r="BY91" s="200">
        <f>INDEX(S91:V91,1,COUNT(S91:V91))</f>
        <v>45.122062500000006</v>
      </c>
      <c r="BZ91" s="200">
        <f>INDEX(X91:AA91,1,COUNT(X91:AA91))</f>
        <v>51.139553549999995</v>
      </c>
      <c r="CA91" s="200">
        <f>INDEX(AC91:AF91,1,COUNT(AC91:AF91))</f>
        <v>69.922075959999987</v>
      </c>
      <c r="CB91" s="200">
        <f>INDEX(AH91:AK91,1,COUNT(AH91:AK91))</f>
        <v>74.215433490000009</v>
      </c>
      <c r="CC91" s="200">
        <f>INDEX(AM91:AP91,1,COUNT(AM91:AP91))</f>
        <v>76.939286259999989</v>
      </c>
      <c r="CD91" s="200">
        <f>INDEX(AR91:AU91,1,COUNT(AR91:AU91))</f>
        <v>103.38472606000001</v>
      </c>
      <c r="CE91" s="200">
        <f>INDEX(AW91:AZ91,1,COUNT(AW91:AZ91))</f>
        <v>154.35093584000001</v>
      </c>
      <c r="CF91" s="200">
        <f>INDEX(BB91:BE91,1,COUNT(BB91:BE91))</f>
        <v>238.23429796999997</v>
      </c>
      <c r="CG91" s="201">
        <f>INDEX(BG91:BJ91,1,COUNT(BG91:BJ91))</f>
        <v>233.70232719000003</v>
      </c>
      <c r="CH91" s="201">
        <f t="shared" ref="CH91:CH99" si="155">INDEX(BL91:BO91,1,COUNT(BL91:BO91))</f>
        <v>282.3193893534966</v>
      </c>
      <c r="CI91" s="202">
        <f t="shared" ref="CI91:CI99" si="156">INDEX(BQ91:BT91,1,COUNT(BQ91:BT91))</f>
        <v>280.17685002710527</v>
      </c>
      <c r="CJ91" s="738"/>
      <c r="CK91" s="738"/>
      <c r="CL91" s="738"/>
      <c r="CM91" s="738"/>
      <c r="CN91" s="738"/>
      <c r="CO91" s="738"/>
      <c r="CP91" s="738"/>
      <c r="CQ91" s="738"/>
      <c r="CR91" s="738"/>
      <c r="CS91" s="738"/>
      <c r="CT91" s="738"/>
      <c r="CU91" s="738"/>
      <c r="CV91" s="738"/>
      <c r="CW91" s="738"/>
      <c r="CX91" s="738"/>
      <c r="CY91" s="738"/>
      <c r="CZ91" s="738"/>
      <c r="DA91" s="738"/>
      <c r="DB91" s="738"/>
      <c r="DC91" s="738"/>
      <c r="DD91" s="738"/>
      <c r="DE91" s="738"/>
      <c r="DF91" s="738"/>
      <c r="DG91" s="738"/>
    </row>
    <row r="92" spans="1:111" x14ac:dyDescent="0.25">
      <c r="A92" s="195" t="s">
        <v>116</v>
      </c>
      <c r="B92" s="203"/>
      <c r="C92" s="204"/>
      <c r="D92" s="77">
        <v>64.124239450000005</v>
      </c>
      <c r="E92" s="78">
        <v>66.694141979999998</v>
      </c>
      <c r="F92" s="78">
        <v>74.930359229999993</v>
      </c>
      <c r="G92" s="79">
        <v>78.896582549999991</v>
      </c>
      <c r="H92" s="80"/>
      <c r="I92" s="77">
        <v>56.840393509999998</v>
      </c>
      <c r="J92" s="78">
        <v>71.315742300000011</v>
      </c>
      <c r="K92" s="78">
        <v>82.759090650000005</v>
      </c>
      <c r="L92" s="79">
        <v>83.428085740000014</v>
      </c>
      <c r="M92" s="80"/>
      <c r="N92" s="77">
        <v>60.410012790000003</v>
      </c>
      <c r="O92" s="78">
        <v>74.429118149999994</v>
      </c>
      <c r="P92" s="78">
        <v>92.430720959999988</v>
      </c>
      <c r="Q92" s="79">
        <v>83.059804859999986</v>
      </c>
      <c r="R92" s="80"/>
      <c r="S92" s="77">
        <v>68.641306950000001</v>
      </c>
      <c r="T92" s="78">
        <v>84.823359760000002</v>
      </c>
      <c r="U92" s="78">
        <v>112.21732950000001</v>
      </c>
      <c r="V92" s="79">
        <v>104.27110603</v>
      </c>
      <c r="W92" s="80"/>
      <c r="X92" s="77">
        <v>78.502338340000009</v>
      </c>
      <c r="Y92" s="78">
        <v>95.093366679999988</v>
      </c>
      <c r="Z92" s="78">
        <v>119.85863554000001</v>
      </c>
      <c r="AA92" s="79">
        <v>106.60230476000001</v>
      </c>
      <c r="AB92" s="80"/>
      <c r="AC92" s="77">
        <v>89.147004330000016</v>
      </c>
      <c r="AD92" s="78">
        <v>102.53869815</v>
      </c>
      <c r="AE92" s="78">
        <v>125.96675872000002</v>
      </c>
      <c r="AF92" s="79">
        <v>110.98732072000001</v>
      </c>
      <c r="AG92" s="80"/>
      <c r="AH92" s="77">
        <v>85.723827290000017</v>
      </c>
      <c r="AI92" s="78">
        <v>99.303942540000023</v>
      </c>
      <c r="AJ92" s="78">
        <v>117.46733507000002</v>
      </c>
      <c r="AK92" s="79">
        <v>92.852505890000018</v>
      </c>
      <c r="AL92" s="80"/>
      <c r="AM92" s="77">
        <v>79.745700240000005</v>
      </c>
      <c r="AN92" s="78">
        <v>94.230204990000018</v>
      </c>
      <c r="AO92" s="78">
        <v>118.70645408999999</v>
      </c>
      <c r="AP92" s="79">
        <v>96.83034606999999</v>
      </c>
      <c r="AQ92" s="81"/>
      <c r="AR92" s="77">
        <v>65.25783414</v>
      </c>
      <c r="AS92" s="78">
        <v>90.302283189999997</v>
      </c>
      <c r="AT92" s="78">
        <v>105.89590738999999</v>
      </c>
      <c r="AU92" s="79">
        <v>81.548682339999985</v>
      </c>
      <c r="AV92" s="81"/>
      <c r="AW92" s="77">
        <v>68.747225380000003</v>
      </c>
      <c r="AX92" s="78">
        <v>80.435409239999998</v>
      </c>
      <c r="AY92" s="78">
        <v>99.013746689999991</v>
      </c>
      <c r="AZ92" s="79">
        <v>87.224663259999986</v>
      </c>
      <c r="BA92" s="81"/>
      <c r="BB92" s="77">
        <v>78.011497830000025</v>
      </c>
      <c r="BC92" s="78">
        <v>89.904915489999979</v>
      </c>
      <c r="BD92" s="78">
        <v>120.79039774000003</v>
      </c>
      <c r="BE92" s="79">
        <v>112.81864657000001</v>
      </c>
      <c r="BF92" s="81"/>
      <c r="BG92" s="77">
        <v>92.80980283000001</v>
      </c>
      <c r="BH92" s="78">
        <v>114.5228673</v>
      </c>
      <c r="BI92" s="78">
        <v>143.55547232999999</v>
      </c>
      <c r="BJ92" s="197">
        <v>124.48552492</v>
      </c>
      <c r="BK92" s="198"/>
      <c r="BL92" s="77">
        <v>101.79152558</v>
      </c>
      <c r="BM92" s="78">
        <v>121.79237212</v>
      </c>
      <c r="BN92" s="78">
        <v>140.22343756000001</v>
      </c>
      <c r="BO92" s="197">
        <v>121.43369908</v>
      </c>
      <c r="BP92" s="198"/>
      <c r="BQ92" s="77">
        <v>111.08933979000001</v>
      </c>
      <c r="BR92" s="78">
        <v>124.49353225</v>
      </c>
      <c r="BS92" s="78">
        <v>150.18882094999998</v>
      </c>
      <c r="BT92" s="197">
        <v>126.42160469</v>
      </c>
      <c r="BU92" s="198"/>
      <c r="BV92" s="199">
        <f>INDEX(D92:G92,1,COUNT(D92:G92))</f>
        <v>78.896582549999991</v>
      </c>
      <c r="BW92" s="200">
        <f>INDEX(I92:L92,1,COUNT(I92:L92))</f>
        <v>83.428085740000014</v>
      </c>
      <c r="BX92" s="200">
        <f>INDEX(N92:Q92,1,COUNT(N92:Q92))</f>
        <v>83.059804859999986</v>
      </c>
      <c r="BY92" s="200">
        <f>INDEX(S92:V92,1,COUNT(S92:V92))</f>
        <v>104.27110603</v>
      </c>
      <c r="BZ92" s="200">
        <f>INDEX(X92:AA92,1,COUNT(X92:AA92))</f>
        <v>106.60230476000001</v>
      </c>
      <c r="CA92" s="200">
        <f>INDEX(AC92:AF92,1,COUNT(AC92:AF92))</f>
        <v>110.98732072000001</v>
      </c>
      <c r="CB92" s="200">
        <f>INDEX(AH92:AK92,1,COUNT(AH92:AK92))</f>
        <v>92.852505890000018</v>
      </c>
      <c r="CC92" s="200">
        <f>INDEX(AM92:AP92,1,COUNT(AM92:AP92))</f>
        <v>96.83034606999999</v>
      </c>
      <c r="CD92" s="200">
        <f>INDEX(AR92:AU92,1,COUNT(AR92:AU92))</f>
        <v>81.548682339999985</v>
      </c>
      <c r="CE92" s="200">
        <f>INDEX(AW92:AZ92,1,COUNT(AW92:AZ92))</f>
        <v>87.224663259999986</v>
      </c>
      <c r="CF92" s="200">
        <f>INDEX(BB92:BE92,1,COUNT(BB92:BE92))</f>
        <v>112.81864657000001</v>
      </c>
      <c r="CG92" s="201">
        <f>INDEX(BG92:BJ92,1,COUNT(BG92:BJ92))</f>
        <v>124.48552492</v>
      </c>
      <c r="CH92" s="201">
        <f t="shared" si="155"/>
        <v>121.43369908</v>
      </c>
      <c r="CI92" s="202">
        <f t="shared" si="156"/>
        <v>126.42160469</v>
      </c>
      <c r="CJ92" s="738"/>
      <c r="CK92" s="738"/>
      <c r="CL92" s="738"/>
      <c r="CM92" s="738"/>
      <c r="CN92" s="738"/>
      <c r="CO92" s="738"/>
      <c r="CP92" s="738"/>
      <c r="CQ92" s="738"/>
      <c r="CR92" s="738"/>
      <c r="CS92" s="738"/>
      <c r="CT92" s="738"/>
      <c r="CU92" s="738"/>
      <c r="CV92" s="738"/>
      <c r="CW92" s="738"/>
      <c r="CX92" s="738"/>
      <c r="CY92" s="738"/>
      <c r="CZ92" s="738"/>
      <c r="DA92" s="738"/>
      <c r="DB92" s="738"/>
      <c r="DC92" s="738"/>
      <c r="DD92" s="738"/>
      <c r="DE92" s="738"/>
      <c r="DF92" s="738"/>
      <c r="DG92" s="738"/>
    </row>
    <row r="93" spans="1:111" x14ac:dyDescent="0.25">
      <c r="A93" s="195" t="s">
        <v>185</v>
      </c>
      <c r="B93" s="203"/>
      <c r="C93" s="204"/>
      <c r="D93" s="77">
        <v>4.2815829499999998</v>
      </c>
      <c r="E93" s="78">
        <v>4.9665432899999988</v>
      </c>
      <c r="F93" s="78">
        <v>4.57457446</v>
      </c>
      <c r="G93" s="79">
        <v>4.2887488200000004</v>
      </c>
      <c r="H93" s="80"/>
      <c r="I93" s="77">
        <v>4.6246895600000002</v>
      </c>
      <c r="J93" s="78">
        <v>5.6743359099999999</v>
      </c>
      <c r="K93" s="78">
        <v>5.9319148999999998</v>
      </c>
      <c r="L93" s="79">
        <v>5.0605610900000002</v>
      </c>
      <c r="M93" s="80"/>
      <c r="N93" s="77">
        <v>5.2779276800000003</v>
      </c>
      <c r="O93" s="78">
        <v>5.6448716200000009</v>
      </c>
      <c r="P93" s="78">
        <v>5.9343183600000007</v>
      </c>
      <c r="Q93" s="79">
        <v>5.6847468599999997</v>
      </c>
      <c r="R93" s="80"/>
      <c r="S93" s="77">
        <v>6.2653871499999996</v>
      </c>
      <c r="T93" s="78">
        <v>6.7584401300000003</v>
      </c>
      <c r="U93" s="78">
        <v>7.5387214499999988</v>
      </c>
      <c r="V93" s="79">
        <v>6.9851671</v>
      </c>
      <c r="W93" s="80"/>
      <c r="X93" s="77">
        <v>7.0235578200000006</v>
      </c>
      <c r="Y93" s="78">
        <v>8.432594120000001</v>
      </c>
      <c r="Z93" s="78">
        <v>7.4553545799999998</v>
      </c>
      <c r="AA93" s="79">
        <v>5.6497970099999995</v>
      </c>
      <c r="AB93" s="80"/>
      <c r="AC93" s="77">
        <v>9.3798506811325009</v>
      </c>
      <c r="AD93" s="78">
        <v>9.1382817811325001</v>
      </c>
      <c r="AE93" s="78">
        <v>9.2688205511324995</v>
      </c>
      <c r="AF93" s="79">
        <v>8.7603953759235722</v>
      </c>
      <c r="AG93" s="80"/>
      <c r="AH93" s="77">
        <v>10.369116289999997</v>
      </c>
      <c r="AI93" s="78">
        <v>10.79536446</v>
      </c>
      <c r="AJ93" s="78">
        <v>8.6944431900000012</v>
      </c>
      <c r="AK93" s="79">
        <v>8.3281363099999997</v>
      </c>
      <c r="AL93" s="80"/>
      <c r="AM93" s="77">
        <v>8.0697649499999997</v>
      </c>
      <c r="AN93" s="78">
        <v>9.2086673700000006</v>
      </c>
      <c r="AO93" s="78">
        <v>9.8660154299999974</v>
      </c>
      <c r="AP93" s="79">
        <v>11.559898909999999</v>
      </c>
      <c r="AQ93" s="81"/>
      <c r="AR93" s="77">
        <v>12.125252230000001</v>
      </c>
      <c r="AS93" s="78">
        <v>13.04840911</v>
      </c>
      <c r="AT93" s="78">
        <v>25.151009730000006</v>
      </c>
      <c r="AU93" s="79">
        <v>24.556175540000005</v>
      </c>
      <c r="AV93" s="81"/>
      <c r="AW93" s="77">
        <v>15.993084570000001</v>
      </c>
      <c r="AX93" s="78">
        <v>14.41623339</v>
      </c>
      <c r="AY93" s="78">
        <v>15.76119422</v>
      </c>
      <c r="AZ93" s="79">
        <v>15.8653338</v>
      </c>
      <c r="BA93" s="81"/>
      <c r="BB93" s="77">
        <v>18.525315339999999</v>
      </c>
      <c r="BC93" s="78">
        <v>16.549385780000001</v>
      </c>
      <c r="BD93" s="78">
        <v>13.85561175</v>
      </c>
      <c r="BE93" s="79">
        <v>12.55625167</v>
      </c>
      <c r="BF93" s="81"/>
      <c r="BG93" s="77">
        <v>14.94708187</v>
      </c>
      <c r="BH93" s="78">
        <v>7.6565573199999983</v>
      </c>
      <c r="BI93" s="78">
        <v>8.2614555999999997</v>
      </c>
      <c r="BJ93" s="197">
        <v>10.53986789</v>
      </c>
      <c r="BK93" s="198"/>
      <c r="BL93" s="77">
        <v>9.0204916199999996</v>
      </c>
      <c r="BM93" s="78">
        <v>8.4448361399999996</v>
      </c>
      <c r="BN93" s="78">
        <v>17.912096799999997</v>
      </c>
      <c r="BO93" s="197">
        <v>17.040127829999999</v>
      </c>
      <c r="BP93" s="198"/>
      <c r="BQ93" s="77">
        <v>24.478554769999999</v>
      </c>
      <c r="BR93" s="78">
        <v>23.80956162</v>
      </c>
      <c r="BS93" s="78">
        <v>23.365144530000002</v>
      </c>
      <c r="BT93" s="197">
        <v>21.398266929999998</v>
      </c>
      <c r="BU93" s="198"/>
      <c r="BV93" s="199">
        <f>INDEX(D93:G93,1,COUNT(D93:G93))</f>
        <v>4.2887488200000004</v>
      </c>
      <c r="BW93" s="200">
        <f>INDEX(I93:L93,1,COUNT(I93:L93))</f>
        <v>5.0605610900000002</v>
      </c>
      <c r="BX93" s="200">
        <f>INDEX(N93:Q93,1,COUNT(N93:Q93))</f>
        <v>5.6847468599999997</v>
      </c>
      <c r="BY93" s="200">
        <f>INDEX(S93:V93,1,COUNT(S93:V93))</f>
        <v>6.9851671</v>
      </c>
      <c r="BZ93" s="200">
        <f>INDEX(X93:AA93,1,COUNT(X93:AA93))</f>
        <v>5.6497970099999995</v>
      </c>
      <c r="CA93" s="200">
        <f>INDEX(AC93:AF93,1,COUNT(AC93:AF93))</f>
        <v>8.7603953759235722</v>
      </c>
      <c r="CB93" s="200">
        <f>INDEX(AH93:AK93,1,COUNT(AH93:AK93))</f>
        <v>8.3281363099999997</v>
      </c>
      <c r="CC93" s="200">
        <f>INDEX(AM93:AP93,1,COUNT(AM93:AP93))</f>
        <v>11.559898909999999</v>
      </c>
      <c r="CD93" s="200">
        <f>INDEX(AR93:AU93,1,COUNT(AR93:AU93))</f>
        <v>24.556175540000005</v>
      </c>
      <c r="CE93" s="200">
        <f>INDEX(AW93:AZ93,1,COUNT(AW93:AZ93))</f>
        <v>15.8653338</v>
      </c>
      <c r="CF93" s="200">
        <f>INDEX(BB93:BE93,1,COUNT(BB93:BE93))</f>
        <v>12.55625167</v>
      </c>
      <c r="CG93" s="201">
        <f>INDEX(BG93:BJ93,1,COUNT(BG93:BJ93))</f>
        <v>10.53986789</v>
      </c>
      <c r="CH93" s="201">
        <f t="shared" si="155"/>
        <v>17.040127829999999</v>
      </c>
      <c r="CI93" s="202">
        <f t="shared" si="156"/>
        <v>21.398266929999998</v>
      </c>
      <c r="CJ93" s="738"/>
      <c r="CK93" s="738"/>
      <c r="CL93" s="738"/>
      <c r="CM93" s="738"/>
      <c r="CN93" s="738"/>
      <c r="CO93" s="738"/>
      <c r="CP93" s="738"/>
      <c r="CQ93" s="738"/>
      <c r="CR93" s="738"/>
      <c r="CS93" s="738"/>
      <c r="CT93" s="738"/>
      <c r="CU93" s="738"/>
      <c r="CV93" s="738"/>
      <c r="CW93" s="738"/>
      <c r="CX93" s="738"/>
      <c r="CY93" s="738"/>
      <c r="CZ93" s="738"/>
      <c r="DA93" s="738"/>
      <c r="DB93" s="738"/>
      <c r="DC93" s="738"/>
      <c r="DD93" s="738"/>
      <c r="DE93" s="738"/>
      <c r="DF93" s="738"/>
      <c r="DG93" s="738"/>
    </row>
    <row r="94" spans="1:111" x14ac:dyDescent="0.25">
      <c r="A94" s="195" t="s">
        <v>192</v>
      </c>
      <c r="B94" s="286"/>
      <c r="C94" s="204"/>
      <c r="D94" s="77">
        <v>0</v>
      </c>
      <c r="E94" s="78">
        <v>0</v>
      </c>
      <c r="F94" s="78">
        <v>0</v>
      </c>
      <c r="G94" s="79">
        <v>0</v>
      </c>
      <c r="H94" s="80"/>
      <c r="I94" s="77">
        <v>0</v>
      </c>
      <c r="J94" s="78">
        <v>0</v>
      </c>
      <c r="K94" s="78">
        <v>0</v>
      </c>
      <c r="L94" s="79">
        <v>0</v>
      </c>
      <c r="M94" s="80"/>
      <c r="N94" s="77">
        <v>0</v>
      </c>
      <c r="O94" s="78">
        <v>0</v>
      </c>
      <c r="P94" s="78">
        <v>0</v>
      </c>
      <c r="Q94" s="79">
        <v>0</v>
      </c>
      <c r="R94" s="80"/>
      <c r="S94" s="77">
        <v>0</v>
      </c>
      <c r="T94" s="78">
        <v>0</v>
      </c>
      <c r="U94" s="78">
        <v>0</v>
      </c>
      <c r="V94" s="79">
        <v>0</v>
      </c>
      <c r="W94" s="80"/>
      <c r="X94" s="77">
        <v>0</v>
      </c>
      <c r="Y94" s="78">
        <v>0</v>
      </c>
      <c r="Z94" s="78">
        <v>0</v>
      </c>
      <c r="AA94" s="79">
        <v>0</v>
      </c>
      <c r="AB94" s="80"/>
      <c r="AC94" s="77">
        <v>0</v>
      </c>
      <c r="AD94" s="78">
        <v>0</v>
      </c>
      <c r="AE94" s="78">
        <v>0</v>
      </c>
      <c r="AF94" s="79">
        <v>0</v>
      </c>
      <c r="AG94" s="80"/>
      <c r="AH94" s="77">
        <v>0</v>
      </c>
      <c r="AI94" s="78">
        <v>0</v>
      </c>
      <c r="AJ94" s="78">
        <v>0</v>
      </c>
      <c r="AK94" s="79">
        <v>0</v>
      </c>
      <c r="AL94" s="80"/>
      <c r="AM94" s="77">
        <v>0</v>
      </c>
      <c r="AN94" s="78">
        <v>0</v>
      </c>
      <c r="AO94" s="78">
        <v>0</v>
      </c>
      <c r="AP94" s="79">
        <v>0</v>
      </c>
      <c r="AQ94" s="81"/>
      <c r="AR94" s="77">
        <v>0</v>
      </c>
      <c r="AS94" s="78">
        <v>0</v>
      </c>
      <c r="AT94" s="78">
        <v>0</v>
      </c>
      <c r="AU94" s="79">
        <v>0</v>
      </c>
      <c r="AV94" s="81"/>
      <c r="AW94" s="77">
        <v>0</v>
      </c>
      <c r="AX94" s="78">
        <v>0</v>
      </c>
      <c r="AY94" s="78">
        <v>0</v>
      </c>
      <c r="AZ94" s="79">
        <v>0</v>
      </c>
      <c r="BA94" s="81"/>
      <c r="BB94" s="77">
        <v>0</v>
      </c>
      <c r="BC94" s="78">
        <v>0</v>
      </c>
      <c r="BD94" s="78">
        <v>0</v>
      </c>
      <c r="BE94" s="79">
        <v>0</v>
      </c>
      <c r="BF94" s="81"/>
      <c r="BG94" s="77">
        <v>94.844737670000001</v>
      </c>
      <c r="BH94" s="78">
        <v>101.50417949</v>
      </c>
      <c r="BI94" s="78">
        <v>98.262778330000017</v>
      </c>
      <c r="BJ94" s="197">
        <v>106.37615446000001</v>
      </c>
      <c r="BK94" s="207"/>
      <c r="BL94" s="77">
        <v>43.814320470000006</v>
      </c>
      <c r="BM94" s="78">
        <v>85.955269789999988</v>
      </c>
      <c r="BN94" s="78">
        <v>114.11044544999999</v>
      </c>
      <c r="BO94" s="197">
        <v>17.421288049999983</v>
      </c>
      <c r="BP94" s="207"/>
      <c r="BQ94" s="77">
        <v>35.169546889999999</v>
      </c>
      <c r="BR94" s="78">
        <v>96.777488219999995</v>
      </c>
      <c r="BS94" s="78">
        <v>88.262040290000002</v>
      </c>
      <c r="BT94" s="197">
        <v>94.783027369999999</v>
      </c>
      <c r="BU94" s="207"/>
      <c r="BV94" s="199">
        <v>0</v>
      </c>
      <c r="BW94" s="200">
        <v>0</v>
      </c>
      <c r="BX94" s="200">
        <v>0</v>
      </c>
      <c r="BY94" s="200">
        <v>0</v>
      </c>
      <c r="BZ94" s="200">
        <v>0</v>
      </c>
      <c r="CA94" s="200">
        <v>0</v>
      </c>
      <c r="CB94" s="200">
        <v>0</v>
      </c>
      <c r="CC94" s="200">
        <v>0</v>
      </c>
      <c r="CD94" s="200">
        <v>0</v>
      </c>
      <c r="CE94" s="200">
        <v>0</v>
      </c>
      <c r="CF94" s="200">
        <v>0</v>
      </c>
      <c r="CG94" s="201">
        <v>0</v>
      </c>
      <c r="CH94" s="201">
        <f>INDEX(BL94:BO94,1,COUNT(BL94:BO94))</f>
        <v>17.421288049999983</v>
      </c>
      <c r="CI94" s="202">
        <f>INDEX(BQ94:BT94,1,COUNT(BQ94:BT94))</f>
        <v>94.783027369999999</v>
      </c>
      <c r="CJ94" s="738"/>
      <c r="CK94" s="738"/>
      <c r="CL94" s="738"/>
      <c r="CM94" s="738"/>
      <c r="CN94" s="738"/>
      <c r="CO94" s="738"/>
      <c r="CP94" s="738"/>
      <c r="CQ94" s="738"/>
      <c r="CR94" s="738"/>
      <c r="CS94" s="738"/>
      <c r="CT94" s="738"/>
      <c r="CU94" s="738"/>
      <c r="CV94" s="738"/>
      <c r="CW94" s="738"/>
      <c r="CX94" s="738"/>
      <c r="CY94" s="738"/>
      <c r="CZ94" s="738"/>
      <c r="DA94" s="738"/>
      <c r="DB94" s="738"/>
      <c r="DC94" s="738"/>
      <c r="DD94" s="738"/>
      <c r="DE94" s="738"/>
      <c r="DF94" s="738"/>
      <c r="DG94" s="738"/>
    </row>
    <row r="95" spans="1:111" x14ac:dyDescent="0.25">
      <c r="A95" s="195" t="s">
        <v>50</v>
      </c>
      <c r="B95" s="286"/>
      <c r="C95" s="204"/>
      <c r="D95" s="77">
        <v>0</v>
      </c>
      <c r="E95" s="78">
        <v>0</v>
      </c>
      <c r="F95" s="78">
        <v>0</v>
      </c>
      <c r="G95" s="79">
        <v>0</v>
      </c>
      <c r="H95" s="80"/>
      <c r="I95" s="77">
        <v>0</v>
      </c>
      <c r="J95" s="78">
        <v>0</v>
      </c>
      <c r="K95" s="78">
        <v>0</v>
      </c>
      <c r="L95" s="79">
        <v>0</v>
      </c>
      <c r="M95" s="80"/>
      <c r="N95" s="77">
        <v>0</v>
      </c>
      <c r="O95" s="78">
        <v>0</v>
      </c>
      <c r="P95" s="78">
        <v>0</v>
      </c>
      <c r="Q95" s="79">
        <v>0</v>
      </c>
      <c r="R95" s="80"/>
      <c r="S95" s="77">
        <v>0</v>
      </c>
      <c r="T95" s="78">
        <v>0</v>
      </c>
      <c r="U95" s="78">
        <v>0</v>
      </c>
      <c r="V95" s="79">
        <v>0</v>
      </c>
      <c r="W95" s="80"/>
      <c r="X95" s="77">
        <v>0</v>
      </c>
      <c r="Y95" s="78">
        <v>0</v>
      </c>
      <c r="Z95" s="78">
        <v>0</v>
      </c>
      <c r="AA95" s="79">
        <v>0</v>
      </c>
      <c r="AB95" s="80"/>
      <c r="AC95" s="77">
        <v>0</v>
      </c>
      <c r="AD95" s="78">
        <v>0</v>
      </c>
      <c r="AE95" s="78">
        <v>0</v>
      </c>
      <c r="AF95" s="79">
        <v>0</v>
      </c>
      <c r="AG95" s="80"/>
      <c r="AH95" s="77">
        <v>0</v>
      </c>
      <c r="AI95" s="78">
        <v>0</v>
      </c>
      <c r="AJ95" s="78">
        <v>0</v>
      </c>
      <c r="AK95" s="79">
        <v>0</v>
      </c>
      <c r="AL95" s="80"/>
      <c r="AM95" s="77">
        <v>0</v>
      </c>
      <c r="AN95" s="78">
        <v>0</v>
      </c>
      <c r="AO95" s="78">
        <v>0</v>
      </c>
      <c r="AP95" s="79">
        <v>0</v>
      </c>
      <c r="AQ95" s="81"/>
      <c r="AR95" s="77">
        <v>0</v>
      </c>
      <c r="AS95" s="78">
        <v>0</v>
      </c>
      <c r="AT95" s="78">
        <v>0</v>
      </c>
      <c r="AU95" s="79">
        <v>0</v>
      </c>
      <c r="AV95" s="81"/>
      <c r="AW95" s="77">
        <v>0</v>
      </c>
      <c r="AX95" s="78">
        <v>0</v>
      </c>
      <c r="AY95" s="78">
        <v>0</v>
      </c>
      <c r="AZ95" s="79">
        <v>0</v>
      </c>
      <c r="BA95" s="81"/>
      <c r="BB95" s="77">
        <v>0</v>
      </c>
      <c r="BC95" s="78">
        <v>0</v>
      </c>
      <c r="BD95" s="78">
        <v>0</v>
      </c>
      <c r="BE95" s="79">
        <v>0</v>
      </c>
      <c r="BF95" s="81"/>
      <c r="BG95" s="77">
        <v>0.45635991999999187</v>
      </c>
      <c r="BH95" s="78">
        <v>-5.4060365073382851E-15</v>
      </c>
      <c r="BI95" s="78">
        <v>-6.5192580223083495E-15</v>
      </c>
      <c r="BJ95" s="197">
        <v>-2.9394868761301041E-15</v>
      </c>
      <c r="BK95" s="207"/>
      <c r="BL95" s="77">
        <v>-2.2031599655747413E-14</v>
      </c>
      <c r="BM95" s="78">
        <v>0</v>
      </c>
      <c r="BN95" s="78">
        <v>0</v>
      </c>
      <c r="BO95" s="197">
        <v>0</v>
      </c>
      <c r="BP95" s="207"/>
      <c r="BQ95" s="77">
        <v>117.39286672</v>
      </c>
      <c r="BR95" s="78">
        <v>100.49888167</v>
      </c>
      <c r="BS95" s="78">
        <v>120.71778286</v>
      </c>
      <c r="BT95" s="197">
        <v>118.96373133</v>
      </c>
      <c r="BU95" s="207"/>
      <c r="BV95" s="199">
        <v>0</v>
      </c>
      <c r="BW95" s="200">
        <v>0</v>
      </c>
      <c r="BX95" s="200">
        <v>0</v>
      </c>
      <c r="BY95" s="200">
        <v>0</v>
      </c>
      <c r="BZ95" s="200">
        <v>0</v>
      </c>
      <c r="CA95" s="200">
        <v>0</v>
      </c>
      <c r="CB95" s="200">
        <v>0</v>
      </c>
      <c r="CC95" s="200">
        <v>0</v>
      </c>
      <c r="CD95" s="200">
        <v>0</v>
      </c>
      <c r="CE95" s="200">
        <v>0</v>
      </c>
      <c r="CF95" s="200">
        <v>0</v>
      </c>
      <c r="CG95" s="201">
        <v>0</v>
      </c>
      <c r="CH95" s="201">
        <f t="shared" ref="CH95" si="157">INDEX(BL95:BO95,1,COUNT(BL95:BO95))</f>
        <v>0</v>
      </c>
      <c r="CI95" s="202">
        <f t="shared" ref="CI95" si="158">INDEX(BQ95:BT95,1,COUNT(BQ95:BT95))</f>
        <v>118.96373133</v>
      </c>
      <c r="CJ95" s="738"/>
      <c r="CK95" s="738"/>
      <c r="CL95" s="738"/>
      <c r="CM95" s="738"/>
      <c r="CN95" s="738"/>
      <c r="CO95" s="738"/>
      <c r="CP95" s="738"/>
      <c r="CQ95" s="738"/>
      <c r="CR95" s="738"/>
      <c r="CS95" s="738"/>
      <c r="CT95" s="738"/>
      <c r="CU95" s="738"/>
      <c r="CV95" s="738"/>
      <c r="CW95" s="738"/>
      <c r="CX95" s="738"/>
      <c r="CY95" s="738"/>
      <c r="CZ95" s="738"/>
      <c r="DA95" s="738"/>
      <c r="DB95" s="738"/>
      <c r="DC95" s="738"/>
      <c r="DD95" s="738"/>
      <c r="DE95" s="738"/>
      <c r="DF95" s="738"/>
      <c r="DG95" s="738"/>
    </row>
    <row r="96" spans="1:111" x14ac:dyDescent="0.25">
      <c r="A96" s="195" t="s">
        <v>193</v>
      </c>
      <c r="B96" s="203"/>
      <c r="C96" s="204"/>
      <c r="D96" s="77">
        <v>66.302283949999989</v>
      </c>
      <c r="E96" s="78">
        <v>67.938777549999998</v>
      </c>
      <c r="F96" s="78">
        <v>70.904834510000001</v>
      </c>
      <c r="G96" s="79">
        <v>74.054745640000007</v>
      </c>
      <c r="H96" s="80"/>
      <c r="I96" s="77">
        <v>76.882508089999988</v>
      </c>
      <c r="J96" s="78">
        <v>78.890516729999987</v>
      </c>
      <c r="K96" s="78">
        <v>81.863759459999997</v>
      </c>
      <c r="L96" s="79">
        <v>82.546514919999993</v>
      </c>
      <c r="M96" s="80"/>
      <c r="N96" s="77">
        <v>85.313884339999987</v>
      </c>
      <c r="O96" s="78">
        <v>86.361254370000012</v>
      </c>
      <c r="P96" s="78">
        <v>88.764615569999989</v>
      </c>
      <c r="Q96" s="79">
        <v>91.152855219999992</v>
      </c>
      <c r="R96" s="80"/>
      <c r="S96" s="77">
        <v>91.465798469999996</v>
      </c>
      <c r="T96" s="78">
        <v>93.659222950000014</v>
      </c>
      <c r="U96" s="78">
        <v>96.631164130000002</v>
      </c>
      <c r="V96" s="79">
        <v>99.297787420000006</v>
      </c>
      <c r="W96" s="80"/>
      <c r="X96" s="77">
        <v>101.39132234</v>
      </c>
      <c r="Y96" s="78">
        <v>102.16745477999999</v>
      </c>
      <c r="Z96" s="78">
        <v>103.47099943000001</v>
      </c>
      <c r="AA96" s="79">
        <v>104.27029441999998</v>
      </c>
      <c r="AB96" s="80"/>
      <c r="AC96" s="77">
        <v>106.15877359000001</v>
      </c>
      <c r="AD96" s="78">
        <v>107.63156439000002</v>
      </c>
      <c r="AE96" s="78">
        <v>108.76631375000001</v>
      </c>
      <c r="AF96" s="79">
        <v>109.63302122000002</v>
      </c>
      <c r="AG96" s="80"/>
      <c r="AH96" s="77">
        <v>110.10687108</v>
      </c>
      <c r="AI96" s="78">
        <v>111.07355951999999</v>
      </c>
      <c r="AJ96" s="78">
        <v>111.86462175999999</v>
      </c>
      <c r="AK96" s="79">
        <v>113.43413762</v>
      </c>
      <c r="AL96" s="80"/>
      <c r="AM96" s="77">
        <v>115.33916849999999</v>
      </c>
      <c r="AN96" s="78">
        <v>117.92971915999999</v>
      </c>
      <c r="AO96" s="78">
        <v>119.44799244999999</v>
      </c>
      <c r="AP96" s="79">
        <v>125.32477485</v>
      </c>
      <c r="AQ96" s="81"/>
      <c r="AR96" s="77">
        <v>128.42194993000001</v>
      </c>
      <c r="AS96" s="78">
        <v>129.36390991000002</v>
      </c>
      <c r="AT96" s="78">
        <v>127.34412791</v>
      </c>
      <c r="AU96" s="79">
        <v>128.43676925999998</v>
      </c>
      <c r="AV96" s="81"/>
      <c r="AW96" s="77">
        <v>129.30746858000001</v>
      </c>
      <c r="AX96" s="78">
        <v>129.98907840999999</v>
      </c>
      <c r="AY96" s="78">
        <v>124.20131669999999</v>
      </c>
      <c r="AZ96" s="79">
        <v>122.17925327</v>
      </c>
      <c r="BA96" s="81"/>
      <c r="BB96" s="77">
        <v>122.91095986999999</v>
      </c>
      <c r="BC96" s="78">
        <v>125.15911105000001</v>
      </c>
      <c r="BD96" s="78">
        <v>126.20819426999998</v>
      </c>
      <c r="BE96" s="79">
        <v>124.99336079999999</v>
      </c>
      <c r="BF96" s="81"/>
      <c r="BG96" s="77">
        <v>571.91361030000007</v>
      </c>
      <c r="BH96" s="78">
        <v>575.27743137000004</v>
      </c>
      <c r="BI96" s="78">
        <v>588.26045538999995</v>
      </c>
      <c r="BJ96" s="197">
        <v>617.15094110000007</v>
      </c>
      <c r="BK96" s="198"/>
      <c r="BL96" s="77">
        <v>626.63662169999998</v>
      </c>
      <c r="BM96" s="78">
        <v>625.40613018999977</v>
      </c>
      <c r="BN96" s="78">
        <v>629.35412270000006</v>
      </c>
      <c r="BO96" s="197">
        <v>13.579043940000176</v>
      </c>
      <c r="BP96" s="198"/>
      <c r="BQ96" s="77">
        <v>16.23043277</v>
      </c>
      <c r="BR96" s="78">
        <v>16.057665579999998</v>
      </c>
      <c r="BS96" s="78">
        <v>16.40462308</v>
      </c>
      <c r="BT96" s="197">
        <v>15.88467408</v>
      </c>
      <c r="BU96" s="198"/>
      <c r="BV96" s="199">
        <f>INDEX(D96:G96,1,COUNT(D96:G96))</f>
        <v>74.054745640000007</v>
      </c>
      <c r="BW96" s="200">
        <f>INDEX(I96:L96,1,COUNT(I96:L96))</f>
        <v>82.546514919999993</v>
      </c>
      <c r="BX96" s="200">
        <f>INDEX(N96:Q96,1,COUNT(N96:Q96))</f>
        <v>91.152855219999992</v>
      </c>
      <c r="BY96" s="200">
        <f>INDEX(S96:V96,1,COUNT(S96:V96))</f>
        <v>99.297787420000006</v>
      </c>
      <c r="BZ96" s="200">
        <f>INDEX(X96:AA96,1,COUNT(X96:AA96))</f>
        <v>104.27029441999998</v>
      </c>
      <c r="CA96" s="200">
        <f>INDEX(AC96:AF96,1,COUNT(AC96:AF96))</f>
        <v>109.63302122000002</v>
      </c>
      <c r="CB96" s="200">
        <f>INDEX(AH96:AK96,1,COUNT(AH96:AK96))</f>
        <v>113.43413762</v>
      </c>
      <c r="CC96" s="200">
        <f>INDEX(AM96:AP96,1,COUNT(AM96:AP96))</f>
        <v>125.32477485</v>
      </c>
      <c r="CD96" s="200">
        <f>INDEX(AR96:AU96,1,COUNT(AR96:AU96))</f>
        <v>128.43676925999998</v>
      </c>
      <c r="CE96" s="200">
        <f>INDEX(AW96:AZ96,1,COUNT(AW96:AZ96))</f>
        <v>122.17925327</v>
      </c>
      <c r="CF96" s="200">
        <f>INDEX(BB96:BE96,1,COUNT(BB96:BE96))</f>
        <v>124.99336079999999</v>
      </c>
      <c r="CG96" s="201">
        <f>INDEX(BG96:BJ96,1,COUNT(BG96:BJ96))</f>
        <v>617.15094110000007</v>
      </c>
      <c r="CH96" s="201">
        <f t="shared" si="155"/>
        <v>13.579043940000176</v>
      </c>
      <c r="CI96" s="202">
        <f t="shared" si="156"/>
        <v>15.88467408</v>
      </c>
      <c r="CJ96" s="738"/>
      <c r="CK96" s="738"/>
      <c r="CL96" s="738"/>
      <c r="CM96" s="738"/>
      <c r="CN96" s="738"/>
      <c r="CO96" s="738"/>
      <c r="CP96" s="738"/>
      <c r="CQ96" s="738"/>
      <c r="CR96" s="738"/>
      <c r="CS96" s="738"/>
      <c r="CT96" s="738"/>
      <c r="CU96" s="738"/>
      <c r="CV96" s="738"/>
      <c r="CW96" s="738"/>
      <c r="CX96" s="738"/>
      <c r="CY96" s="738"/>
      <c r="CZ96" s="738"/>
      <c r="DA96" s="738"/>
      <c r="DB96" s="738"/>
      <c r="DC96" s="738"/>
      <c r="DD96" s="738"/>
      <c r="DE96" s="738"/>
      <c r="DF96" s="738"/>
      <c r="DG96" s="738"/>
    </row>
    <row r="97" spans="1:111" x14ac:dyDescent="0.25">
      <c r="A97" s="206" t="s">
        <v>118</v>
      </c>
      <c r="B97" s="221"/>
      <c r="C97" s="204"/>
      <c r="D97" s="77">
        <v>0</v>
      </c>
      <c r="E97" s="78">
        <v>0</v>
      </c>
      <c r="F97" s="78">
        <v>0</v>
      </c>
      <c r="G97" s="79">
        <v>0</v>
      </c>
      <c r="H97" s="80"/>
      <c r="I97" s="77">
        <v>0</v>
      </c>
      <c r="J97" s="78">
        <v>0</v>
      </c>
      <c r="K97" s="78">
        <v>0</v>
      </c>
      <c r="L97" s="79">
        <v>0</v>
      </c>
      <c r="M97" s="80"/>
      <c r="N97" s="77">
        <v>0</v>
      </c>
      <c r="O97" s="78">
        <v>0</v>
      </c>
      <c r="P97" s="78">
        <v>0</v>
      </c>
      <c r="Q97" s="79">
        <v>0</v>
      </c>
      <c r="R97" s="80"/>
      <c r="S97" s="77">
        <v>0</v>
      </c>
      <c r="T97" s="78">
        <v>0</v>
      </c>
      <c r="U97" s="78">
        <v>0</v>
      </c>
      <c r="V97" s="79">
        <v>0</v>
      </c>
      <c r="W97" s="80"/>
      <c r="X97" s="77">
        <v>0</v>
      </c>
      <c r="Y97" s="78">
        <v>0</v>
      </c>
      <c r="Z97" s="78">
        <v>0</v>
      </c>
      <c r="AA97" s="79">
        <v>0</v>
      </c>
      <c r="AB97" s="80"/>
      <c r="AC97" s="77">
        <v>0</v>
      </c>
      <c r="AD97" s="78">
        <v>0</v>
      </c>
      <c r="AE97" s="78">
        <v>0</v>
      </c>
      <c r="AF97" s="79">
        <v>0</v>
      </c>
      <c r="AG97" s="80"/>
      <c r="AH97" s="77">
        <v>0</v>
      </c>
      <c r="AI97" s="78">
        <v>0</v>
      </c>
      <c r="AJ97" s="78">
        <v>0</v>
      </c>
      <c r="AK97" s="79">
        <v>0</v>
      </c>
      <c r="AL97" s="80"/>
      <c r="AM97" s="77">
        <v>156.54924655000002</v>
      </c>
      <c r="AN97" s="78">
        <v>163.19260614000001</v>
      </c>
      <c r="AO97" s="78">
        <v>166.18055634999999</v>
      </c>
      <c r="AP97" s="79">
        <v>172.01191784</v>
      </c>
      <c r="AQ97" s="81"/>
      <c r="AR97" s="77">
        <v>147.57975350000001</v>
      </c>
      <c r="AS97" s="78">
        <v>144.32520491000002</v>
      </c>
      <c r="AT97" s="78">
        <v>150.68611150000004</v>
      </c>
      <c r="AU97" s="79">
        <v>150.33895580000004</v>
      </c>
      <c r="AV97" s="81"/>
      <c r="AW97" s="77">
        <v>144.73515882999999</v>
      </c>
      <c r="AX97" s="78">
        <v>144.65870401999999</v>
      </c>
      <c r="AY97" s="78">
        <v>141.39286223999997</v>
      </c>
      <c r="AZ97" s="79">
        <v>130.30296755999998</v>
      </c>
      <c r="BA97" s="81"/>
      <c r="BB97" s="77">
        <v>152.01274932999999</v>
      </c>
      <c r="BC97" s="78">
        <v>162.32133465999999</v>
      </c>
      <c r="BD97" s="78">
        <v>189.51770245000003</v>
      </c>
      <c r="BE97" s="79">
        <v>182.54760201000002</v>
      </c>
      <c r="BF97" s="81"/>
      <c r="BG97" s="77">
        <v>202.29813937</v>
      </c>
      <c r="BH97" s="78">
        <v>187.63996399000001</v>
      </c>
      <c r="BI97" s="78">
        <v>183.68870771999997</v>
      </c>
      <c r="BJ97" s="197">
        <v>188.10612943999999</v>
      </c>
      <c r="BK97" s="207"/>
      <c r="BL97" s="77">
        <v>192.37643130000001</v>
      </c>
      <c r="BM97" s="78">
        <v>186.51025349999998</v>
      </c>
      <c r="BN97" s="78">
        <v>188.71304526</v>
      </c>
      <c r="BO97" s="197">
        <v>189.19856567999997</v>
      </c>
      <c r="BP97" s="207"/>
      <c r="BQ97" s="77">
        <v>183.52607925000001</v>
      </c>
      <c r="BR97" s="78">
        <v>220.76211801000002</v>
      </c>
      <c r="BS97" s="78">
        <v>215.09646419000001</v>
      </c>
      <c r="BT97" s="197">
        <v>223.05530616999999</v>
      </c>
      <c r="BU97" s="207"/>
      <c r="BV97" s="199">
        <f>INDEX(D97:G97,1,COUNT(D97:G97))</f>
        <v>0</v>
      </c>
      <c r="BW97" s="200">
        <f>INDEX(I97:L97,1,COUNT(I97:L97))</f>
        <v>0</v>
      </c>
      <c r="BX97" s="200">
        <f>INDEX(N97:Q97,1,COUNT(N97:Q97))</f>
        <v>0</v>
      </c>
      <c r="BY97" s="200">
        <f>INDEX(S97:V97,1,COUNT(S97:V97))</f>
        <v>0</v>
      </c>
      <c r="BZ97" s="200">
        <f>INDEX(X97:AA97,1,COUNT(X97:AA97))</f>
        <v>0</v>
      </c>
      <c r="CA97" s="200">
        <f>INDEX(AC97:AF97,1,COUNT(AC97:AF97))</f>
        <v>0</v>
      </c>
      <c r="CB97" s="200">
        <f>INDEX(AH97:AK97,1,COUNT(AH97:AK97))</f>
        <v>0</v>
      </c>
      <c r="CC97" s="200">
        <f>INDEX(AM97:AP97,1,COUNT(AM97:AP97))</f>
        <v>172.01191784</v>
      </c>
      <c r="CD97" s="200">
        <f>INDEX(AR97:AU97,1,COUNT(AR97:AU97))</f>
        <v>150.33895580000004</v>
      </c>
      <c r="CE97" s="200">
        <f>INDEX(AW97:AZ97,1,COUNT(AW97:AZ97))</f>
        <v>130.30296755999998</v>
      </c>
      <c r="CF97" s="200">
        <f>INDEX(BB97:BE97,1,COUNT(BB97:BE97))</f>
        <v>182.54760201000002</v>
      </c>
      <c r="CG97" s="201">
        <f>INDEX(BG97:BJ97,1,COUNT(BG97:BJ97))</f>
        <v>188.10612943999999</v>
      </c>
      <c r="CH97" s="201">
        <f t="shared" si="155"/>
        <v>189.19856567999997</v>
      </c>
      <c r="CI97" s="202">
        <f t="shared" si="156"/>
        <v>223.05530616999999</v>
      </c>
      <c r="CJ97" s="738"/>
      <c r="CK97" s="738"/>
      <c r="CL97" s="738"/>
      <c r="CM97" s="738"/>
      <c r="CN97" s="738"/>
      <c r="CO97" s="738"/>
      <c r="CP97" s="738"/>
      <c r="CQ97" s="738"/>
      <c r="CR97" s="738"/>
      <c r="CS97" s="738"/>
      <c r="CT97" s="738"/>
      <c r="CU97" s="738"/>
      <c r="CV97" s="738"/>
      <c r="CW97" s="738"/>
      <c r="CX97" s="738"/>
      <c r="CY97" s="738"/>
      <c r="CZ97" s="738"/>
      <c r="DA97" s="738"/>
      <c r="DB97" s="738"/>
      <c r="DC97" s="738"/>
      <c r="DD97" s="738"/>
      <c r="DE97" s="738"/>
      <c r="DF97" s="738"/>
      <c r="DG97" s="738"/>
    </row>
    <row r="98" spans="1:111" x14ac:dyDescent="0.25">
      <c r="A98" s="195" t="s">
        <v>132</v>
      </c>
      <c r="B98" s="205"/>
      <c r="C98" s="204"/>
      <c r="D98" s="77">
        <v>15.558646464492274</v>
      </c>
      <c r="E98" s="78">
        <v>15.945584762413478</v>
      </c>
      <c r="F98" s="78">
        <v>16.566396110334686</v>
      </c>
      <c r="G98" s="79">
        <v>22.518397668255894</v>
      </c>
      <c r="H98" s="80"/>
      <c r="I98" s="77">
        <v>17.748772759999998</v>
      </c>
      <c r="J98" s="78">
        <v>20.135075489999998</v>
      </c>
      <c r="K98" s="78">
        <v>22.922258920000001</v>
      </c>
      <c r="L98" s="79">
        <v>26.152904450000001</v>
      </c>
      <c r="M98" s="80"/>
      <c r="N98" s="77">
        <v>22.982665670000003</v>
      </c>
      <c r="O98" s="78">
        <v>25.861180710000003</v>
      </c>
      <c r="P98" s="78">
        <v>25.492087810000001</v>
      </c>
      <c r="Q98" s="79">
        <v>27.268009339999999</v>
      </c>
      <c r="R98" s="80"/>
      <c r="S98" s="77">
        <v>26.298989039999999</v>
      </c>
      <c r="T98" s="78">
        <v>30.068476160000003</v>
      </c>
      <c r="U98" s="78">
        <v>30.627787089999998</v>
      </c>
      <c r="V98" s="79">
        <v>36.074541869999997</v>
      </c>
      <c r="W98" s="80"/>
      <c r="X98" s="77">
        <v>33.036242600000001</v>
      </c>
      <c r="Y98" s="78">
        <v>34.38852464</v>
      </c>
      <c r="Z98" s="78">
        <v>32.108658390000002</v>
      </c>
      <c r="AA98" s="79">
        <v>49.597127669999999</v>
      </c>
      <c r="AB98" s="80"/>
      <c r="AC98" s="77">
        <v>43.996755430000007</v>
      </c>
      <c r="AD98" s="78">
        <v>43.067109739999999</v>
      </c>
      <c r="AE98" s="78">
        <v>47.234780780000001</v>
      </c>
      <c r="AF98" s="79">
        <v>145.74348917999998</v>
      </c>
      <c r="AG98" s="80"/>
      <c r="AH98" s="77">
        <v>141.44653424000001</v>
      </c>
      <c r="AI98" s="78">
        <v>129.70488484999998</v>
      </c>
      <c r="AJ98" s="78">
        <v>127.17501090000002</v>
      </c>
      <c r="AK98" s="79">
        <v>128.63884493</v>
      </c>
      <c r="AL98" s="80"/>
      <c r="AM98" s="77">
        <v>122.99984391999999</v>
      </c>
      <c r="AN98" s="78">
        <v>107.10804005</v>
      </c>
      <c r="AO98" s="78">
        <v>119.08490852999998</v>
      </c>
      <c r="AP98" s="79">
        <v>99.651885969999981</v>
      </c>
      <c r="AQ98" s="81"/>
      <c r="AR98" s="77">
        <v>97.306804319999983</v>
      </c>
      <c r="AS98" s="78">
        <v>83.120853070000024</v>
      </c>
      <c r="AT98" s="78">
        <v>80.006900450000003</v>
      </c>
      <c r="AU98" s="79">
        <v>79.302012419999997</v>
      </c>
      <c r="AV98" s="81"/>
      <c r="AW98" s="77">
        <v>68.596428639999999</v>
      </c>
      <c r="AX98" s="78">
        <v>53.972061179999997</v>
      </c>
      <c r="AY98" s="78">
        <v>53.906526849999999</v>
      </c>
      <c r="AZ98" s="79">
        <v>44.935732599999994</v>
      </c>
      <c r="BA98" s="81"/>
      <c r="BB98" s="77">
        <v>55.746088329999992</v>
      </c>
      <c r="BC98" s="78">
        <v>83.668599209999996</v>
      </c>
      <c r="BD98" s="78">
        <v>71.371514579999996</v>
      </c>
      <c r="BE98" s="79">
        <v>124.85808642000001</v>
      </c>
      <c r="BF98" s="81"/>
      <c r="BG98" s="77">
        <v>209.28700762</v>
      </c>
      <c r="BH98" s="78">
        <v>187.45476642</v>
      </c>
      <c r="BI98" s="78">
        <v>188.54438232000001</v>
      </c>
      <c r="BJ98" s="197">
        <v>205.72622575</v>
      </c>
      <c r="BK98" s="198"/>
      <c r="BL98" s="77">
        <v>201.66855651</v>
      </c>
      <c r="BM98" s="78">
        <v>186.47161617020001</v>
      </c>
      <c r="BN98" s="78">
        <v>300.19872273919998</v>
      </c>
      <c r="BO98" s="197">
        <v>324.28148424019997</v>
      </c>
      <c r="BP98" s="198"/>
      <c r="BQ98" s="77">
        <v>199.27116853019999</v>
      </c>
      <c r="BR98" s="78">
        <v>144.11173413020001</v>
      </c>
      <c r="BS98" s="78">
        <v>136.47892054019999</v>
      </c>
      <c r="BT98" s="197">
        <v>130.33796531019999</v>
      </c>
      <c r="BU98" s="198"/>
      <c r="BV98" s="199">
        <f>INDEX(D98:G98,1,COUNT(D98:G98))</f>
        <v>22.518397668255894</v>
      </c>
      <c r="BW98" s="200">
        <f>INDEX(I98:L98,1,COUNT(I98:L98))</f>
        <v>26.152904450000001</v>
      </c>
      <c r="BX98" s="200">
        <f>INDEX(N98:Q98,1,COUNT(N98:Q98))</f>
        <v>27.268009339999999</v>
      </c>
      <c r="BY98" s="200">
        <f>INDEX(S98:V98,1,COUNT(S98:V98))</f>
        <v>36.074541869999997</v>
      </c>
      <c r="BZ98" s="200">
        <f>INDEX(X98:AA98,1,COUNT(X98:AA98))</f>
        <v>49.597127669999999</v>
      </c>
      <c r="CA98" s="200">
        <f>INDEX(AC98:AF98,1,COUNT(AC98:AF98))</f>
        <v>145.74348917999998</v>
      </c>
      <c r="CB98" s="200">
        <f>INDEX(AH98:AK98,1,COUNT(AH98:AK98))</f>
        <v>128.63884493</v>
      </c>
      <c r="CC98" s="200">
        <f>INDEX(AM98:AP98,1,COUNT(AM98:AP98))</f>
        <v>99.651885969999981</v>
      </c>
      <c r="CD98" s="200">
        <f>INDEX(AR98:AU98,1,COUNT(AR98:AU98))</f>
        <v>79.302012419999997</v>
      </c>
      <c r="CE98" s="200">
        <f>INDEX(AW98:AZ98,1,COUNT(AW98:AZ98))</f>
        <v>44.935732599999994</v>
      </c>
      <c r="CF98" s="200">
        <f>INDEX(BB98:BE98,1,COUNT(BB98:BE98))</f>
        <v>124.85808642000001</v>
      </c>
      <c r="CG98" s="201">
        <f>INDEX(BG98:BJ98,1,COUNT(BG98:BJ98))</f>
        <v>205.72622575</v>
      </c>
      <c r="CH98" s="201">
        <f t="shared" si="155"/>
        <v>324.28148424019997</v>
      </c>
      <c r="CI98" s="202">
        <f t="shared" si="156"/>
        <v>130.33796531019999</v>
      </c>
      <c r="CJ98" s="738"/>
      <c r="CK98" s="738"/>
      <c r="CL98" s="738"/>
      <c r="CM98" s="738"/>
      <c r="CN98" s="738"/>
      <c r="CO98" s="738"/>
      <c r="CP98" s="738"/>
      <c r="CQ98" s="738"/>
      <c r="CR98" s="738"/>
      <c r="CS98" s="738"/>
      <c r="CT98" s="738"/>
      <c r="CU98" s="738"/>
      <c r="CV98" s="738"/>
      <c r="CW98" s="738"/>
      <c r="CX98" s="738"/>
      <c r="CY98" s="738"/>
      <c r="CZ98" s="738"/>
      <c r="DA98" s="738"/>
      <c r="DB98" s="738"/>
      <c r="DC98" s="738"/>
      <c r="DD98" s="738"/>
      <c r="DE98" s="738"/>
      <c r="DF98" s="738"/>
      <c r="DG98" s="738"/>
    </row>
    <row r="99" spans="1:111" x14ac:dyDescent="0.25">
      <c r="A99" s="208" t="s">
        <v>195</v>
      </c>
      <c r="B99" s="205"/>
      <c r="C99" s="204"/>
      <c r="D99" s="210">
        <f>SUM(D91:D98)</f>
        <v>181.08632991449227</v>
      </c>
      <c r="E99" s="222">
        <f>SUM(E91:E98)</f>
        <v>206.94792864241347</v>
      </c>
      <c r="F99" s="222">
        <f>SUM(F91:F98)</f>
        <v>211.6986810203347</v>
      </c>
      <c r="G99" s="212">
        <f>SUM(G91:G98)</f>
        <v>230.80697240825589</v>
      </c>
      <c r="H99" s="217"/>
      <c r="I99" s="210">
        <f>SUM(I91:I98)</f>
        <v>204.23267057999999</v>
      </c>
      <c r="J99" s="222">
        <f>SUM(J91:J98)</f>
        <v>229.02000611999998</v>
      </c>
      <c r="K99" s="222">
        <f>SUM(K91:K98)</f>
        <v>238.87588310000001</v>
      </c>
      <c r="L99" s="212">
        <f>SUM(L91:L98)</f>
        <v>237.72934316999999</v>
      </c>
      <c r="M99" s="217"/>
      <c r="N99" s="210">
        <f>SUM(N91:N98)</f>
        <v>206.90546059000002</v>
      </c>
      <c r="O99" s="222">
        <f>SUM(O91:O98)</f>
        <v>233.22780785</v>
      </c>
      <c r="P99" s="222">
        <f>SUM(P91:P98)</f>
        <v>258.16394137999998</v>
      </c>
      <c r="Q99" s="212">
        <f>SUM(Q91:Q98)</f>
        <v>236.79175186999998</v>
      </c>
      <c r="R99" s="217"/>
      <c r="S99" s="210">
        <f>SUM(S91:S98)</f>
        <v>233.96289343999999</v>
      </c>
      <c r="T99" s="222">
        <f>SUM(T91:T98)</f>
        <v>252.90094331</v>
      </c>
      <c r="U99" s="222">
        <f>SUM(U91:U98)</f>
        <v>282.64798804999998</v>
      </c>
      <c r="V99" s="212">
        <f>SUM(V91:V98)</f>
        <v>291.75066492000002</v>
      </c>
      <c r="W99" s="217"/>
      <c r="X99" s="210">
        <f>SUM(X91:X98)</f>
        <v>268.97211795999999</v>
      </c>
      <c r="Y99" s="222">
        <f>SUM(Y91:Y98)</f>
        <v>292.39982294999999</v>
      </c>
      <c r="Z99" s="222">
        <f>SUM(Z91:Z98)</f>
        <v>313.78351330000004</v>
      </c>
      <c r="AA99" s="212">
        <f>SUM(AA91:AA98)</f>
        <v>317.25907740999997</v>
      </c>
      <c r="AB99" s="217"/>
      <c r="AC99" s="210">
        <f>SUM(AC91:AC98)</f>
        <v>301.66262694113254</v>
      </c>
      <c r="AD99" s="222">
        <f>SUM(AD91:AD98)</f>
        <v>314.95917767113247</v>
      </c>
      <c r="AE99" s="222">
        <f>SUM(AE91:AE98)</f>
        <v>355.64502470113251</v>
      </c>
      <c r="AF99" s="212">
        <f>SUM(AF91:AF98)</f>
        <v>445.04630245592352</v>
      </c>
      <c r="AG99" s="217"/>
      <c r="AH99" s="210">
        <f>SUM(AH91:AH98)</f>
        <v>422.32290661000002</v>
      </c>
      <c r="AI99" s="222">
        <f>SUM(AI91:AI98)</f>
        <v>422.04767760999999</v>
      </c>
      <c r="AJ99" s="222">
        <f>SUM(AJ91:AJ98)</f>
        <v>439.07066293000003</v>
      </c>
      <c r="AK99" s="212">
        <f>SUM(AK91:AK98)</f>
        <v>417.46905824000004</v>
      </c>
      <c r="AL99" s="217"/>
      <c r="AM99" s="210">
        <f>SUM(AM91:AM98)</f>
        <v>555.93554023000002</v>
      </c>
      <c r="AN99" s="222">
        <f>SUM(AN91:AN98)</f>
        <v>589.39758090000009</v>
      </c>
      <c r="AO99" s="222">
        <f>SUM(AO91:AO98)</f>
        <v>614.93137202999992</v>
      </c>
      <c r="AP99" s="212">
        <f>SUM(AP91:AP98)</f>
        <v>582.31810989999997</v>
      </c>
      <c r="AQ99" s="198"/>
      <c r="AR99" s="210">
        <f>SUM(AR91:AR98)</f>
        <v>539.71876164000003</v>
      </c>
      <c r="AS99" s="222">
        <f>SUM(AS91:AS98)</f>
        <v>553.21355026000003</v>
      </c>
      <c r="AT99" s="222">
        <f>SUM(AT91:AT98)</f>
        <v>577.83062218000009</v>
      </c>
      <c r="AU99" s="212">
        <f>SUM(AU91:AU98)</f>
        <v>567.56732141999998</v>
      </c>
      <c r="AV99" s="198"/>
      <c r="AW99" s="210">
        <f>SUM(AW91:AW98)</f>
        <v>528.84220733000006</v>
      </c>
      <c r="AX99" s="222">
        <f>SUM(AX91:AX98)</f>
        <v>535.67266228999995</v>
      </c>
      <c r="AY99" s="222">
        <f>SUM(AY91:AY98)</f>
        <v>553.80738740999993</v>
      </c>
      <c r="AZ99" s="212">
        <f>SUM(AZ91:AZ98)</f>
        <v>554.8588863299999</v>
      </c>
      <c r="BA99" s="198"/>
      <c r="BB99" s="210">
        <f>SUM(BB91:BB98)</f>
        <v>601.39754022</v>
      </c>
      <c r="BC99" s="222">
        <f>SUM(BC91:BC98)</f>
        <v>643.56877651000002</v>
      </c>
      <c r="BD99" s="222">
        <f>SUM(BD91:BD98)</f>
        <v>715.11495489000004</v>
      </c>
      <c r="BE99" s="212">
        <f>SUM(BE91:BE98)</f>
        <v>796.00824544000011</v>
      </c>
      <c r="BF99" s="198"/>
      <c r="BG99" s="210">
        <f>SUM(BG91:BG98)</f>
        <v>1404.3062615900001</v>
      </c>
      <c r="BH99" s="222">
        <f>SUM(BH91:BH98)</f>
        <v>1407.5831672899999</v>
      </c>
      <c r="BI99" s="222">
        <f>SUM(BI91:BI98)</f>
        <v>1424.6098759399999</v>
      </c>
      <c r="BJ99" s="214">
        <f>SUM(BJ91:BJ98)</f>
        <v>1486.08717075</v>
      </c>
      <c r="BK99" s="198"/>
      <c r="BL99" s="210">
        <f>SUM(BL91:BL98)</f>
        <v>1412.1466581799998</v>
      </c>
      <c r="BM99" s="222">
        <f>SUM(BM91:BM98)</f>
        <v>1452.9983143496365</v>
      </c>
      <c r="BN99" s="222">
        <f>SUM(BN91:BN98)</f>
        <v>1647.5095712835946</v>
      </c>
      <c r="BO99" s="214">
        <f>SUM(BO91:BO98)</f>
        <v>965.27359817369666</v>
      </c>
      <c r="BP99" s="198"/>
      <c r="BQ99" s="210">
        <f>SUM(BQ91:BQ98)</f>
        <v>931.88777528165929</v>
      </c>
      <c r="BR99" s="211">
        <f>SUM(BR91:BR98)</f>
        <v>976.20706381290017</v>
      </c>
      <c r="BS99" s="211">
        <f>SUM(BS91:BS98)</f>
        <v>1020.8706070591594</v>
      </c>
      <c r="BT99" s="214">
        <f>SUM(BT91:BT98)</f>
        <v>1011.0214259073052</v>
      </c>
      <c r="BU99" s="198"/>
      <c r="BV99" s="215">
        <f t="shared" ref="BV99:CG99" si="159">SUM(BV91:BV98)</f>
        <v>230.80697240825589</v>
      </c>
      <c r="BW99" s="216">
        <f t="shared" si="159"/>
        <v>237.72934316999999</v>
      </c>
      <c r="BX99" s="216">
        <f t="shared" si="159"/>
        <v>236.79175186999998</v>
      </c>
      <c r="BY99" s="216">
        <f t="shared" si="159"/>
        <v>291.75066492000002</v>
      </c>
      <c r="BZ99" s="216">
        <f t="shared" si="159"/>
        <v>317.25907740999997</v>
      </c>
      <c r="CA99" s="216">
        <f t="shared" si="159"/>
        <v>445.04630245592352</v>
      </c>
      <c r="CB99" s="216">
        <f t="shared" si="159"/>
        <v>417.46905824000004</v>
      </c>
      <c r="CC99" s="216">
        <f t="shared" si="159"/>
        <v>582.31810989999997</v>
      </c>
      <c r="CD99" s="216">
        <f t="shared" si="159"/>
        <v>567.56732141999998</v>
      </c>
      <c r="CE99" s="216">
        <f t="shared" si="159"/>
        <v>554.8588863299999</v>
      </c>
      <c r="CF99" s="216">
        <f t="shared" si="159"/>
        <v>796.00824544000011</v>
      </c>
      <c r="CG99" s="216">
        <f t="shared" si="159"/>
        <v>1379.7110162899999</v>
      </c>
      <c r="CH99" s="216">
        <f t="shared" si="155"/>
        <v>965.27359817369666</v>
      </c>
      <c r="CI99" s="214">
        <f t="shared" si="156"/>
        <v>1011.0214259073052</v>
      </c>
      <c r="CJ99" s="738"/>
      <c r="CK99" s="738"/>
      <c r="CL99" s="738"/>
      <c r="CM99" s="738"/>
      <c r="CN99" s="738"/>
      <c r="CO99" s="738"/>
      <c r="CP99" s="738"/>
      <c r="CQ99" s="738"/>
      <c r="CR99" s="738"/>
      <c r="CS99" s="738"/>
      <c r="CT99" s="738"/>
      <c r="CU99" s="738"/>
      <c r="CV99" s="738"/>
      <c r="CW99" s="738"/>
      <c r="CX99" s="738"/>
      <c r="CY99" s="738"/>
      <c r="CZ99" s="738"/>
      <c r="DA99" s="738"/>
      <c r="DB99" s="738"/>
      <c r="DC99" s="738"/>
      <c r="DD99" s="738"/>
      <c r="DE99" s="738"/>
      <c r="DF99" s="738"/>
      <c r="DG99" s="738"/>
    </row>
    <row r="100" spans="1:111" x14ac:dyDescent="0.25">
      <c r="A100" s="223"/>
      <c r="B100" s="224"/>
      <c r="C100" s="204"/>
      <c r="D100" s="225"/>
      <c r="E100" s="226"/>
      <c r="F100" s="226"/>
      <c r="G100" s="227"/>
      <c r="I100" s="225"/>
      <c r="J100" s="226"/>
      <c r="K100" s="226"/>
      <c r="L100" s="227"/>
      <c r="N100" s="225"/>
      <c r="O100" s="226"/>
      <c r="P100" s="226"/>
      <c r="Q100" s="227"/>
      <c r="S100" s="225"/>
      <c r="T100" s="226"/>
      <c r="U100" s="226"/>
      <c r="V100" s="227"/>
      <c r="X100" s="225"/>
      <c r="Y100" s="226"/>
      <c r="Z100" s="226"/>
      <c r="AA100" s="227"/>
      <c r="AC100" s="225"/>
      <c r="AD100" s="226"/>
      <c r="AE100" s="226"/>
      <c r="AF100" s="227"/>
      <c r="AH100" s="225"/>
      <c r="AI100" s="226"/>
      <c r="AJ100" s="226"/>
      <c r="AK100" s="227"/>
      <c r="AM100" s="225"/>
      <c r="AN100" s="226"/>
      <c r="AO100" s="226"/>
      <c r="AP100" s="227"/>
      <c r="AR100" s="225"/>
      <c r="AS100" s="226"/>
      <c r="AT100" s="226"/>
      <c r="AU100" s="227"/>
      <c r="AW100" s="225"/>
      <c r="AX100" s="226"/>
      <c r="AY100" s="226"/>
      <c r="AZ100" s="227"/>
      <c r="BB100" s="225"/>
      <c r="BC100" s="226"/>
      <c r="BD100" s="226"/>
      <c r="BE100" s="227"/>
      <c r="BG100" s="225"/>
      <c r="BH100" s="226"/>
      <c r="BI100" s="226"/>
      <c r="BJ100" s="227"/>
      <c r="BK100" s="1"/>
      <c r="BL100" s="225"/>
      <c r="BM100" s="226"/>
      <c r="BN100" s="226"/>
      <c r="BO100" s="227"/>
      <c r="BP100" s="1"/>
      <c r="BQ100" s="225"/>
      <c r="BR100" s="226"/>
      <c r="BS100" s="226"/>
      <c r="BT100" s="227"/>
      <c r="BU100" s="1"/>
      <c r="BV100" s="228"/>
      <c r="BW100" s="229"/>
      <c r="BX100" s="229"/>
      <c r="BY100" s="229"/>
      <c r="BZ100" s="229"/>
      <c r="CA100" s="230"/>
      <c r="CB100" s="230"/>
      <c r="CC100" s="230"/>
      <c r="CD100" s="230"/>
      <c r="CE100" s="230"/>
      <c r="CF100" s="230"/>
      <c r="CG100" s="230"/>
      <c r="CH100" s="230"/>
      <c r="CI100" s="231"/>
      <c r="CJ100" s="738"/>
      <c r="CK100" s="738"/>
      <c r="CL100" s="738"/>
      <c r="CM100" s="738"/>
      <c r="CN100" s="738"/>
      <c r="CO100" s="738"/>
      <c r="CP100" s="738"/>
      <c r="CQ100" s="738"/>
      <c r="CR100" s="738"/>
      <c r="CS100" s="738"/>
      <c r="CT100" s="738"/>
      <c r="CU100" s="738"/>
      <c r="CV100" s="738"/>
      <c r="CW100" s="738"/>
      <c r="CX100" s="738"/>
      <c r="CY100" s="738"/>
      <c r="CZ100" s="738"/>
      <c r="DA100" s="738"/>
      <c r="DB100" s="738"/>
      <c r="DC100" s="738"/>
      <c r="DD100" s="738"/>
      <c r="DE100" s="738"/>
      <c r="DF100" s="738"/>
      <c r="DG100" s="738"/>
    </row>
    <row r="101" spans="1:111" ht="15" customHeight="1" x14ac:dyDescent="0.25">
      <c r="A101"/>
      <c r="D101" s="2"/>
      <c r="E101" s="2"/>
      <c r="F101" s="2"/>
      <c r="G101" s="2"/>
      <c r="I101" s="2"/>
      <c r="J101" s="2"/>
      <c r="K101" s="2"/>
      <c r="L101" s="2"/>
      <c r="N101" s="2"/>
      <c r="O101" s="2"/>
      <c r="P101" s="2"/>
      <c r="Q101" s="2"/>
      <c r="S101" s="2"/>
      <c r="T101" s="2"/>
      <c r="U101" s="2"/>
      <c r="V101" s="2"/>
      <c r="X101" s="2"/>
      <c r="Y101" s="2"/>
      <c r="Z101" s="2"/>
      <c r="AA101" s="2"/>
      <c r="AC101" s="2"/>
      <c r="AD101" s="2"/>
      <c r="AE101" s="2"/>
      <c r="AF101" s="2"/>
      <c r="AH101" s="2"/>
      <c r="AI101" s="2"/>
      <c r="AJ101" s="2"/>
      <c r="AK101" s="2"/>
      <c r="AM101" s="2"/>
      <c r="AN101" s="2"/>
      <c r="AO101" s="2"/>
      <c r="AP101" s="2"/>
      <c r="AR101" s="2"/>
      <c r="AS101" s="2"/>
      <c r="AT101" s="2"/>
      <c r="AU101" s="2"/>
      <c r="AW101" s="2"/>
      <c r="AX101" s="2"/>
      <c r="AY101" s="2"/>
      <c r="AZ101" s="2"/>
      <c r="BB101" s="2"/>
      <c r="BC101" s="2"/>
      <c r="BD101" s="2"/>
      <c r="BE101" s="2"/>
      <c r="BG101" s="2"/>
      <c r="BH101" s="2"/>
      <c r="BI101" s="2"/>
      <c r="BJ101" s="2"/>
      <c r="BK101" s="3"/>
      <c r="BL101" s="2"/>
      <c r="BM101" s="2"/>
      <c r="BN101" s="2"/>
      <c r="BO101" s="2"/>
      <c r="BP101" s="3"/>
      <c r="BQ101" s="2"/>
      <c r="BR101" s="2"/>
      <c r="BS101" s="2"/>
      <c r="BT101" s="2"/>
      <c r="BU101" s="3"/>
      <c r="BV101" s="4"/>
      <c r="BW101" s="4"/>
      <c r="BX101" s="4"/>
      <c r="BY101" s="4"/>
      <c r="BZ101" s="4"/>
      <c r="CA101" s="4"/>
      <c r="CB101" s="4"/>
      <c r="CC101" s="5"/>
      <c r="CD101" s="5"/>
      <c r="CE101" s="5"/>
      <c r="CF101" s="5"/>
      <c r="CG101" s="5"/>
      <c r="CH101" s="5"/>
      <c r="CI101" s="5"/>
      <c r="CJ101" s="738"/>
      <c r="CK101" s="738"/>
      <c r="CL101" s="738"/>
      <c r="CM101" s="738"/>
      <c r="CN101" s="738"/>
      <c r="CO101" s="738"/>
      <c r="CP101" s="738"/>
      <c r="CQ101" s="738"/>
      <c r="CR101" s="738"/>
      <c r="CS101" s="738"/>
      <c r="CT101" s="738"/>
      <c r="CU101" s="738"/>
      <c r="CV101" s="738"/>
      <c r="CW101" s="738"/>
      <c r="CX101" s="738"/>
      <c r="CY101" s="738"/>
      <c r="CZ101" s="738"/>
      <c r="DA101" s="738"/>
      <c r="DB101" s="738"/>
      <c r="DC101" s="738"/>
      <c r="DD101" s="738"/>
      <c r="DE101" s="738"/>
      <c r="DF101" s="738"/>
      <c r="DG101" s="738"/>
    </row>
    <row r="102" spans="1:111" x14ac:dyDescent="0.25">
      <c r="A102" s="833" t="s">
        <v>158</v>
      </c>
      <c r="B102" s="834"/>
      <c r="C102" s="10"/>
      <c r="D102" s="819">
        <v>2012</v>
      </c>
      <c r="E102" s="820"/>
      <c r="F102" s="820"/>
      <c r="G102" s="821"/>
      <c r="H102" s="2"/>
      <c r="I102" s="819">
        <v>2013</v>
      </c>
      <c r="J102" s="820"/>
      <c r="K102" s="820"/>
      <c r="L102" s="821"/>
      <c r="M102" s="2"/>
      <c r="N102" s="819">
        <v>2014</v>
      </c>
      <c r="O102" s="820"/>
      <c r="P102" s="820"/>
      <c r="Q102" s="821"/>
      <c r="R102" s="2"/>
      <c r="S102" s="819">
        <v>2015</v>
      </c>
      <c r="T102" s="820"/>
      <c r="U102" s="820"/>
      <c r="V102" s="821"/>
      <c r="W102" s="2"/>
      <c r="X102" s="819">
        <v>2016</v>
      </c>
      <c r="Y102" s="820"/>
      <c r="Z102" s="820"/>
      <c r="AA102" s="821"/>
      <c r="AB102" s="2"/>
      <c r="AC102" s="819">
        <v>2017</v>
      </c>
      <c r="AD102" s="820"/>
      <c r="AE102" s="820"/>
      <c r="AF102" s="821"/>
      <c r="AG102" s="10"/>
      <c r="AH102" s="819">
        <v>2018</v>
      </c>
      <c r="AI102" s="820"/>
      <c r="AJ102" s="820"/>
      <c r="AK102" s="821"/>
      <c r="AL102" s="10"/>
      <c r="AM102" s="819">
        <v>2019</v>
      </c>
      <c r="AN102" s="820"/>
      <c r="AO102" s="820"/>
      <c r="AP102" s="821"/>
      <c r="AQ102" s="2"/>
      <c r="AR102" s="819">
        <v>2020</v>
      </c>
      <c r="AS102" s="820"/>
      <c r="AT102" s="820"/>
      <c r="AU102" s="821"/>
      <c r="AV102" s="2"/>
      <c r="AW102" s="819">
        <v>2021</v>
      </c>
      <c r="AX102" s="820"/>
      <c r="AY102" s="820"/>
      <c r="AZ102" s="821"/>
      <c r="BA102" s="2"/>
      <c r="BB102" s="819">
        <v>2022</v>
      </c>
      <c r="BC102" s="820"/>
      <c r="BD102" s="820"/>
      <c r="BE102" s="821"/>
      <c r="BF102" s="2"/>
      <c r="BG102" s="819">
        <v>2023</v>
      </c>
      <c r="BH102" s="820"/>
      <c r="BI102" s="820"/>
      <c r="BJ102" s="821"/>
      <c r="BK102" s="3"/>
      <c r="BL102" s="819">
        <v>2024</v>
      </c>
      <c r="BM102" s="820"/>
      <c r="BN102" s="820"/>
      <c r="BO102" s="821"/>
      <c r="BP102" s="3"/>
      <c r="BQ102" s="819">
        <v>2025</v>
      </c>
      <c r="BR102" s="820"/>
      <c r="BS102" s="820"/>
      <c r="BT102" s="821"/>
      <c r="BU102" s="3"/>
      <c r="BV102" s="11"/>
      <c r="BW102" s="12"/>
      <c r="BX102" s="12"/>
      <c r="BY102" s="12"/>
      <c r="BZ102" s="12"/>
      <c r="CA102" s="12"/>
      <c r="CB102" s="13"/>
      <c r="CC102" s="14"/>
      <c r="CD102" s="14"/>
      <c r="CE102" s="14"/>
      <c r="CF102" s="14"/>
      <c r="CG102" s="15"/>
      <c r="CH102" s="15"/>
      <c r="CI102" s="16"/>
      <c r="CJ102" s="738"/>
      <c r="CK102" s="738"/>
      <c r="CL102" s="738"/>
      <c r="CM102" s="738"/>
      <c r="CN102" s="738"/>
      <c r="CO102" s="738"/>
      <c r="CP102" s="738"/>
      <c r="CQ102" s="738"/>
      <c r="CR102" s="738"/>
      <c r="CS102" s="738"/>
      <c r="CT102" s="738"/>
      <c r="CU102" s="738"/>
      <c r="CV102" s="738"/>
      <c r="CW102" s="738"/>
      <c r="CX102" s="738"/>
      <c r="CY102" s="738"/>
      <c r="CZ102" s="738"/>
      <c r="DA102" s="738"/>
      <c r="DB102" s="738"/>
      <c r="DC102" s="738"/>
      <c r="DD102" s="738"/>
      <c r="DE102" s="738"/>
      <c r="DF102" s="738"/>
      <c r="DG102" s="738"/>
    </row>
    <row r="103" spans="1:111" s="28" customFormat="1" x14ac:dyDescent="0.25">
      <c r="A103" s="835"/>
      <c r="B103" s="836"/>
      <c r="C103" s="17"/>
      <c r="D103" s="18" t="s">
        <v>149</v>
      </c>
      <c r="E103" s="19" t="s">
        <v>150</v>
      </c>
      <c r="F103" s="19" t="s">
        <v>151</v>
      </c>
      <c r="G103" s="20" t="s">
        <v>152</v>
      </c>
      <c r="H103" s="21"/>
      <c r="I103" s="18" t="s">
        <v>149</v>
      </c>
      <c r="J103" s="19" t="s">
        <v>150</v>
      </c>
      <c r="K103" s="19" t="s">
        <v>151</v>
      </c>
      <c r="L103" s="20" t="s">
        <v>152</v>
      </c>
      <c r="M103" s="22"/>
      <c r="N103" s="18" t="s">
        <v>149</v>
      </c>
      <c r="O103" s="19" t="s">
        <v>150</v>
      </c>
      <c r="P103" s="19" t="s">
        <v>151</v>
      </c>
      <c r="Q103" s="20" t="s">
        <v>152</v>
      </c>
      <c r="R103" s="22"/>
      <c r="S103" s="18" t="s">
        <v>149</v>
      </c>
      <c r="T103" s="19" t="s">
        <v>150</v>
      </c>
      <c r="U103" s="19" t="s">
        <v>151</v>
      </c>
      <c r="V103" s="20" t="s">
        <v>152</v>
      </c>
      <c r="W103" s="22"/>
      <c r="X103" s="18" t="s">
        <v>149</v>
      </c>
      <c r="Y103" s="19" t="s">
        <v>150</v>
      </c>
      <c r="Z103" s="19" t="s">
        <v>151</v>
      </c>
      <c r="AA103" s="20" t="s">
        <v>152</v>
      </c>
      <c r="AB103" s="22"/>
      <c r="AC103" s="18" t="s">
        <v>149</v>
      </c>
      <c r="AD103" s="19" t="s">
        <v>150</v>
      </c>
      <c r="AE103" s="19" t="s">
        <v>151</v>
      </c>
      <c r="AF103" s="20" t="s">
        <v>152</v>
      </c>
      <c r="AG103" s="17"/>
      <c r="AH103" s="18" t="s">
        <v>149</v>
      </c>
      <c r="AI103" s="19" t="s">
        <v>150</v>
      </c>
      <c r="AJ103" s="19" t="s">
        <v>151</v>
      </c>
      <c r="AK103" s="20" t="s">
        <v>152</v>
      </c>
      <c r="AL103" s="17"/>
      <c r="AM103" s="18" t="s">
        <v>149</v>
      </c>
      <c r="AN103" s="19" t="s">
        <v>150</v>
      </c>
      <c r="AO103" s="19" t="s">
        <v>151</v>
      </c>
      <c r="AP103" s="20" t="s">
        <v>152</v>
      </c>
      <c r="AQ103" s="22"/>
      <c r="AR103" s="18" t="s">
        <v>149</v>
      </c>
      <c r="AS103" s="19" t="s">
        <v>150</v>
      </c>
      <c r="AT103" s="19" t="s">
        <v>151</v>
      </c>
      <c r="AU103" s="20" t="s">
        <v>152</v>
      </c>
      <c r="AV103" s="22"/>
      <c r="AW103" s="18" t="s">
        <v>149</v>
      </c>
      <c r="AX103" s="19" t="s">
        <v>150</v>
      </c>
      <c r="AY103" s="19" t="s">
        <v>151</v>
      </c>
      <c r="AZ103" s="20" t="s">
        <v>152</v>
      </c>
      <c r="BA103" s="22"/>
      <c r="BB103" s="18" t="s">
        <v>149</v>
      </c>
      <c r="BC103" s="19" t="s">
        <v>150</v>
      </c>
      <c r="BD103" s="19" t="s">
        <v>151</v>
      </c>
      <c r="BE103" s="20" t="s">
        <v>152</v>
      </c>
      <c r="BF103" s="22"/>
      <c r="BG103" s="18" t="s">
        <v>149</v>
      </c>
      <c r="BH103" s="19" t="s">
        <v>150</v>
      </c>
      <c r="BI103" s="19" t="s">
        <v>151</v>
      </c>
      <c r="BJ103" s="20" t="s">
        <v>152</v>
      </c>
      <c r="BK103" s="23"/>
      <c r="BL103" s="18" t="s">
        <v>149</v>
      </c>
      <c r="BM103" s="19" t="s">
        <v>150</v>
      </c>
      <c r="BN103" s="19" t="s">
        <v>151</v>
      </c>
      <c r="BO103" s="20" t="s">
        <v>152</v>
      </c>
      <c r="BP103" s="23"/>
      <c r="BQ103" s="18" t="s">
        <v>149</v>
      </c>
      <c r="BR103" s="19" t="s">
        <v>150</v>
      </c>
      <c r="BS103" s="19" t="s">
        <v>151</v>
      </c>
      <c r="BT103" s="20" t="s">
        <v>152</v>
      </c>
      <c r="BU103" s="23"/>
      <c r="BV103" s="24">
        <v>2012</v>
      </c>
      <c r="BW103" s="25">
        <v>2013</v>
      </c>
      <c r="BX103" s="25">
        <v>2014</v>
      </c>
      <c r="BY103" s="25">
        <v>2015</v>
      </c>
      <c r="BZ103" s="25">
        <v>2016</v>
      </c>
      <c r="CA103" s="25">
        <v>2017</v>
      </c>
      <c r="CB103" s="25">
        <v>2018</v>
      </c>
      <c r="CC103" s="26">
        <v>2019</v>
      </c>
      <c r="CD103" s="26">
        <v>2020</v>
      </c>
      <c r="CE103" s="26">
        <v>2021</v>
      </c>
      <c r="CF103" s="26">
        <v>2022</v>
      </c>
      <c r="CG103" s="26">
        <v>2023</v>
      </c>
      <c r="CH103" s="26">
        <v>2024</v>
      </c>
      <c r="CI103" s="27">
        <v>2025</v>
      </c>
      <c r="CJ103" s="738"/>
      <c r="CK103" s="738"/>
      <c r="CL103" s="738"/>
      <c r="CM103" s="738"/>
      <c r="CN103" s="738"/>
      <c r="CO103" s="738"/>
      <c r="CP103" s="738"/>
      <c r="CQ103" s="738"/>
      <c r="CR103" s="738"/>
      <c r="CS103" s="738"/>
      <c r="CT103" s="738"/>
      <c r="CU103" s="738"/>
      <c r="CV103" s="738"/>
      <c r="CW103" s="738"/>
      <c r="CX103" s="738"/>
      <c r="CY103" s="738"/>
      <c r="CZ103" s="738"/>
      <c r="DA103" s="738"/>
      <c r="DB103" s="738"/>
      <c r="DC103" s="738"/>
      <c r="DD103" s="738"/>
      <c r="DE103" s="738"/>
      <c r="DF103" s="738"/>
      <c r="DG103" s="738"/>
    </row>
    <row r="104" spans="1:111" ht="6" customHeight="1" x14ac:dyDescent="0.25">
      <c r="A104"/>
      <c r="D104" s="2"/>
      <c r="E104" s="2"/>
      <c r="F104" s="2"/>
      <c r="G104" s="2"/>
      <c r="I104" s="2"/>
      <c r="J104" s="2"/>
      <c r="K104" s="2"/>
      <c r="L104" s="2"/>
      <c r="N104" s="2"/>
      <c r="O104" s="2"/>
      <c r="P104" s="2"/>
      <c r="Q104" s="2"/>
      <c r="S104" s="2"/>
      <c r="T104" s="2"/>
      <c r="U104" s="2"/>
      <c r="V104" s="2"/>
      <c r="X104" s="2"/>
      <c r="Y104" s="2"/>
      <c r="Z104" s="2"/>
      <c r="AA104" s="2"/>
      <c r="AC104" s="2"/>
      <c r="AD104" s="2"/>
      <c r="AE104" s="2"/>
      <c r="AF104" s="2"/>
      <c r="AH104" s="2"/>
      <c r="AI104" s="2"/>
      <c r="AJ104" s="2"/>
      <c r="AK104" s="2"/>
      <c r="AM104" s="2"/>
      <c r="AN104" s="2"/>
      <c r="AO104" s="2"/>
      <c r="AP104" s="2"/>
      <c r="AR104" s="2"/>
      <c r="AS104" s="2"/>
      <c r="AT104" s="2"/>
      <c r="AU104" s="2"/>
      <c r="AW104" s="2"/>
      <c r="AX104" s="2"/>
      <c r="AY104" s="2"/>
      <c r="AZ104" s="2"/>
      <c r="BB104" s="2"/>
      <c r="BC104" s="2"/>
      <c r="BD104" s="2"/>
      <c r="BE104" s="2"/>
      <c r="BG104" s="2"/>
      <c r="BH104" s="2"/>
      <c r="BI104" s="2"/>
      <c r="BJ104" s="2"/>
      <c r="BK104" s="3"/>
      <c r="BL104" s="2"/>
      <c r="BM104" s="2"/>
      <c r="BN104" s="2"/>
      <c r="BO104" s="2"/>
      <c r="BP104" s="3"/>
      <c r="BQ104" s="2"/>
      <c r="BR104" s="2"/>
      <c r="BS104" s="2"/>
      <c r="BT104" s="2"/>
      <c r="BU104" s="3"/>
      <c r="BV104" s="4"/>
      <c r="BW104" s="4"/>
      <c r="BX104" s="4"/>
      <c r="BY104" s="4"/>
      <c r="BZ104" s="4"/>
      <c r="CA104" s="4"/>
      <c r="CB104" s="4"/>
      <c r="CC104" s="5"/>
      <c r="CD104" s="5"/>
      <c r="CE104" s="5"/>
      <c r="CF104" s="5"/>
      <c r="CG104" s="5"/>
      <c r="CH104" s="5"/>
      <c r="CI104" s="5"/>
      <c r="CJ104" s="738"/>
      <c r="CK104" s="738"/>
      <c r="CL104" s="738"/>
      <c r="CM104" s="738"/>
      <c r="CN104" s="738"/>
      <c r="CO104" s="738"/>
      <c r="CP104" s="738"/>
      <c r="CQ104" s="738"/>
      <c r="CR104" s="738"/>
      <c r="CS104" s="738"/>
      <c r="CT104" s="738"/>
      <c r="CU104" s="738"/>
      <c r="CV104" s="738"/>
      <c r="CW104" s="738"/>
      <c r="CX104" s="738"/>
      <c r="CY104" s="738"/>
      <c r="CZ104" s="738"/>
      <c r="DA104" s="738"/>
      <c r="DB104" s="738"/>
      <c r="DC104" s="738"/>
      <c r="DD104" s="738"/>
      <c r="DE104" s="738"/>
      <c r="DF104" s="738"/>
      <c r="DG104" s="738"/>
    </row>
    <row r="105" spans="1:111" s="238" customFormat="1" ht="15" x14ac:dyDescent="0.25">
      <c r="A105" s="232"/>
      <c r="B105" s="233"/>
      <c r="C105" s="234"/>
      <c r="D105" s="235"/>
      <c r="E105" s="236"/>
      <c r="F105" s="236"/>
      <c r="G105" s="237"/>
      <c r="H105" s="234"/>
      <c r="I105" s="235"/>
      <c r="J105" s="236"/>
      <c r="K105" s="236"/>
      <c r="L105" s="237"/>
      <c r="M105" s="234"/>
      <c r="N105" s="235"/>
      <c r="O105" s="236"/>
      <c r="P105" s="236"/>
      <c r="Q105" s="237"/>
      <c r="R105" s="234"/>
      <c r="S105" s="235"/>
      <c r="T105" s="236"/>
      <c r="U105" s="236"/>
      <c r="V105" s="237"/>
      <c r="W105" s="234"/>
      <c r="X105" s="235"/>
      <c r="Y105" s="236"/>
      <c r="Z105" s="236"/>
      <c r="AA105" s="237"/>
      <c r="AB105" s="234"/>
      <c r="AC105" s="235"/>
      <c r="AD105" s="236"/>
      <c r="AE105" s="236"/>
      <c r="AF105" s="237"/>
      <c r="AG105" s="234"/>
      <c r="AH105" s="235"/>
      <c r="AI105" s="236"/>
      <c r="AJ105" s="236"/>
      <c r="AK105" s="237"/>
      <c r="AL105" s="234"/>
      <c r="AM105" s="235"/>
      <c r="AN105" s="236"/>
      <c r="AO105" s="236"/>
      <c r="AP105" s="237"/>
      <c r="AQ105" s="234"/>
      <c r="AR105" s="235"/>
      <c r="AS105" s="236"/>
      <c r="AT105" s="236"/>
      <c r="AU105" s="237"/>
      <c r="AV105" s="234"/>
      <c r="AW105" s="235"/>
      <c r="AX105" s="236"/>
      <c r="AY105" s="236"/>
      <c r="AZ105" s="237"/>
      <c r="BA105" s="234"/>
      <c r="BB105" s="235"/>
      <c r="BC105" s="236"/>
      <c r="BD105" s="236"/>
      <c r="BE105" s="237"/>
      <c r="BF105" s="234"/>
      <c r="BG105" s="235"/>
      <c r="BH105" s="236"/>
      <c r="BI105" s="236"/>
      <c r="BJ105" s="237"/>
      <c r="BK105" s="234"/>
      <c r="BL105" s="235"/>
      <c r="BM105" s="236"/>
      <c r="BN105" s="236"/>
      <c r="BO105" s="237"/>
      <c r="BP105" s="234"/>
      <c r="BQ105" s="235"/>
      <c r="BR105" s="236"/>
      <c r="BS105" s="236"/>
      <c r="BT105" s="237"/>
      <c r="BU105" s="234"/>
      <c r="BV105" s="235"/>
      <c r="BW105" s="236"/>
      <c r="BX105" s="236"/>
      <c r="BY105" s="236"/>
      <c r="BZ105" s="236"/>
      <c r="CA105" s="236"/>
      <c r="CB105" s="236"/>
      <c r="CC105" s="236"/>
      <c r="CD105" s="236"/>
      <c r="CE105" s="236"/>
      <c r="CF105" s="236"/>
      <c r="CG105" s="236"/>
      <c r="CH105" s="236"/>
      <c r="CI105" s="237"/>
      <c r="CJ105" s="738"/>
      <c r="CK105" s="738"/>
      <c r="CL105" s="738"/>
      <c r="CM105" s="738"/>
      <c r="CN105" s="738"/>
      <c r="CO105" s="738"/>
      <c r="CP105" s="738"/>
      <c r="CQ105" s="738"/>
      <c r="CR105" s="738"/>
      <c r="CS105" s="738"/>
      <c r="CT105" s="738"/>
      <c r="CU105" s="738"/>
      <c r="CV105" s="738"/>
      <c r="CW105" s="738"/>
      <c r="CX105" s="738"/>
      <c r="CY105" s="738"/>
      <c r="CZ105" s="738"/>
      <c r="DA105" s="738"/>
      <c r="DB105" s="738"/>
      <c r="DC105" s="738"/>
      <c r="DD105" s="738"/>
      <c r="DE105" s="738"/>
      <c r="DF105" s="738"/>
      <c r="DG105" s="738"/>
    </row>
    <row r="106" spans="1:111" s="238" customFormat="1" ht="15" x14ac:dyDescent="0.25">
      <c r="A106" s="239" t="s">
        <v>138</v>
      </c>
      <c r="B106" s="240"/>
      <c r="C106" s="241"/>
      <c r="D106" s="242" t="s">
        <v>14</v>
      </c>
      <c r="E106" s="243" t="s">
        <v>14</v>
      </c>
      <c r="F106" s="243" t="s">
        <v>14</v>
      </c>
      <c r="G106" s="244">
        <f>SUM(D29:G29)</f>
        <v>245.72294416065398</v>
      </c>
      <c r="H106" s="245"/>
      <c r="I106" s="242">
        <f>SUM(E29:I29)</f>
        <v>249.26515852857506</v>
      </c>
      <c r="J106" s="243">
        <f>SUM(F29:J29)</f>
        <v>259.94495319649644</v>
      </c>
      <c r="K106" s="243">
        <f>SUM(G29:K29)</f>
        <v>271.62801290441706</v>
      </c>
      <c r="L106" s="244">
        <f>SUM(H29:L29)</f>
        <v>280.52215812999964</v>
      </c>
      <c r="M106" s="245"/>
      <c r="N106" s="242">
        <f>SUM(J29:N29)</f>
        <v>277.97867560999936</v>
      </c>
      <c r="O106" s="243">
        <f>SUM(K29:O29)</f>
        <v>277.79513424999948</v>
      </c>
      <c r="P106" s="243">
        <f>SUM(L29:P29)</f>
        <v>286.90507847999993</v>
      </c>
      <c r="Q106" s="244">
        <f>SUM(M29:Q29)</f>
        <v>305.54112438999982</v>
      </c>
      <c r="R106" s="245"/>
      <c r="S106" s="242">
        <f>SUM(O29:S29)</f>
        <v>316.90623198000014</v>
      </c>
      <c r="T106" s="243">
        <f>SUM(P29:T29)</f>
        <v>316.29035884999979</v>
      </c>
      <c r="U106" s="243">
        <f>SUM(Q29:U29)</f>
        <v>330.19279783000007</v>
      </c>
      <c r="V106" s="244">
        <f>SUM(R29:V29)</f>
        <v>357.04557516</v>
      </c>
      <c r="W106" s="245"/>
      <c r="X106" s="242">
        <f>SUM(T29:X29)</f>
        <v>393.23008286999982</v>
      </c>
      <c r="Y106" s="243">
        <f>SUM(U29:Y29)</f>
        <v>428.8097304600002</v>
      </c>
      <c r="Z106" s="243">
        <f>SUM(V29:Z29)</f>
        <v>433.04319083000013</v>
      </c>
      <c r="AA106" s="244">
        <f>SUM(W29:AA29)</f>
        <v>446.60241119000034</v>
      </c>
      <c r="AB106" s="245"/>
      <c r="AC106" s="242">
        <f>SUM(Y29:AC29)</f>
        <v>450.68687202520096</v>
      </c>
      <c r="AD106" s="243">
        <f>SUM(Z29:AD29)</f>
        <v>463.06798703275831</v>
      </c>
      <c r="AE106" s="243">
        <f>SUM(AA29:AE29)</f>
        <v>514.14726251471814</v>
      </c>
      <c r="AF106" s="244">
        <f>SUM(AB29:AF29)</f>
        <v>440.01367508581382</v>
      </c>
      <c r="AG106" s="245"/>
      <c r="AH106" s="242">
        <f>SUM(AD29:AH29)</f>
        <v>157.41612971061312</v>
      </c>
      <c r="AI106" s="243">
        <f>SUM(AE29:AI29)</f>
        <v>184.79587058305518</v>
      </c>
      <c r="AJ106" s="243">
        <f>SUM(AF29:AJ29)</f>
        <v>185.42248989109535</v>
      </c>
      <c r="AK106" s="244">
        <f>SUM(AG29:AK29)</f>
        <v>258.10627034999936</v>
      </c>
      <c r="AL106" s="246"/>
      <c r="AM106" s="242">
        <v>528.62788745037494</v>
      </c>
      <c r="AN106" s="243">
        <v>494.90852338735658</v>
      </c>
      <c r="AO106" s="243">
        <v>514.04031277820241</v>
      </c>
      <c r="AP106" s="244">
        <v>551.21746287145504</v>
      </c>
      <c r="AQ106" s="247"/>
      <c r="AR106" s="242">
        <f>SUM(AN29:AR29)</f>
        <v>624.10321083108045</v>
      </c>
      <c r="AS106" s="243">
        <f>SUM(AO29:AS29)</f>
        <v>708.06389141409932</v>
      </c>
      <c r="AT106" s="243">
        <f>SUM(AP29:AT29)</f>
        <v>742.72025636325338</v>
      </c>
      <c r="AU106" s="244">
        <f>SUM(AQ29:AU29)</f>
        <v>729.14684048000015</v>
      </c>
      <c r="AV106" s="247"/>
      <c r="AW106" s="242">
        <f>SUM(AS29:AW29)</f>
        <v>732.42922075999991</v>
      </c>
      <c r="AX106" s="243">
        <f>SUM(AT29:AX29)</f>
        <v>663.3145430999989</v>
      </c>
      <c r="AY106" s="243">
        <f>SUM(AU29:AY29)</f>
        <v>661.62204907999876</v>
      </c>
      <c r="AZ106" s="244">
        <f>SUM(AV29:AZ29)</f>
        <v>729.2858198899994</v>
      </c>
      <c r="BA106" s="247"/>
      <c r="BB106" s="242">
        <f>SUM(AX29:BB29)</f>
        <v>792.15725340654956</v>
      </c>
      <c r="BC106" s="243">
        <f>SUM(AY29:BC29)</f>
        <v>916.64510883419598</v>
      </c>
      <c r="BD106" s="243">
        <f>SUM(AZ29:BD29)</f>
        <v>1028.5891304641966</v>
      </c>
      <c r="BE106" s="244">
        <f>SUM(BA29:BE29)</f>
        <v>1505.3942342441967</v>
      </c>
      <c r="BF106" s="247"/>
      <c r="BG106" s="242">
        <f>SUM(BC29:BG29)</f>
        <v>1676.268357799338</v>
      </c>
      <c r="BH106" s="243">
        <f>SUM(BD29:BH29)</f>
        <v>1820.4652601186735</v>
      </c>
      <c r="BI106" s="243">
        <f>SUM(BE29:BI29)</f>
        <v>1940.7452204298015</v>
      </c>
      <c r="BJ106" s="244">
        <f>SUM(BF29:BJ29)</f>
        <v>1648.2661067751751</v>
      </c>
      <c r="BK106" s="247"/>
      <c r="BL106" s="242">
        <f>SUM(BH29:BL29)</f>
        <v>1664.9533778781465</v>
      </c>
      <c r="BM106" s="243">
        <f>SUM(BI29:BM29)</f>
        <v>1673.803126317127</v>
      </c>
      <c r="BN106" s="243">
        <f>SUM(BJ29:BN29)</f>
        <v>1669.4081477300754</v>
      </c>
      <c r="BO106" s="244">
        <f>SUM(BK29:BO29)</f>
        <v>1816.9575031358318</v>
      </c>
      <c r="BP106" s="247"/>
      <c r="BQ106" s="242">
        <f>SUM(BM29:BQ29)</f>
        <v>1809.143147829396</v>
      </c>
      <c r="BR106" s="243">
        <f>SUM(BN29:BR29)</f>
        <v>1837.1991377132763</v>
      </c>
      <c r="BS106" s="243">
        <f>SUM(BO29:BS29)</f>
        <v>1852.1774434625995</v>
      </c>
      <c r="BT106" s="244">
        <f>SUM(BP29:BT29)</f>
        <v>1721.3747122527459</v>
      </c>
      <c r="BU106" s="247"/>
      <c r="BV106" s="242">
        <f>IF(G106&lt;&gt;0, G106, IF(F106&lt;&gt;0, F106, IF(E106&lt;&gt;0, E106, IF(D106&lt;&gt;0,D106, 0))))</f>
        <v>245.72294416065398</v>
      </c>
      <c r="BW106" s="243">
        <f>IF(L106&lt;&gt;0, L106, IF(K106&lt;&gt;0, K106, IF(J106&lt;&gt;0, J106, IF(I106&lt;&gt;0,I106, 0))))</f>
        <v>280.52215812999964</v>
      </c>
      <c r="BX106" s="243">
        <f>IF(Q106&lt;&gt;0, Q106, IF(P106&lt;&gt;0, P106, IF(O106&lt;&gt;0, O106, IF(N106&lt;&gt;0,N106, 0))))</f>
        <v>305.54112438999982</v>
      </c>
      <c r="BY106" s="243">
        <f>IF(V106&lt;&gt;0, V106, IF(U106&lt;&gt;0, U106, IF(T106&lt;&gt;0, T106, IF(S106&lt;&gt;0,S106, 0))))</f>
        <v>357.04557516</v>
      </c>
      <c r="BZ106" s="243">
        <f>IF(AA106&lt;&gt;0, AA106, IF(Z106&lt;&gt;0, Z106, IF(Y106&lt;&gt;0, Y106, IF(X106&lt;&gt;0, X106, 0))))</f>
        <v>446.60241119000034</v>
      </c>
      <c r="CA106" s="243">
        <f>IF(AF106&lt;&gt;0, AF106, IF(AE106&lt;&gt;0, AE106, IF(AD106&lt;&gt;0, AD106, IF(AC106&lt;&gt;0, AC106, 0))))</f>
        <v>440.01367508581382</v>
      </c>
      <c r="CB106" s="243">
        <f>IF(AK106&lt;&gt;0, AK106, IF(AJ106&lt;&gt;0, AJ106, IF(AI106&lt;&gt;0, AI106, IF(AH106&lt;&gt;0, AH106, 0))))</f>
        <v>258.10627034999936</v>
      </c>
      <c r="CC106" s="243">
        <f>IF(AP106&lt;&gt;0, AP106, IF(AO106&lt;&gt;0, AO106, IF(AN106&lt;&gt;0, AN106, IF(AM106&lt;&gt;0, AM106, 0))))</f>
        <v>551.21746287145504</v>
      </c>
      <c r="CD106" s="243">
        <f>IF(AU106&lt;&gt;0, AU106, IF(AT106&lt;&gt;0, AT106, IF(AS106&lt;&gt;0, AS106, IF(AR106&lt;&gt;0, AR106, 0))))</f>
        <v>729.14684048000015</v>
      </c>
      <c r="CE106" s="243">
        <f>IF(AZ106&lt;&gt;0, AZ106, IF(AY106&lt;&gt;0, AY106, IF(AX106&lt;&gt;0, AX106, IF(AW106&lt;&gt;0, AW106, 0))))</f>
        <v>729.2858198899994</v>
      </c>
      <c r="CF106" s="243">
        <f>IF(BE106&lt;&gt;0, BE106, IF(BD106&lt;&gt;0, BD106, IF(BC106&lt;&gt;0, BC106, IF(BB106&lt;&gt;0, BB106, 0))))</f>
        <v>1505.3942342441967</v>
      </c>
      <c r="CG106" s="243">
        <f>IF(BJ106&lt;&gt;0, BJ106, IF(BI106&lt;&gt;0, BI106, IF(BH106&lt;&gt;0, BH106, IF(BG106&lt;&gt;0, BG106, 0))))</f>
        <v>1648.2661067751751</v>
      </c>
      <c r="CH106" s="243">
        <f>IF(BO106&lt;&gt;0, BO106, IF(BN106&lt;&gt;0, BN106, IF(BM106&lt;&gt;0, BM106, IF(BL106&lt;&gt;0, BL106, 0))))</f>
        <v>1816.9575031358318</v>
      </c>
      <c r="CI106" s="244">
        <f>IF(BT106&lt;&gt;0, BT106, IF(BS106&lt;&gt;0, BS106, IF(BR106&lt;&gt;0, BR106, IF(BQ106&lt;&gt;0, BQ106, 0))))</f>
        <v>1721.3747122527459</v>
      </c>
      <c r="CJ106" s="738"/>
      <c r="CK106" s="738"/>
      <c r="CL106" s="738"/>
      <c r="CM106" s="738"/>
      <c r="CN106" s="738"/>
      <c r="CO106" s="738"/>
      <c r="CP106" s="738"/>
      <c r="CQ106" s="738"/>
      <c r="CR106" s="738"/>
      <c r="CS106" s="738"/>
      <c r="CT106" s="738"/>
      <c r="CU106" s="738"/>
      <c r="CV106" s="738"/>
      <c r="CW106" s="738"/>
      <c r="CX106" s="738"/>
      <c r="CY106" s="738"/>
      <c r="CZ106" s="738"/>
      <c r="DA106" s="738"/>
      <c r="DB106" s="738"/>
      <c r="DC106" s="738"/>
      <c r="DD106" s="738"/>
      <c r="DE106" s="738"/>
      <c r="DF106" s="738"/>
      <c r="DG106" s="738"/>
    </row>
    <row r="107" spans="1:111" s="238" customFormat="1" ht="6" customHeight="1" x14ac:dyDescent="0.25">
      <c r="A107" s="248"/>
      <c r="B107" s="249"/>
      <c r="C107" s="234"/>
      <c r="D107" s="250"/>
      <c r="E107" s="251"/>
      <c r="F107" s="251"/>
      <c r="G107" s="252"/>
      <c r="H107" s="246"/>
      <c r="I107" s="250"/>
      <c r="J107" s="251"/>
      <c r="K107" s="251"/>
      <c r="L107" s="252"/>
      <c r="M107" s="246"/>
      <c r="N107" s="250"/>
      <c r="O107" s="251"/>
      <c r="P107" s="251"/>
      <c r="Q107" s="252"/>
      <c r="R107" s="246"/>
      <c r="S107" s="250"/>
      <c r="T107" s="251"/>
      <c r="U107" s="251"/>
      <c r="V107" s="252"/>
      <c r="W107" s="246"/>
      <c r="X107" s="250"/>
      <c r="Y107" s="251"/>
      <c r="Z107" s="251"/>
      <c r="AA107" s="252"/>
      <c r="AB107" s="246"/>
      <c r="AC107" s="250"/>
      <c r="AD107" s="251"/>
      <c r="AE107" s="251"/>
      <c r="AF107" s="252"/>
      <c r="AG107" s="246"/>
      <c r="AH107" s="250"/>
      <c r="AI107" s="251"/>
      <c r="AJ107" s="251"/>
      <c r="AK107" s="252"/>
      <c r="AL107" s="246"/>
      <c r="AM107" s="250"/>
      <c r="AN107" s="251"/>
      <c r="AO107" s="251"/>
      <c r="AP107" s="252"/>
      <c r="AQ107" s="247"/>
      <c r="AR107" s="250"/>
      <c r="AS107" s="251"/>
      <c r="AT107" s="251"/>
      <c r="AU107" s="252"/>
      <c r="AV107" s="247"/>
      <c r="AW107" s="250"/>
      <c r="AX107" s="251"/>
      <c r="AY107" s="251"/>
      <c r="AZ107" s="252"/>
      <c r="BA107" s="247"/>
      <c r="BB107" s="250"/>
      <c r="BC107" s="251"/>
      <c r="BD107" s="251"/>
      <c r="BE107" s="252"/>
      <c r="BF107" s="247"/>
      <c r="BG107" s="250"/>
      <c r="BH107" s="251"/>
      <c r="BI107" s="251"/>
      <c r="BJ107" s="252"/>
      <c r="BK107" s="247"/>
      <c r="BL107" s="250"/>
      <c r="BM107" s="251"/>
      <c r="BN107" s="251"/>
      <c r="BO107" s="252"/>
      <c r="BP107" s="247"/>
      <c r="BQ107" s="250"/>
      <c r="BR107" s="251"/>
      <c r="BS107" s="251"/>
      <c r="BT107" s="252"/>
      <c r="BU107" s="247"/>
      <c r="BV107" s="250"/>
      <c r="BW107" s="251"/>
      <c r="BX107" s="251"/>
      <c r="BY107" s="251"/>
      <c r="BZ107" s="251"/>
      <c r="CA107" s="251"/>
      <c r="CB107" s="251"/>
      <c r="CC107" s="251"/>
      <c r="CD107" s="251"/>
      <c r="CE107" s="251"/>
      <c r="CF107" s="251"/>
      <c r="CG107" s="251"/>
      <c r="CH107" s="251"/>
      <c r="CI107" s="252"/>
      <c r="CJ107" s="738"/>
      <c r="CK107" s="738"/>
      <c r="CL107" s="738"/>
      <c r="CM107" s="738"/>
      <c r="CN107" s="738"/>
      <c r="CO107" s="738"/>
      <c r="CP107" s="738"/>
      <c r="CQ107" s="738"/>
      <c r="CR107" s="738"/>
      <c r="CS107" s="738"/>
      <c r="CT107" s="738"/>
      <c r="CU107" s="738"/>
      <c r="CV107" s="738"/>
      <c r="CW107" s="738"/>
      <c r="CX107" s="738"/>
      <c r="CY107" s="738"/>
      <c r="CZ107" s="738"/>
      <c r="DA107" s="738"/>
      <c r="DB107" s="738"/>
      <c r="DC107" s="738"/>
      <c r="DD107" s="738"/>
      <c r="DE107" s="738"/>
      <c r="DF107" s="738"/>
      <c r="DG107" s="738"/>
    </row>
    <row r="108" spans="1:111" s="238" customFormat="1" ht="15" x14ac:dyDescent="0.25">
      <c r="A108" s="248" t="s">
        <v>139</v>
      </c>
      <c r="B108" s="249"/>
      <c r="C108" s="234"/>
      <c r="D108" s="250" t="s">
        <v>14</v>
      </c>
      <c r="E108" s="251" t="s">
        <v>14</v>
      </c>
      <c r="F108" s="251" t="s">
        <v>14</v>
      </c>
      <c r="G108" s="252">
        <f>-SUM(D36:G36)</f>
        <v>-131.44073459999998</v>
      </c>
      <c r="H108" s="246"/>
      <c r="I108" s="250">
        <f>-SUM(E36:I36)</f>
        <v>-131.80675961</v>
      </c>
      <c r="J108" s="251">
        <f>-SUM(F36:J36)</f>
        <v>-132.32197141</v>
      </c>
      <c r="K108" s="251">
        <f>-SUM(G36:K36)</f>
        <v>-132.80424126</v>
      </c>
      <c r="L108" s="252">
        <f>-SUM(H36:L36)</f>
        <v>-133.48858479</v>
      </c>
      <c r="M108" s="246"/>
      <c r="N108" s="250">
        <f>-SUM(J36:N36)</f>
        <v>-134.00964349</v>
      </c>
      <c r="O108" s="251">
        <f>-SUM(K36:O36)</f>
        <v>-134.49079396000002</v>
      </c>
      <c r="P108" s="251">
        <f>-SUM(L36:P36)</f>
        <v>-135.54557047000003</v>
      </c>
      <c r="Q108" s="252">
        <f>-SUM(M36:Q36)</f>
        <v>-136.41260118</v>
      </c>
      <c r="R108" s="246"/>
      <c r="S108" s="250">
        <f>-SUM(O36:S36)</f>
        <v>-137.24347374999999</v>
      </c>
      <c r="T108" s="251">
        <f>-SUM(P36:T36)</f>
        <v>-138.11592560000003</v>
      </c>
      <c r="U108" s="251">
        <f>-SUM(Q36:U36)</f>
        <v>-140.07815079</v>
      </c>
      <c r="V108" s="252">
        <f>-SUM(R36:V36)</f>
        <v>-143.20705378</v>
      </c>
      <c r="W108" s="246"/>
      <c r="X108" s="250">
        <f>-SUM(T36:X36)</f>
        <v>-148.22087070000003</v>
      </c>
      <c r="Y108" s="251">
        <f>-SUM(U36:Y36)</f>
        <v>-152.64319451</v>
      </c>
      <c r="Z108" s="251">
        <f>-SUM(V36:Z36)</f>
        <v>-155.88404590000005</v>
      </c>
      <c r="AA108" s="252">
        <f>-SUM(W36:AA36)</f>
        <v>-158.19259703</v>
      </c>
      <c r="AB108" s="246"/>
      <c r="AC108" s="250">
        <f>-SUM(Y36:AC36)</f>
        <v>-160.18345463</v>
      </c>
      <c r="AD108" s="251">
        <f>-SUM(Z36:AD36)</f>
        <v>-164.57937918000002</v>
      </c>
      <c r="AE108" s="251">
        <f>-SUM(AA36:AE36)</f>
        <v>-172.30241447</v>
      </c>
      <c r="AF108" s="252">
        <f>-SUM(AB36:AF36)</f>
        <v>-182.83330878999999</v>
      </c>
      <c r="AG108" s="246"/>
      <c r="AH108" s="250">
        <f>-SUM(AD36:AH36)</f>
        <v>-195.06294491</v>
      </c>
      <c r="AI108" s="251">
        <f>-SUM(AE36:AI36)</f>
        <v>-209.6759854</v>
      </c>
      <c r="AJ108" s="251">
        <f>-SUM(AF36:AJ36)</f>
        <v>-218.63409411999999</v>
      </c>
      <c r="AK108" s="252">
        <f>-SUM(AG36:AK36)</f>
        <v>-222.52706251000001</v>
      </c>
      <c r="AL108" s="246"/>
      <c r="AM108" s="250">
        <v>-218.45211731000001</v>
      </c>
      <c r="AN108" s="251">
        <v>-206.41531187999999</v>
      </c>
      <c r="AO108" s="251">
        <v>-195.34400992999997</v>
      </c>
      <c r="AP108" s="252">
        <v>-187.38770092999999</v>
      </c>
      <c r="AQ108" s="247"/>
      <c r="AR108" s="250">
        <f>-SUM(AN36:AR36)</f>
        <v>-217.09052135000002</v>
      </c>
      <c r="AS108" s="251">
        <f>-SUM(AO36:AS36)</f>
        <v>-220.79404837000001</v>
      </c>
      <c r="AT108" s="251">
        <f>-SUM(AP36:AT36)</f>
        <v>-228.08051927000002</v>
      </c>
      <c r="AU108" s="252">
        <f>-SUM(AQ36:AU36)</f>
        <v>-234.89148359000004</v>
      </c>
      <c r="AV108" s="247"/>
      <c r="AW108" s="250">
        <f>-SUM(AS36:AW36)</f>
        <v>-240.96773622000001</v>
      </c>
      <c r="AX108" s="251">
        <f>-SUM(AT36:AX36)</f>
        <v>-247.51594819000002</v>
      </c>
      <c r="AY108" s="251">
        <f>-SUM(AU36:AY36)</f>
        <v>-252.89677014999944</v>
      </c>
      <c r="AZ108" s="252">
        <f>-SUM(AV36:AZ36)</f>
        <v>-259.13840763999946</v>
      </c>
      <c r="BA108" s="247"/>
      <c r="BB108" s="250">
        <f>-SUM(AX36:BB36)</f>
        <v>-267.44629785223481</v>
      </c>
      <c r="BC108" s="251">
        <f>-SUM(AY36:BC36)</f>
        <v>-277.3932374324516</v>
      </c>
      <c r="BD108" s="251">
        <f>-SUM(AZ36:BD36)</f>
        <v>-287.51364302245213</v>
      </c>
      <c r="BE108" s="252">
        <f>-SUM(BA36:BE36)</f>
        <v>-296.88296692245206</v>
      </c>
      <c r="BF108" s="247"/>
      <c r="BG108" s="250">
        <f>-SUM(BC36:BG36)</f>
        <v>-305.43343745750082</v>
      </c>
      <c r="BH108" s="251">
        <f>-SUM(BD36:BH36)</f>
        <v>-320.32015575537241</v>
      </c>
      <c r="BI108" s="251">
        <f>-SUM(BE36:BI36)</f>
        <v>-333.64312118122552</v>
      </c>
      <c r="BJ108" s="252">
        <f>-SUM(BF36:BJ36)</f>
        <v>-353.99629780463306</v>
      </c>
      <c r="BK108" s="247"/>
      <c r="BL108" s="250">
        <f>-SUM(BH36:BL36)</f>
        <v>-367.28758742734897</v>
      </c>
      <c r="BM108" s="251">
        <f>-SUM(BI36:BM36)</f>
        <v>-372.82929530226056</v>
      </c>
      <c r="BN108" s="251">
        <f>-SUM(BJ36:BN36)</f>
        <v>-355.22128416640754</v>
      </c>
      <c r="BO108" s="252">
        <f>-SUM(BK36:BO36)</f>
        <v>-351.47584450300002</v>
      </c>
      <c r="BP108" s="247"/>
      <c r="BQ108" s="250">
        <f>-SUM(BM36:BQ36)</f>
        <v>-356.70248892300003</v>
      </c>
      <c r="BR108" s="251">
        <f>-SUM(BN36:BR36)</f>
        <v>-361.74951103000001</v>
      </c>
      <c r="BS108" s="251">
        <f>-SUM(BO36:BS36)</f>
        <v>-398.47681948200005</v>
      </c>
      <c r="BT108" s="252">
        <f>-SUM(BP36:BT36)</f>
        <v>-418.04292330750002</v>
      </c>
      <c r="BU108" s="247"/>
      <c r="BV108" s="250">
        <f>IF(G108&lt;&gt;0, G108, IF(F108&lt;&gt;0, F108, IF(E108&lt;&gt;0, E108, IF(D108&lt;&gt;0,D108, 0))))</f>
        <v>-131.44073459999998</v>
      </c>
      <c r="BW108" s="251">
        <f>IF(L108&lt;&gt;0, L108, IF(K108&lt;&gt;0, K108, IF(J108&lt;&gt;0, J108, IF(I108&lt;&gt;0,I108, 0))))</f>
        <v>-133.48858479</v>
      </c>
      <c r="BX108" s="251">
        <f>IF(Q108&lt;&gt;0, Q108, IF(P108&lt;&gt;0, P108, IF(O108&lt;&gt;0, O108, IF(N108&lt;&gt;0,N108, 0))))</f>
        <v>-136.41260118</v>
      </c>
      <c r="BY108" s="251">
        <f>IF(V108&lt;&gt;0, V108, IF(U108&lt;&gt;0, U108, IF(T108&lt;&gt;0, T108, IF(S108&lt;&gt;0,S108, 0))))</f>
        <v>-143.20705378</v>
      </c>
      <c r="BZ108" s="251">
        <f>IF(AA108&lt;&gt;0, AA108, IF(Z108&lt;&gt;0, Z108, IF(Y108&lt;&gt;0, Y108, IF(X108&lt;&gt;0, X108, 0))))</f>
        <v>-158.19259703</v>
      </c>
      <c r="CA108" s="251">
        <f>IF(AF108&lt;&gt;0, AF108, IF(AE108&lt;&gt;0, AE108, IF(AD108&lt;&gt;0, AD108, IF(AC108&lt;&gt;0, AC108, 0))))</f>
        <v>-182.83330878999999</v>
      </c>
      <c r="CB108" s="251">
        <f>IF(AK108&lt;&gt;0, AK108, IF(AJ108&lt;&gt;0, AJ108, IF(AI108&lt;&gt;0, AI108, IF(AH108&lt;&gt;0, AH108, 0))))</f>
        <v>-222.52706251000001</v>
      </c>
      <c r="CC108" s="251">
        <f>IF(AP108&lt;&gt;0, AP108, IF(AO108&lt;&gt;0, AO108, IF(AN108&lt;&gt;0, AN108, IF(AM108&lt;&gt;0, AM108, 0))))</f>
        <v>-187.38770092999999</v>
      </c>
      <c r="CD108" s="251">
        <f>IF(AU108&lt;&gt;0, AU108, IF(AT108&lt;&gt;0, AT108, IF(AS108&lt;&gt;0, AS108, IF(AR108&lt;&gt;0, AR108, 0))))</f>
        <v>-234.89148359000004</v>
      </c>
      <c r="CE108" s="251">
        <f>IF(AZ108&lt;&gt;0, AZ108, IF(AY108&lt;&gt;0, AY108, IF(AX108&lt;&gt;0, AX108, IF(AW108&lt;&gt;0, AW108, 0))))</f>
        <v>-259.13840763999946</v>
      </c>
      <c r="CF108" s="251">
        <f>IF(BE108&lt;&gt;0, BE108, IF(BD108&lt;&gt;0, BD108, IF(BC108&lt;&gt;0, BC108, IF(BB108&lt;&gt;0, BB108, 0))))</f>
        <v>-296.88296692245206</v>
      </c>
      <c r="CG108" s="251">
        <f>IF(BJ108&lt;&gt;0, BJ108, IF(BI108&lt;&gt;0, BI108, IF(BH108&lt;&gt;0, BH108, IF(BG108&lt;&gt;0, BG108, 0))))</f>
        <v>-353.99629780463306</v>
      </c>
      <c r="CH108" s="251">
        <f t="shared" ref="CH108:CH110" si="160">IF(BO108&lt;&gt;0, BO108, IF(BN108&lt;&gt;0, BN108, IF(BM108&lt;&gt;0, BM108, IF(BL108&lt;&gt;0, BL108, 0))))</f>
        <v>-351.47584450300002</v>
      </c>
      <c r="CI108" s="252">
        <f t="shared" ref="CI108:CI112" si="161">IF(BT108&lt;&gt;0, BT108, IF(BS108&lt;&gt;0, BS108, IF(BR108&lt;&gt;0, BR108, IF(BQ108&lt;&gt;0, BQ108, 0))))</f>
        <v>-418.04292330750002</v>
      </c>
      <c r="CJ108" s="738"/>
      <c r="CK108" s="738"/>
      <c r="CL108" s="738"/>
      <c r="CM108" s="738"/>
      <c r="CN108" s="738"/>
      <c r="CO108" s="738"/>
      <c r="CP108" s="738"/>
      <c r="CQ108" s="738"/>
      <c r="CR108" s="738"/>
      <c r="CS108" s="738"/>
      <c r="CT108" s="738"/>
      <c r="CU108" s="738"/>
      <c r="CV108" s="738"/>
      <c r="CW108" s="738"/>
      <c r="CX108" s="738"/>
      <c r="CY108" s="738"/>
      <c r="CZ108" s="738"/>
      <c r="DA108" s="738"/>
      <c r="DB108" s="738"/>
      <c r="DC108" s="738"/>
      <c r="DD108" s="738"/>
      <c r="DE108" s="738"/>
      <c r="DF108" s="738"/>
      <c r="DG108" s="738"/>
    </row>
    <row r="109" spans="1:111" s="238" customFormat="1" ht="15" x14ac:dyDescent="0.25">
      <c r="A109" s="248" t="s">
        <v>140</v>
      </c>
      <c r="B109" s="249"/>
      <c r="C109" s="234"/>
      <c r="D109" s="250" t="s">
        <v>14</v>
      </c>
      <c r="E109" s="251" t="s">
        <v>14</v>
      </c>
      <c r="F109" s="251" t="s">
        <v>14</v>
      </c>
      <c r="G109" s="252">
        <f>-(G106+G108)*G110</f>
        <v>-38.855951250622361</v>
      </c>
      <c r="H109" s="246"/>
      <c r="I109" s="250">
        <f>-(I106+I108)*I110</f>
        <v>-39.935855632315523</v>
      </c>
      <c r="J109" s="251">
        <f t="shared" ref="J109:L109" si="162">-(J106+J108)*J110</f>
        <v>-43.391813807408795</v>
      </c>
      <c r="K109" s="251">
        <f t="shared" si="162"/>
        <v>-47.200082359101806</v>
      </c>
      <c r="L109" s="252">
        <f t="shared" si="162"/>
        <v>-49.991414935599877</v>
      </c>
      <c r="M109" s="246"/>
      <c r="N109" s="250">
        <f>-(N106+N108)*N110</f>
        <v>-48.949470920799783</v>
      </c>
      <c r="O109" s="251">
        <f t="shared" ref="O109" si="163">-(O106+O108)*O110</f>
        <v>-48.72347569859982</v>
      </c>
      <c r="P109" s="251">
        <f t="shared" ref="P109" si="164">-(P106+P108)*P110</f>
        <v>-51.462232723399971</v>
      </c>
      <c r="Q109" s="252">
        <f t="shared" ref="Q109" si="165">-(Q106+Q108)*Q110</f>
        <v>-57.503697891399945</v>
      </c>
      <c r="R109" s="246"/>
      <c r="S109" s="250">
        <f>-(S106+S108)*S110</f>
        <v>-61.085337798200058</v>
      </c>
      <c r="T109" s="251">
        <f t="shared" ref="T109" si="166">-(T106+T108)*T110</f>
        <v>-60.579307304999922</v>
      </c>
      <c r="U109" s="251">
        <f t="shared" ref="U109" si="167">-(U106+U108)*U110</f>
        <v>-64.638979993600032</v>
      </c>
      <c r="V109" s="252">
        <f t="shared" ref="V109" si="168">-(V106+V108)*V110</f>
        <v>-72.70509726920001</v>
      </c>
      <c r="W109" s="246"/>
      <c r="X109" s="250">
        <f>-(X106+X108)*X110</f>
        <v>-83.303132137799935</v>
      </c>
      <c r="Y109" s="251">
        <f t="shared" ref="Y109" si="169">-(Y106+Y108)*Y110</f>
        <v>-93.89662222300008</v>
      </c>
      <c r="Z109" s="251">
        <f t="shared" ref="Z109" si="170">-(Z106+Z108)*Z110</f>
        <v>-94.23410927620003</v>
      </c>
      <c r="AA109" s="252">
        <f t="shared" ref="AA109" si="171">-(AA106+AA108)*AA110</f>
        <v>-98.059336814400126</v>
      </c>
      <c r="AB109" s="246"/>
      <c r="AC109" s="250">
        <f>-(AC106+AC108)*AC110</f>
        <v>-98.771161914368321</v>
      </c>
      <c r="AD109" s="251">
        <f t="shared" ref="AD109:BM109" si="172">-(AD106+AD108)*AD110</f>
        <v>-101.48612666993782</v>
      </c>
      <c r="AE109" s="251">
        <f t="shared" si="172"/>
        <v>-116.22724833520417</v>
      </c>
      <c r="AF109" s="252">
        <f t="shared" si="172"/>
        <v>-87.441324540576701</v>
      </c>
      <c r="AG109" s="246"/>
      <c r="AH109" s="250">
        <f t="shared" si="172"/>
        <v>12.79991716779154</v>
      </c>
      <c r="AI109" s="251">
        <f t="shared" si="172"/>
        <v>8.4592390377612414</v>
      </c>
      <c r="AJ109" s="251">
        <f t="shared" si="172"/>
        <v>11.291945437827577</v>
      </c>
      <c r="AK109" s="252">
        <f t="shared" si="172"/>
        <v>-12.096930665599782</v>
      </c>
      <c r="AL109" s="246"/>
      <c r="AM109" s="250">
        <f>-(AM106+AM108)*AM110</f>
        <v>-105.45976184772749</v>
      </c>
      <c r="AN109" s="251">
        <f t="shared" ref="AN109:AP109" si="173">-(AN106+AN108)*AN110</f>
        <v>-98.087691912501242</v>
      </c>
      <c r="AO109" s="251">
        <f t="shared" si="173"/>
        <v>-108.35674296838883</v>
      </c>
      <c r="AP109" s="252">
        <f t="shared" si="173"/>
        <v>-123.70211906009473</v>
      </c>
      <c r="AQ109" s="247"/>
      <c r="AR109" s="250">
        <f t="shared" si="172"/>
        <v>-138.38431442356736</v>
      </c>
      <c r="AS109" s="251">
        <f t="shared" si="172"/>
        <v>-165.67174663499375</v>
      </c>
      <c r="AT109" s="251">
        <f t="shared" si="172"/>
        <v>-174.97751061170618</v>
      </c>
      <c r="AU109" s="252">
        <f t="shared" si="172"/>
        <v>-168.04682134260005</v>
      </c>
      <c r="AV109" s="247"/>
      <c r="AW109" s="250">
        <f t="shared" si="172"/>
        <v>-167.09690474359999</v>
      </c>
      <c r="AX109" s="251">
        <f t="shared" si="172"/>
        <v>-141.37152226939963</v>
      </c>
      <c r="AY109" s="251">
        <f t="shared" si="172"/>
        <v>-138.96659483619979</v>
      </c>
      <c r="AZ109" s="252">
        <f t="shared" si="172"/>
        <v>-159.85012016499999</v>
      </c>
      <c r="BA109" s="247"/>
      <c r="BB109" s="250">
        <f t="shared" si="172"/>
        <v>-178.40172488846702</v>
      </c>
      <c r="BC109" s="251">
        <f t="shared" si="172"/>
        <v>-217.34563627659313</v>
      </c>
      <c r="BD109" s="251">
        <f t="shared" si="172"/>
        <v>-251.96566573019314</v>
      </c>
      <c r="BE109" s="252">
        <f t="shared" si="172"/>
        <v>-410.89383088939314</v>
      </c>
      <c r="BF109" s="247"/>
      <c r="BG109" s="250">
        <f t="shared" si="172"/>
        <v>-411.25047610255115</v>
      </c>
      <c r="BH109" s="251">
        <f t="shared" si="172"/>
        <v>-450.04353130899028</v>
      </c>
      <c r="BI109" s="251">
        <f t="shared" si="172"/>
        <v>-482.13062977457275</v>
      </c>
      <c r="BJ109" s="252">
        <f t="shared" si="172"/>
        <v>-388.28094269116258</v>
      </c>
      <c r="BK109" s="247"/>
      <c r="BL109" s="250">
        <f t="shared" si="172"/>
        <v>-363.34642132622332</v>
      </c>
      <c r="BM109" s="251">
        <f t="shared" si="172"/>
        <v>-364.27267268416261</v>
      </c>
      <c r="BN109" s="251">
        <f t="shared" ref="BN109" si="174">-(BN106+BN108)*BN110</f>
        <v>-367.97232179782702</v>
      </c>
      <c r="BO109" s="252">
        <f>-(BO106+BO108)*BO110</f>
        <v>-410.33486441719293</v>
      </c>
      <c r="BP109" s="247"/>
      <c r="BQ109" s="250">
        <f>-(BQ106+BQ108)*BQ110</f>
        <v>-450.25660426098278</v>
      </c>
      <c r="BR109" s="251">
        <f>-(BR106+BR108)*BR110</f>
        <v>-457.38938427181563</v>
      </c>
      <c r="BS109" s="251">
        <f>-(BS106+BS108)*BS110</f>
        <v>-450.64719343398582</v>
      </c>
      <c r="BT109" s="252">
        <f>-(BT106+BT108)*BT110</f>
        <v>-404.03285457302627</v>
      </c>
      <c r="BU109" s="247"/>
      <c r="BV109" s="250">
        <f>IF(G109&lt;&gt;0, G109, IF(F109&lt;&gt;0, F109, IF(E109&lt;&gt;0, E109, IF(D109&lt;&gt;0,D109, 0))))</f>
        <v>-38.855951250622361</v>
      </c>
      <c r="BW109" s="251">
        <f>IF(L109&lt;&gt;0, L109, IF(K109&lt;&gt;0, K109, IF(J109&lt;&gt;0, J109, IF(I109&lt;&gt;0,I109, 0))))</f>
        <v>-49.991414935599877</v>
      </c>
      <c r="BX109" s="251">
        <f>IF(Q109&lt;&gt;0, Q109, IF(P109&lt;&gt;0, P109, IF(O109&lt;&gt;0, O109, IF(N109&lt;&gt;0,N109, 0))))</f>
        <v>-57.503697891399945</v>
      </c>
      <c r="BY109" s="251">
        <f>IF(V109&lt;&gt;0, V109, IF(U109&lt;&gt;0, U109, IF(T109&lt;&gt;0, T109, IF(S109&lt;&gt;0,S109, 0))))</f>
        <v>-72.70509726920001</v>
      </c>
      <c r="BZ109" s="251">
        <f>IF(AA109&lt;&gt;0, AA109, IF(Z109&lt;&gt;0, Z109, IF(Y109&lt;&gt;0, Y109, IF(X109&lt;&gt;0, X109, 0))))</f>
        <v>-98.059336814400126</v>
      </c>
      <c r="CA109" s="251">
        <f>IF(AF109&lt;&gt;0, AF109, IF(AE109&lt;&gt;0, AE109, IF(AD109&lt;&gt;0, AD109, IF(AC109&lt;&gt;0, AC109, 0))))</f>
        <v>-87.441324540576701</v>
      </c>
      <c r="CB109" s="251">
        <f>IF(AK109&lt;&gt;0, AK109, IF(AJ109&lt;&gt;0, AJ109, IF(AI109&lt;&gt;0, AI109, IF(AH109&lt;&gt;0, AH109, 0))))</f>
        <v>-12.096930665599782</v>
      </c>
      <c r="CC109" s="251">
        <f>IF(AP109&lt;&gt;0, AP109, IF(AO109&lt;&gt;0, AO109, IF(AN109&lt;&gt;0, AN109, IF(AM109&lt;&gt;0, AM109, 0))))</f>
        <v>-123.70211906009473</v>
      </c>
      <c r="CD109" s="251">
        <f>IF(AU109&lt;&gt;0, AU109, IF(AT109&lt;&gt;0, AT109, IF(AS109&lt;&gt;0, AS109, IF(AR109&lt;&gt;0, AR109, 0))))</f>
        <v>-168.04682134260005</v>
      </c>
      <c r="CE109" s="251">
        <f>IF(AZ109&lt;&gt;0, AZ109, IF(AY109&lt;&gt;0, AY109, IF(AX109&lt;&gt;0, AX109, IF(AW109&lt;&gt;0, AW109, 0))))</f>
        <v>-159.85012016499999</v>
      </c>
      <c r="CF109" s="251">
        <f>IF(BE109&lt;&gt;0, BE109, IF(BD109&lt;&gt;0, BD109, IF(BC109&lt;&gt;0, BC109, IF(BB109&lt;&gt;0, BB109, 0))))</f>
        <v>-410.89383088939314</v>
      </c>
      <c r="CG109" s="251">
        <f>IF(BJ109&lt;&gt;0, BJ109, IF(BI109&lt;&gt;0, BI109, IF(BH109&lt;&gt;0, BH109, IF(BG109&lt;&gt;0, BG109, 0))))</f>
        <v>-388.28094269116258</v>
      </c>
      <c r="CH109" s="251">
        <f t="shared" si="160"/>
        <v>-410.33486441719293</v>
      </c>
      <c r="CI109" s="252">
        <f t="shared" si="161"/>
        <v>-404.03285457302627</v>
      </c>
      <c r="CJ109" s="738"/>
      <c r="CK109" s="738"/>
      <c r="CL109" s="738"/>
      <c r="CM109" s="738"/>
      <c r="CN109" s="738"/>
      <c r="CO109" s="738"/>
      <c r="CP109" s="738"/>
      <c r="CQ109" s="738"/>
      <c r="CR109" s="738"/>
      <c r="CS109" s="738"/>
      <c r="CT109" s="738"/>
      <c r="CU109" s="738"/>
      <c r="CV109" s="738"/>
      <c r="CW109" s="738"/>
      <c r="CX109" s="738"/>
      <c r="CY109" s="738"/>
      <c r="CZ109" s="738"/>
      <c r="DA109" s="738"/>
      <c r="DB109" s="738"/>
      <c r="DC109" s="738"/>
      <c r="DD109" s="738"/>
      <c r="DE109" s="738"/>
      <c r="DF109" s="738"/>
      <c r="DG109" s="738"/>
    </row>
    <row r="110" spans="1:111" s="238" customFormat="1" ht="15" x14ac:dyDescent="0.25">
      <c r="A110" s="253"/>
      <c r="B110" s="254" t="s">
        <v>7</v>
      </c>
      <c r="C110" s="255"/>
      <c r="D110" s="256">
        <v>0.34</v>
      </c>
      <c r="E110" s="257">
        <v>0.34</v>
      </c>
      <c r="F110" s="257">
        <v>0.34</v>
      </c>
      <c r="G110" s="258">
        <v>0.34</v>
      </c>
      <c r="H110" s="259"/>
      <c r="I110" s="256">
        <v>0.34</v>
      </c>
      <c r="J110" s="257">
        <v>0.34</v>
      </c>
      <c r="K110" s="257">
        <v>0.34</v>
      </c>
      <c r="L110" s="258">
        <v>0.34</v>
      </c>
      <c r="M110" s="259"/>
      <c r="N110" s="256">
        <v>0.34</v>
      </c>
      <c r="O110" s="257">
        <v>0.34</v>
      </c>
      <c r="P110" s="257">
        <v>0.34</v>
      </c>
      <c r="Q110" s="258">
        <v>0.34</v>
      </c>
      <c r="R110" s="259"/>
      <c r="S110" s="256">
        <v>0.34</v>
      </c>
      <c r="T110" s="257">
        <v>0.34</v>
      </c>
      <c r="U110" s="257">
        <v>0.34</v>
      </c>
      <c r="V110" s="258">
        <v>0.34</v>
      </c>
      <c r="W110" s="259"/>
      <c r="X110" s="256">
        <v>0.34</v>
      </c>
      <c r="Y110" s="257">
        <v>0.34</v>
      </c>
      <c r="Z110" s="257">
        <v>0.34</v>
      </c>
      <c r="AA110" s="258">
        <v>0.34</v>
      </c>
      <c r="AB110" s="259"/>
      <c r="AC110" s="256">
        <v>0.34</v>
      </c>
      <c r="AD110" s="257">
        <v>0.34</v>
      </c>
      <c r="AE110" s="257">
        <v>0.34</v>
      </c>
      <c r="AF110" s="258">
        <v>0.34</v>
      </c>
      <c r="AG110" s="259"/>
      <c r="AH110" s="256">
        <v>0.34</v>
      </c>
      <c r="AI110" s="257">
        <v>0.34</v>
      </c>
      <c r="AJ110" s="257">
        <v>0.34</v>
      </c>
      <c r="AK110" s="258">
        <v>0.34</v>
      </c>
      <c r="AL110" s="259"/>
      <c r="AM110" s="256">
        <v>0.34</v>
      </c>
      <c r="AN110" s="257">
        <v>0.34</v>
      </c>
      <c r="AO110" s="257">
        <v>0.34</v>
      </c>
      <c r="AP110" s="260">
        <v>0.34</v>
      </c>
      <c r="AQ110" s="247"/>
      <c r="AR110" s="256">
        <v>0.34</v>
      </c>
      <c r="AS110" s="257">
        <v>0.34</v>
      </c>
      <c r="AT110" s="257">
        <v>0.34</v>
      </c>
      <c r="AU110" s="258">
        <v>0.34</v>
      </c>
      <c r="AV110" s="247"/>
      <c r="AW110" s="256">
        <v>0.34</v>
      </c>
      <c r="AX110" s="257">
        <v>0.34</v>
      </c>
      <c r="AY110" s="257">
        <v>0.34</v>
      </c>
      <c r="AZ110" s="258">
        <v>0.34</v>
      </c>
      <c r="BA110" s="247"/>
      <c r="BB110" s="256">
        <v>0.34</v>
      </c>
      <c r="BC110" s="257">
        <v>0.34</v>
      </c>
      <c r="BD110" s="257">
        <v>0.34</v>
      </c>
      <c r="BE110" s="258">
        <v>0.34</v>
      </c>
      <c r="BF110" s="247"/>
      <c r="BG110" s="256">
        <v>0.3</v>
      </c>
      <c r="BH110" s="257">
        <v>0.3</v>
      </c>
      <c r="BI110" s="257">
        <v>0.3</v>
      </c>
      <c r="BJ110" s="258">
        <v>0.3</v>
      </c>
      <c r="BK110" s="247"/>
      <c r="BL110" s="256">
        <v>0.28000000000000003</v>
      </c>
      <c r="BM110" s="257">
        <v>0.28000000000000003</v>
      </c>
      <c r="BN110" s="257">
        <v>0.28000000000000003</v>
      </c>
      <c r="BO110" s="258">
        <v>0.28000000000000003</v>
      </c>
      <c r="BP110" s="247"/>
      <c r="BQ110" s="256">
        <v>0.31</v>
      </c>
      <c r="BR110" s="757">
        <v>0.31</v>
      </c>
      <c r="BS110" s="757">
        <v>0.31</v>
      </c>
      <c r="BT110" s="258">
        <v>0.31</v>
      </c>
      <c r="BU110" s="247"/>
      <c r="BV110" s="261">
        <f>IF(G110&lt;&gt;0, G110, IF(F110&lt;&gt;0, F110, IF(E110&lt;&gt;0, E110, IF(D110&lt;&gt;0,D110, 0))))</f>
        <v>0.34</v>
      </c>
      <c r="BW110" s="262">
        <f>IF(L110&lt;&gt;0, L110, IF(K110&lt;&gt;0, K110, IF(J110&lt;&gt;0, J110, IF(I110&lt;&gt;0,I110, 0))))</f>
        <v>0.34</v>
      </c>
      <c r="BX110" s="262">
        <f>IF(Q110&lt;&gt;0, Q110, IF(P110&lt;&gt;0, P110, IF(O110&lt;&gt;0, O110, IF(N110&lt;&gt;0,N110, 0))))</f>
        <v>0.34</v>
      </c>
      <c r="BY110" s="262">
        <f>IF(V110&lt;&gt;0, V110, IF(U110&lt;&gt;0, U110, IF(T110&lt;&gt;0, T110, IF(S110&lt;&gt;0,S110, 0))))</f>
        <v>0.34</v>
      </c>
      <c r="BZ110" s="262">
        <f>IF(AA110&lt;&gt;0, AA110, IF(Z110&lt;&gt;0, Z110, IF(Y110&lt;&gt;0, Y110, IF(X110&lt;&gt;0, X110, 0))))</f>
        <v>0.34</v>
      </c>
      <c r="CA110" s="262">
        <f>IF(AF110&lt;&gt;0, AF110, IF(AE110&lt;&gt;0, AE110, IF(AD110&lt;&gt;0, AD110, IF(AC110&lt;&gt;0, AC110, 0))))</f>
        <v>0.34</v>
      </c>
      <c r="CB110" s="262">
        <f>IF(AK110&lt;&gt;0, AK110, IF(AJ110&lt;&gt;0, AJ110, IF(AI110&lt;&gt;0, AI110, IF(AH110&lt;&gt;0, AH110, 0))))</f>
        <v>0.34</v>
      </c>
      <c r="CC110" s="262">
        <f>IF(AP110&lt;&gt;0, AP110, IF(AO110&lt;&gt;0, AO110, IF(AN110&lt;&gt;0, AN110, IF(AM110&lt;&gt;0, AM110, 0))))</f>
        <v>0.34</v>
      </c>
      <c r="CD110" s="262">
        <f>IF(AU110&lt;&gt;0, AU110, IF(AT110&lt;&gt;0, AT110, IF(AS110&lt;&gt;0, AS110, IF(AR110&lt;&gt;0, AR110, 0))))</f>
        <v>0.34</v>
      </c>
      <c r="CE110" s="262">
        <f>IF(AZ110&lt;&gt;0, AZ110, IF(AY110&lt;&gt;0, AY110, IF(AX110&lt;&gt;0, AX110, IF(AW110&lt;&gt;0, AW110, 0))))</f>
        <v>0.34</v>
      </c>
      <c r="CF110" s="262">
        <f>IF(BE110&lt;&gt;0, BE110, IF(BD110&lt;&gt;0, BD110, IF(BC110&lt;&gt;0, BC110, IF(BB110&lt;&gt;0, BB110, 0))))</f>
        <v>0.34</v>
      </c>
      <c r="CG110" s="262">
        <f>IF(BJ110&lt;&gt;0, BJ110, IF(BI110&lt;&gt;0, BI110, IF(BH110&lt;&gt;0, BH110, IF(BG110&lt;&gt;0, BG110, 0))))</f>
        <v>0.3</v>
      </c>
      <c r="CH110" s="262">
        <f t="shared" si="160"/>
        <v>0.28000000000000003</v>
      </c>
      <c r="CI110" s="258">
        <f t="shared" si="161"/>
        <v>0.31</v>
      </c>
      <c r="CJ110" s="738"/>
      <c r="CK110" s="738"/>
      <c r="CL110" s="738"/>
      <c r="CM110" s="738"/>
      <c r="CN110" s="738"/>
      <c r="CO110" s="738"/>
      <c r="CP110" s="738"/>
      <c r="CQ110" s="738"/>
      <c r="CR110" s="738"/>
      <c r="CS110" s="738"/>
      <c r="CT110" s="738"/>
      <c r="CU110" s="738"/>
      <c r="CV110" s="738"/>
      <c r="CW110" s="738"/>
      <c r="CX110" s="738"/>
      <c r="CY110" s="738"/>
      <c r="CZ110" s="738"/>
      <c r="DA110" s="738"/>
      <c r="DB110" s="738"/>
      <c r="DC110" s="738"/>
      <c r="DD110" s="738"/>
      <c r="DE110" s="738"/>
      <c r="DF110" s="738"/>
      <c r="DG110" s="738"/>
    </row>
    <row r="111" spans="1:111" s="238" customFormat="1" ht="6" customHeight="1" x14ac:dyDescent="0.25">
      <c r="A111" s="248"/>
      <c r="B111" s="249"/>
      <c r="C111" s="234"/>
      <c r="D111" s="263"/>
      <c r="E111" s="246"/>
      <c r="F111" s="246"/>
      <c r="G111" s="252"/>
      <c r="H111" s="246"/>
      <c r="I111" s="263"/>
      <c r="J111" s="246"/>
      <c r="K111" s="246"/>
      <c r="L111" s="252"/>
      <c r="M111" s="246"/>
      <c r="N111" s="263"/>
      <c r="O111" s="246"/>
      <c r="P111" s="246"/>
      <c r="Q111" s="252"/>
      <c r="R111" s="246"/>
      <c r="S111" s="263"/>
      <c r="T111" s="246"/>
      <c r="U111" s="246"/>
      <c r="V111" s="252"/>
      <c r="W111" s="246"/>
      <c r="X111" s="263"/>
      <c r="Y111" s="246"/>
      <c r="Z111" s="246"/>
      <c r="AA111" s="252"/>
      <c r="AB111" s="246"/>
      <c r="AC111" s="263"/>
      <c r="AD111" s="246"/>
      <c r="AE111" s="246"/>
      <c r="AF111" s="252"/>
      <c r="AG111" s="246"/>
      <c r="AH111" s="263"/>
      <c r="AI111" s="246"/>
      <c r="AJ111" s="246"/>
      <c r="AK111" s="252"/>
      <c r="AL111" s="246"/>
      <c r="AM111" s="263"/>
      <c r="AN111" s="246"/>
      <c r="AO111" s="246"/>
      <c r="AP111" s="252"/>
      <c r="AQ111" s="247"/>
      <c r="AR111" s="263"/>
      <c r="AS111" s="246"/>
      <c r="AT111" s="246"/>
      <c r="AU111" s="252"/>
      <c r="AV111" s="247"/>
      <c r="AW111" s="263"/>
      <c r="AX111" s="246"/>
      <c r="AY111" s="246"/>
      <c r="AZ111" s="252"/>
      <c r="BA111" s="247"/>
      <c r="BB111" s="263"/>
      <c r="BC111" s="246"/>
      <c r="BD111" s="246"/>
      <c r="BE111" s="252"/>
      <c r="BF111" s="247"/>
      <c r="BG111" s="263"/>
      <c r="BH111" s="246"/>
      <c r="BI111" s="246"/>
      <c r="BJ111" s="252"/>
      <c r="BK111" s="247"/>
      <c r="BL111" s="263"/>
      <c r="BM111" s="246"/>
      <c r="BN111" s="246"/>
      <c r="BO111" s="252"/>
      <c r="BP111" s="247"/>
      <c r="BQ111" s="263"/>
      <c r="BR111" s="246"/>
      <c r="BS111" s="246"/>
      <c r="BT111" s="252"/>
      <c r="BU111" s="247"/>
      <c r="BV111" s="250"/>
      <c r="BW111" s="251"/>
      <c r="BX111" s="251"/>
      <c r="BY111" s="251"/>
      <c r="BZ111" s="251"/>
      <c r="CA111" s="251"/>
      <c r="CB111" s="251"/>
      <c r="CC111" s="251"/>
      <c r="CD111" s="251"/>
      <c r="CE111" s="251"/>
      <c r="CF111" s="251"/>
      <c r="CG111" s="251"/>
      <c r="CH111" s="251"/>
      <c r="CI111" s="252"/>
      <c r="CJ111" s="738"/>
      <c r="CK111" s="738"/>
      <c r="CL111" s="738"/>
      <c r="CM111" s="738"/>
      <c r="CN111" s="738"/>
      <c r="CO111" s="738"/>
      <c r="CP111" s="738"/>
      <c r="CQ111" s="738"/>
      <c r="CR111" s="738"/>
      <c r="CS111" s="738"/>
      <c r="CT111" s="738"/>
      <c r="CU111" s="738"/>
      <c r="CV111" s="738"/>
      <c r="CW111" s="738"/>
      <c r="CX111" s="738"/>
      <c r="CY111" s="738"/>
      <c r="CZ111" s="738"/>
      <c r="DA111" s="738"/>
      <c r="DB111" s="738"/>
      <c r="DC111" s="738"/>
      <c r="DD111" s="738"/>
      <c r="DE111" s="738"/>
      <c r="DF111" s="738"/>
      <c r="DG111" s="738"/>
    </row>
    <row r="112" spans="1:111" s="238" customFormat="1" ht="15" x14ac:dyDescent="0.25">
      <c r="A112" s="239" t="s">
        <v>8</v>
      </c>
      <c r="B112" s="240"/>
      <c r="C112" s="241"/>
      <c r="D112" s="242" t="s">
        <v>14</v>
      </c>
      <c r="E112" s="243" t="s">
        <v>14</v>
      </c>
      <c r="F112" s="243" t="s">
        <v>14</v>
      </c>
      <c r="G112" s="244">
        <f>SUM(G106,G108,G109)</f>
        <v>75.426258310031642</v>
      </c>
      <c r="H112" s="245"/>
      <c r="I112" s="242">
        <f>SUM(I106,I108,I109)</f>
        <v>77.522543286259534</v>
      </c>
      <c r="J112" s="243">
        <f t="shared" ref="J112:L112" si="175">SUM(J106,J108,J109)</f>
        <v>84.231167979087644</v>
      </c>
      <c r="K112" s="243">
        <f t="shared" si="175"/>
        <v>91.623689285315265</v>
      </c>
      <c r="L112" s="244">
        <f t="shared" si="175"/>
        <v>97.042158404399757</v>
      </c>
      <c r="M112" s="245"/>
      <c r="N112" s="242">
        <f>SUM(N106,N108,N109)</f>
        <v>95.019561199199572</v>
      </c>
      <c r="O112" s="243">
        <f t="shared" ref="O112:Q112" si="176">SUM(O106,O108,O109)</f>
        <v>94.580864591399632</v>
      </c>
      <c r="P112" s="243">
        <f t="shared" si="176"/>
        <v>99.897275286599921</v>
      </c>
      <c r="Q112" s="244">
        <f t="shared" si="176"/>
        <v>111.62482531859987</v>
      </c>
      <c r="R112" s="245"/>
      <c r="S112" s="242">
        <f>SUM(S106,S108,S109)</f>
        <v>118.57742043180009</v>
      </c>
      <c r="T112" s="243">
        <f t="shared" ref="T112:V112" si="177">SUM(T106,T108,T109)</f>
        <v>117.59512594499984</v>
      </c>
      <c r="U112" s="243">
        <f t="shared" si="177"/>
        <v>125.47566704640005</v>
      </c>
      <c r="V112" s="244">
        <f t="shared" si="177"/>
        <v>141.13342411079998</v>
      </c>
      <c r="W112" s="245"/>
      <c r="X112" s="242">
        <f>SUM(X106,X108,X109)</f>
        <v>161.70608003219985</v>
      </c>
      <c r="Y112" s="243">
        <f t="shared" ref="Y112:AA112" si="178">SUM(Y106,Y108,Y109)</f>
        <v>182.26991372700013</v>
      </c>
      <c r="Z112" s="243">
        <f t="shared" si="178"/>
        <v>182.92503565380005</v>
      </c>
      <c r="AA112" s="244">
        <f t="shared" si="178"/>
        <v>190.35047734560021</v>
      </c>
      <c r="AB112" s="245"/>
      <c r="AC112" s="242">
        <f>SUM(AC106,AC108,AC109)</f>
        <v>191.73225548083261</v>
      </c>
      <c r="AD112" s="243">
        <f t="shared" ref="AD112:BM112" si="179">SUM(AD106,AD108,AD109)</f>
        <v>197.00248118282045</v>
      </c>
      <c r="AE112" s="243">
        <f t="shared" si="179"/>
        <v>225.61759970951394</v>
      </c>
      <c r="AF112" s="244">
        <f t="shared" si="179"/>
        <v>169.73904175523711</v>
      </c>
      <c r="AG112" s="245"/>
      <c r="AH112" s="242">
        <f t="shared" si="179"/>
        <v>-24.846898031595337</v>
      </c>
      <c r="AI112" s="243">
        <f t="shared" si="179"/>
        <v>-16.420875779183582</v>
      </c>
      <c r="AJ112" s="243">
        <f t="shared" si="179"/>
        <v>-21.919658791077055</v>
      </c>
      <c r="AK112" s="244">
        <f t="shared" si="179"/>
        <v>23.482277174399574</v>
      </c>
      <c r="AL112" s="246"/>
      <c r="AM112" s="242">
        <f>SUM(AM106,AM108,AM109)</f>
        <v>204.71600829264744</v>
      </c>
      <c r="AN112" s="243">
        <f t="shared" ref="AN112:AP112" si="180">SUM(AN106,AN108,AN109)</f>
        <v>190.40551959485535</v>
      </c>
      <c r="AO112" s="243">
        <f t="shared" si="180"/>
        <v>210.33955987981361</v>
      </c>
      <c r="AP112" s="244">
        <f t="shared" si="180"/>
        <v>240.12764288136032</v>
      </c>
      <c r="AQ112" s="247"/>
      <c r="AR112" s="242">
        <f t="shared" si="179"/>
        <v>268.62837505751304</v>
      </c>
      <c r="AS112" s="243">
        <f t="shared" si="179"/>
        <v>321.59809640910555</v>
      </c>
      <c r="AT112" s="243">
        <f t="shared" si="179"/>
        <v>339.66222648154724</v>
      </c>
      <c r="AU112" s="244">
        <f t="shared" si="179"/>
        <v>326.20853554740006</v>
      </c>
      <c r="AV112" s="247"/>
      <c r="AW112" s="242">
        <f t="shared" si="179"/>
        <v>324.36457979639988</v>
      </c>
      <c r="AX112" s="243">
        <f t="shared" si="179"/>
        <v>274.42707264059925</v>
      </c>
      <c r="AY112" s="243">
        <f t="shared" si="179"/>
        <v>269.7586840937995</v>
      </c>
      <c r="AZ112" s="244">
        <f t="shared" si="179"/>
        <v>310.29729208499998</v>
      </c>
      <c r="BA112" s="247"/>
      <c r="BB112" s="242">
        <f t="shared" si="179"/>
        <v>346.30923066584774</v>
      </c>
      <c r="BC112" s="243">
        <f t="shared" si="179"/>
        <v>421.90623512515128</v>
      </c>
      <c r="BD112" s="243">
        <f t="shared" si="179"/>
        <v>489.10982171155138</v>
      </c>
      <c r="BE112" s="244">
        <f t="shared" si="179"/>
        <v>797.61743643235138</v>
      </c>
      <c r="BF112" s="247"/>
      <c r="BG112" s="242">
        <f t="shared" si="179"/>
        <v>959.58444423928609</v>
      </c>
      <c r="BH112" s="243">
        <f t="shared" si="179"/>
        <v>1050.1015730543108</v>
      </c>
      <c r="BI112" s="243">
        <f t="shared" si="179"/>
        <v>1124.9714694740032</v>
      </c>
      <c r="BJ112" s="244">
        <f t="shared" si="179"/>
        <v>905.98886627937941</v>
      </c>
      <c r="BK112" s="247"/>
      <c r="BL112" s="242">
        <f t="shared" si="179"/>
        <v>934.31936912457411</v>
      </c>
      <c r="BM112" s="243">
        <f t="shared" si="179"/>
        <v>936.70115833070372</v>
      </c>
      <c r="BN112" s="243">
        <f t="shared" ref="BN112" si="181">SUM(BN106,BN108,BN109)</f>
        <v>946.21454176584086</v>
      </c>
      <c r="BO112" s="244">
        <f>SUM(BO106,BO108,BO109)</f>
        <v>1055.1467942156389</v>
      </c>
      <c r="BP112" s="247"/>
      <c r="BQ112" s="242">
        <f>SUM(BQ106,BQ108,BQ109)</f>
        <v>1002.1840546454132</v>
      </c>
      <c r="BR112" s="243">
        <f>SUM(BR106,BR108,BR109)</f>
        <v>1018.0602424114605</v>
      </c>
      <c r="BS112" s="243">
        <f>SUM(BS106,BS108,BS109)</f>
        <v>1003.0534305466135</v>
      </c>
      <c r="BT112" s="244">
        <f>SUM(BT106,BT108,BT109)</f>
        <v>899.29893437221972</v>
      </c>
      <c r="BU112" s="247"/>
      <c r="BV112" s="242">
        <f>IF(G112&lt;&gt;0, G112, IF(F112&lt;&gt;0, F112, IF(E112&lt;&gt;0, E112, IF(D112&lt;&gt;0,D112, 0))))</f>
        <v>75.426258310031642</v>
      </c>
      <c r="BW112" s="243">
        <f>IF(L112&lt;&gt;0, L112, IF(K112&lt;&gt;0, K112, IF(J112&lt;&gt;0, J112, IF(I112&lt;&gt;0,I112, 0))))</f>
        <v>97.042158404399757</v>
      </c>
      <c r="BX112" s="243">
        <f>IF(Q112&lt;&gt;0, Q112, IF(P112&lt;&gt;0, P112, IF(O112&lt;&gt;0, O112, IF(N112&lt;&gt;0,N112, 0))))</f>
        <v>111.62482531859987</v>
      </c>
      <c r="BY112" s="243">
        <f>IF(V112&lt;&gt;0, V112, IF(U112&lt;&gt;0, U112, IF(T112&lt;&gt;0, T112, IF(S112&lt;&gt;0,S112, 0))))</f>
        <v>141.13342411079998</v>
      </c>
      <c r="BZ112" s="243">
        <f>IF(AA112&lt;&gt;0, AA112, IF(Z112&lt;&gt;0, Z112, IF(Y112&lt;&gt;0, Y112, IF(X112&lt;&gt;0, X112, 0))))</f>
        <v>190.35047734560021</v>
      </c>
      <c r="CA112" s="243">
        <f>IF(AF112&lt;&gt;0, AF112, IF(AE112&lt;&gt;0, AE112, IF(AD112&lt;&gt;0, AD112, IF(AC112&lt;&gt;0, AC112, 0))))</f>
        <v>169.73904175523711</v>
      </c>
      <c r="CB112" s="243">
        <f>IF(AK112&lt;&gt;0, AK112, IF(AJ112&lt;&gt;0, AJ112, IF(AI112&lt;&gt;0, AI112, IF(AH112&lt;&gt;0, AH112, 0))))</f>
        <v>23.482277174399574</v>
      </c>
      <c r="CC112" s="243">
        <f>IF(AP112&lt;&gt;0, AP112, IF(AO112&lt;&gt;0, AO112, IF(AN112&lt;&gt;0, AN112, IF(AM112&lt;&gt;0, AM112, 0))))</f>
        <v>240.12764288136032</v>
      </c>
      <c r="CD112" s="243">
        <f>IF(AU112&lt;&gt;0, AU112, IF(AT112&lt;&gt;0, AT112, IF(AS112&lt;&gt;0, AS112, IF(AR112&lt;&gt;0, AR112, 0))))</f>
        <v>326.20853554740006</v>
      </c>
      <c r="CE112" s="243">
        <f>IF(AZ112&lt;&gt;0, AZ112, IF(AY112&lt;&gt;0, AY112, IF(AX112&lt;&gt;0, AX112, IF(AW112&lt;&gt;0, AW112, 0))))</f>
        <v>310.29729208499998</v>
      </c>
      <c r="CF112" s="243">
        <f>IF(BE112&lt;&gt;0, BE112, IF(BD112&lt;&gt;0, BD112, IF(BC112&lt;&gt;0, BC112, IF(BB112&lt;&gt;0, BB112, 0))))</f>
        <v>797.61743643235138</v>
      </c>
      <c r="CG112" s="243">
        <f>IF(BJ112&lt;&gt;0, BJ112, IF(BI112&lt;&gt;0, BI112, IF(BH112&lt;&gt;0, BH112, IF(BG112&lt;&gt;0, BG112, 0))))</f>
        <v>905.98886627937941</v>
      </c>
      <c r="CH112" s="243">
        <f>IF(BO112&lt;&gt;0, BO112, IF(BN112&lt;&gt;0, BN112, IF(BM112&lt;&gt;0, BM112, IF(BL112&lt;&gt;0, BL112, 0))))</f>
        <v>1055.1467942156389</v>
      </c>
      <c r="CI112" s="244">
        <f t="shared" si="161"/>
        <v>899.29893437221972</v>
      </c>
      <c r="CJ112" s="738"/>
      <c r="CK112" s="738"/>
      <c r="CL112" s="738"/>
      <c r="CM112" s="738"/>
      <c r="CN112" s="738"/>
      <c r="CO112" s="738"/>
      <c r="CP112" s="738"/>
      <c r="CQ112" s="738"/>
      <c r="CR112" s="738"/>
      <c r="CS112" s="738"/>
      <c r="CT112" s="738"/>
      <c r="CU112" s="738"/>
      <c r="CV112" s="738"/>
      <c r="CW112" s="738"/>
      <c r="CX112" s="738"/>
      <c r="CY112" s="738"/>
      <c r="CZ112" s="738"/>
      <c r="DA112" s="738"/>
      <c r="DB112" s="738"/>
      <c r="DC112" s="738"/>
      <c r="DD112" s="738"/>
      <c r="DE112" s="738"/>
      <c r="DF112" s="738"/>
      <c r="DG112" s="738"/>
    </row>
    <row r="113" spans="1:111" s="238" customFormat="1" ht="15" x14ac:dyDescent="0.25">
      <c r="A113" s="248"/>
      <c r="B113" s="249"/>
      <c r="C113" s="234"/>
      <c r="D113" s="263"/>
      <c r="E113" s="246"/>
      <c r="F113" s="246"/>
      <c r="G113" s="252"/>
      <c r="H113" s="246"/>
      <c r="I113" s="263"/>
      <c r="J113" s="246"/>
      <c r="K113" s="246"/>
      <c r="L113" s="252"/>
      <c r="M113" s="246"/>
      <c r="N113" s="263"/>
      <c r="O113" s="246"/>
      <c r="P113" s="246"/>
      <c r="Q113" s="252"/>
      <c r="R113" s="246"/>
      <c r="S113" s="263"/>
      <c r="T113" s="246"/>
      <c r="U113" s="246"/>
      <c r="V113" s="252"/>
      <c r="W113" s="246"/>
      <c r="X113" s="263"/>
      <c r="Y113" s="246"/>
      <c r="Z113" s="246"/>
      <c r="AA113" s="252"/>
      <c r="AB113" s="246"/>
      <c r="AC113" s="263"/>
      <c r="AD113" s="246"/>
      <c r="AE113" s="246"/>
      <c r="AF113" s="252"/>
      <c r="AG113" s="246"/>
      <c r="AH113" s="263"/>
      <c r="AI113" s="246"/>
      <c r="AJ113" s="246"/>
      <c r="AK113" s="252"/>
      <c r="AL113" s="246"/>
      <c r="AM113" s="263"/>
      <c r="AN113" s="246"/>
      <c r="AO113" s="246"/>
      <c r="AP113" s="252"/>
      <c r="AQ113" s="247"/>
      <c r="AR113" s="263"/>
      <c r="AS113" s="246"/>
      <c r="AT113" s="246"/>
      <c r="AU113" s="252"/>
      <c r="AV113" s="247"/>
      <c r="AW113" s="263"/>
      <c r="AX113" s="246"/>
      <c r="AY113" s="246"/>
      <c r="AZ113" s="252"/>
      <c r="BA113" s="247"/>
      <c r="BB113" s="263"/>
      <c r="BC113" s="246"/>
      <c r="BD113" s="246"/>
      <c r="BE113" s="252"/>
      <c r="BF113" s="247"/>
      <c r="BG113" s="263"/>
      <c r="BH113" s="246"/>
      <c r="BI113" s="246"/>
      <c r="BJ113" s="252"/>
      <c r="BK113" s="247"/>
      <c r="BL113" s="263"/>
      <c r="BM113" s="246"/>
      <c r="BN113" s="246"/>
      <c r="BO113" s="252"/>
      <c r="BP113" s="247"/>
      <c r="BQ113" s="263"/>
      <c r="BR113" s="246"/>
      <c r="BS113" s="246"/>
      <c r="BT113" s="252"/>
      <c r="BU113" s="247"/>
      <c r="BV113" s="250"/>
      <c r="BW113" s="251"/>
      <c r="BX113" s="251"/>
      <c r="BY113" s="251"/>
      <c r="BZ113" s="251"/>
      <c r="CA113" s="251"/>
      <c r="CB113" s="251"/>
      <c r="CC113" s="251"/>
      <c r="CD113" s="251"/>
      <c r="CE113" s="251"/>
      <c r="CF113" s="251"/>
      <c r="CG113" s="251"/>
      <c r="CH113" s="251"/>
      <c r="CI113" s="252"/>
      <c r="CJ113" s="738"/>
      <c r="CK113" s="738"/>
      <c r="CL113" s="738"/>
      <c r="CM113" s="738"/>
      <c r="CN113" s="738"/>
      <c r="CO113" s="738"/>
      <c r="CP113" s="738"/>
      <c r="CQ113" s="738"/>
      <c r="CR113" s="738"/>
      <c r="CS113" s="738"/>
      <c r="CT113" s="738"/>
      <c r="CU113" s="738"/>
      <c r="CV113" s="738"/>
      <c r="CW113" s="738"/>
      <c r="CX113" s="738"/>
      <c r="CY113" s="738"/>
      <c r="CZ113" s="738"/>
      <c r="DA113" s="738"/>
      <c r="DB113" s="738"/>
      <c r="DC113" s="738"/>
      <c r="DD113" s="738"/>
      <c r="DE113" s="738"/>
      <c r="DF113" s="738"/>
      <c r="DG113" s="738"/>
    </row>
    <row r="114" spans="1:111" s="238" customFormat="1" ht="15" x14ac:dyDescent="0.25">
      <c r="A114" s="248" t="s">
        <v>196</v>
      </c>
      <c r="B114" s="249"/>
      <c r="C114" s="234"/>
      <c r="D114" s="250">
        <f>D88</f>
        <v>1152.5678780999999</v>
      </c>
      <c r="E114" s="251">
        <f>E88</f>
        <v>1187.78822683</v>
      </c>
      <c r="F114" s="251">
        <f>F88</f>
        <v>1193.6472171700002</v>
      </c>
      <c r="G114" s="252">
        <f>G88</f>
        <v>1179.6758414300007</v>
      </c>
      <c r="H114" s="246"/>
      <c r="I114" s="250">
        <f>I88</f>
        <v>1201.7423560100001</v>
      </c>
      <c r="J114" s="251">
        <f>J88</f>
        <v>1223.6931193400005</v>
      </c>
      <c r="K114" s="251">
        <f>K88</f>
        <v>1217.5780436100006</v>
      </c>
      <c r="L114" s="252">
        <f>L88</f>
        <v>1201.0391183700003</v>
      </c>
      <c r="M114" s="246"/>
      <c r="N114" s="250">
        <f>N88</f>
        <v>1232.1837857700002</v>
      </c>
      <c r="O114" s="251">
        <f>O88</f>
        <v>1280.5459812600004</v>
      </c>
      <c r="P114" s="251">
        <f>P88</f>
        <v>1320.0291688200009</v>
      </c>
      <c r="Q114" s="252">
        <f>Q88</f>
        <v>1327.7854862700005</v>
      </c>
      <c r="R114" s="246"/>
      <c r="S114" s="250">
        <f>S88</f>
        <v>1372.6480019500004</v>
      </c>
      <c r="T114" s="251">
        <f>T88</f>
        <v>1418.6377459000005</v>
      </c>
      <c r="U114" s="251">
        <f>U88</f>
        <v>1474.92374283</v>
      </c>
      <c r="V114" s="252">
        <f>V88</f>
        <v>1498.9521486500003</v>
      </c>
      <c r="W114" s="246"/>
      <c r="X114" s="250">
        <f>X88</f>
        <v>1554.2986571599999</v>
      </c>
      <c r="Y114" s="251">
        <f>Y88</f>
        <v>1611.20735706</v>
      </c>
      <c r="Z114" s="251">
        <f>Z88</f>
        <v>1654.3258644900002</v>
      </c>
      <c r="AA114" s="252">
        <f>AA88</f>
        <v>1663.7894249599999</v>
      </c>
      <c r="AB114" s="246"/>
      <c r="AC114" s="250">
        <f>AC88</f>
        <v>1695.4799239854126</v>
      </c>
      <c r="AD114" s="251">
        <f>AD88</f>
        <v>1716.0703373629706</v>
      </c>
      <c r="AE114" s="251">
        <f>AE88</f>
        <v>1792.2170030649299</v>
      </c>
      <c r="AF114" s="252">
        <f>AF88</f>
        <v>1817.5353938208168</v>
      </c>
      <c r="AG114" s="246"/>
      <c r="AH114" s="250">
        <f>AH88</f>
        <v>1813.7486839799999</v>
      </c>
      <c r="AI114" s="251">
        <f>AI88</f>
        <v>1858.3967803099999</v>
      </c>
      <c r="AJ114" s="251">
        <f>AJ88</f>
        <v>1885.9952909599999</v>
      </c>
      <c r="AK114" s="252">
        <f>AK88</f>
        <v>1892.38571295</v>
      </c>
      <c r="AL114" s="246"/>
      <c r="AM114" s="250">
        <v>1854.7551052600006</v>
      </c>
      <c r="AN114" s="251">
        <v>1880.5042424400012</v>
      </c>
      <c r="AO114" s="251">
        <v>1905.8745505400009</v>
      </c>
      <c r="AP114" s="252">
        <v>1904.7568618900007</v>
      </c>
      <c r="AQ114" s="247"/>
      <c r="AR114" s="250">
        <f>AR88</f>
        <v>1992.9726521900002</v>
      </c>
      <c r="AS114" s="251">
        <f>AS88</f>
        <v>2020.51752035</v>
      </c>
      <c r="AT114" s="251">
        <f>AT88</f>
        <v>2056.42977492</v>
      </c>
      <c r="AU114" s="252">
        <f>AU88</f>
        <v>2128.28291416</v>
      </c>
      <c r="AV114" s="247"/>
      <c r="AW114" s="250">
        <f>AW88</f>
        <v>2167.6749180400002</v>
      </c>
      <c r="AX114" s="251">
        <f>AX88</f>
        <v>2242.9440867499998</v>
      </c>
      <c r="AY114" s="251">
        <f>AY88</f>
        <v>2335.1514413099994</v>
      </c>
      <c r="AZ114" s="252">
        <f>AZ88</f>
        <v>2383.8682114399999</v>
      </c>
      <c r="BA114" s="247"/>
      <c r="BB114" s="250">
        <f>BB88</f>
        <v>2490.7238053199999</v>
      </c>
      <c r="BC114" s="251">
        <f>BC88</f>
        <v>2550.3856272200001</v>
      </c>
      <c r="BD114" s="251">
        <f>BD88</f>
        <v>2626.3190831399997</v>
      </c>
      <c r="BE114" s="252">
        <f>BE88</f>
        <v>3105.9397149199995</v>
      </c>
      <c r="BF114" s="247"/>
      <c r="BG114" s="250">
        <f>BG88</f>
        <v>3817.0652383899996</v>
      </c>
      <c r="BH114" s="251">
        <f>BH88</f>
        <v>3742.8954133099996</v>
      </c>
      <c r="BI114" s="251">
        <f>BI88</f>
        <v>3742.1990545300005</v>
      </c>
      <c r="BJ114" s="252">
        <f>BJ88</f>
        <v>3780.9249636100003</v>
      </c>
      <c r="BK114" s="247"/>
      <c r="BL114" s="250">
        <f>BL88</f>
        <v>3855.1751412099998</v>
      </c>
      <c r="BM114" s="251">
        <f>BM88</f>
        <v>3907.6122718101997</v>
      </c>
      <c r="BN114" s="251">
        <f>BN88</f>
        <v>4072.5964702628999</v>
      </c>
      <c r="BO114" s="252">
        <f>BO88</f>
        <v>3466.7775895028999</v>
      </c>
      <c r="BP114" s="247"/>
      <c r="BQ114" s="250">
        <f>BQ88</f>
        <v>3464.3995954729003</v>
      </c>
      <c r="BR114" s="251">
        <f>BR88</f>
        <v>3576.23774606397</v>
      </c>
      <c r="BS114" s="251">
        <f>BS88</f>
        <v>3443.0736560539699</v>
      </c>
      <c r="BT114" s="252">
        <f>BT88</f>
        <v>3428.1949656639699</v>
      </c>
      <c r="BU114" s="247"/>
      <c r="BV114" s="250">
        <f>IF(G114&lt;&gt;0, G114, IF(F114&lt;&gt;0, F114, IF(E114&lt;&gt;0, E114, IF(D114&lt;&gt;0,D114, 0))))</f>
        <v>1179.6758414300007</v>
      </c>
      <c r="BW114" s="251">
        <f>IF(L114&lt;&gt;0, L114, IF(K114&lt;&gt;0, K114, IF(J114&lt;&gt;0, J114, IF(I114&lt;&gt;0,I114, 0))))</f>
        <v>1201.0391183700003</v>
      </c>
      <c r="BX114" s="251">
        <f>IF(Q114&lt;&gt;0, Q114, IF(P114&lt;&gt;0, P114, IF(O114&lt;&gt;0, O114, IF(N114&lt;&gt;0,N114, 0))))</f>
        <v>1327.7854862700005</v>
      </c>
      <c r="BY114" s="251">
        <f>IF(V114&lt;&gt;0, V114, IF(U114&lt;&gt;0, U114, IF(T114&lt;&gt;0, T114, IF(S114&lt;&gt;0,S114, 0))))</f>
        <v>1498.9521486500003</v>
      </c>
      <c r="BZ114" s="251">
        <f>IF(AA114&lt;&gt;0, AA114, IF(Z114&lt;&gt;0, Z114, IF(Y114&lt;&gt;0, Y114, IF(X114&lt;&gt;0, X114, 0))))</f>
        <v>1663.7894249599999</v>
      </c>
      <c r="CA114" s="251">
        <f>IF(AF114&lt;&gt;0, AF114, IF(AE114&lt;&gt;0, AE114, IF(AD114&lt;&gt;0, AD114, IF(AC114&lt;&gt;0, AC114, 0))))</f>
        <v>1817.5353938208168</v>
      </c>
      <c r="CB114" s="251">
        <f>IF(AK114&lt;&gt;0, AK114, IF(AJ114&lt;&gt;0, AJ114, IF(AI114&lt;&gt;0, AI114, IF(AH114&lt;&gt;0, AH114, 0))))</f>
        <v>1892.38571295</v>
      </c>
      <c r="CC114" s="251">
        <f>IF(AP114&lt;&gt;0, AP114, IF(AO114&lt;&gt;0, AO114, IF(AN114&lt;&gt;0, AN114, IF(AM114&lt;&gt;0, AM114, 0))))</f>
        <v>1904.7568618900007</v>
      </c>
      <c r="CD114" s="251">
        <f>IF(AU114&lt;&gt;0, AU114, IF(AT114&lt;&gt;0, AT114, IF(AS114&lt;&gt;0, AS114, IF(AR114&lt;&gt;0, AR114, 0))))</f>
        <v>2128.28291416</v>
      </c>
      <c r="CE114" s="251">
        <f>IF(AZ114&lt;&gt;0, AZ114, IF(AY114&lt;&gt;0, AY114, IF(AX114&lt;&gt;0, AX114, IF(AW114&lt;&gt;0, AW114, 0))))</f>
        <v>2383.8682114399999</v>
      </c>
      <c r="CF114" s="251">
        <f>IF(BE114&lt;&gt;0, BE114, IF(BD114&lt;&gt;0, BD114, IF(BC114&lt;&gt;0, BC114, IF(BB114&lt;&gt;0, BB114, 0))))</f>
        <v>3105.9397149199995</v>
      </c>
      <c r="CG114" s="251">
        <f>IF(BJ114&lt;&gt;0, BJ114, IF(BI114&lt;&gt;0, BI114, IF(BH114&lt;&gt;0, BH114, IF(BG114&lt;&gt;0, BG114, 0))))</f>
        <v>3780.9249636100003</v>
      </c>
      <c r="CH114" s="251">
        <f t="shared" ref="CH114:CH115" si="182">IF(BO114&lt;&gt;0, BO114, IF(BN114&lt;&gt;0, BN114, IF(BM114&lt;&gt;0, BM114, IF(BL114&lt;&gt;0, BL114, 0))))</f>
        <v>3466.7775895028999</v>
      </c>
      <c r="CI114" s="252">
        <f t="shared" ref="CI114:CI119" si="183">IF(BT114&lt;&gt;0, BT114, IF(BS114&lt;&gt;0, BS114, IF(BR114&lt;&gt;0, BR114, IF(BQ114&lt;&gt;0, BQ114, 0))))</f>
        <v>3428.1949656639699</v>
      </c>
      <c r="CJ114" s="738"/>
      <c r="CK114" s="738"/>
      <c r="CL114" s="738"/>
      <c r="CM114" s="738"/>
      <c r="CN114" s="738"/>
      <c r="CO114" s="738"/>
      <c r="CP114" s="738"/>
      <c r="CQ114" s="738"/>
      <c r="CR114" s="738"/>
      <c r="CS114" s="738"/>
      <c r="CT114" s="738"/>
      <c r="CU114" s="738"/>
      <c r="CV114" s="738"/>
      <c r="CW114" s="738"/>
      <c r="CX114" s="738"/>
      <c r="CY114" s="738"/>
      <c r="CZ114" s="738"/>
      <c r="DA114" s="738"/>
      <c r="DB114" s="738"/>
      <c r="DC114" s="738"/>
      <c r="DD114" s="738"/>
      <c r="DE114" s="738"/>
      <c r="DF114" s="738"/>
      <c r="DG114" s="738"/>
    </row>
    <row r="115" spans="1:111" s="238" customFormat="1" ht="15" x14ac:dyDescent="0.25">
      <c r="A115" s="264" t="s">
        <v>197</v>
      </c>
      <c r="B115" s="265"/>
      <c r="C115" s="266"/>
      <c r="D115" s="250">
        <f>D99</f>
        <v>181.08632991449227</v>
      </c>
      <c r="E115" s="251">
        <f>E99</f>
        <v>206.94792864241347</v>
      </c>
      <c r="F115" s="251">
        <f>F99</f>
        <v>211.6986810203347</v>
      </c>
      <c r="G115" s="252">
        <f>G99</f>
        <v>230.80697240825589</v>
      </c>
      <c r="H115" s="267"/>
      <c r="I115" s="250">
        <f>I99</f>
        <v>204.23267057999999</v>
      </c>
      <c r="J115" s="251">
        <f>J99</f>
        <v>229.02000611999998</v>
      </c>
      <c r="K115" s="251">
        <f>K99</f>
        <v>238.87588310000001</v>
      </c>
      <c r="L115" s="252">
        <f>L99</f>
        <v>237.72934316999999</v>
      </c>
      <c r="M115" s="267"/>
      <c r="N115" s="250">
        <f>N99</f>
        <v>206.90546059000002</v>
      </c>
      <c r="O115" s="251">
        <f>O99</f>
        <v>233.22780785</v>
      </c>
      <c r="P115" s="251">
        <f>P99</f>
        <v>258.16394137999998</v>
      </c>
      <c r="Q115" s="252">
        <f>Q99</f>
        <v>236.79175186999998</v>
      </c>
      <c r="R115" s="267"/>
      <c r="S115" s="250">
        <f>S99</f>
        <v>233.96289343999999</v>
      </c>
      <c r="T115" s="251">
        <f>T99</f>
        <v>252.90094331</v>
      </c>
      <c r="U115" s="251">
        <f>U99</f>
        <v>282.64798804999998</v>
      </c>
      <c r="V115" s="252">
        <f>V99</f>
        <v>291.75066492000002</v>
      </c>
      <c r="W115" s="267"/>
      <c r="X115" s="250">
        <f>X99</f>
        <v>268.97211795999999</v>
      </c>
      <c r="Y115" s="251">
        <f>Y99</f>
        <v>292.39982294999999</v>
      </c>
      <c r="Z115" s="251">
        <f>Z99</f>
        <v>313.78351330000004</v>
      </c>
      <c r="AA115" s="252">
        <f>AA99</f>
        <v>317.25907740999997</v>
      </c>
      <c r="AB115" s="267"/>
      <c r="AC115" s="250">
        <f>AC99</f>
        <v>301.66262694113254</v>
      </c>
      <c r="AD115" s="251">
        <f t="shared" ref="AD115:BM115" si="184">AD99</f>
        <v>314.95917767113247</v>
      </c>
      <c r="AE115" s="251">
        <f t="shared" si="184"/>
        <v>355.64502470113251</v>
      </c>
      <c r="AF115" s="252">
        <f t="shared" si="184"/>
        <v>445.04630245592352</v>
      </c>
      <c r="AG115" s="267"/>
      <c r="AH115" s="250">
        <f t="shared" si="184"/>
        <v>422.32290661000002</v>
      </c>
      <c r="AI115" s="251">
        <f t="shared" si="184"/>
        <v>422.04767760999999</v>
      </c>
      <c r="AJ115" s="251">
        <f t="shared" si="184"/>
        <v>439.07066293000003</v>
      </c>
      <c r="AK115" s="252">
        <f t="shared" si="184"/>
        <v>417.46905824000004</v>
      </c>
      <c r="AL115" s="246"/>
      <c r="AM115" s="250">
        <v>399.38629367999965</v>
      </c>
      <c r="AN115" s="251">
        <v>474.64693389999974</v>
      </c>
      <c r="AO115" s="251">
        <v>496.45927290999953</v>
      </c>
      <c r="AP115" s="252">
        <v>457.27108000999965</v>
      </c>
      <c r="AQ115" s="247"/>
      <c r="AR115" s="250">
        <f t="shared" si="184"/>
        <v>539.71876164000003</v>
      </c>
      <c r="AS115" s="251">
        <f t="shared" si="184"/>
        <v>553.21355026000003</v>
      </c>
      <c r="AT115" s="251">
        <f t="shared" si="184"/>
        <v>577.83062218000009</v>
      </c>
      <c r="AU115" s="252">
        <f t="shared" si="184"/>
        <v>567.56732141999998</v>
      </c>
      <c r="AV115" s="247"/>
      <c r="AW115" s="250">
        <f t="shared" si="184"/>
        <v>528.84220733000006</v>
      </c>
      <c r="AX115" s="251">
        <f t="shared" si="184"/>
        <v>535.67266228999995</v>
      </c>
      <c r="AY115" s="251">
        <f t="shared" si="184"/>
        <v>553.80738740999993</v>
      </c>
      <c r="AZ115" s="252">
        <f t="shared" si="184"/>
        <v>554.8588863299999</v>
      </c>
      <c r="BA115" s="247"/>
      <c r="BB115" s="250">
        <f t="shared" si="184"/>
        <v>601.39754022</v>
      </c>
      <c r="BC115" s="251">
        <f t="shared" si="184"/>
        <v>643.56877651000002</v>
      </c>
      <c r="BD115" s="251">
        <f t="shared" si="184"/>
        <v>715.11495489000004</v>
      </c>
      <c r="BE115" s="252">
        <f t="shared" si="184"/>
        <v>796.00824544000011</v>
      </c>
      <c r="BF115" s="247"/>
      <c r="BG115" s="250">
        <f t="shared" si="184"/>
        <v>1404.3062615900001</v>
      </c>
      <c r="BH115" s="251">
        <f t="shared" si="184"/>
        <v>1407.5831672899999</v>
      </c>
      <c r="BI115" s="251">
        <f t="shared" si="184"/>
        <v>1424.6098759399999</v>
      </c>
      <c r="BJ115" s="252">
        <f t="shared" si="184"/>
        <v>1486.08717075</v>
      </c>
      <c r="BK115" s="247"/>
      <c r="BL115" s="250">
        <f t="shared" si="184"/>
        <v>1412.1466581799998</v>
      </c>
      <c r="BM115" s="251">
        <f t="shared" si="184"/>
        <v>1452.9983143496365</v>
      </c>
      <c r="BN115" s="251">
        <f t="shared" ref="BN115" si="185">BN99</f>
        <v>1647.5095712835946</v>
      </c>
      <c r="BO115" s="252">
        <f>BO99</f>
        <v>965.27359817369666</v>
      </c>
      <c r="BP115" s="247"/>
      <c r="BQ115" s="250">
        <f>BQ99</f>
        <v>931.88777528165929</v>
      </c>
      <c r="BR115" s="251">
        <f>BR99</f>
        <v>976.20706381290017</v>
      </c>
      <c r="BS115" s="251">
        <f>BS99</f>
        <v>1020.8706070591594</v>
      </c>
      <c r="BT115" s="252">
        <f>BT99</f>
        <v>1011.0214259073052</v>
      </c>
      <c r="BU115" s="247"/>
      <c r="BV115" s="250">
        <f>IF(G115&lt;&gt;0, G115, IF(F115&lt;&gt;0, F115, IF(E115&lt;&gt;0, E115, IF(D115&lt;&gt;0,D115, 0))))</f>
        <v>230.80697240825589</v>
      </c>
      <c r="BW115" s="251">
        <f>IF(L115&lt;&gt;0, L115, IF(K115&lt;&gt;0, K115, IF(J115&lt;&gt;0, J115, IF(I115&lt;&gt;0,I115, 0))))</f>
        <v>237.72934316999999</v>
      </c>
      <c r="BX115" s="251">
        <f>IF(Q115&lt;&gt;0, Q115, IF(P115&lt;&gt;0, P115, IF(O115&lt;&gt;0, O115, IF(N115&lt;&gt;0,N115, 0))))</f>
        <v>236.79175186999998</v>
      </c>
      <c r="BY115" s="251">
        <f>IF(V115&lt;&gt;0, V115, IF(U115&lt;&gt;0, U115, IF(T115&lt;&gt;0, T115, IF(S115&lt;&gt;0,S115, 0))))</f>
        <v>291.75066492000002</v>
      </c>
      <c r="BZ115" s="251">
        <f>IF(AA115&lt;&gt;0, AA115, IF(Z115&lt;&gt;0, Z115, IF(Y115&lt;&gt;0, Y115, IF(X115&lt;&gt;0, X115, 0))))</f>
        <v>317.25907740999997</v>
      </c>
      <c r="CA115" s="251">
        <f>IF(AF115&lt;&gt;0, AF115, IF(AE115&lt;&gt;0, AE115, IF(AD115&lt;&gt;0, AD115, IF(AC115&lt;&gt;0, AC115, 0))))</f>
        <v>445.04630245592352</v>
      </c>
      <c r="CB115" s="251">
        <f>IF(AK115&lt;&gt;0, AK115, IF(AJ115&lt;&gt;0, AJ115, IF(AI115&lt;&gt;0, AI115, IF(AH115&lt;&gt;0, AH115, 0))))</f>
        <v>417.46905824000004</v>
      </c>
      <c r="CC115" s="251">
        <f>IF(AP115&lt;&gt;0, AP115, IF(AO115&lt;&gt;0, AO115, IF(AN115&lt;&gt;0, AN115, IF(AM115&lt;&gt;0, AM115, 0))))</f>
        <v>457.27108000999965</v>
      </c>
      <c r="CD115" s="251">
        <f>IF(AU115&lt;&gt;0, AU115, IF(AT115&lt;&gt;0, AT115, IF(AS115&lt;&gt;0, AS115, IF(AR115&lt;&gt;0, AR115, 0))))</f>
        <v>567.56732141999998</v>
      </c>
      <c r="CE115" s="251">
        <f>IF(AZ115&lt;&gt;0, AZ115, IF(AY115&lt;&gt;0, AY115, IF(AX115&lt;&gt;0, AX115, IF(AW115&lt;&gt;0, AW115, 0))))</f>
        <v>554.8588863299999</v>
      </c>
      <c r="CF115" s="251">
        <f>IF(BE115&lt;&gt;0, BE115, IF(BD115&lt;&gt;0, BD115, IF(BC115&lt;&gt;0, BC115, IF(BB115&lt;&gt;0, BB115, 0))))</f>
        <v>796.00824544000011</v>
      </c>
      <c r="CG115" s="251">
        <f>IF(BJ115&lt;&gt;0, BJ115, IF(BI115&lt;&gt;0, BI115, IF(BH115&lt;&gt;0, BH115, IF(BG115&lt;&gt;0, BG115, 0))))</f>
        <v>1486.08717075</v>
      </c>
      <c r="CH115" s="251">
        <f t="shared" si="182"/>
        <v>965.27359817369666</v>
      </c>
      <c r="CI115" s="252">
        <f t="shared" si="183"/>
        <v>1011.0214259073052</v>
      </c>
      <c r="CJ115" s="738"/>
      <c r="CK115" s="738"/>
      <c r="CL115" s="738"/>
      <c r="CM115" s="738"/>
      <c r="CN115" s="738"/>
      <c r="CO115" s="738"/>
      <c r="CP115" s="738"/>
      <c r="CQ115" s="738"/>
      <c r="CR115" s="738"/>
      <c r="CS115" s="738"/>
      <c r="CT115" s="738"/>
      <c r="CU115" s="738"/>
      <c r="CV115" s="738"/>
      <c r="CW115" s="738"/>
      <c r="CX115" s="738"/>
      <c r="CY115" s="738"/>
      <c r="CZ115" s="738"/>
      <c r="DA115" s="738"/>
      <c r="DB115" s="738"/>
      <c r="DC115" s="738"/>
      <c r="DD115" s="738"/>
      <c r="DE115" s="738"/>
      <c r="DF115" s="738"/>
      <c r="DG115" s="738"/>
    </row>
    <row r="116" spans="1:111" s="238" customFormat="1" ht="5.0999999999999996" customHeight="1" x14ac:dyDescent="0.25">
      <c r="A116" s="248"/>
      <c r="B116" s="249"/>
      <c r="C116" s="234"/>
      <c r="D116" s="250"/>
      <c r="E116" s="251"/>
      <c r="F116" s="251"/>
      <c r="G116" s="252"/>
      <c r="H116" s="246"/>
      <c r="I116" s="250"/>
      <c r="J116" s="251"/>
      <c r="K116" s="251"/>
      <c r="L116" s="252"/>
      <c r="M116" s="246"/>
      <c r="N116" s="250"/>
      <c r="O116" s="251"/>
      <c r="P116" s="251"/>
      <c r="Q116" s="252"/>
      <c r="R116" s="246"/>
      <c r="S116" s="250"/>
      <c r="T116" s="251"/>
      <c r="U116" s="251"/>
      <c r="V116" s="252"/>
      <c r="W116" s="246"/>
      <c r="X116" s="250"/>
      <c r="Y116" s="251"/>
      <c r="Z116" s="251"/>
      <c r="AA116" s="252"/>
      <c r="AB116" s="246"/>
      <c r="AC116" s="250"/>
      <c r="AD116" s="251"/>
      <c r="AE116" s="251"/>
      <c r="AF116" s="252"/>
      <c r="AG116" s="246"/>
      <c r="AH116" s="250"/>
      <c r="AI116" s="251"/>
      <c r="AJ116" s="251"/>
      <c r="AK116" s="252"/>
      <c r="AL116" s="246"/>
      <c r="AM116" s="250"/>
      <c r="AN116" s="251"/>
      <c r="AO116" s="251"/>
      <c r="AP116" s="252"/>
      <c r="AQ116" s="247"/>
      <c r="AR116" s="250"/>
      <c r="AS116" s="251"/>
      <c r="AT116" s="251"/>
      <c r="AU116" s="252"/>
      <c r="AV116" s="247"/>
      <c r="AW116" s="250"/>
      <c r="AX116" s="251"/>
      <c r="AY116" s="251"/>
      <c r="AZ116" s="252"/>
      <c r="BA116" s="247"/>
      <c r="BB116" s="250"/>
      <c r="BC116" s="251"/>
      <c r="BD116" s="251"/>
      <c r="BE116" s="252"/>
      <c r="BF116" s="247"/>
      <c r="BG116" s="250"/>
      <c r="BH116" s="251"/>
      <c r="BI116" s="251"/>
      <c r="BJ116" s="252"/>
      <c r="BK116" s="247"/>
      <c r="BL116" s="250"/>
      <c r="BM116" s="251"/>
      <c r="BN116" s="251"/>
      <c r="BO116" s="252"/>
      <c r="BP116" s="247"/>
      <c r="BQ116" s="250"/>
      <c r="BR116" s="251"/>
      <c r="BS116" s="251"/>
      <c r="BT116" s="252"/>
      <c r="BU116" s="247"/>
      <c r="BV116" s="250"/>
      <c r="BW116" s="251"/>
      <c r="BX116" s="251"/>
      <c r="BY116" s="251"/>
      <c r="BZ116" s="251"/>
      <c r="CA116" s="251"/>
      <c r="CB116" s="251"/>
      <c r="CC116" s="251"/>
      <c r="CD116" s="251"/>
      <c r="CE116" s="251"/>
      <c r="CF116" s="251"/>
      <c r="CG116" s="251"/>
      <c r="CH116" s="251"/>
      <c r="CI116" s="252"/>
      <c r="CJ116" s="738"/>
      <c r="CK116" s="738"/>
      <c r="CL116" s="738"/>
      <c r="CM116" s="738"/>
      <c r="CN116" s="738"/>
      <c r="CO116" s="738"/>
      <c r="CP116" s="738"/>
      <c r="CQ116" s="738"/>
      <c r="CR116" s="738"/>
      <c r="CS116" s="738"/>
      <c r="CT116" s="738"/>
      <c r="CU116" s="738"/>
      <c r="CV116" s="738"/>
      <c r="CW116" s="738"/>
      <c r="CX116" s="738"/>
      <c r="CY116" s="738"/>
      <c r="CZ116" s="738"/>
      <c r="DA116" s="738"/>
      <c r="DB116" s="738"/>
      <c r="DC116" s="738"/>
      <c r="DD116" s="738"/>
      <c r="DE116" s="738"/>
      <c r="DF116" s="738"/>
      <c r="DG116" s="738"/>
    </row>
    <row r="117" spans="1:111" s="238" customFormat="1" ht="15" x14ac:dyDescent="0.25">
      <c r="A117" s="239" t="s">
        <v>198</v>
      </c>
      <c r="B117" s="240"/>
      <c r="C117" s="241"/>
      <c r="D117" s="242">
        <f>D114-D115</f>
        <v>971.48154818550768</v>
      </c>
      <c r="E117" s="243">
        <f t="shared" ref="E117:G117" si="186">E114-E115</f>
        <v>980.84029818758654</v>
      </c>
      <c r="F117" s="243">
        <f t="shared" si="186"/>
        <v>981.94853614966553</v>
      </c>
      <c r="G117" s="244">
        <f t="shared" si="186"/>
        <v>948.86886902174479</v>
      </c>
      <c r="H117" s="245"/>
      <c r="I117" s="242">
        <f t="shared" ref="I117:L117" si="187">I114-I115</f>
        <v>997.5096854300001</v>
      </c>
      <c r="J117" s="243">
        <f t="shared" si="187"/>
        <v>994.67311322000057</v>
      </c>
      <c r="K117" s="243">
        <f t="shared" si="187"/>
        <v>978.70216051000057</v>
      </c>
      <c r="L117" s="244">
        <f t="shared" si="187"/>
        <v>963.30977520000033</v>
      </c>
      <c r="M117" s="245"/>
      <c r="N117" s="242">
        <f t="shared" ref="N117:Q117" si="188">N114-N115</f>
        <v>1025.2783251800001</v>
      </c>
      <c r="O117" s="243">
        <f t="shared" si="188"/>
        <v>1047.3181734100003</v>
      </c>
      <c r="P117" s="243">
        <f t="shared" si="188"/>
        <v>1061.865227440001</v>
      </c>
      <c r="Q117" s="244">
        <f t="shared" si="188"/>
        <v>1090.9937344000004</v>
      </c>
      <c r="R117" s="245"/>
      <c r="S117" s="242">
        <f t="shared" ref="S117:V117" si="189">S114-S115</f>
        <v>1138.6851085100004</v>
      </c>
      <c r="T117" s="243">
        <f t="shared" si="189"/>
        <v>1165.7368025900005</v>
      </c>
      <c r="U117" s="243">
        <f t="shared" si="189"/>
        <v>1192.2757547800002</v>
      </c>
      <c r="V117" s="244">
        <f t="shared" si="189"/>
        <v>1207.2014837300003</v>
      </c>
      <c r="W117" s="245"/>
      <c r="X117" s="242">
        <f t="shared" ref="X117:AA117" si="190">X114-X115</f>
        <v>1285.3265391999998</v>
      </c>
      <c r="Y117" s="243">
        <f t="shared" si="190"/>
        <v>1318.80753411</v>
      </c>
      <c r="Z117" s="243">
        <f t="shared" si="190"/>
        <v>1340.5423511900001</v>
      </c>
      <c r="AA117" s="244">
        <f t="shared" si="190"/>
        <v>1346.53034755</v>
      </c>
      <c r="AB117" s="245"/>
      <c r="AC117" s="242">
        <f t="shared" ref="AC117" si="191">AC114-AC115</f>
        <v>1393.8172970442802</v>
      </c>
      <c r="AD117" s="243">
        <f t="shared" ref="AD117:BM117" si="192">AD114-AD115</f>
        <v>1401.1111596918381</v>
      </c>
      <c r="AE117" s="243">
        <f t="shared" si="192"/>
        <v>1436.5719783637974</v>
      </c>
      <c r="AF117" s="244">
        <f t="shared" si="192"/>
        <v>1372.4890913648933</v>
      </c>
      <c r="AG117" s="245"/>
      <c r="AH117" s="242">
        <f t="shared" si="192"/>
        <v>1391.4257773699999</v>
      </c>
      <c r="AI117" s="243">
        <f t="shared" si="192"/>
        <v>1436.3491027</v>
      </c>
      <c r="AJ117" s="243">
        <f t="shared" si="192"/>
        <v>1446.9246280299999</v>
      </c>
      <c r="AK117" s="244">
        <f t="shared" si="192"/>
        <v>1474.9166547099999</v>
      </c>
      <c r="AL117" s="245"/>
      <c r="AM117" s="242">
        <f t="shared" ref="AM117:AP117" si="193">AM114-AM115</f>
        <v>1455.368811580001</v>
      </c>
      <c r="AN117" s="243">
        <f t="shared" si="193"/>
        <v>1405.8573085400014</v>
      </c>
      <c r="AO117" s="243">
        <f t="shared" si="193"/>
        <v>1409.4152776300014</v>
      </c>
      <c r="AP117" s="244">
        <f t="shared" si="193"/>
        <v>1447.485781880001</v>
      </c>
      <c r="AQ117" s="247"/>
      <c r="AR117" s="242">
        <f t="shared" si="192"/>
        <v>1453.2538905500001</v>
      </c>
      <c r="AS117" s="243">
        <f t="shared" si="192"/>
        <v>1467.3039700899999</v>
      </c>
      <c r="AT117" s="243">
        <f t="shared" si="192"/>
        <v>1478.5991527399999</v>
      </c>
      <c r="AU117" s="244">
        <f t="shared" si="192"/>
        <v>1560.7155927399999</v>
      </c>
      <c r="AV117" s="247"/>
      <c r="AW117" s="242">
        <f t="shared" si="192"/>
        <v>1638.8327107100001</v>
      </c>
      <c r="AX117" s="243">
        <f t="shared" si="192"/>
        <v>1707.2714244599997</v>
      </c>
      <c r="AY117" s="243">
        <f t="shared" si="192"/>
        <v>1781.3440538999994</v>
      </c>
      <c r="AZ117" s="244">
        <f t="shared" si="192"/>
        <v>1829.00932511</v>
      </c>
      <c r="BA117" s="247"/>
      <c r="BB117" s="242">
        <f t="shared" si="192"/>
        <v>1889.3262651</v>
      </c>
      <c r="BC117" s="243">
        <f t="shared" si="192"/>
        <v>1906.8168507099999</v>
      </c>
      <c r="BD117" s="243">
        <f t="shared" si="192"/>
        <v>1911.2041282499997</v>
      </c>
      <c r="BE117" s="244">
        <f t="shared" si="192"/>
        <v>2309.9314694799996</v>
      </c>
      <c r="BF117" s="247"/>
      <c r="BG117" s="242">
        <f t="shared" si="192"/>
        <v>2412.7589767999998</v>
      </c>
      <c r="BH117" s="243">
        <f t="shared" si="192"/>
        <v>2335.3122460199997</v>
      </c>
      <c r="BI117" s="243">
        <f t="shared" si="192"/>
        <v>2317.5891785900003</v>
      </c>
      <c r="BJ117" s="244">
        <f t="shared" si="192"/>
        <v>2294.8377928600003</v>
      </c>
      <c r="BK117" s="247"/>
      <c r="BL117" s="242">
        <f t="shared" si="192"/>
        <v>2443.0284830299997</v>
      </c>
      <c r="BM117" s="243">
        <f t="shared" si="192"/>
        <v>2454.6139574605631</v>
      </c>
      <c r="BN117" s="243">
        <f t="shared" ref="BN117" si="194">BN114-BN115</f>
        <v>2425.0868989793053</v>
      </c>
      <c r="BO117" s="244">
        <f>BO114-BO115</f>
        <v>2501.503991329203</v>
      </c>
      <c r="BP117" s="247"/>
      <c r="BQ117" s="242">
        <f>BQ114-BQ115</f>
        <v>2532.511820191241</v>
      </c>
      <c r="BR117" s="243">
        <f>BR114-BR115</f>
        <v>2600.0306822510697</v>
      </c>
      <c r="BS117" s="243">
        <f>BS114-BS115</f>
        <v>2422.2030489948106</v>
      </c>
      <c r="BT117" s="244">
        <f>BT114-BT115</f>
        <v>2417.1735397566645</v>
      </c>
      <c r="BU117" s="247"/>
      <c r="BV117" s="242">
        <f>IF(G117&lt;&gt;0, G117, IF(F117&lt;&gt;0, F117, IF(E117&lt;&gt;0, E117, IF(D117&lt;&gt;0,D117, 0))))</f>
        <v>948.86886902174479</v>
      </c>
      <c r="BW117" s="243">
        <f>IF(L117&lt;&gt;0, L117, IF(K117&lt;&gt;0, K117, IF(J117&lt;&gt;0, J117, IF(I117&lt;&gt;0,I117, 0))))</f>
        <v>963.30977520000033</v>
      </c>
      <c r="BX117" s="243">
        <f>IF(Q117&lt;&gt;0, Q117, IF(P117&lt;&gt;0, P117, IF(O117&lt;&gt;0, O117, IF(N117&lt;&gt;0,N117, 0))))</f>
        <v>1090.9937344000004</v>
      </c>
      <c r="BY117" s="243">
        <f>IF(V117&lt;&gt;0, V117, IF(U117&lt;&gt;0, U117, IF(T117&lt;&gt;0, T117, IF(S117&lt;&gt;0,S117, 0))))</f>
        <v>1207.2014837300003</v>
      </c>
      <c r="BZ117" s="243">
        <f>IF(AA117&lt;&gt;0, AA117, IF(Z117&lt;&gt;0, Z117, IF(Y117&lt;&gt;0, Y117, IF(X117&lt;&gt;0, X117, 0))))</f>
        <v>1346.53034755</v>
      </c>
      <c r="CA117" s="243">
        <f>IF(AF117&lt;&gt;0, AF117, IF(AE117&lt;&gt;0, AE117, IF(AD117&lt;&gt;0, AD117, IF(AC117&lt;&gt;0, AC117, 0))))</f>
        <v>1372.4890913648933</v>
      </c>
      <c r="CB117" s="243">
        <f>IF(AK117&lt;&gt;0, AK117, IF(AJ117&lt;&gt;0, AJ117, IF(AI117&lt;&gt;0, AI117, IF(AH117&lt;&gt;0, AH117, 0))))</f>
        <v>1474.9166547099999</v>
      </c>
      <c r="CC117" s="243">
        <f>IF(AP117&lt;&gt;0, AP117, IF(AO117&lt;&gt;0, AO117, IF(AN117&lt;&gt;0, AN117, IF(AM117&lt;&gt;0, AM117, 0))))</f>
        <v>1447.485781880001</v>
      </c>
      <c r="CD117" s="243">
        <f>IF(AU117&lt;&gt;0, AU117, IF(AT117&lt;&gt;0, AT117, IF(AS117&lt;&gt;0, AS117, IF(AR117&lt;&gt;0, AR117, 0))))</f>
        <v>1560.7155927399999</v>
      </c>
      <c r="CE117" s="243">
        <f>IF(AZ117&lt;&gt;0, AZ117, IF(AY117&lt;&gt;0, AY117, IF(AX117&lt;&gt;0, AX117, IF(AW117&lt;&gt;0, AW117, 0))))</f>
        <v>1829.00932511</v>
      </c>
      <c r="CF117" s="243">
        <f>IF(BE117&lt;&gt;0, BE117, IF(BD117&lt;&gt;0, BD117, IF(BC117&lt;&gt;0, BC117, IF(BB117&lt;&gt;0, BB117, 0))))</f>
        <v>2309.9314694799996</v>
      </c>
      <c r="CG117" s="243">
        <f>IF(BJ117&lt;&gt;0, BJ117, IF(BI117&lt;&gt;0, BI117, IF(BH117&lt;&gt;0, BH117, IF(BG117&lt;&gt;0, BG117, 0))))</f>
        <v>2294.8377928600003</v>
      </c>
      <c r="CH117" s="243">
        <f>IF(BO117&lt;&gt;0, BO117, IF(BN117&lt;&gt;0, BN117, IF(BM117&lt;&gt;0, BM117, IF(BL117&lt;&gt;0, BL117, 0))))</f>
        <v>2501.503991329203</v>
      </c>
      <c r="CI117" s="244">
        <f t="shared" si="183"/>
        <v>2417.1735397566645</v>
      </c>
      <c r="CJ117" s="738"/>
      <c r="CK117" s="738"/>
      <c r="CL117" s="738"/>
      <c r="CM117" s="738"/>
      <c r="CN117" s="738"/>
      <c r="CO117" s="738"/>
      <c r="CP117" s="738"/>
      <c r="CQ117" s="738"/>
      <c r="CR117" s="738"/>
      <c r="CS117" s="738"/>
      <c r="CT117" s="738"/>
      <c r="CU117" s="738"/>
      <c r="CV117" s="738"/>
      <c r="CW117" s="738"/>
      <c r="CX117" s="738"/>
      <c r="CY117" s="738"/>
      <c r="CZ117" s="738"/>
      <c r="DA117" s="738"/>
      <c r="DB117" s="738"/>
      <c r="DC117" s="738"/>
      <c r="DD117" s="738"/>
      <c r="DE117" s="738"/>
      <c r="DF117" s="738"/>
      <c r="DG117" s="738"/>
    </row>
    <row r="118" spans="1:111" s="238" customFormat="1" ht="6" customHeight="1" x14ac:dyDescent="0.25">
      <c r="A118" s="248"/>
      <c r="B118" s="249"/>
      <c r="C118" s="234"/>
      <c r="D118" s="250"/>
      <c r="E118" s="251"/>
      <c r="F118" s="251"/>
      <c r="G118" s="252"/>
      <c r="H118" s="246"/>
      <c r="I118" s="250"/>
      <c r="J118" s="251"/>
      <c r="K118" s="251"/>
      <c r="L118" s="252"/>
      <c r="M118" s="246"/>
      <c r="N118" s="250"/>
      <c r="O118" s="251"/>
      <c r="P118" s="251"/>
      <c r="Q118" s="252"/>
      <c r="R118" s="246"/>
      <c r="S118" s="250"/>
      <c r="T118" s="251"/>
      <c r="U118" s="251"/>
      <c r="V118" s="252"/>
      <c r="W118" s="246"/>
      <c r="X118" s="250"/>
      <c r="Y118" s="251"/>
      <c r="Z118" s="251"/>
      <c r="AA118" s="252"/>
      <c r="AB118" s="246"/>
      <c r="AC118" s="250"/>
      <c r="AD118" s="251"/>
      <c r="AE118" s="251"/>
      <c r="AF118" s="252"/>
      <c r="AG118" s="246"/>
      <c r="AH118" s="250"/>
      <c r="AI118" s="251"/>
      <c r="AJ118" s="251"/>
      <c r="AK118" s="252"/>
      <c r="AL118" s="246"/>
      <c r="AM118" s="250"/>
      <c r="AN118" s="251"/>
      <c r="AO118" s="251"/>
      <c r="AP118" s="252"/>
      <c r="AQ118" s="247"/>
      <c r="AR118" s="250"/>
      <c r="AS118" s="251"/>
      <c r="AT118" s="251"/>
      <c r="AU118" s="252"/>
      <c r="AV118" s="247"/>
      <c r="AW118" s="250"/>
      <c r="AX118" s="251"/>
      <c r="AY118" s="251"/>
      <c r="AZ118" s="252"/>
      <c r="BA118" s="247"/>
      <c r="BB118" s="250"/>
      <c r="BC118" s="251"/>
      <c r="BD118" s="251"/>
      <c r="BE118" s="252"/>
      <c r="BF118" s="247"/>
      <c r="BG118" s="250"/>
      <c r="BH118" s="251"/>
      <c r="BI118" s="251"/>
      <c r="BJ118" s="252"/>
      <c r="BK118" s="247"/>
      <c r="BL118" s="250"/>
      <c r="BM118" s="251"/>
      <c r="BN118" s="251"/>
      <c r="BO118" s="252"/>
      <c r="BP118" s="247"/>
      <c r="BQ118" s="250"/>
      <c r="BR118" s="251"/>
      <c r="BS118" s="251"/>
      <c r="BT118" s="252"/>
      <c r="BU118" s="247"/>
      <c r="BV118" s="250"/>
      <c r="BW118" s="251"/>
      <c r="BX118" s="251"/>
      <c r="BY118" s="251"/>
      <c r="BZ118" s="251"/>
      <c r="CA118" s="251"/>
      <c r="CB118" s="251"/>
      <c r="CC118" s="251"/>
      <c r="CD118" s="251"/>
      <c r="CE118" s="251"/>
      <c r="CF118" s="251"/>
      <c r="CG118" s="251"/>
      <c r="CH118" s="251"/>
      <c r="CI118" s="252"/>
      <c r="CJ118" s="738"/>
      <c r="CK118" s="738"/>
      <c r="CL118" s="738"/>
      <c r="CM118" s="738"/>
      <c r="CN118" s="738"/>
      <c r="CO118" s="738"/>
      <c r="CP118" s="738"/>
      <c r="CQ118" s="738"/>
      <c r="CR118" s="738"/>
      <c r="CS118" s="738"/>
      <c r="CT118" s="738"/>
      <c r="CU118" s="738"/>
      <c r="CV118" s="738"/>
      <c r="CW118" s="738"/>
      <c r="CX118" s="738"/>
      <c r="CY118" s="738"/>
      <c r="CZ118" s="738"/>
      <c r="DA118" s="738"/>
      <c r="DB118" s="738"/>
      <c r="DC118" s="738"/>
      <c r="DD118" s="738"/>
      <c r="DE118" s="738"/>
      <c r="DF118" s="738"/>
      <c r="DG118" s="738"/>
    </row>
    <row r="119" spans="1:111" s="238" customFormat="1" ht="15" x14ac:dyDescent="0.25">
      <c r="A119" s="239" t="s">
        <v>199</v>
      </c>
      <c r="B119" s="240"/>
      <c r="C119" s="241"/>
      <c r="D119" s="242" t="s">
        <v>14</v>
      </c>
      <c r="E119" s="243" t="s">
        <v>14</v>
      </c>
      <c r="F119" s="243" t="s">
        <v>14</v>
      </c>
      <c r="G119" s="244" t="s">
        <v>14</v>
      </c>
      <c r="H119" s="245"/>
      <c r="I119" s="242">
        <f>(I117+D117)/2</f>
        <v>984.49561680775389</v>
      </c>
      <c r="J119" s="243">
        <f t="shared" ref="J119:L119" si="195">(J117+E117)/2</f>
        <v>987.75670570379361</v>
      </c>
      <c r="K119" s="243">
        <f t="shared" si="195"/>
        <v>980.3253483298331</v>
      </c>
      <c r="L119" s="244">
        <f t="shared" si="195"/>
        <v>956.08932211087256</v>
      </c>
      <c r="M119" s="245"/>
      <c r="N119" s="242">
        <f>(N117+I117)/2</f>
        <v>1011.3940053050001</v>
      </c>
      <c r="O119" s="243">
        <f t="shared" ref="O119" si="196">(O117+J117)/2</f>
        <v>1020.9956433150005</v>
      </c>
      <c r="P119" s="243">
        <f t="shared" ref="P119" si="197">(P117+K117)/2</f>
        <v>1020.2836939750008</v>
      </c>
      <c r="Q119" s="244">
        <f t="shared" ref="Q119" si="198">(Q117+L117)/2</f>
        <v>1027.1517548000004</v>
      </c>
      <c r="R119" s="245"/>
      <c r="S119" s="242">
        <f>(S117+N117)/2</f>
        <v>1081.9817168450004</v>
      </c>
      <c r="T119" s="243">
        <f t="shared" ref="T119" si="199">(T117+O117)/2</f>
        <v>1106.5274880000004</v>
      </c>
      <c r="U119" s="243">
        <f t="shared" ref="U119" si="200">(U117+P117)/2</f>
        <v>1127.0704911100006</v>
      </c>
      <c r="V119" s="244">
        <f t="shared" ref="V119" si="201">(V117+Q117)/2</f>
        <v>1149.0976090650004</v>
      </c>
      <c r="W119" s="245"/>
      <c r="X119" s="242">
        <f>(X117+S117)/2</f>
        <v>1212.005823855</v>
      </c>
      <c r="Y119" s="243">
        <f t="shared" ref="Y119" si="202">(Y117+T117)/2</f>
        <v>1242.2721683500004</v>
      </c>
      <c r="Z119" s="243">
        <f t="shared" ref="Z119" si="203">(Z117+U117)/2</f>
        <v>1266.409052985</v>
      </c>
      <c r="AA119" s="244">
        <f t="shared" ref="AA119" si="204">(AA117+V117)/2</f>
        <v>1276.8659156400001</v>
      </c>
      <c r="AB119" s="245"/>
      <c r="AC119" s="242">
        <f>(AC117+X117)/2</f>
        <v>1339.57191812214</v>
      </c>
      <c r="AD119" s="243">
        <f t="shared" ref="AD119:BE119" si="205">(AD117+Y117)/2</f>
        <v>1359.9593469009192</v>
      </c>
      <c r="AE119" s="243">
        <f t="shared" si="205"/>
        <v>1388.5571647768988</v>
      </c>
      <c r="AF119" s="244">
        <f t="shared" si="205"/>
        <v>1359.5097194574466</v>
      </c>
      <c r="AG119" s="245"/>
      <c r="AH119" s="242">
        <f t="shared" si="205"/>
        <v>1392.6215372071401</v>
      </c>
      <c r="AI119" s="243">
        <f t="shared" si="205"/>
        <v>1418.7301311959191</v>
      </c>
      <c r="AJ119" s="243">
        <f t="shared" si="205"/>
        <v>1441.7483031968986</v>
      </c>
      <c r="AK119" s="244">
        <f t="shared" si="205"/>
        <v>1423.7028730374466</v>
      </c>
      <c r="AL119" s="246"/>
      <c r="AM119" s="242">
        <f>(AM117+AH117)/2</f>
        <v>1423.3972944750003</v>
      </c>
      <c r="AN119" s="243">
        <f t="shared" ref="AN119:AP119" si="206">(AN117+AI117)/2</f>
        <v>1421.1032056200006</v>
      </c>
      <c r="AO119" s="243">
        <f t="shared" si="206"/>
        <v>1428.1699528300005</v>
      </c>
      <c r="AP119" s="244">
        <f t="shared" si="206"/>
        <v>1461.2012182950004</v>
      </c>
      <c r="AQ119" s="247"/>
      <c r="AR119" s="725">
        <f>((AR117+(AM88-AM99))/2)</f>
        <v>1453.8300932800003</v>
      </c>
      <c r="AS119" s="243">
        <f>((AS117+(AN88-AN99))/2)</f>
        <v>1435.7200137500004</v>
      </c>
      <c r="AT119" s="243">
        <f>((AT117+(AO88-AO99))/2)</f>
        <v>1442.5868886500002</v>
      </c>
      <c r="AU119" s="244">
        <f>((AU117+(AP88-AP99))/2)</f>
        <v>1502.2143661700002</v>
      </c>
      <c r="AV119" s="247"/>
      <c r="AW119" s="242">
        <f t="shared" si="205"/>
        <v>1546.04330063</v>
      </c>
      <c r="AX119" s="243">
        <f t="shared" si="205"/>
        <v>1587.2876972749998</v>
      </c>
      <c r="AY119" s="243">
        <f t="shared" si="205"/>
        <v>1629.9716033199998</v>
      </c>
      <c r="AZ119" s="244">
        <f t="shared" si="205"/>
        <v>1694.8624589249998</v>
      </c>
      <c r="BA119" s="247"/>
      <c r="BB119" s="242">
        <f t="shared" si="205"/>
        <v>1764.079487905</v>
      </c>
      <c r="BC119" s="243">
        <f t="shared" si="205"/>
        <v>1807.0441375849998</v>
      </c>
      <c r="BD119" s="243">
        <f t="shared" si="205"/>
        <v>1846.2740910749994</v>
      </c>
      <c r="BE119" s="244">
        <f t="shared" si="205"/>
        <v>2069.4703972949997</v>
      </c>
      <c r="BF119" s="247"/>
      <c r="BG119" s="242">
        <v>2163.015388498</v>
      </c>
      <c r="BH119" s="243">
        <v>2218.6526349259998</v>
      </c>
      <c r="BI119" s="243">
        <v>2270.6081750200001</v>
      </c>
      <c r="BJ119" s="244">
        <v>2318.3703545799999</v>
      </c>
      <c r="BK119" s="247"/>
      <c r="BL119" s="242">
        <f t="shared" ref="BL119:BN119" si="207">SUM(BG117:BL117)/5</f>
        <v>2360.7053354600002</v>
      </c>
      <c r="BM119" s="243">
        <f t="shared" si="207"/>
        <v>2369.0763315921126</v>
      </c>
      <c r="BN119" s="243">
        <f t="shared" si="207"/>
        <v>2387.0312621839739</v>
      </c>
      <c r="BO119" s="244">
        <f>SUM(BJ117:BO117)/5</f>
        <v>2423.8142247318146</v>
      </c>
      <c r="BP119" s="247"/>
      <c r="BQ119" s="242">
        <f>SUM(BL117:BQ117)/5</f>
        <v>2471.3490301980623</v>
      </c>
      <c r="BR119" s="243">
        <f>SUM(BM117:BR117)/5</f>
        <v>2502.7494700422767</v>
      </c>
      <c r="BS119" s="243">
        <f>SUM(BN117:BS117)/5</f>
        <v>2496.2672883491259</v>
      </c>
      <c r="BT119" s="244">
        <f>SUM(BO117:BT117)/5</f>
        <v>2494.6846165045977</v>
      </c>
      <c r="BU119" s="247"/>
      <c r="BV119" s="242" t="str">
        <f>IF(G119&lt;&gt;0, G119, IF(F119&lt;&gt;0, F119, IF(E119&lt;&gt;0, E119, IF(D119&lt;&gt;0,D119, 0))))</f>
        <v>n/a</v>
      </c>
      <c r="BW119" s="243">
        <f>IF(L119&lt;&gt;0, L119, IF(K119&lt;&gt;0, K119, IF(J119&lt;&gt;0, J119, IF(I119&lt;&gt;0,I119, 0))))</f>
        <v>956.08932211087256</v>
      </c>
      <c r="BX119" s="243">
        <f>IF(Q119&lt;&gt;0, Q119, IF(P119&lt;&gt;0, P119, IF(O119&lt;&gt;0, O119, IF(N119&lt;&gt;0,N119, 0))))</f>
        <v>1027.1517548000004</v>
      </c>
      <c r="BY119" s="243">
        <f>IF(V119&lt;&gt;0, V119, IF(U119&lt;&gt;0, U119, IF(T119&lt;&gt;0, T119, IF(S119&lt;&gt;0,S119, 0))))</f>
        <v>1149.0976090650004</v>
      </c>
      <c r="BZ119" s="243">
        <f>IF(AA119&lt;&gt;0, AA119, IF(Z119&lt;&gt;0, Z119, IF(Y119&lt;&gt;0, Y119, IF(X119&lt;&gt;0, X119, 0))))</f>
        <v>1276.8659156400001</v>
      </c>
      <c r="CA119" s="243">
        <f>IF(AF119&lt;&gt;0, AF119, IF(AE119&lt;&gt;0, AE119, IF(AD119&lt;&gt;0, AD119, IF(AC119&lt;&gt;0, AC119, 0))))</f>
        <v>1359.5097194574466</v>
      </c>
      <c r="CB119" s="243">
        <f>IF(AK119&lt;&gt;0, AK119, IF(AJ119&lt;&gt;0, AJ119, IF(AI119&lt;&gt;0, AI119, IF(AH119&lt;&gt;0, AH119, 0))))</f>
        <v>1423.7028730374466</v>
      </c>
      <c r="CC119" s="243">
        <f>IF(AP119&lt;&gt;0, AP119, IF(AO119&lt;&gt;0, AO119, IF(AN119&lt;&gt;0, AN119, IF(AM119&lt;&gt;0, AM119, 0))))</f>
        <v>1461.2012182950004</v>
      </c>
      <c r="CD119" s="243">
        <f>IF(AU119&lt;&gt;0, AU119, IF(AT119&lt;&gt;0, AT119, IF(AS119&lt;&gt;0, AS119, IF(AR119&lt;&gt;0, AR119, 0))))</f>
        <v>1502.2143661700002</v>
      </c>
      <c r="CE119" s="243">
        <f>IF(AZ119&lt;&gt;0, AZ119, IF(AY119&lt;&gt;0, AY119, IF(AX119&lt;&gt;0, AX119, IF(AW119&lt;&gt;0, AW119, 0))))</f>
        <v>1694.8624589249998</v>
      </c>
      <c r="CF119" s="243">
        <f>IF(BE119&lt;&gt;0, BE119, IF(BD119&lt;&gt;0, BD119, IF(BC119&lt;&gt;0, BC119, IF(BB119&lt;&gt;0, BB119, 0))))</f>
        <v>2069.4703972949997</v>
      </c>
      <c r="CG119" s="243">
        <f>IF(BJ119&lt;&gt;0, BJ119, IF(BI119&lt;&gt;0, BI119, IF(BH119&lt;&gt;0, BH119, IF(BG119&lt;&gt;0, BG119, 0))))</f>
        <v>2318.3703545799999</v>
      </c>
      <c r="CH119" s="243">
        <f>IF(BO119&lt;&gt;0, BO119, IF(BN119&lt;&gt;0, BN119, IF(BM119&lt;&gt;0, BM119, IF(BL119&lt;&gt;0, BL119, 0))))</f>
        <v>2423.8142247318146</v>
      </c>
      <c r="CI119" s="244">
        <f t="shared" si="183"/>
        <v>2494.6846165045977</v>
      </c>
      <c r="CJ119" s="738"/>
      <c r="CK119" s="738"/>
      <c r="CL119" s="738"/>
      <c r="CM119" s="738"/>
      <c r="CN119" s="738"/>
      <c r="CO119" s="738"/>
      <c r="CP119" s="738"/>
      <c r="CQ119" s="738"/>
      <c r="CR119" s="738"/>
      <c r="CS119" s="738"/>
      <c r="CT119" s="738"/>
      <c r="CU119" s="738"/>
      <c r="CV119" s="738"/>
      <c r="CW119" s="738"/>
      <c r="CX119" s="738"/>
      <c r="CY119" s="738"/>
      <c r="CZ119" s="738"/>
      <c r="DA119" s="738"/>
      <c r="DB119" s="738"/>
      <c r="DC119" s="738"/>
      <c r="DD119" s="738"/>
      <c r="DE119" s="738"/>
      <c r="DF119" s="738"/>
      <c r="DG119" s="738"/>
    </row>
    <row r="120" spans="1:111" s="238" customFormat="1" ht="15" x14ac:dyDescent="0.25">
      <c r="A120" s="248"/>
      <c r="B120" s="249"/>
      <c r="C120" s="234"/>
      <c r="D120" s="263"/>
      <c r="E120" s="246"/>
      <c r="F120" s="246"/>
      <c r="G120" s="268"/>
      <c r="H120" s="246"/>
      <c r="I120" s="263"/>
      <c r="J120" s="246"/>
      <c r="K120" s="246"/>
      <c r="L120" s="268"/>
      <c r="M120" s="246"/>
      <c r="N120" s="263"/>
      <c r="O120" s="246"/>
      <c r="P120" s="246"/>
      <c r="Q120" s="268"/>
      <c r="R120" s="246"/>
      <c r="S120" s="263"/>
      <c r="T120" s="246"/>
      <c r="U120" s="246"/>
      <c r="V120" s="268"/>
      <c r="W120" s="246"/>
      <c r="X120" s="263"/>
      <c r="Y120" s="246"/>
      <c r="Z120" s="246"/>
      <c r="AA120" s="268"/>
      <c r="AB120" s="246"/>
      <c r="AC120" s="263"/>
      <c r="AD120" s="246"/>
      <c r="AE120" s="246"/>
      <c r="AF120" s="268"/>
      <c r="AG120" s="246"/>
      <c r="AH120" s="263"/>
      <c r="AI120" s="246"/>
      <c r="AJ120" s="246"/>
      <c r="AK120" s="268"/>
      <c r="AL120" s="246"/>
      <c r="AM120" s="263"/>
      <c r="AN120" s="246"/>
      <c r="AO120" s="246"/>
      <c r="AP120" s="268"/>
      <c r="AQ120" s="247"/>
      <c r="AR120" s="263"/>
      <c r="AS120" s="246"/>
      <c r="AT120" s="246"/>
      <c r="AU120" s="268"/>
      <c r="AV120" s="247"/>
      <c r="AW120" s="263"/>
      <c r="AX120" s="246"/>
      <c r="AY120" s="246"/>
      <c r="AZ120" s="268"/>
      <c r="BA120" s="247"/>
      <c r="BB120" s="263"/>
      <c r="BC120" s="246"/>
      <c r="BD120" s="246"/>
      <c r="BE120" s="268"/>
      <c r="BF120" s="247"/>
      <c r="BG120" s="263"/>
      <c r="BH120" s="246"/>
      <c r="BI120" s="246"/>
      <c r="BJ120" s="268"/>
      <c r="BK120" s="247"/>
      <c r="BL120" s="263"/>
      <c r="BM120" s="246"/>
      <c r="BN120" s="246"/>
      <c r="BO120" s="268"/>
      <c r="BP120" s="247"/>
      <c r="BQ120" s="263"/>
      <c r="BR120" s="246"/>
      <c r="BS120" s="246"/>
      <c r="BT120" s="268"/>
      <c r="BU120" s="247"/>
      <c r="BV120" s="269"/>
      <c r="BW120" s="270"/>
      <c r="BX120" s="270"/>
      <c r="BY120" s="270"/>
      <c r="BZ120" s="270"/>
      <c r="CA120" s="270"/>
      <c r="CB120" s="270"/>
      <c r="CC120" s="270"/>
      <c r="CD120" s="270"/>
      <c r="CE120" s="270"/>
      <c r="CF120" s="270"/>
      <c r="CG120" s="270"/>
      <c r="CH120" s="270"/>
      <c r="CI120" s="268"/>
      <c r="CJ120" s="738"/>
      <c r="CK120" s="738"/>
      <c r="CL120" s="738"/>
      <c r="CM120" s="738"/>
      <c r="CN120" s="738"/>
      <c r="CO120" s="738"/>
      <c r="CP120" s="738"/>
      <c r="CQ120" s="738"/>
      <c r="CR120" s="738"/>
      <c r="CS120" s="738"/>
      <c r="CT120" s="738"/>
      <c r="CU120" s="738"/>
      <c r="CV120" s="738"/>
      <c r="CW120" s="738"/>
      <c r="CX120" s="738"/>
      <c r="CY120" s="738"/>
      <c r="CZ120" s="738"/>
      <c r="DA120" s="738"/>
      <c r="DB120" s="738"/>
      <c r="DC120" s="738"/>
      <c r="DD120" s="738"/>
      <c r="DE120" s="738"/>
      <c r="DF120" s="738"/>
      <c r="DG120" s="738"/>
    </row>
    <row r="121" spans="1:111" s="238" customFormat="1" ht="15" x14ac:dyDescent="0.25">
      <c r="A121" s="271" t="s">
        <v>200</v>
      </c>
      <c r="B121" s="272"/>
      <c r="C121" s="273"/>
      <c r="D121" s="274" t="s">
        <v>14</v>
      </c>
      <c r="E121" s="275" t="s">
        <v>14</v>
      </c>
      <c r="F121" s="275" t="s">
        <v>14</v>
      </c>
      <c r="G121" s="276" t="s">
        <v>14</v>
      </c>
      <c r="H121" s="277"/>
      <c r="I121" s="274">
        <f>I112/I119</f>
        <v>7.8743411309059846E-2</v>
      </c>
      <c r="J121" s="275">
        <f t="shared" ref="J121:L121" si="208">J112/J119</f>
        <v>8.5275217563895445E-2</v>
      </c>
      <c r="K121" s="275">
        <f t="shared" si="208"/>
        <v>9.3462532047562871E-2</v>
      </c>
      <c r="L121" s="276">
        <f t="shared" si="208"/>
        <v>0.10149905051773635</v>
      </c>
      <c r="M121" s="277"/>
      <c r="N121" s="274">
        <f>N112/N119</f>
        <v>9.3949104602953512E-2</v>
      </c>
      <c r="O121" s="275">
        <f t="shared" ref="O121:Q121" si="209">O112/O119</f>
        <v>9.2635913983248289E-2</v>
      </c>
      <c r="P121" s="275">
        <f t="shared" si="209"/>
        <v>9.7911272988596462E-2</v>
      </c>
      <c r="Q121" s="276">
        <f t="shared" si="209"/>
        <v>0.10867413193519264</v>
      </c>
      <c r="R121" s="277"/>
      <c r="S121" s="274">
        <f>S112/S119</f>
        <v>0.1095928134327125</v>
      </c>
      <c r="T121" s="275">
        <f t="shared" ref="T121:V121" si="210">T112/T119</f>
        <v>0.10627402140506047</v>
      </c>
      <c r="U121" s="275">
        <f t="shared" si="210"/>
        <v>0.11132903224431398</v>
      </c>
      <c r="V121" s="276">
        <f t="shared" si="210"/>
        <v>0.12282109282747325</v>
      </c>
      <c r="W121" s="277"/>
      <c r="X121" s="274">
        <f>X112/X119</f>
        <v>0.13342021700676726</v>
      </c>
      <c r="Y121" s="275">
        <f t="shared" ref="Y121:AA121" si="211">Y112/Y119</f>
        <v>0.14672301156766077</v>
      </c>
      <c r="Z121" s="275">
        <f t="shared" si="211"/>
        <v>0.14444387871567649</v>
      </c>
      <c r="AA121" s="276">
        <f t="shared" si="211"/>
        <v>0.14907632431412451</v>
      </c>
      <c r="AB121" s="277"/>
      <c r="AC121" s="274">
        <f>AC112/AC119</f>
        <v>0.14312949748126236</v>
      </c>
      <c r="AD121" s="275">
        <f t="shared" ref="AD121:BM121" si="212">AD112/AD119</f>
        <v>0.1448590957014638</v>
      </c>
      <c r="AE121" s="275">
        <f t="shared" si="212"/>
        <v>0.16248347956618997</v>
      </c>
      <c r="AF121" s="276">
        <f t="shared" si="212"/>
        <v>0.12485312854032157</v>
      </c>
      <c r="AG121" s="277"/>
      <c r="AH121" s="274">
        <f t="shared" si="212"/>
        <v>-1.7841816579560469E-2</v>
      </c>
      <c r="AI121" s="275">
        <f t="shared" si="212"/>
        <v>-1.1574347663527523E-2</v>
      </c>
      <c r="AJ121" s="275">
        <f t="shared" si="212"/>
        <v>-1.5203526678320287E-2</v>
      </c>
      <c r="AK121" s="276">
        <f t="shared" si="212"/>
        <v>1.6493804725069158E-2</v>
      </c>
      <c r="AL121" s="246"/>
      <c r="AM121" s="274">
        <f>AM112/AM119</f>
        <v>0.14382211423842423</v>
      </c>
      <c r="AN121" s="275">
        <f t="shared" ref="AN121:AP121" si="213">AN112/AN119</f>
        <v>0.13398430095848315</v>
      </c>
      <c r="AO121" s="275">
        <f t="shared" si="213"/>
        <v>0.14727908220097596</v>
      </c>
      <c r="AP121" s="276">
        <f t="shared" si="213"/>
        <v>0.16433578064050122</v>
      </c>
      <c r="AQ121" s="247"/>
      <c r="AR121" s="274">
        <f t="shared" si="212"/>
        <v>0.18477288116347759</v>
      </c>
      <c r="AS121" s="275">
        <f t="shared" si="212"/>
        <v>0.22399778043708801</v>
      </c>
      <c r="AT121" s="275">
        <f t="shared" si="212"/>
        <v>0.23545356550371083</v>
      </c>
      <c r="AU121" s="276">
        <f t="shared" si="212"/>
        <v>0.21715178798289048</v>
      </c>
      <c r="AV121" s="247"/>
      <c r="AW121" s="274">
        <f t="shared" si="212"/>
        <v>0.2098030369939988</v>
      </c>
      <c r="AX121" s="275">
        <f t="shared" si="212"/>
        <v>0.17289056867997282</v>
      </c>
      <c r="AY121" s="275">
        <f t="shared" si="212"/>
        <v>0.16549900841483547</v>
      </c>
      <c r="AZ121" s="276">
        <f t="shared" si="212"/>
        <v>0.1830811051663816</v>
      </c>
      <c r="BA121" s="247"/>
      <c r="BB121" s="274">
        <f t="shared" si="212"/>
        <v>0.19631157951795047</v>
      </c>
      <c r="BC121" s="275">
        <f t="shared" si="212"/>
        <v>0.2334786551971012</v>
      </c>
      <c r="BD121" s="275">
        <f t="shared" si="212"/>
        <v>0.26491723199493394</v>
      </c>
      <c r="BE121" s="276">
        <f t="shared" si="212"/>
        <v>0.38542104176745673</v>
      </c>
      <c r="BF121" s="247"/>
      <c r="BG121" s="274">
        <f t="shared" si="212"/>
        <v>0.44363274035956929</v>
      </c>
      <c r="BH121" s="275">
        <f t="shared" si="212"/>
        <v>0.47330598604018764</v>
      </c>
      <c r="BI121" s="275">
        <f t="shared" si="212"/>
        <v>0.4954494050758424</v>
      </c>
      <c r="BJ121" s="276">
        <f t="shared" si="212"/>
        <v>0.39078694415220383</v>
      </c>
      <c r="BK121" s="247"/>
      <c r="BL121" s="274">
        <f t="shared" si="212"/>
        <v>0.39577975069155141</v>
      </c>
      <c r="BM121" s="275">
        <f t="shared" si="212"/>
        <v>0.39538665168344478</v>
      </c>
      <c r="BN121" s="275">
        <f t="shared" ref="BN121" si="214">BN112/BN119</f>
        <v>0.39639805173733578</v>
      </c>
      <c r="BO121" s="276">
        <f>BO112/BO119</f>
        <v>0.4353249450594287</v>
      </c>
      <c r="BP121" s="247"/>
      <c r="BQ121" s="274">
        <f>BQ112/BQ119</f>
        <v>0.40552105040585656</v>
      </c>
      <c r="BR121" s="275">
        <f>BR112/BR119</f>
        <v>0.40677672879269988</v>
      </c>
      <c r="BS121" s="275">
        <f>BS112/BS119</f>
        <v>0.40182132547591487</v>
      </c>
      <c r="BT121" s="276">
        <f>BT112/BT119</f>
        <v>0.3604860223302549</v>
      </c>
      <c r="BU121" s="247"/>
      <c r="BV121" s="274" t="str">
        <f>IF(G121&lt;&gt;0, G121, IF(F121&lt;&gt;0, F121, IF(E121&lt;&gt;0, E121, IF(D121&lt;&gt;0,D121, 0))))</f>
        <v>n/a</v>
      </c>
      <c r="BW121" s="275">
        <f>IF(L121&lt;&gt;0, L121, IF(K121&lt;&gt;0, K121, IF(J121&lt;&gt;0, J121, IF(I121&lt;&gt;0,I121, 0))))</f>
        <v>0.10149905051773635</v>
      </c>
      <c r="BX121" s="275">
        <f>IF(Q121&lt;&gt;0, Q121, IF(P121&lt;&gt;0, P121, IF(O121&lt;&gt;0, O121, IF(N121&lt;&gt;0,N121, 0))))</f>
        <v>0.10867413193519264</v>
      </c>
      <c r="BY121" s="275">
        <f>IF(V121&lt;&gt;0, V121, IF(U121&lt;&gt;0, U121, IF(T121&lt;&gt;0, T121, IF(S121&lt;&gt;0,S121, 0))))</f>
        <v>0.12282109282747325</v>
      </c>
      <c r="BZ121" s="275">
        <f>IF(AA121&lt;&gt;0, AA121, IF(Z121&lt;&gt;0, Z121, IF(Y121&lt;&gt;0, Y121, IF(X121&lt;&gt;0, X121, 0))))</f>
        <v>0.14907632431412451</v>
      </c>
      <c r="CA121" s="275">
        <f>IF(AF121&lt;&gt;0, AF121, IF(AE121&lt;&gt;0, AE121, IF(AD121&lt;&gt;0, AD121, IF(AC121&lt;&gt;0, AC121, 0))))</f>
        <v>0.12485312854032157</v>
      </c>
      <c r="CB121" s="275">
        <f>IF(AK121&lt;&gt;0, AK121, IF(AJ121&lt;&gt;0, AJ121, IF(AI121&lt;&gt;0, AI121, IF(AH121&lt;&gt;0, AH121, 0))))</f>
        <v>1.6493804725069158E-2</v>
      </c>
      <c r="CC121" s="275">
        <f>IF(AP121&lt;&gt;0, AP121, IF(AO121&lt;&gt;0, AO121, IF(AN121&lt;&gt;0, AN121, IF(AM121&lt;&gt;0, AM121, 0))))</f>
        <v>0.16433578064050122</v>
      </c>
      <c r="CD121" s="275">
        <f>IF(AU121&lt;&gt;0, AU121, IF(AT121&lt;&gt;0, AT121, IF(AS121&lt;&gt;0, AS121, IF(AR121&lt;&gt;0, AR121, 0))))</f>
        <v>0.21715178798289048</v>
      </c>
      <c r="CE121" s="275">
        <f>IF(AZ121&lt;&gt;0, AZ121, IF(AY121&lt;&gt;0, AY121, IF(AX121&lt;&gt;0, AX121, IF(AW121&lt;&gt;0, AW121, 0))))</f>
        <v>0.1830811051663816</v>
      </c>
      <c r="CF121" s="275">
        <f>IF(BE121&lt;&gt;0, BE121, IF(BD121&lt;&gt;0, BD121, IF(BC121&lt;&gt;0, BC121, IF(BB121&lt;&gt;0, BB121, 0))))</f>
        <v>0.38542104176745673</v>
      </c>
      <c r="CG121" s="275">
        <f>IF(BJ121&lt;&gt;0, BJ121, IF(BI121&lt;&gt;0, BI121, IF(BH121&lt;&gt;0, BH121, IF(BG121&lt;&gt;0, BG121, 0))))</f>
        <v>0.39078694415220383</v>
      </c>
      <c r="CH121" s="275">
        <f>IF(BO121&lt;&gt;0, BO121, IF(BN121&lt;&gt;0, BN121, IF(BM121&lt;&gt;0, BM121, IF(BL121&lt;&gt;0, BL121, 0))))</f>
        <v>0.4353249450594287</v>
      </c>
      <c r="CI121" s="276">
        <f>IF(BT121&lt;&gt;0, BT121, IF(BS121&lt;&gt;0, BS121, IF(BR121&lt;&gt;0, BR121, IF(BQ121&lt;&gt;0, BQ121, 0))))</f>
        <v>0.3604860223302549</v>
      </c>
      <c r="CJ121" s="738"/>
      <c r="CK121" s="738"/>
      <c r="CL121" s="738"/>
      <c r="CM121" s="738"/>
      <c r="CN121" s="738"/>
      <c r="CO121" s="738"/>
      <c r="CP121" s="738"/>
      <c r="CQ121" s="738"/>
      <c r="CR121" s="738"/>
      <c r="CS121" s="738"/>
      <c r="CT121" s="738"/>
      <c r="CU121" s="738"/>
      <c r="CV121" s="738"/>
      <c r="CW121" s="738"/>
      <c r="CX121" s="738"/>
      <c r="CY121" s="738"/>
      <c r="CZ121" s="738"/>
      <c r="DA121" s="738"/>
      <c r="DB121" s="738"/>
      <c r="DC121" s="738"/>
      <c r="DD121" s="738"/>
      <c r="DE121" s="738"/>
      <c r="DF121" s="738"/>
      <c r="DG121" s="738"/>
    </row>
    <row r="122" spans="1:111" s="238" customFormat="1" ht="15" x14ac:dyDescent="0.25">
      <c r="A122" s="278"/>
      <c r="B122" s="279"/>
      <c r="C122" s="234"/>
      <c r="D122" s="280"/>
      <c r="E122" s="281"/>
      <c r="F122" s="281"/>
      <c r="G122" s="282"/>
      <c r="H122" s="234"/>
      <c r="I122" s="280"/>
      <c r="J122" s="281"/>
      <c r="K122" s="281"/>
      <c r="L122" s="282"/>
      <c r="M122" s="234"/>
      <c r="N122" s="280"/>
      <c r="O122" s="281"/>
      <c r="P122" s="281"/>
      <c r="Q122" s="282"/>
      <c r="R122" s="234"/>
      <c r="S122" s="280"/>
      <c r="T122" s="281"/>
      <c r="U122" s="281"/>
      <c r="V122" s="282"/>
      <c r="W122" s="234"/>
      <c r="X122" s="280"/>
      <c r="Y122" s="281"/>
      <c r="Z122" s="281"/>
      <c r="AA122" s="282"/>
      <c r="AB122" s="234"/>
      <c r="AC122" s="280"/>
      <c r="AD122" s="281"/>
      <c r="AE122" s="281"/>
      <c r="AF122" s="282"/>
      <c r="AG122" s="234"/>
      <c r="AH122" s="280"/>
      <c r="AI122" s="281"/>
      <c r="AJ122" s="281"/>
      <c r="AK122" s="282"/>
      <c r="AL122" s="234"/>
      <c r="AM122" s="280"/>
      <c r="AN122" s="281"/>
      <c r="AO122" s="281"/>
      <c r="AP122" s="282"/>
      <c r="AQ122" s="234"/>
      <c r="AR122" s="280"/>
      <c r="AS122" s="281"/>
      <c r="AT122" s="281"/>
      <c r="AU122" s="282"/>
      <c r="AV122" s="234"/>
      <c r="AW122" s="280"/>
      <c r="AX122" s="281"/>
      <c r="AY122" s="281"/>
      <c r="AZ122" s="282"/>
      <c r="BA122" s="234"/>
      <c r="BB122" s="280"/>
      <c r="BC122" s="281"/>
      <c r="BD122" s="281"/>
      <c r="BE122" s="282"/>
      <c r="BF122" s="234"/>
      <c r="BG122" s="280"/>
      <c r="BH122" s="281"/>
      <c r="BI122" s="281"/>
      <c r="BJ122" s="282"/>
      <c r="BK122" s="234"/>
      <c r="BL122" s="280"/>
      <c r="BM122" s="281"/>
      <c r="BN122" s="281"/>
      <c r="BO122" s="282"/>
      <c r="BP122" s="234"/>
      <c r="BQ122" s="280"/>
      <c r="BR122" s="281"/>
      <c r="BS122" s="281"/>
      <c r="BT122" s="282"/>
      <c r="BU122" s="234"/>
      <c r="BV122" s="280"/>
      <c r="BW122" s="281"/>
      <c r="BX122" s="281"/>
      <c r="BY122" s="281"/>
      <c r="BZ122" s="281"/>
      <c r="CA122" s="281"/>
      <c r="CB122" s="281"/>
      <c r="CC122" s="281"/>
      <c r="CD122" s="281"/>
      <c r="CE122" s="281"/>
      <c r="CF122" s="281"/>
      <c r="CG122" s="281"/>
      <c r="CH122" s="281"/>
      <c r="CI122" s="282"/>
      <c r="CK122" s="738"/>
      <c r="CL122" s="738"/>
      <c r="CM122" s="738"/>
      <c r="CN122" s="738"/>
      <c r="CO122" s="738"/>
      <c r="CP122" s="738"/>
      <c r="CQ122" s="738"/>
      <c r="CR122" s="738"/>
      <c r="CS122" s="738"/>
      <c r="CT122" s="738"/>
      <c r="CU122" s="738"/>
      <c r="CV122" s="738"/>
      <c r="CW122" s="738"/>
      <c r="CX122" s="738"/>
      <c r="CY122" s="738"/>
      <c r="CZ122" s="738"/>
      <c r="DA122" s="738"/>
      <c r="DB122" s="738"/>
      <c r="DC122" s="738"/>
      <c r="DD122" s="738"/>
      <c r="DE122" s="738"/>
      <c r="DF122" s="738"/>
      <c r="DG122" s="738"/>
    </row>
    <row r="123" spans="1:111" ht="6" customHeight="1" x14ac:dyDescent="0.25">
      <c r="A123" s="234"/>
      <c r="B123" s="234"/>
      <c r="D123" s="2"/>
      <c r="E123" s="2"/>
      <c r="F123" s="2"/>
      <c r="G123" s="2"/>
      <c r="I123" s="2"/>
      <c r="J123" s="2"/>
      <c r="K123" s="2"/>
      <c r="L123" s="2"/>
      <c r="N123" s="2"/>
      <c r="O123" s="2"/>
      <c r="P123" s="2"/>
      <c r="Q123" s="2"/>
      <c r="S123" s="2"/>
      <c r="T123" s="2"/>
      <c r="U123" s="2"/>
      <c r="V123" s="2"/>
      <c r="X123" s="2"/>
      <c r="Y123" s="2"/>
      <c r="Z123" s="2"/>
      <c r="AA123" s="2"/>
      <c r="AC123" s="2"/>
      <c r="AD123" s="2"/>
      <c r="AE123" s="2"/>
      <c r="AF123" s="2"/>
      <c r="AH123" s="2"/>
      <c r="AI123" s="2"/>
      <c r="AJ123" s="2"/>
      <c r="AK123" s="2"/>
      <c r="AM123" s="2"/>
      <c r="AN123" s="2"/>
      <c r="AO123" s="2"/>
      <c r="AP123" s="2"/>
      <c r="AR123" s="2"/>
      <c r="AS123" s="2"/>
      <c r="AT123" s="2"/>
      <c r="AU123" s="2"/>
      <c r="AW123" s="2"/>
      <c r="AX123" s="2"/>
      <c r="AY123" s="2"/>
      <c r="AZ123" s="2"/>
      <c r="BB123" s="2"/>
      <c r="BC123" s="2"/>
      <c r="BD123" s="2"/>
      <c r="BE123" s="2"/>
      <c r="BG123" s="2"/>
      <c r="BH123" s="2"/>
      <c r="BI123" s="2"/>
      <c r="BJ123" s="2"/>
      <c r="BK123" s="3"/>
      <c r="BL123" s="2"/>
      <c r="BM123" s="2"/>
      <c r="BN123" s="2"/>
      <c r="BO123" s="2"/>
      <c r="BP123" s="3"/>
      <c r="BQ123" s="2"/>
      <c r="BR123" s="2"/>
      <c r="BS123" s="2"/>
      <c r="BT123" s="2"/>
      <c r="BU123" s="3"/>
      <c r="BV123" s="4"/>
      <c r="BW123" s="4"/>
      <c r="BX123" s="4"/>
      <c r="BY123" s="4"/>
      <c r="BZ123" s="4"/>
      <c r="CA123" s="4"/>
      <c r="CB123" s="4"/>
      <c r="CC123" s="5"/>
      <c r="CD123" s="5"/>
      <c r="CE123" s="5"/>
      <c r="CF123" s="5"/>
      <c r="CG123" s="5"/>
      <c r="CH123" s="5"/>
      <c r="CI123" s="5"/>
    </row>
    <row r="124" spans="1:111" s="238" customFormat="1" ht="15" customHeight="1" x14ac:dyDescent="0.25">
      <c r="A124" s="283" t="s">
        <v>215</v>
      </c>
      <c r="B124" s="283"/>
      <c r="C124" s="283"/>
      <c r="D124" s="284"/>
      <c r="E124" s="284"/>
      <c r="F124" s="284"/>
      <c r="G124" s="284"/>
      <c r="H124" s="284"/>
      <c r="I124" s="284"/>
      <c r="J124" s="284"/>
      <c r="K124" s="284"/>
      <c r="L124" s="284"/>
      <c r="M124" s="284"/>
      <c r="N124" s="284"/>
      <c r="O124" s="284"/>
      <c r="P124" s="284"/>
      <c r="Q124" s="284"/>
      <c r="R124" s="284"/>
      <c r="S124" s="284"/>
      <c r="T124" s="284"/>
      <c r="U124" s="284"/>
      <c r="V124" s="284"/>
      <c r="W124" s="284"/>
      <c r="X124" s="284"/>
      <c r="Y124" s="284"/>
      <c r="Z124" s="284"/>
      <c r="AA124" s="284"/>
      <c r="AB124" s="284"/>
      <c r="AC124" s="284"/>
      <c r="AD124" s="284"/>
      <c r="AE124" s="284"/>
      <c r="AF124" s="284"/>
      <c r="AG124" s="284"/>
      <c r="AH124" s="284"/>
      <c r="AI124" s="284"/>
      <c r="AJ124" s="284"/>
      <c r="AK124" s="284"/>
      <c r="AL124" s="284"/>
      <c r="AM124" s="284"/>
      <c r="AN124" s="284"/>
      <c r="AO124" s="284"/>
      <c r="AP124" s="284"/>
      <c r="AQ124" s="284"/>
      <c r="AR124" s="284"/>
      <c r="AS124" s="284"/>
      <c r="AT124" s="284"/>
      <c r="AU124" s="284"/>
      <c r="AV124" s="284"/>
      <c r="AW124" s="284"/>
      <c r="AX124" s="284"/>
      <c r="AY124" s="284"/>
      <c r="AZ124" s="284"/>
      <c r="BA124" s="284"/>
      <c r="BB124" s="284"/>
      <c r="BC124" s="284"/>
      <c r="BD124" s="284"/>
      <c r="BE124" s="284"/>
      <c r="BF124" s="284"/>
      <c r="BG124" s="284"/>
      <c r="BH124" s="284"/>
      <c r="BI124" s="284"/>
      <c r="BJ124" s="284"/>
      <c r="BK124" s="284"/>
      <c r="BL124" s="284"/>
      <c r="BM124" s="284"/>
      <c r="BN124" s="284"/>
      <c r="BO124" s="284"/>
      <c r="BP124" s="284"/>
      <c r="BQ124" s="284"/>
      <c r="BR124" s="284"/>
      <c r="BS124" s="284"/>
      <c r="BT124" s="284"/>
      <c r="BU124" s="284"/>
      <c r="BV124" s="284"/>
      <c r="BW124" s="284"/>
      <c r="BX124" s="284"/>
      <c r="BY124" s="284"/>
      <c r="BZ124" s="284"/>
      <c r="CA124" s="284"/>
      <c r="CB124" s="284"/>
      <c r="CC124" s="284"/>
      <c r="CD124" s="284"/>
      <c r="CE124" s="284"/>
      <c r="CF124" s="284"/>
      <c r="CG124" s="284"/>
      <c r="CH124" s="284"/>
      <c r="CI124" s="284"/>
    </row>
    <row r="125" spans="1:111" x14ac:dyDescent="0.25">
      <c r="A125" s="283" t="s">
        <v>202</v>
      </c>
      <c r="BL125" s="785"/>
      <c r="BM125" s="785"/>
      <c r="BN125" s="785"/>
      <c r="BO125" s="785"/>
      <c r="BP125" s="576"/>
      <c r="BQ125" s="785"/>
      <c r="BR125" s="785"/>
    </row>
    <row r="126" spans="1:111" x14ac:dyDescent="0.25">
      <c r="AR126" s="9"/>
      <c r="AS126" s="9"/>
      <c r="AT126" s="9"/>
      <c r="AU126" s="9"/>
      <c r="AW126" s="9"/>
    </row>
    <row r="127" spans="1:111" x14ac:dyDescent="0.25">
      <c r="AR127" s="106"/>
      <c r="AS127" s="106"/>
      <c r="AT127" s="106"/>
      <c r="AU127" s="106"/>
      <c r="AW127" s="9"/>
    </row>
    <row r="128" spans="1:111" x14ac:dyDescent="0.25">
      <c r="AR128" s="9"/>
      <c r="AS128" s="9"/>
      <c r="AT128" s="9"/>
      <c r="AU128" s="9"/>
      <c r="AW128" s="9"/>
    </row>
    <row r="129" spans="44:49" x14ac:dyDescent="0.25">
      <c r="AR129" s="9"/>
      <c r="AS129" s="9"/>
      <c r="AT129" s="9"/>
      <c r="AU129" s="9"/>
      <c r="AW129" s="9"/>
    </row>
    <row r="130" spans="44:49" x14ac:dyDescent="0.25">
      <c r="AR130" s="9"/>
      <c r="AS130" s="9"/>
      <c r="AT130" s="9"/>
      <c r="AU130" s="9"/>
      <c r="AW130" s="9"/>
    </row>
    <row r="131" spans="44:49" x14ac:dyDescent="0.25">
      <c r="AR131" s="9"/>
      <c r="AS131" s="9"/>
      <c r="AT131" s="9"/>
      <c r="AU131" s="9"/>
      <c r="AW131" s="9"/>
    </row>
    <row r="132" spans="44:49" x14ac:dyDescent="0.25">
      <c r="AR132" s="285"/>
      <c r="AS132" s="285"/>
      <c r="AT132" s="285"/>
      <c r="AU132" s="285"/>
      <c r="AW132" s="9"/>
    </row>
    <row r="133" spans="44:49" x14ac:dyDescent="0.25">
      <c r="AR133" s="9"/>
      <c r="AS133" s="9"/>
      <c r="AT133" s="9"/>
      <c r="AU133" s="9"/>
      <c r="AW133" s="9"/>
    </row>
  </sheetData>
  <mergeCells count="61">
    <mergeCell ref="AR7:AU7"/>
    <mergeCell ref="AW7:AZ7"/>
    <mergeCell ref="BB7:BE7"/>
    <mergeCell ref="S7:V7"/>
    <mergeCell ref="X7:AA7"/>
    <mergeCell ref="AC7:AF7"/>
    <mergeCell ref="AH7:AK7"/>
    <mergeCell ref="AM7:AP7"/>
    <mergeCell ref="A7:B8"/>
    <mergeCell ref="A65:B66"/>
    <mergeCell ref="D65:G65"/>
    <mergeCell ref="I65:L65"/>
    <mergeCell ref="N65:Q65"/>
    <mergeCell ref="A63:B63"/>
    <mergeCell ref="D7:G7"/>
    <mergeCell ref="I7:L7"/>
    <mergeCell ref="N7:Q7"/>
    <mergeCell ref="S65:V65"/>
    <mergeCell ref="X65:AA65"/>
    <mergeCell ref="AC65:AF65"/>
    <mergeCell ref="AH65:AK65"/>
    <mergeCell ref="AM65:AP65"/>
    <mergeCell ref="X74:AA74"/>
    <mergeCell ref="AC74:AF74"/>
    <mergeCell ref="AH74:AK74"/>
    <mergeCell ref="AM74:AP74"/>
    <mergeCell ref="AR74:AU74"/>
    <mergeCell ref="A74:B75"/>
    <mergeCell ref="D74:G74"/>
    <mergeCell ref="I74:L74"/>
    <mergeCell ref="N74:Q74"/>
    <mergeCell ref="S74:V74"/>
    <mergeCell ref="BB65:BE65"/>
    <mergeCell ref="BG65:BJ65"/>
    <mergeCell ref="AW74:AZ74"/>
    <mergeCell ref="BB74:BE74"/>
    <mergeCell ref="BG74:BJ74"/>
    <mergeCell ref="BG7:BJ7"/>
    <mergeCell ref="A102:B103"/>
    <mergeCell ref="D102:G102"/>
    <mergeCell ref="I102:L102"/>
    <mergeCell ref="N102:Q102"/>
    <mergeCell ref="S102:V102"/>
    <mergeCell ref="X102:AA102"/>
    <mergeCell ref="AC102:AF102"/>
    <mergeCell ref="AH102:AK102"/>
    <mergeCell ref="AM102:AP102"/>
    <mergeCell ref="AR102:AU102"/>
    <mergeCell ref="AW102:AZ102"/>
    <mergeCell ref="BB102:BE102"/>
    <mergeCell ref="BG102:BJ102"/>
    <mergeCell ref="AR65:AU65"/>
    <mergeCell ref="AW65:AZ65"/>
    <mergeCell ref="BQ7:BT7"/>
    <mergeCell ref="BQ65:BT65"/>
    <mergeCell ref="BQ74:BT74"/>
    <mergeCell ref="BQ102:BT102"/>
    <mergeCell ref="BL7:BO7"/>
    <mergeCell ref="BL65:BO65"/>
    <mergeCell ref="BL74:BO74"/>
    <mergeCell ref="BL102:BO102"/>
  </mergeCells>
  <pageMargins left="0.511811024" right="0.511811024" top="0.78740157499999996" bottom="0.78740157499999996" header="0.31496062000000002" footer="0.31496062000000002"/>
  <pageSetup paperSize="9" scale="10"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96E25-FA7B-4FAF-B25F-39BBB742C927}">
  <sheetPr>
    <pageSetUpPr fitToPage="1"/>
  </sheetPr>
  <dimension ref="A1:CM116"/>
  <sheetViews>
    <sheetView showGridLines="0" zoomScaleNormal="100" workbookViewId="0">
      <pane xSplit="2" ySplit="8" topLeftCell="C9" activePane="bottomRight" state="frozen"/>
      <selection activeCell="B5" sqref="B5:B6"/>
      <selection pane="topRight" activeCell="B5" sqref="B5:B6"/>
      <selection pane="bottomLeft" activeCell="B5" sqref="B5:B6"/>
      <selection pane="bottomRight"/>
    </sheetView>
  </sheetViews>
  <sheetFormatPr defaultRowHeight="13.5" x14ac:dyDescent="0.25"/>
  <cols>
    <col min="1" max="1" width="3" style="1" customWidth="1"/>
    <col min="2" max="2" width="97.7109375" style="1" customWidth="1"/>
    <col min="3" max="3" width="2.7109375" style="1" customWidth="1"/>
    <col min="4" max="4" width="10.28515625" style="7" bestFit="1" customWidth="1"/>
    <col min="5" max="7" width="15.7109375" style="7" customWidth="1"/>
    <col min="8" max="8" width="2.7109375" style="1" customWidth="1"/>
    <col min="9" max="12" width="15.7109375" style="7" customWidth="1"/>
    <col min="13" max="13" width="2.7109375" style="1" customWidth="1"/>
    <col min="14" max="17" width="15.7109375" style="7" customWidth="1"/>
    <col min="18" max="18" width="2.7109375" style="1" customWidth="1"/>
    <col min="19" max="22" width="15.7109375" style="7" customWidth="1"/>
    <col min="23" max="23" width="2.7109375" style="1" customWidth="1"/>
    <col min="24" max="27" width="15.7109375" style="7" customWidth="1"/>
    <col min="28" max="28" width="2.7109375" style="1" customWidth="1"/>
    <col min="29" max="32" width="15.7109375" style="7" customWidth="1"/>
    <col min="33" max="33" width="2.7109375" style="1" customWidth="1"/>
    <col min="34" max="37" width="15.7109375" style="7" customWidth="1"/>
    <col min="38" max="38" width="2.7109375" style="1" customWidth="1"/>
    <col min="39" max="42" width="15.7109375" style="7" customWidth="1"/>
    <col min="43" max="43" width="2.7109375" style="1" customWidth="1"/>
    <col min="44" max="47" width="15.7109375" style="7" customWidth="1"/>
    <col min="48" max="48" width="2.7109375" style="1" customWidth="1"/>
    <col min="49" max="52" width="15.7109375" style="7" customWidth="1"/>
    <col min="53" max="53" width="2.7109375" style="1" customWidth="1"/>
    <col min="54" max="57" width="15.7109375" style="7" customWidth="1"/>
    <col min="58" max="58" width="2.7109375" style="1" customWidth="1"/>
    <col min="59" max="62" width="15.7109375" style="7" customWidth="1"/>
    <col min="63" max="63" width="2.7109375" style="8" customWidth="1"/>
    <col min="64" max="67" width="15.7109375" style="7" customWidth="1"/>
    <col min="68" max="68" width="2.7109375" style="8" customWidth="1"/>
    <col min="69" max="72" width="15.7109375" style="7" customWidth="1"/>
    <col min="73" max="73" width="2.7109375" style="8" customWidth="1"/>
    <col min="74" max="80" width="17.42578125" style="9" customWidth="1"/>
    <col min="81" max="87" width="17.42578125" style="106" customWidth="1"/>
    <col min="88" max="16384" width="9.140625" style="1"/>
  </cols>
  <sheetData>
    <row r="1" spans="1:91" x14ac:dyDescent="0.25">
      <c r="D1" s="2"/>
      <c r="E1" s="2"/>
      <c r="F1" s="2"/>
      <c r="G1" s="2"/>
      <c r="I1" s="2"/>
      <c r="J1" s="2"/>
      <c r="K1" s="2"/>
      <c r="L1" s="2"/>
      <c r="N1" s="2"/>
      <c r="O1" s="2"/>
      <c r="P1" s="2"/>
      <c r="Q1" s="2"/>
      <c r="S1" s="2"/>
      <c r="T1" s="2"/>
      <c r="U1" s="2"/>
      <c r="V1" s="2"/>
      <c r="X1" s="2"/>
      <c r="Y1" s="2"/>
      <c r="Z1" s="2"/>
      <c r="AA1" s="2"/>
      <c r="AC1" s="2"/>
      <c r="AD1" s="2"/>
      <c r="AE1" s="2"/>
      <c r="AF1" s="2"/>
      <c r="AH1" s="2"/>
      <c r="AI1" s="2"/>
      <c r="AJ1" s="2"/>
      <c r="AK1" s="2"/>
      <c r="AM1" s="2"/>
      <c r="AN1" s="2"/>
      <c r="AO1" s="2"/>
      <c r="AP1" s="2"/>
      <c r="AR1" s="2"/>
      <c r="AS1" s="2"/>
      <c r="AT1" s="2"/>
      <c r="AU1" s="2"/>
      <c r="AW1" s="2"/>
      <c r="AX1" s="2"/>
      <c r="AY1" s="2"/>
      <c r="AZ1" s="2"/>
      <c r="BB1" s="2"/>
      <c r="BC1" s="2"/>
      <c r="BD1" s="2"/>
      <c r="BE1" s="2"/>
      <c r="BG1" s="2"/>
      <c r="BH1" s="2"/>
      <c r="BI1" s="2"/>
      <c r="BJ1" s="2"/>
      <c r="BL1" s="2"/>
      <c r="BM1" s="2"/>
      <c r="BN1" s="2"/>
      <c r="BO1" s="2"/>
      <c r="BQ1" s="2"/>
      <c r="BR1" s="2"/>
      <c r="BS1" s="2"/>
      <c r="BT1" s="2"/>
      <c r="BV1" s="4"/>
      <c r="BW1" s="4"/>
      <c r="BX1" s="4"/>
      <c r="BY1" s="4"/>
      <c r="BZ1" s="4"/>
      <c r="CA1" s="4"/>
      <c r="CB1" s="4"/>
      <c r="CC1" s="5"/>
      <c r="CD1" s="5"/>
      <c r="CE1" s="5"/>
      <c r="CF1" s="5"/>
      <c r="CG1" s="5"/>
      <c r="CH1" s="5"/>
      <c r="CI1" s="5"/>
    </row>
    <row r="2" spans="1:91" x14ac:dyDescent="0.25">
      <c r="D2" s="2"/>
      <c r="E2" s="2"/>
      <c r="F2" s="2"/>
      <c r="G2" s="2"/>
      <c r="I2" s="2"/>
      <c r="J2" s="2"/>
      <c r="K2" s="2"/>
      <c r="L2" s="2"/>
      <c r="N2" s="2"/>
      <c r="O2" s="2"/>
      <c r="P2" s="2"/>
      <c r="Q2" s="2"/>
      <c r="S2" s="2"/>
      <c r="T2" s="2"/>
      <c r="U2" s="2"/>
      <c r="V2" s="2"/>
      <c r="X2" s="2"/>
      <c r="Y2" s="2"/>
      <c r="Z2" s="2"/>
      <c r="AA2" s="2"/>
      <c r="AC2" s="2"/>
      <c r="AD2" s="2"/>
      <c r="AE2" s="2"/>
      <c r="AF2" s="2"/>
      <c r="AH2" s="2"/>
      <c r="AI2" s="2"/>
      <c r="AJ2" s="2"/>
      <c r="AK2" s="2"/>
      <c r="AM2" s="2"/>
      <c r="AN2" s="2"/>
      <c r="AO2" s="2"/>
      <c r="AP2" s="2"/>
      <c r="AR2" s="2"/>
      <c r="AS2" s="2"/>
      <c r="AT2" s="2"/>
      <c r="AU2" s="2"/>
      <c r="AW2" s="2"/>
      <c r="AX2" s="2"/>
      <c r="AY2" s="2"/>
      <c r="AZ2" s="2"/>
      <c r="BB2" s="2"/>
      <c r="BC2" s="2"/>
      <c r="BD2" s="2"/>
      <c r="BE2" s="2"/>
      <c r="BG2" s="2"/>
      <c r="BH2" s="2"/>
      <c r="BI2" s="2"/>
      <c r="BJ2" s="2"/>
      <c r="BL2" s="2"/>
      <c r="BM2" s="2"/>
      <c r="BN2" s="2"/>
      <c r="BO2" s="2"/>
      <c r="BQ2" s="2"/>
      <c r="BR2" s="2"/>
      <c r="BS2" s="2"/>
      <c r="BT2" s="2"/>
      <c r="BV2" s="4"/>
      <c r="BW2" s="4"/>
      <c r="BX2" s="4"/>
      <c r="BY2" s="4"/>
      <c r="BZ2" s="4"/>
      <c r="CA2" s="4"/>
      <c r="CB2" s="4"/>
      <c r="CC2" s="5"/>
      <c r="CD2" s="5"/>
      <c r="CE2" s="5"/>
      <c r="CF2" s="5"/>
      <c r="CG2" s="5"/>
      <c r="CH2" s="5"/>
      <c r="CI2" s="5"/>
    </row>
    <row r="3" spans="1:91" x14ac:dyDescent="0.25">
      <c r="D3" s="2"/>
      <c r="E3" s="2"/>
      <c r="F3" s="2"/>
      <c r="G3" s="2"/>
      <c r="I3" s="2"/>
      <c r="J3" s="2"/>
      <c r="K3" s="2"/>
      <c r="L3" s="2"/>
      <c r="N3" s="2"/>
      <c r="O3" s="2"/>
      <c r="P3" s="2"/>
      <c r="Q3" s="2"/>
      <c r="S3" s="2"/>
      <c r="T3" s="2"/>
      <c r="U3" s="2"/>
      <c r="V3" s="2"/>
      <c r="X3" s="2"/>
      <c r="Y3" s="2"/>
      <c r="Z3" s="2"/>
      <c r="AA3" s="2"/>
      <c r="AC3" s="2"/>
      <c r="AD3" s="2"/>
      <c r="AE3" s="2"/>
      <c r="AF3" s="2"/>
      <c r="AH3" s="2"/>
      <c r="AI3" s="2"/>
      <c r="AJ3" s="2"/>
      <c r="AK3" s="2"/>
      <c r="AM3" s="2"/>
      <c r="AN3" s="2"/>
      <c r="AO3" s="2"/>
      <c r="AP3" s="2"/>
      <c r="AR3" s="2"/>
      <c r="AS3" s="2"/>
      <c r="AT3" s="2"/>
      <c r="AU3" s="2"/>
      <c r="AW3" s="2"/>
      <c r="AX3" s="2"/>
      <c r="AY3" s="2"/>
      <c r="AZ3" s="2"/>
      <c r="BB3" s="2"/>
      <c r="BC3" s="2"/>
      <c r="BD3" s="2"/>
      <c r="BE3" s="2"/>
      <c r="BG3" s="2"/>
      <c r="BH3" s="2"/>
      <c r="BI3" s="2"/>
      <c r="BJ3" s="2"/>
      <c r="BL3" s="2"/>
      <c r="BM3" s="2"/>
      <c r="BN3" s="2"/>
      <c r="BO3" s="2"/>
      <c r="BQ3" s="2"/>
      <c r="BR3" s="2"/>
      <c r="BS3" s="2"/>
      <c r="BT3" s="2"/>
      <c r="BV3" s="4"/>
      <c r="BW3" s="4"/>
      <c r="BX3" s="4"/>
      <c r="BY3" s="4"/>
      <c r="BZ3" s="4"/>
      <c r="CA3" s="4"/>
      <c r="CB3" s="4"/>
      <c r="CC3" s="5"/>
      <c r="CD3" s="5"/>
      <c r="CE3" s="5"/>
      <c r="CF3" s="5"/>
      <c r="CG3" s="5"/>
      <c r="CH3" s="5"/>
      <c r="CI3" s="5"/>
    </row>
    <row r="4" spans="1:91" x14ac:dyDescent="0.25">
      <c r="D4" s="2"/>
      <c r="E4" s="2"/>
      <c r="F4" s="2"/>
      <c r="G4" s="2"/>
      <c r="I4" s="2"/>
      <c r="J4" s="2"/>
      <c r="K4" s="2"/>
      <c r="L4" s="2"/>
      <c r="N4" s="2"/>
      <c r="O4" s="2"/>
      <c r="P4" s="2"/>
      <c r="Q4" s="2"/>
      <c r="S4" s="2"/>
      <c r="T4" s="2"/>
      <c r="U4" s="2"/>
      <c r="V4" s="2"/>
      <c r="X4" s="2"/>
      <c r="Y4" s="2"/>
      <c r="Z4" s="2"/>
      <c r="AA4" s="2"/>
      <c r="AC4" s="2"/>
      <c r="AD4" s="2"/>
      <c r="AE4" s="2"/>
      <c r="AF4" s="2"/>
      <c r="AH4" s="2"/>
      <c r="AI4" s="2"/>
      <c r="AJ4" s="2"/>
      <c r="AK4" s="2"/>
      <c r="AM4" s="2"/>
      <c r="AN4" s="2"/>
      <c r="AO4" s="2"/>
      <c r="AP4" s="2"/>
      <c r="AR4" s="2"/>
      <c r="AS4" s="2"/>
      <c r="AT4" s="2"/>
      <c r="AU4" s="2"/>
      <c r="AW4" s="2"/>
      <c r="AX4" s="2"/>
      <c r="AY4" s="2"/>
      <c r="AZ4" s="2"/>
      <c r="BB4" s="2"/>
      <c r="BC4" s="2"/>
      <c r="BD4" s="2"/>
      <c r="BE4" s="2"/>
      <c r="BG4" s="2"/>
      <c r="BH4" s="2"/>
      <c r="BI4" s="2"/>
      <c r="BJ4" s="2"/>
      <c r="BL4" s="2"/>
      <c r="BM4" s="2"/>
      <c r="BN4" s="2"/>
      <c r="BO4" s="2"/>
      <c r="BQ4" s="2"/>
      <c r="BR4" s="2"/>
      <c r="BS4" s="2"/>
      <c r="BT4" s="2"/>
      <c r="BV4" s="4"/>
      <c r="BW4" s="4"/>
      <c r="BX4" s="4"/>
      <c r="BY4" s="4"/>
      <c r="BZ4" s="4"/>
      <c r="CA4" s="4"/>
      <c r="CB4" s="4"/>
      <c r="CC4" s="5"/>
      <c r="CD4" s="5"/>
      <c r="CE4" s="5"/>
      <c r="CF4" s="5"/>
      <c r="CG4" s="5"/>
      <c r="CH4" s="5"/>
      <c r="CI4" s="5"/>
    </row>
    <row r="5" spans="1:91" x14ac:dyDescent="0.25">
      <c r="D5" s="2"/>
      <c r="E5" s="2"/>
      <c r="F5" s="2"/>
      <c r="G5" s="2"/>
      <c r="I5" s="2"/>
      <c r="J5" s="2"/>
      <c r="K5" s="2"/>
      <c r="L5" s="2"/>
      <c r="N5" s="2"/>
      <c r="O5" s="2"/>
      <c r="P5" s="2"/>
      <c r="Q5" s="2"/>
      <c r="S5" s="2"/>
      <c r="T5" s="2"/>
      <c r="U5" s="2"/>
      <c r="V5" s="2"/>
      <c r="X5" s="2"/>
      <c r="Y5" s="2"/>
      <c r="Z5" s="2"/>
      <c r="AA5" s="2"/>
      <c r="AC5" s="2"/>
      <c r="AD5" s="2"/>
      <c r="AE5" s="2"/>
      <c r="AF5" s="2"/>
      <c r="AH5" s="2"/>
      <c r="AI5" s="2"/>
      <c r="AJ5" s="2"/>
      <c r="AK5" s="2"/>
      <c r="AM5" s="2"/>
      <c r="AN5" s="2"/>
      <c r="AO5" s="2"/>
      <c r="AP5" s="2"/>
      <c r="AR5" s="2"/>
      <c r="AS5" s="2"/>
      <c r="AT5" s="2"/>
      <c r="AU5" s="2"/>
      <c r="AW5" s="2"/>
      <c r="AX5" s="2"/>
      <c r="AY5" s="2"/>
      <c r="AZ5" s="2"/>
      <c r="BB5" s="2"/>
      <c r="BC5" s="2"/>
      <c r="BD5" s="2"/>
      <c r="BE5" s="2"/>
      <c r="BG5" s="2"/>
      <c r="BH5" s="2"/>
      <c r="BI5" s="2"/>
      <c r="BJ5" s="2"/>
      <c r="BL5" s="2"/>
      <c r="BM5" s="2"/>
      <c r="BN5" s="2"/>
      <c r="BO5" s="2"/>
      <c r="BQ5" s="2"/>
      <c r="BR5" s="2"/>
      <c r="BS5" s="2"/>
      <c r="BT5" s="2"/>
      <c r="BV5" s="4"/>
      <c r="BW5" s="4"/>
      <c r="BX5" s="4"/>
      <c r="BY5" s="4"/>
      <c r="BZ5" s="4"/>
      <c r="CA5" s="4"/>
      <c r="CB5" s="4"/>
      <c r="CC5" s="5"/>
      <c r="CD5" s="5"/>
      <c r="CE5" s="5"/>
      <c r="CF5" s="5"/>
      <c r="CG5" s="5"/>
      <c r="CH5" s="5"/>
      <c r="CI5" s="5"/>
    </row>
    <row r="6" spans="1:91" ht="6" customHeight="1" x14ac:dyDescent="0.25">
      <c r="A6" s="6"/>
      <c r="B6" s="7"/>
      <c r="C6" s="8"/>
      <c r="H6" s="8"/>
      <c r="M6" s="8"/>
      <c r="R6" s="8"/>
      <c r="W6" s="8"/>
      <c r="AB6" s="8"/>
      <c r="AG6" s="8"/>
      <c r="AL6" s="8"/>
      <c r="AQ6" s="8"/>
      <c r="AV6" s="8"/>
      <c r="BA6" s="8"/>
      <c r="BF6" s="8"/>
      <c r="BK6" s="7"/>
      <c r="BP6" s="7"/>
      <c r="BU6" s="7"/>
      <c r="BV6" s="7"/>
      <c r="BW6" s="7"/>
      <c r="BX6" s="7"/>
      <c r="BY6" s="7"/>
      <c r="BZ6" s="7"/>
      <c r="CA6" s="7"/>
      <c r="CB6" s="7"/>
      <c r="CC6" s="7"/>
      <c r="CD6" s="7"/>
      <c r="CE6" s="7"/>
      <c r="CF6" s="7"/>
      <c r="CG6" s="7"/>
      <c r="CH6" s="7"/>
      <c r="CI6" s="9"/>
    </row>
    <row r="7" spans="1:91" x14ac:dyDescent="0.25">
      <c r="A7" s="833" t="s">
        <v>30</v>
      </c>
      <c r="B7" s="834"/>
      <c r="C7" s="568"/>
      <c r="D7" s="819">
        <v>2012</v>
      </c>
      <c r="E7" s="820"/>
      <c r="F7" s="820"/>
      <c r="G7" s="821"/>
      <c r="H7" s="569"/>
      <c r="I7" s="819">
        <v>2013</v>
      </c>
      <c r="J7" s="820"/>
      <c r="K7" s="820"/>
      <c r="L7" s="821"/>
      <c r="M7" s="569"/>
      <c r="N7" s="819">
        <v>2014</v>
      </c>
      <c r="O7" s="820"/>
      <c r="P7" s="820"/>
      <c r="Q7" s="821"/>
      <c r="R7" s="569"/>
      <c r="S7" s="819">
        <v>2015</v>
      </c>
      <c r="T7" s="820"/>
      <c r="U7" s="820"/>
      <c r="V7" s="821"/>
      <c r="W7" s="569"/>
      <c r="X7" s="819">
        <v>2016</v>
      </c>
      <c r="Y7" s="820"/>
      <c r="Z7" s="820"/>
      <c r="AA7" s="821"/>
      <c r="AB7" s="569"/>
      <c r="AC7" s="819">
        <v>2017</v>
      </c>
      <c r="AD7" s="820"/>
      <c r="AE7" s="820"/>
      <c r="AF7" s="821"/>
      <c r="AG7" s="568"/>
      <c r="AH7" s="819">
        <v>2018</v>
      </c>
      <c r="AI7" s="820"/>
      <c r="AJ7" s="820"/>
      <c r="AK7" s="821"/>
      <c r="AL7" s="568"/>
      <c r="AM7" s="819">
        <v>2019</v>
      </c>
      <c r="AN7" s="820"/>
      <c r="AO7" s="820"/>
      <c r="AP7" s="821"/>
      <c r="AQ7" s="569"/>
      <c r="AR7" s="819">
        <v>2020</v>
      </c>
      <c r="AS7" s="820"/>
      <c r="AT7" s="820"/>
      <c r="AU7" s="821"/>
      <c r="AV7" s="569"/>
      <c r="AW7" s="819">
        <v>2021</v>
      </c>
      <c r="AX7" s="820"/>
      <c r="AY7" s="820"/>
      <c r="AZ7" s="821"/>
      <c r="BA7" s="569"/>
      <c r="BB7" s="819">
        <v>2022</v>
      </c>
      <c r="BC7" s="820"/>
      <c r="BD7" s="820"/>
      <c r="BE7" s="821"/>
      <c r="BF7" s="569"/>
      <c r="BG7" s="819">
        <v>2023</v>
      </c>
      <c r="BH7" s="820"/>
      <c r="BI7" s="820"/>
      <c r="BJ7" s="821"/>
      <c r="BK7" s="570"/>
      <c r="BL7" s="819">
        <v>2024</v>
      </c>
      <c r="BM7" s="820"/>
      <c r="BN7" s="820"/>
      <c r="BO7" s="821"/>
      <c r="BP7" s="570"/>
      <c r="BQ7" s="819">
        <v>2025</v>
      </c>
      <c r="BR7" s="820"/>
      <c r="BS7" s="820"/>
      <c r="BT7" s="821"/>
      <c r="BU7" s="570"/>
      <c r="BV7" s="11"/>
      <c r="BW7" s="12"/>
      <c r="BX7" s="12"/>
      <c r="BY7" s="12"/>
      <c r="BZ7" s="12"/>
      <c r="CA7" s="12"/>
      <c r="CB7" s="13"/>
      <c r="CC7" s="14"/>
      <c r="CD7" s="14"/>
      <c r="CE7" s="14"/>
      <c r="CF7" s="14"/>
      <c r="CG7" s="15"/>
      <c r="CH7" s="15"/>
      <c r="CI7" s="16"/>
    </row>
    <row r="8" spans="1:91" s="28" customFormat="1" x14ac:dyDescent="0.25">
      <c r="A8" s="835"/>
      <c r="B8" s="836"/>
      <c r="C8" s="571"/>
      <c r="D8" s="18" t="s">
        <v>149</v>
      </c>
      <c r="E8" s="19" t="s">
        <v>150</v>
      </c>
      <c r="F8" s="19" t="s">
        <v>151</v>
      </c>
      <c r="G8" s="20" t="s">
        <v>152</v>
      </c>
      <c r="H8" s="152"/>
      <c r="I8" s="18" t="s">
        <v>149</v>
      </c>
      <c r="J8" s="19" t="s">
        <v>150</v>
      </c>
      <c r="K8" s="19" t="s">
        <v>151</v>
      </c>
      <c r="L8" s="20" t="s">
        <v>152</v>
      </c>
      <c r="M8" s="572"/>
      <c r="N8" s="18" t="s">
        <v>149</v>
      </c>
      <c r="O8" s="19" t="s">
        <v>150</v>
      </c>
      <c r="P8" s="19" t="s">
        <v>151</v>
      </c>
      <c r="Q8" s="20" t="s">
        <v>152</v>
      </c>
      <c r="R8" s="572"/>
      <c r="S8" s="18" t="s">
        <v>149</v>
      </c>
      <c r="T8" s="19" t="s">
        <v>150</v>
      </c>
      <c r="U8" s="19" t="s">
        <v>151</v>
      </c>
      <c r="V8" s="20" t="s">
        <v>152</v>
      </c>
      <c r="W8" s="572"/>
      <c r="X8" s="18" t="s">
        <v>149</v>
      </c>
      <c r="Y8" s="19" t="s">
        <v>150</v>
      </c>
      <c r="Z8" s="19" t="s">
        <v>151</v>
      </c>
      <c r="AA8" s="20" t="s">
        <v>152</v>
      </c>
      <c r="AB8" s="572"/>
      <c r="AC8" s="18" t="s">
        <v>149</v>
      </c>
      <c r="AD8" s="19" t="s">
        <v>150</v>
      </c>
      <c r="AE8" s="19" t="s">
        <v>151</v>
      </c>
      <c r="AF8" s="20" t="s">
        <v>152</v>
      </c>
      <c r="AG8" s="571"/>
      <c r="AH8" s="18" t="s">
        <v>149</v>
      </c>
      <c r="AI8" s="19" t="s">
        <v>150</v>
      </c>
      <c r="AJ8" s="19" t="s">
        <v>151</v>
      </c>
      <c r="AK8" s="20" t="s">
        <v>152</v>
      </c>
      <c r="AL8" s="571"/>
      <c r="AM8" s="18" t="s">
        <v>149</v>
      </c>
      <c r="AN8" s="19" t="s">
        <v>150</v>
      </c>
      <c r="AO8" s="19" t="s">
        <v>151</v>
      </c>
      <c r="AP8" s="20" t="s">
        <v>152</v>
      </c>
      <c r="AQ8" s="572"/>
      <c r="AR8" s="18" t="s">
        <v>149</v>
      </c>
      <c r="AS8" s="19" t="s">
        <v>150</v>
      </c>
      <c r="AT8" s="19" t="s">
        <v>151</v>
      </c>
      <c r="AU8" s="20" t="s">
        <v>152</v>
      </c>
      <c r="AV8" s="572"/>
      <c r="AW8" s="18" t="s">
        <v>149</v>
      </c>
      <c r="AX8" s="19" t="s">
        <v>150</v>
      </c>
      <c r="AY8" s="19" t="s">
        <v>151</v>
      </c>
      <c r="AZ8" s="20" t="s">
        <v>152</v>
      </c>
      <c r="BA8" s="572"/>
      <c r="BB8" s="18" t="s">
        <v>149</v>
      </c>
      <c r="BC8" s="19" t="s">
        <v>150</v>
      </c>
      <c r="BD8" s="19" t="s">
        <v>151</v>
      </c>
      <c r="BE8" s="20" t="s">
        <v>152</v>
      </c>
      <c r="BF8" s="572"/>
      <c r="BG8" s="18" t="s">
        <v>149</v>
      </c>
      <c r="BH8" s="19" t="s">
        <v>150</v>
      </c>
      <c r="BI8" s="19" t="s">
        <v>151</v>
      </c>
      <c r="BJ8" s="20" t="s">
        <v>152</v>
      </c>
      <c r="BK8" s="154"/>
      <c r="BL8" s="18" t="s">
        <v>149</v>
      </c>
      <c r="BM8" s="19" t="s">
        <v>150</v>
      </c>
      <c r="BN8" s="19" t="s">
        <v>151</v>
      </c>
      <c r="BO8" s="20" t="s">
        <v>152</v>
      </c>
      <c r="BP8" s="154"/>
      <c r="BQ8" s="18" t="s">
        <v>149</v>
      </c>
      <c r="BR8" s="19" t="s">
        <v>150</v>
      </c>
      <c r="BS8" s="19" t="s">
        <v>151</v>
      </c>
      <c r="BT8" s="20" t="s">
        <v>152</v>
      </c>
      <c r="BU8" s="154"/>
      <c r="BV8" s="24">
        <v>2012</v>
      </c>
      <c r="BW8" s="25">
        <v>2013</v>
      </c>
      <c r="BX8" s="25">
        <v>2014</v>
      </c>
      <c r="BY8" s="25">
        <v>2015</v>
      </c>
      <c r="BZ8" s="25">
        <v>2016</v>
      </c>
      <c r="CA8" s="25">
        <v>2017</v>
      </c>
      <c r="CB8" s="25">
        <v>2018</v>
      </c>
      <c r="CC8" s="26">
        <v>2019</v>
      </c>
      <c r="CD8" s="26">
        <v>2020</v>
      </c>
      <c r="CE8" s="26">
        <v>2021</v>
      </c>
      <c r="CF8" s="26">
        <v>2022</v>
      </c>
      <c r="CG8" s="26">
        <v>2023</v>
      </c>
      <c r="CH8" s="26">
        <v>2024</v>
      </c>
      <c r="CI8" s="27">
        <v>2025</v>
      </c>
    </row>
    <row r="9" spans="1:91" ht="6" customHeight="1" x14ac:dyDescent="0.25">
      <c r="A9" s="837"/>
      <c r="B9" s="7"/>
      <c r="C9" s="8"/>
      <c r="H9" s="8"/>
      <c r="M9" s="8"/>
      <c r="R9" s="8"/>
      <c r="W9" s="8"/>
      <c r="AB9" s="8"/>
      <c r="AG9" s="8"/>
      <c r="AL9" s="8"/>
      <c r="AQ9" s="8"/>
      <c r="AV9" s="8"/>
      <c r="BA9" s="8"/>
      <c r="BF9" s="8"/>
      <c r="BK9" s="7"/>
      <c r="BP9" s="7"/>
      <c r="BU9" s="7"/>
      <c r="BV9" s="7"/>
      <c r="BW9" s="7"/>
      <c r="BX9" s="7"/>
      <c r="BY9" s="7"/>
      <c r="BZ9" s="7"/>
      <c r="CA9" s="7"/>
      <c r="CB9" s="7"/>
      <c r="CC9" s="7"/>
      <c r="CD9" s="7"/>
      <c r="CE9" s="7"/>
      <c r="CF9" s="7"/>
      <c r="CG9" s="7"/>
      <c r="CH9" s="7"/>
      <c r="CI9" s="9"/>
    </row>
    <row r="10" spans="1:91" x14ac:dyDescent="0.25">
      <c r="A10" s="838"/>
      <c r="B10" s="30"/>
      <c r="C10" s="8"/>
      <c r="D10" s="32"/>
      <c r="E10" s="33"/>
      <c r="F10" s="33"/>
      <c r="G10" s="34"/>
      <c r="H10" s="8"/>
      <c r="I10" s="32"/>
      <c r="J10" s="33"/>
      <c r="K10" s="33"/>
      <c r="L10" s="34"/>
      <c r="M10" s="8"/>
      <c r="N10" s="32"/>
      <c r="O10" s="33"/>
      <c r="P10" s="33"/>
      <c r="Q10" s="34"/>
      <c r="R10" s="8"/>
      <c r="S10" s="32"/>
      <c r="T10" s="33"/>
      <c r="U10" s="33"/>
      <c r="V10" s="34"/>
      <c r="W10" s="8"/>
      <c r="X10" s="32"/>
      <c r="Y10" s="33"/>
      <c r="Z10" s="33"/>
      <c r="AA10" s="34"/>
      <c r="AB10" s="8"/>
      <c r="AC10" s="32"/>
      <c r="AD10" s="33"/>
      <c r="AE10" s="33"/>
      <c r="AF10" s="34"/>
      <c r="AG10" s="8"/>
      <c r="AH10" s="32"/>
      <c r="AI10" s="33"/>
      <c r="AJ10" s="33"/>
      <c r="AK10" s="34"/>
      <c r="AL10" s="8"/>
      <c r="AM10" s="32"/>
      <c r="AN10" s="33"/>
      <c r="AO10" s="33"/>
      <c r="AP10" s="34"/>
      <c r="AQ10" s="8"/>
      <c r="AR10" s="32"/>
      <c r="AS10" s="33"/>
      <c r="AT10" s="33"/>
      <c r="AU10" s="34"/>
      <c r="AV10" s="8"/>
      <c r="AW10" s="32"/>
      <c r="AX10" s="33"/>
      <c r="AY10" s="33"/>
      <c r="AZ10" s="34"/>
      <c r="BA10" s="8"/>
      <c r="BB10" s="32"/>
      <c r="BC10" s="33"/>
      <c r="BD10" s="33"/>
      <c r="BE10" s="34"/>
      <c r="BF10" s="8"/>
      <c r="BG10" s="32"/>
      <c r="BH10" s="33"/>
      <c r="BI10" s="33"/>
      <c r="BJ10" s="34"/>
      <c r="BK10" s="354"/>
      <c r="BL10" s="573"/>
      <c r="BM10" s="574"/>
      <c r="BN10" s="574"/>
      <c r="BO10" s="34"/>
      <c r="BP10" s="354"/>
      <c r="BQ10" s="573"/>
      <c r="BR10" s="574"/>
      <c r="BS10" s="574"/>
      <c r="BT10" s="34"/>
      <c r="BU10" s="354"/>
      <c r="BV10" s="32"/>
      <c r="BW10" s="36"/>
      <c r="BX10" s="36"/>
      <c r="BY10" s="36"/>
      <c r="BZ10" s="36"/>
      <c r="CA10" s="36"/>
      <c r="CB10" s="36"/>
      <c r="CC10" s="36"/>
      <c r="CD10" s="36"/>
      <c r="CE10" s="36"/>
      <c r="CF10" s="36"/>
      <c r="CG10" s="36"/>
      <c r="CH10" s="36"/>
      <c r="CI10" s="37"/>
    </row>
    <row r="11" spans="1:91" x14ac:dyDescent="0.25">
      <c r="A11" s="858" t="s">
        <v>160</v>
      </c>
      <c r="B11" s="575"/>
      <c r="C11" s="54"/>
      <c r="D11" s="41">
        <v>67.526424720000009</v>
      </c>
      <c r="E11" s="42">
        <v>71.755813250000003</v>
      </c>
      <c r="F11" s="42">
        <v>76.691107169999981</v>
      </c>
      <c r="G11" s="43">
        <v>77.616145930000002</v>
      </c>
      <c r="H11" s="54"/>
      <c r="I11" s="41">
        <v>75.674786149999989</v>
      </c>
      <c r="J11" s="42">
        <v>85.692381769999997</v>
      </c>
      <c r="K11" s="42">
        <v>89.11379654000001</v>
      </c>
      <c r="L11" s="43">
        <v>81.589289839999992</v>
      </c>
      <c r="M11" s="54"/>
      <c r="N11" s="41">
        <v>85.530358730000017</v>
      </c>
      <c r="O11" s="42">
        <v>87.720163010000007</v>
      </c>
      <c r="P11" s="42">
        <v>89.702797939999996</v>
      </c>
      <c r="Q11" s="43">
        <v>83.523636689999989</v>
      </c>
      <c r="R11" s="54"/>
      <c r="S11" s="41">
        <v>92.32685072999999</v>
      </c>
      <c r="T11" s="42">
        <v>73.363330229999988</v>
      </c>
      <c r="U11" s="42">
        <v>77.155601810000007</v>
      </c>
      <c r="V11" s="43">
        <v>72.664472689999982</v>
      </c>
      <c r="W11" s="54"/>
      <c r="X11" s="41">
        <v>80.962850799999998</v>
      </c>
      <c r="Y11" s="42">
        <v>85.217773529999974</v>
      </c>
      <c r="Z11" s="42">
        <v>92.714938359999991</v>
      </c>
      <c r="AA11" s="43">
        <v>96.516699539999991</v>
      </c>
      <c r="AB11" s="54"/>
      <c r="AC11" s="41">
        <v>100.68383785</v>
      </c>
      <c r="AD11" s="42">
        <v>106.36624933</v>
      </c>
      <c r="AE11" s="42">
        <v>112.32775919000002</v>
      </c>
      <c r="AF11" s="43">
        <v>118.98200032999998</v>
      </c>
      <c r="AG11" s="54"/>
      <c r="AH11" s="41">
        <v>115.98356781</v>
      </c>
      <c r="AI11" s="42">
        <v>126.563136</v>
      </c>
      <c r="AJ11" s="42">
        <v>124.28620201999999</v>
      </c>
      <c r="AK11" s="43">
        <v>126.81644972000002</v>
      </c>
      <c r="AL11" s="54"/>
      <c r="AM11" s="41">
        <v>126.52402965999998</v>
      </c>
      <c r="AN11" s="42">
        <v>126.0496425</v>
      </c>
      <c r="AO11" s="42">
        <v>135.32658419000001</v>
      </c>
      <c r="AP11" s="43">
        <v>152.85762593000004</v>
      </c>
      <c r="AQ11" s="74"/>
      <c r="AR11" s="41">
        <v>163.32099674000003</v>
      </c>
      <c r="AS11" s="42">
        <v>154.98645750999995</v>
      </c>
      <c r="AT11" s="42">
        <v>159.88358273000006</v>
      </c>
      <c r="AU11" s="43">
        <v>165.98559406000015</v>
      </c>
      <c r="AV11" s="74"/>
      <c r="AW11" s="41">
        <v>172.03790643999997</v>
      </c>
      <c r="AX11" s="42">
        <v>175.82888837000002</v>
      </c>
      <c r="AY11" s="42">
        <v>177.83505167999999</v>
      </c>
      <c r="AZ11" s="43">
        <v>187.39373931000026</v>
      </c>
      <c r="BA11" s="74"/>
      <c r="BB11" s="41">
        <v>197.42604133</v>
      </c>
      <c r="BC11" s="42">
        <v>216.77986149</v>
      </c>
      <c r="BD11" s="42">
        <v>224.5488547299999</v>
      </c>
      <c r="BE11" s="43">
        <v>228.39357278999998</v>
      </c>
      <c r="BF11" s="74"/>
      <c r="BG11" s="41">
        <v>236.49205532999997</v>
      </c>
      <c r="BH11" s="42">
        <v>257.35096583000001</v>
      </c>
      <c r="BI11" s="42">
        <v>264.35691759999997</v>
      </c>
      <c r="BJ11" s="43">
        <v>257.36381883999996</v>
      </c>
      <c r="BK11" s="74"/>
      <c r="BL11" s="41">
        <v>263.22491686000001</v>
      </c>
      <c r="BM11" s="42">
        <v>263.63163221999997</v>
      </c>
      <c r="BN11" s="42">
        <v>265.87331547000002</v>
      </c>
      <c r="BO11" s="43">
        <v>282.82825323999998</v>
      </c>
      <c r="BP11" s="74"/>
      <c r="BQ11" s="41">
        <v>270.63060970999999</v>
      </c>
      <c r="BR11" s="42">
        <v>246.71333085000003</v>
      </c>
      <c r="BS11" s="42">
        <v>242.52777403000002</v>
      </c>
      <c r="BT11" s="43">
        <v>261.03589277999998</v>
      </c>
      <c r="BU11" s="74"/>
      <c r="BV11" s="45">
        <f t="shared" ref="BV11" si="0">SUM(D11:G11)</f>
        <v>293.58949107000001</v>
      </c>
      <c r="BW11" s="46">
        <f t="shared" ref="BW11" si="1">SUM(I11:L11)</f>
        <v>332.07025429999999</v>
      </c>
      <c r="BX11" s="46">
        <f t="shared" ref="BX11" si="2">SUM(N11:Q11)</f>
        <v>346.47695636999998</v>
      </c>
      <c r="BY11" s="46">
        <f t="shared" ref="BY11" si="3">SUM(S11:V11)</f>
        <v>315.51025545999994</v>
      </c>
      <c r="BZ11" s="46">
        <f t="shared" ref="BZ11" si="4">SUM(X11:AA11)</f>
        <v>355.41226222999995</v>
      </c>
      <c r="CA11" s="46">
        <f t="shared" ref="CA11" si="5">SUM(AC11:AF11)</f>
        <v>438.35984670000005</v>
      </c>
      <c r="CB11" s="46">
        <f t="shared" ref="CB11" si="6">SUM(AH11:AK11)</f>
        <v>493.64935555</v>
      </c>
      <c r="CC11" s="46">
        <f t="shared" ref="CC11" si="7">SUM(AM11:AP11)</f>
        <v>540.7578822800001</v>
      </c>
      <c r="CD11" s="46">
        <f t="shared" ref="CD11" si="8">SUM(AR11:AU11)</f>
        <v>644.17663104000019</v>
      </c>
      <c r="CE11" s="46">
        <f t="shared" ref="CE11" si="9">SUM(AW11:AZ11)</f>
        <v>713.09558580000021</v>
      </c>
      <c r="CF11" s="46">
        <f t="shared" ref="CF11" si="10">SUM(BB11:BE11)</f>
        <v>867.14833033999992</v>
      </c>
      <c r="CG11" s="46">
        <f t="shared" ref="CG11" si="11">SUM(BG11:BJ11)</f>
        <v>1015.5637575999999</v>
      </c>
      <c r="CH11" s="46">
        <f>SUM(BL11:BO11)</f>
        <v>1075.5581177899999</v>
      </c>
      <c r="CI11" s="47">
        <f>SUM(BQ11:BT11)</f>
        <v>1020.9076073700001</v>
      </c>
      <c r="CJ11" s="736"/>
      <c r="CK11" s="736"/>
      <c r="CL11" s="736"/>
      <c r="CM11" s="736"/>
    </row>
    <row r="12" spans="1:91" x14ac:dyDescent="0.25">
      <c r="A12" s="858"/>
      <c r="B12" s="301"/>
      <c r="C12" s="50"/>
      <c r="D12" s="51"/>
      <c r="E12" s="52"/>
      <c r="F12" s="52"/>
      <c r="G12" s="53"/>
      <c r="H12" s="50"/>
      <c r="I12" s="51"/>
      <c r="J12" s="52"/>
      <c r="K12" s="52"/>
      <c r="L12" s="53"/>
      <c r="M12" s="50"/>
      <c r="N12" s="51"/>
      <c r="O12" s="52"/>
      <c r="P12" s="52"/>
      <c r="Q12" s="53"/>
      <c r="R12" s="50"/>
      <c r="S12" s="51"/>
      <c r="T12" s="52"/>
      <c r="U12" s="52"/>
      <c r="V12" s="53"/>
      <c r="W12" s="50"/>
      <c r="X12" s="51"/>
      <c r="Y12" s="52"/>
      <c r="Z12" s="52"/>
      <c r="AA12" s="53"/>
      <c r="AB12" s="50"/>
      <c r="AC12" s="51"/>
      <c r="AD12" s="52"/>
      <c r="AE12" s="52"/>
      <c r="AF12" s="53"/>
      <c r="AG12" s="50"/>
      <c r="AH12" s="51"/>
      <c r="AI12" s="52"/>
      <c r="AJ12" s="52"/>
      <c r="AK12" s="53"/>
      <c r="AL12" s="50"/>
      <c r="AM12" s="51"/>
      <c r="AN12" s="52"/>
      <c r="AO12" s="52"/>
      <c r="AP12" s="53"/>
      <c r="AQ12" s="54"/>
      <c r="AR12" s="51"/>
      <c r="AS12" s="52"/>
      <c r="AT12" s="52"/>
      <c r="AU12" s="53"/>
      <c r="AV12" s="54"/>
      <c r="AW12" s="51"/>
      <c r="AX12" s="52"/>
      <c r="AY12" s="52"/>
      <c r="AZ12" s="53"/>
      <c r="BA12" s="54"/>
      <c r="BB12" s="51"/>
      <c r="BC12" s="52"/>
      <c r="BD12" s="52"/>
      <c r="BE12" s="53"/>
      <c r="BF12" s="54"/>
      <c r="BG12" s="51"/>
      <c r="BH12" s="52"/>
      <c r="BI12" s="52"/>
      <c r="BJ12" s="53"/>
      <c r="BK12" s="54"/>
      <c r="BL12" s="51"/>
      <c r="BM12" s="52"/>
      <c r="BN12" s="52"/>
      <c r="BO12" s="53"/>
      <c r="BP12" s="54"/>
      <c r="BQ12" s="51"/>
      <c r="BR12" s="52"/>
      <c r="BS12" s="52"/>
      <c r="BT12" s="53"/>
      <c r="BU12" s="54"/>
      <c r="BV12" s="55"/>
      <c r="BW12" s="56"/>
      <c r="BX12" s="56"/>
      <c r="BY12" s="56"/>
      <c r="BZ12" s="56"/>
      <c r="CA12" s="56"/>
      <c r="CB12" s="56"/>
      <c r="CC12" s="56"/>
      <c r="CD12" s="56"/>
      <c r="CE12" s="56"/>
      <c r="CF12" s="56"/>
      <c r="CG12" s="56"/>
      <c r="CH12" s="56"/>
      <c r="CI12" s="57"/>
      <c r="CJ12" s="736"/>
      <c r="CK12" s="736"/>
      <c r="CL12" s="736"/>
      <c r="CM12" s="736"/>
    </row>
    <row r="13" spans="1:91" x14ac:dyDescent="0.25">
      <c r="A13" s="842" t="s">
        <v>216</v>
      </c>
      <c r="B13" s="305"/>
      <c r="C13" s="50"/>
      <c r="D13" s="41">
        <v>-26.898695570000001</v>
      </c>
      <c r="E13" s="42">
        <v>-28.332258280000001</v>
      </c>
      <c r="F13" s="42">
        <v>-30.109498380000002</v>
      </c>
      <c r="G13" s="43">
        <v>-32.088157250000002</v>
      </c>
      <c r="H13" s="54"/>
      <c r="I13" s="41">
        <v>-31.473137879999999</v>
      </c>
      <c r="J13" s="42">
        <v>-32.98425074</v>
      </c>
      <c r="K13" s="42">
        <v>-36.127597549999997</v>
      </c>
      <c r="L13" s="43">
        <v>-33.20272714</v>
      </c>
      <c r="M13" s="54"/>
      <c r="N13" s="41">
        <v>-34.93367224</v>
      </c>
      <c r="O13" s="42">
        <v>-35.5715389</v>
      </c>
      <c r="P13" s="42">
        <v>-35.927209779999998</v>
      </c>
      <c r="Q13" s="43">
        <v>-35.497621569999993</v>
      </c>
      <c r="R13" s="54"/>
      <c r="S13" s="41">
        <v>-34.666346809999993</v>
      </c>
      <c r="T13" s="42">
        <v>-35.353901149999999</v>
      </c>
      <c r="U13" s="42">
        <v>-39.244070119999996</v>
      </c>
      <c r="V13" s="43">
        <v>-42.65719335</v>
      </c>
      <c r="W13" s="54"/>
      <c r="X13" s="41">
        <v>-47.446972749999993</v>
      </c>
      <c r="Y13" s="42">
        <v>-49.520355729999999</v>
      </c>
      <c r="Z13" s="42">
        <v>-48.18925625</v>
      </c>
      <c r="AA13" s="43">
        <v>-53.819749709999996</v>
      </c>
      <c r="AB13" s="50"/>
      <c r="AC13" s="41">
        <v>-50.230442500000002</v>
      </c>
      <c r="AD13" s="42">
        <v>-53.720913260000003</v>
      </c>
      <c r="AE13" s="42">
        <v>-55.21417027999999</v>
      </c>
      <c r="AF13" s="43">
        <v>-59.291318949999997</v>
      </c>
      <c r="AG13" s="54"/>
      <c r="AH13" s="41">
        <v>-58.79729476</v>
      </c>
      <c r="AI13" s="42">
        <v>-60.813845059999991</v>
      </c>
      <c r="AJ13" s="42">
        <v>-62.075617470000005</v>
      </c>
      <c r="AK13" s="43">
        <v>-63.384279929999998</v>
      </c>
      <c r="AL13" s="50"/>
      <c r="AM13" s="41">
        <v>-58.800023400000008</v>
      </c>
      <c r="AN13" s="42">
        <v>-60.062693149999994</v>
      </c>
      <c r="AO13" s="42">
        <v>-68.574746210000029</v>
      </c>
      <c r="AP13" s="43">
        <v>-73.587543879999984</v>
      </c>
      <c r="AQ13" s="74"/>
      <c r="AR13" s="41">
        <v>-62.533805650000005</v>
      </c>
      <c r="AS13" s="42">
        <v>-65.570578810000001</v>
      </c>
      <c r="AT13" s="42">
        <v>-68.069419329999988</v>
      </c>
      <c r="AU13" s="43">
        <v>-73.836680479999998</v>
      </c>
      <c r="AV13" s="74"/>
      <c r="AW13" s="41">
        <v>-68.763758950000025</v>
      </c>
      <c r="AX13" s="42">
        <v>-69.80799306000003</v>
      </c>
      <c r="AY13" s="42">
        <v>-69.181622900000008</v>
      </c>
      <c r="AZ13" s="43">
        <v>-77.652731849999981</v>
      </c>
      <c r="BA13" s="74"/>
      <c r="BB13" s="41">
        <v>-83.717944130000006</v>
      </c>
      <c r="BC13" s="42">
        <v>-87.681416960000007</v>
      </c>
      <c r="BD13" s="42">
        <v>-80.933722830000008</v>
      </c>
      <c r="BE13" s="43">
        <v>-88.288310089999953</v>
      </c>
      <c r="BF13" s="74"/>
      <c r="BG13" s="41">
        <v>-87.705431750000017</v>
      </c>
      <c r="BH13" s="42">
        <v>-91.589130679999997</v>
      </c>
      <c r="BI13" s="42">
        <v>-84.146839770000014</v>
      </c>
      <c r="BJ13" s="43">
        <v>-92.356867739999998</v>
      </c>
      <c r="BK13" s="74"/>
      <c r="BL13" s="41">
        <v>-92.138168080000014</v>
      </c>
      <c r="BM13" s="42">
        <v>-95.623416520000006</v>
      </c>
      <c r="BN13" s="42">
        <v>-97.049763859999999</v>
      </c>
      <c r="BO13" s="43">
        <v>-101.75692638999999</v>
      </c>
      <c r="BP13" s="74"/>
      <c r="BQ13" s="41">
        <v>-103.45626190999999</v>
      </c>
      <c r="BR13" s="42">
        <v>-104.24990347000001</v>
      </c>
      <c r="BS13" s="42">
        <v>-115.34869110999999</v>
      </c>
      <c r="BT13" s="43">
        <v>-120.02944698000002</v>
      </c>
      <c r="BU13" s="74"/>
      <c r="BV13" s="45">
        <f t="shared" ref="BV13" si="12">SUM(D13:G13)</f>
        <v>-117.42860948000001</v>
      </c>
      <c r="BW13" s="46">
        <f t="shared" ref="BW13" si="13">SUM(I13:L13)</f>
        <v>-133.78771331000002</v>
      </c>
      <c r="BX13" s="46">
        <f t="shared" ref="BX13" si="14">SUM(N13:Q13)</f>
        <v>-141.93004249000001</v>
      </c>
      <c r="BY13" s="46">
        <f t="shared" ref="BY13" si="15">SUM(S13:V13)</f>
        <v>-151.92151142999998</v>
      </c>
      <c r="BZ13" s="46">
        <f t="shared" ref="BZ13" si="16">SUM(X13:AA13)</f>
        <v>-198.97633443999999</v>
      </c>
      <c r="CA13" s="46">
        <f t="shared" ref="CA13" si="17">SUM(AC13:AF13)</f>
        <v>-218.45684499000001</v>
      </c>
      <c r="CB13" s="46">
        <f t="shared" ref="CB13" si="18">SUM(AH13:AK13)</f>
        <v>-245.07103721999999</v>
      </c>
      <c r="CC13" s="46">
        <f t="shared" ref="CC13" si="19">SUM(AM13:AP13)</f>
        <v>-261.02500664000002</v>
      </c>
      <c r="CD13" s="46">
        <f t="shared" ref="CD13" si="20">SUM(AR13:AU13)</f>
        <v>-270.01048427000001</v>
      </c>
      <c r="CE13" s="46">
        <f t="shared" ref="CE13" si="21">SUM(AW13:AZ13)</f>
        <v>-285.40610676000006</v>
      </c>
      <c r="CF13" s="46">
        <f t="shared" ref="CF13" si="22">SUM(BB13:BE13)</f>
        <v>-340.62139401000002</v>
      </c>
      <c r="CG13" s="46">
        <f t="shared" ref="CG13" si="23">SUM(BG13:BJ13)</f>
        <v>-355.79826994000001</v>
      </c>
      <c r="CH13" s="46">
        <f>SUM(BL13:BO13)</f>
        <v>-386.56827485000002</v>
      </c>
      <c r="CI13" s="47">
        <f>SUM(BQ13:BT13)</f>
        <v>-443.08430347000001</v>
      </c>
      <c r="CJ13" s="736"/>
      <c r="CK13" s="736"/>
      <c r="CL13" s="736"/>
      <c r="CM13" s="736"/>
    </row>
    <row r="14" spans="1:91" x14ac:dyDescent="0.25">
      <c r="A14" s="842"/>
      <c r="B14" s="303"/>
      <c r="C14" s="50"/>
      <c r="D14" s="41"/>
      <c r="E14" s="42"/>
      <c r="F14" s="42"/>
      <c r="G14" s="43"/>
      <c r="H14" s="54"/>
      <c r="I14" s="41"/>
      <c r="J14" s="42"/>
      <c r="K14" s="42"/>
      <c r="L14" s="43"/>
      <c r="M14" s="54"/>
      <c r="N14" s="41"/>
      <c r="O14" s="42"/>
      <c r="P14" s="42"/>
      <c r="Q14" s="43"/>
      <c r="R14" s="54"/>
      <c r="S14" s="41"/>
      <c r="T14" s="42"/>
      <c r="U14" s="42"/>
      <c r="V14" s="43"/>
      <c r="W14" s="54"/>
      <c r="X14" s="41"/>
      <c r="Y14" s="42"/>
      <c r="Z14" s="42"/>
      <c r="AA14" s="43"/>
      <c r="AB14" s="50"/>
      <c r="AC14" s="41"/>
      <c r="AD14" s="42"/>
      <c r="AE14" s="42"/>
      <c r="AF14" s="43"/>
      <c r="AG14" s="54"/>
      <c r="AH14" s="41"/>
      <c r="AI14" s="42"/>
      <c r="AJ14" s="42"/>
      <c r="AK14" s="43"/>
      <c r="AL14" s="50"/>
      <c r="AM14" s="41"/>
      <c r="AN14" s="42"/>
      <c r="AO14" s="42"/>
      <c r="AP14" s="43"/>
      <c r="AQ14" s="54"/>
      <c r="AR14" s="41"/>
      <c r="AS14" s="42"/>
      <c r="AT14" s="42"/>
      <c r="AU14" s="43"/>
      <c r="AV14" s="54"/>
      <c r="AW14" s="41"/>
      <c r="AX14" s="42"/>
      <c r="AY14" s="42"/>
      <c r="AZ14" s="43"/>
      <c r="BA14" s="54"/>
      <c r="BB14" s="41"/>
      <c r="BC14" s="42"/>
      <c r="BD14" s="42"/>
      <c r="BE14" s="43"/>
      <c r="BF14" s="54"/>
      <c r="BG14" s="41"/>
      <c r="BH14" s="42"/>
      <c r="BI14" s="42"/>
      <c r="BJ14" s="43"/>
      <c r="BK14" s="54"/>
      <c r="BL14" s="41"/>
      <c r="BM14" s="42"/>
      <c r="BN14" s="42"/>
      <c r="BO14" s="43"/>
      <c r="BP14" s="54"/>
      <c r="BQ14" s="41"/>
      <c r="BR14" s="42"/>
      <c r="BS14" s="42"/>
      <c r="BT14" s="43"/>
      <c r="BU14" s="54"/>
      <c r="BV14" s="55"/>
      <c r="BW14" s="56"/>
      <c r="BX14" s="56"/>
      <c r="BY14" s="56"/>
      <c r="BZ14" s="56"/>
      <c r="CA14" s="56"/>
      <c r="CB14" s="56"/>
      <c r="CC14" s="56"/>
      <c r="CD14" s="56"/>
      <c r="CE14" s="56"/>
      <c r="CF14" s="56"/>
      <c r="CG14" s="56"/>
      <c r="CH14" s="56"/>
      <c r="CI14" s="57"/>
      <c r="CJ14" s="736"/>
      <c r="CK14" s="736"/>
      <c r="CL14" s="736"/>
      <c r="CM14" s="736"/>
    </row>
    <row r="15" spans="1:91" x14ac:dyDescent="0.25">
      <c r="A15" s="842" t="s">
        <v>33</v>
      </c>
      <c r="B15" s="305"/>
      <c r="C15" s="50"/>
      <c r="D15" s="41">
        <f t="shared" ref="D15:G15" si="24">D11+D13</f>
        <v>40.627729150000008</v>
      </c>
      <c r="E15" s="42">
        <f t="shared" si="24"/>
        <v>43.423554969999998</v>
      </c>
      <c r="F15" s="42">
        <f t="shared" si="24"/>
        <v>46.581608789999976</v>
      </c>
      <c r="G15" s="43">
        <f t="shared" si="24"/>
        <v>45.52798868</v>
      </c>
      <c r="H15" s="54"/>
      <c r="I15" s="41">
        <f t="shared" ref="I15:L15" si="25">I11+I13</f>
        <v>44.201648269999993</v>
      </c>
      <c r="J15" s="42">
        <f t="shared" si="25"/>
        <v>52.708131029999997</v>
      </c>
      <c r="K15" s="42">
        <f t="shared" si="25"/>
        <v>52.986198990000013</v>
      </c>
      <c r="L15" s="43">
        <f t="shared" si="25"/>
        <v>48.386562699999992</v>
      </c>
      <c r="M15" s="54"/>
      <c r="N15" s="41">
        <f t="shared" ref="N15:Q15" si="26">N11+N13</f>
        <v>50.596686490000017</v>
      </c>
      <c r="O15" s="42">
        <f t="shared" si="26"/>
        <v>52.148624110000007</v>
      </c>
      <c r="P15" s="42">
        <f t="shared" si="26"/>
        <v>53.775588159999998</v>
      </c>
      <c r="Q15" s="43">
        <f t="shared" si="26"/>
        <v>48.026015119999997</v>
      </c>
      <c r="R15" s="54"/>
      <c r="S15" s="41">
        <f t="shared" ref="S15:V15" si="27">S11+S13</f>
        <v>57.660503919999996</v>
      </c>
      <c r="T15" s="42">
        <f t="shared" si="27"/>
        <v>38.00942907999999</v>
      </c>
      <c r="U15" s="42">
        <f t="shared" si="27"/>
        <v>37.911531690000011</v>
      </c>
      <c r="V15" s="43">
        <f t="shared" si="27"/>
        <v>30.007279339999982</v>
      </c>
      <c r="W15" s="54"/>
      <c r="X15" s="41">
        <f t="shared" ref="X15:AA15" si="28">X11+X13</f>
        <v>33.515878050000005</v>
      </c>
      <c r="Y15" s="42">
        <f t="shared" si="28"/>
        <v>35.697417799999975</v>
      </c>
      <c r="Z15" s="42">
        <f t="shared" si="28"/>
        <v>44.525682109999991</v>
      </c>
      <c r="AA15" s="43">
        <f t="shared" si="28"/>
        <v>42.696949829999994</v>
      </c>
      <c r="AB15" s="50"/>
      <c r="AC15" s="41">
        <f t="shared" ref="AC15:AF15" si="29">AC11+AC13</f>
        <v>50.453395350000001</v>
      </c>
      <c r="AD15" s="42">
        <f t="shared" si="29"/>
        <v>52.645336069999999</v>
      </c>
      <c r="AE15" s="42">
        <f t="shared" si="29"/>
        <v>57.113588910000033</v>
      </c>
      <c r="AF15" s="43">
        <f t="shared" si="29"/>
        <v>59.69068137999998</v>
      </c>
      <c r="AG15" s="54"/>
      <c r="AH15" s="41">
        <f t="shared" ref="AH15:AK15" si="30">AH11+AH13</f>
        <v>57.186273049999997</v>
      </c>
      <c r="AI15" s="42">
        <f t="shared" si="30"/>
        <v>65.749290940000009</v>
      </c>
      <c r="AJ15" s="42">
        <f t="shared" si="30"/>
        <v>62.210584549999986</v>
      </c>
      <c r="AK15" s="43">
        <f t="shared" si="30"/>
        <v>63.432169790000025</v>
      </c>
      <c r="AL15" s="50"/>
      <c r="AM15" s="41">
        <f t="shared" ref="AM15:AP15" si="31">AM11+AM13</f>
        <v>67.724006259999982</v>
      </c>
      <c r="AN15" s="42">
        <f t="shared" si="31"/>
        <v>65.986949350000003</v>
      </c>
      <c r="AO15" s="42">
        <f t="shared" si="31"/>
        <v>66.751837979999976</v>
      </c>
      <c r="AP15" s="43">
        <f t="shared" si="31"/>
        <v>79.270082050000056</v>
      </c>
      <c r="AQ15" s="74"/>
      <c r="AR15" s="41">
        <f t="shared" ref="AR15:AU15" si="32">AR11+AR13</f>
        <v>100.78719109000002</v>
      </c>
      <c r="AS15" s="42">
        <f t="shared" si="32"/>
        <v>89.415878699999951</v>
      </c>
      <c r="AT15" s="42">
        <f t="shared" si="32"/>
        <v>91.814163400000069</v>
      </c>
      <c r="AU15" s="43">
        <f t="shared" si="32"/>
        <v>92.148913580000155</v>
      </c>
      <c r="AV15" s="74"/>
      <c r="AW15" s="41">
        <f t="shared" ref="AW15:AZ15" si="33">AW11+AW13</f>
        <v>103.27414748999995</v>
      </c>
      <c r="AX15" s="42">
        <f t="shared" si="33"/>
        <v>106.02089530999999</v>
      </c>
      <c r="AY15" s="42">
        <f t="shared" si="33"/>
        <v>108.65342877999998</v>
      </c>
      <c r="AZ15" s="43">
        <f t="shared" si="33"/>
        <v>109.74100746000028</v>
      </c>
      <c r="BA15" s="74"/>
      <c r="BB15" s="41">
        <f t="shared" ref="BB15:BE15" si="34">BB11+BB13</f>
        <v>113.7080972</v>
      </c>
      <c r="BC15" s="42">
        <f t="shared" si="34"/>
        <v>129.09844452999999</v>
      </c>
      <c r="BD15" s="42">
        <f t="shared" si="34"/>
        <v>143.61513189999988</v>
      </c>
      <c r="BE15" s="43">
        <f t="shared" si="34"/>
        <v>140.10526270000003</v>
      </c>
      <c r="BF15" s="74"/>
      <c r="BG15" s="41">
        <f t="shared" ref="BG15:BJ15" si="35">BG11+BG13</f>
        <v>148.78662357999997</v>
      </c>
      <c r="BH15" s="42">
        <f t="shared" si="35"/>
        <v>165.76183515000002</v>
      </c>
      <c r="BI15" s="42">
        <f t="shared" si="35"/>
        <v>180.21007782999996</v>
      </c>
      <c r="BJ15" s="43">
        <f t="shared" si="35"/>
        <v>165.00695109999998</v>
      </c>
      <c r="BK15" s="74"/>
      <c r="BL15" s="41">
        <f t="shared" ref="BL15:BO15" si="36">BL11+BL13</f>
        <v>171.08674877999999</v>
      </c>
      <c r="BM15" s="42">
        <f t="shared" si="36"/>
        <v>168.00821569999997</v>
      </c>
      <c r="BN15" s="42">
        <f t="shared" si="36"/>
        <v>168.82355161000004</v>
      </c>
      <c r="BO15" s="43">
        <f t="shared" si="36"/>
        <v>181.07132684999999</v>
      </c>
      <c r="BP15" s="74"/>
      <c r="BQ15" s="41">
        <f t="shared" ref="BQ15:BT15" si="37">BQ11+BQ13</f>
        <v>167.17434779999999</v>
      </c>
      <c r="BR15" s="42">
        <f t="shared" si="37"/>
        <v>142.46342738000004</v>
      </c>
      <c r="BS15" s="42">
        <f t="shared" si="37"/>
        <v>127.17908292000003</v>
      </c>
      <c r="BT15" s="43">
        <f t="shared" si="37"/>
        <v>141.00644579999997</v>
      </c>
      <c r="BU15" s="74"/>
      <c r="BV15" s="45">
        <f t="shared" ref="BV15" si="38">SUM(D15:G15)</f>
        <v>176.16088158999997</v>
      </c>
      <c r="BW15" s="46">
        <f t="shared" ref="BW15" si="39">SUM(I15:L15)</f>
        <v>198.28254099</v>
      </c>
      <c r="BX15" s="46">
        <f t="shared" ref="BX15" si="40">SUM(N15:Q15)</f>
        <v>204.54691388000003</v>
      </c>
      <c r="BY15" s="46">
        <f t="shared" ref="BY15" si="41">SUM(S15:V15)</f>
        <v>163.58874402999999</v>
      </c>
      <c r="BZ15" s="46">
        <f t="shared" ref="BZ15" si="42">SUM(X15:AA15)</f>
        <v>156.43592778999997</v>
      </c>
      <c r="CA15" s="46">
        <f t="shared" ref="CA15" si="43">SUM(AC15:AF15)</f>
        <v>219.90300171000001</v>
      </c>
      <c r="CB15" s="46">
        <f t="shared" ref="CB15" si="44">SUM(AH15:AK15)</f>
        <v>248.57831833</v>
      </c>
      <c r="CC15" s="46">
        <f t="shared" ref="CC15" si="45">SUM(AM15:AP15)</f>
        <v>279.73287564000003</v>
      </c>
      <c r="CD15" s="46">
        <f t="shared" ref="CD15" si="46">SUM(AR15:AU15)</f>
        <v>374.16614677000024</v>
      </c>
      <c r="CE15" s="46">
        <f t="shared" ref="CE15" si="47">SUM(AW15:AZ15)</f>
        <v>427.68947904000021</v>
      </c>
      <c r="CF15" s="46">
        <f t="shared" ref="CF15" si="48">SUM(BB15:BE15)</f>
        <v>526.5269363299999</v>
      </c>
      <c r="CG15" s="46">
        <f t="shared" ref="CG15" si="49">SUM(BG15:BJ15)</f>
        <v>659.76548765999996</v>
      </c>
      <c r="CH15" s="46">
        <f>SUM(BL15:BO15)</f>
        <v>688.98984294000002</v>
      </c>
      <c r="CI15" s="47">
        <f>SUM(BQ15:BT15)</f>
        <v>577.82330390000004</v>
      </c>
      <c r="CJ15" s="736"/>
      <c r="CK15" s="736"/>
      <c r="CL15" s="736"/>
      <c r="CM15" s="736"/>
    </row>
    <row r="16" spans="1:91" x14ac:dyDescent="0.25">
      <c r="A16" s="842"/>
      <c r="B16" s="303"/>
      <c r="C16" s="50"/>
      <c r="D16" s="51"/>
      <c r="E16" s="52"/>
      <c r="F16" s="52"/>
      <c r="G16" s="53"/>
      <c r="H16" s="50"/>
      <c r="I16" s="51"/>
      <c r="J16" s="52"/>
      <c r="K16" s="52"/>
      <c r="L16" s="53"/>
      <c r="M16" s="50"/>
      <c r="N16" s="51"/>
      <c r="O16" s="52"/>
      <c r="P16" s="52"/>
      <c r="Q16" s="53"/>
      <c r="R16" s="50"/>
      <c r="S16" s="51"/>
      <c r="T16" s="52"/>
      <c r="U16" s="52"/>
      <c r="V16" s="53"/>
      <c r="W16" s="50"/>
      <c r="X16" s="51"/>
      <c r="Y16" s="52"/>
      <c r="Z16" s="52"/>
      <c r="AA16" s="53"/>
      <c r="AB16" s="50"/>
      <c r="AC16" s="51"/>
      <c r="AD16" s="52"/>
      <c r="AE16" s="52"/>
      <c r="AF16" s="53"/>
      <c r="AG16" s="50"/>
      <c r="AH16" s="51"/>
      <c r="AI16" s="52"/>
      <c r="AJ16" s="52"/>
      <c r="AK16" s="53"/>
      <c r="AL16" s="50"/>
      <c r="AM16" s="51"/>
      <c r="AN16" s="52"/>
      <c r="AO16" s="52"/>
      <c r="AP16" s="53"/>
      <c r="AQ16" s="54"/>
      <c r="AR16" s="51"/>
      <c r="AS16" s="52"/>
      <c r="AT16" s="52"/>
      <c r="AU16" s="53"/>
      <c r="AV16" s="54"/>
      <c r="AW16" s="51"/>
      <c r="AX16" s="52"/>
      <c r="AY16" s="52"/>
      <c r="AZ16" s="53"/>
      <c r="BA16" s="54"/>
      <c r="BB16" s="51"/>
      <c r="BC16" s="52"/>
      <c r="BD16" s="52"/>
      <c r="BE16" s="53"/>
      <c r="BF16" s="54"/>
      <c r="BG16" s="51"/>
      <c r="BH16" s="52"/>
      <c r="BI16" s="52"/>
      <c r="BJ16" s="53"/>
      <c r="BK16" s="54"/>
      <c r="BL16" s="51"/>
      <c r="BM16" s="52"/>
      <c r="BN16" s="52"/>
      <c r="BO16" s="53"/>
      <c r="BP16" s="54"/>
      <c r="BQ16" s="51"/>
      <c r="BR16" s="52"/>
      <c r="BS16" s="52"/>
      <c r="BT16" s="53"/>
      <c r="BU16" s="54"/>
      <c r="BV16" s="55"/>
      <c r="BW16" s="56"/>
      <c r="BX16" s="56"/>
      <c r="BY16" s="56"/>
      <c r="BZ16" s="56"/>
      <c r="CA16" s="56"/>
      <c r="CB16" s="56"/>
      <c r="CC16" s="56"/>
      <c r="CD16" s="56"/>
      <c r="CE16" s="56"/>
      <c r="CF16" s="56"/>
      <c r="CG16" s="56"/>
      <c r="CH16" s="56"/>
      <c r="CI16" s="57"/>
      <c r="CJ16" s="736"/>
      <c r="CK16" s="736"/>
      <c r="CL16" s="736"/>
      <c r="CM16" s="736"/>
    </row>
    <row r="17" spans="1:91" x14ac:dyDescent="0.25">
      <c r="A17" s="842" t="s">
        <v>34</v>
      </c>
      <c r="B17" s="303"/>
      <c r="C17" s="8"/>
      <c r="D17" s="41">
        <f t="shared" ref="D17:G17" si="50">SUM(D18:D19)</f>
        <v>-16.783575335251616</v>
      </c>
      <c r="E17" s="42">
        <f t="shared" si="50"/>
        <v>-16.898908305251616</v>
      </c>
      <c r="F17" s="42">
        <f t="shared" si="50"/>
        <v>-18.55978604525162</v>
      </c>
      <c r="G17" s="43">
        <f t="shared" si="50"/>
        <v>-22.383914782320559</v>
      </c>
      <c r="H17" s="8"/>
      <c r="I17" s="41">
        <f t="shared" ref="I17:L17" si="51">SUM(I18:I19)</f>
        <v>-20.832723320000003</v>
      </c>
      <c r="J17" s="42">
        <f t="shared" si="51"/>
        <v>-25.034541449999999</v>
      </c>
      <c r="K17" s="42">
        <f t="shared" si="51"/>
        <v>-24.33074036</v>
      </c>
      <c r="L17" s="43">
        <f t="shared" si="51"/>
        <v>-24.277181750000004</v>
      </c>
      <c r="M17" s="8"/>
      <c r="N17" s="41">
        <f t="shared" ref="N17:Q17" si="52">SUM(N18:N19)</f>
        <v>-22.800120499999998</v>
      </c>
      <c r="O17" s="42">
        <f t="shared" si="52"/>
        <v>-24.298876549999992</v>
      </c>
      <c r="P17" s="42">
        <f t="shared" si="52"/>
        <v>-23.103500399999998</v>
      </c>
      <c r="Q17" s="43">
        <f t="shared" si="52"/>
        <v>-23.947270889999992</v>
      </c>
      <c r="R17" s="8"/>
      <c r="S17" s="41">
        <f t="shared" ref="S17:V17" si="53">SUM(S18:S19)</f>
        <v>-21.875002269999992</v>
      </c>
      <c r="T17" s="42">
        <f t="shared" si="53"/>
        <v>-23.306533660000007</v>
      </c>
      <c r="U17" s="42">
        <f t="shared" si="53"/>
        <v>-23.636797609999995</v>
      </c>
      <c r="V17" s="43">
        <f t="shared" si="53"/>
        <v>-31.799423979999993</v>
      </c>
      <c r="W17" s="8"/>
      <c r="X17" s="41">
        <f t="shared" ref="X17:AA17" si="54">SUM(X18:X19)</f>
        <v>-19.582676469999992</v>
      </c>
      <c r="Y17" s="42">
        <f t="shared" si="54"/>
        <v>-22.509577380000007</v>
      </c>
      <c r="Z17" s="42">
        <f t="shared" si="54"/>
        <v>-26.023900879999996</v>
      </c>
      <c r="AA17" s="43">
        <f t="shared" si="54"/>
        <v>-31.539184929999983</v>
      </c>
      <c r="AB17" s="8"/>
      <c r="AC17" s="41">
        <f t="shared" ref="AC17:AF17" si="55">SUM(AC18:AC19)</f>
        <v>-24.874242358875453</v>
      </c>
      <c r="AD17" s="42">
        <f t="shared" si="55"/>
        <v>-28.334704869110961</v>
      </c>
      <c r="AE17" s="42">
        <f t="shared" si="55"/>
        <v>-27.048330954780969</v>
      </c>
      <c r="AF17" s="43">
        <f t="shared" si="55"/>
        <v>-32.418530040263548</v>
      </c>
      <c r="AG17" s="8"/>
      <c r="AH17" s="41">
        <f t="shared" ref="AH17:AK17" si="56">SUM(AH18:AH19)</f>
        <v>-28.638652469999986</v>
      </c>
      <c r="AI17" s="42">
        <f t="shared" si="56"/>
        <v>-23.696213350000001</v>
      </c>
      <c r="AJ17" s="42">
        <f t="shared" si="56"/>
        <v>-30.586168440000002</v>
      </c>
      <c r="AK17" s="43">
        <f t="shared" si="56"/>
        <v>-33.734167369999994</v>
      </c>
      <c r="AL17" s="8"/>
      <c r="AM17" s="41">
        <f t="shared" ref="AM17:AP17" si="57">SUM(AM18:AM19)</f>
        <v>-28.425247383521853</v>
      </c>
      <c r="AN17" s="42">
        <f t="shared" si="57"/>
        <v>-30.162628920116209</v>
      </c>
      <c r="AO17" s="42">
        <f t="shared" si="57"/>
        <v>-31.837720054720045</v>
      </c>
      <c r="AP17" s="43">
        <f t="shared" si="57"/>
        <v>-42.938192856849938</v>
      </c>
      <c r="AQ17" s="74"/>
      <c r="AR17" s="41">
        <f t="shared" ref="AR17:AU17" si="58">SUM(AR18:AR19)</f>
        <v>-32.504902869999995</v>
      </c>
      <c r="AS17" s="42">
        <f t="shared" si="58"/>
        <v>-28.466075030000006</v>
      </c>
      <c r="AT17" s="42">
        <f t="shared" si="58"/>
        <v>-34.829164410000018</v>
      </c>
      <c r="AU17" s="43">
        <f t="shared" si="58"/>
        <v>-34.072454749999999</v>
      </c>
      <c r="AV17" s="74"/>
      <c r="AW17" s="41">
        <f t="shared" ref="AW17:AZ17" si="59">SUM(AW18:AW19)</f>
        <v>-33.734535269999995</v>
      </c>
      <c r="AX17" s="42">
        <f t="shared" si="59"/>
        <v>-33.744391950000001</v>
      </c>
      <c r="AY17" s="42">
        <f t="shared" si="59"/>
        <v>-32.688548720000007</v>
      </c>
      <c r="AZ17" s="43">
        <f t="shared" si="59"/>
        <v>-36.09368803000001</v>
      </c>
      <c r="BA17" s="74"/>
      <c r="BB17" s="41">
        <f t="shared" ref="BB17:BE17" si="60">SUM(BB18:BB19)</f>
        <v>-30.461421424035844</v>
      </c>
      <c r="BC17" s="42">
        <f t="shared" si="60"/>
        <v>-34.639875959213036</v>
      </c>
      <c r="BD17" s="42">
        <f t="shared" si="60"/>
        <v>-39.155806539999993</v>
      </c>
      <c r="BE17" s="43">
        <f t="shared" si="60"/>
        <v>-42.651368370000021</v>
      </c>
      <c r="BF17" s="74"/>
      <c r="BG17" s="41">
        <f t="shared" ref="BG17:BJ17" si="61">SUM(BG18:BG19)</f>
        <v>-39.567654720008576</v>
      </c>
      <c r="BH17" s="42">
        <f t="shared" si="61"/>
        <v>-47.421378988926179</v>
      </c>
      <c r="BI17" s="42">
        <f t="shared" si="61"/>
        <v>-45.20758773126412</v>
      </c>
      <c r="BJ17" s="43">
        <f t="shared" si="61"/>
        <v>-46.542731683587917</v>
      </c>
      <c r="BK17" s="74"/>
      <c r="BL17" s="41">
        <f t="shared" ref="BL17:BO17" si="62">SUM(BL18:BL19)</f>
        <v>-45.758325379867067</v>
      </c>
      <c r="BM17" s="42">
        <f t="shared" si="62"/>
        <v>-44.585017569999998</v>
      </c>
      <c r="BN17" s="42">
        <f t="shared" si="62"/>
        <v>-45.1635819113</v>
      </c>
      <c r="BO17" s="43">
        <f t="shared" si="62"/>
        <v>-51.902451806999998</v>
      </c>
      <c r="BP17" s="74"/>
      <c r="BQ17" s="41">
        <f t="shared" ref="BQ17" si="63">SUM(BQ18:BQ19)</f>
        <v>-41.985357869999994</v>
      </c>
      <c r="BR17" s="42">
        <f t="shared" ref="BR17:BT17" si="64">SUM(BR18:BR19)</f>
        <v>-44.956604679999998</v>
      </c>
      <c r="BS17" s="42">
        <f t="shared" si="64"/>
        <v>-41.441586110000003</v>
      </c>
      <c r="BT17" s="43">
        <f t="shared" si="64"/>
        <v>-38.192664910000005</v>
      </c>
      <c r="BU17" s="74"/>
      <c r="BV17" s="45">
        <f t="shared" ref="BV17:BV19" si="65">SUM(D17:G17)</f>
        <v>-74.626184468075422</v>
      </c>
      <c r="BW17" s="46">
        <f t="shared" ref="BW17:BW19" si="66">SUM(I17:L17)</f>
        <v>-94.475186880000024</v>
      </c>
      <c r="BX17" s="46">
        <f t="shared" ref="BX17:BX19" si="67">SUM(N17:Q17)</f>
        <v>-94.14976833999998</v>
      </c>
      <c r="BY17" s="46">
        <f t="shared" ref="BY17:BY19" si="68">SUM(S17:V17)</f>
        <v>-100.61775752</v>
      </c>
      <c r="BZ17" s="46">
        <f t="shared" ref="BZ17:BZ19" si="69">SUM(X17:AA17)</f>
        <v>-99.655339659999981</v>
      </c>
      <c r="CA17" s="46">
        <f t="shared" ref="CA17:CA19" si="70">SUM(AC17:AF17)</f>
        <v>-112.67580822303093</v>
      </c>
      <c r="CB17" s="46">
        <f t="shared" ref="CB17:CB19" si="71">SUM(AH17:AK17)</f>
        <v>-116.65520162999999</v>
      </c>
      <c r="CC17" s="46">
        <f t="shared" ref="CC17:CC19" si="72">SUM(AM17:AP17)</f>
        <v>-133.36378921520804</v>
      </c>
      <c r="CD17" s="46">
        <f t="shared" ref="CD17:CD19" si="73">SUM(AR17:AU17)</f>
        <v>-129.87259706</v>
      </c>
      <c r="CE17" s="46">
        <f t="shared" ref="CE17:CE19" si="74">SUM(AW17:AZ17)</f>
        <v>-136.26116397000001</v>
      </c>
      <c r="CF17" s="46">
        <f t="shared" ref="CF17:CF19" si="75">SUM(BB17:BE17)</f>
        <v>-146.90847229324891</v>
      </c>
      <c r="CG17" s="46">
        <f t="shared" ref="CG17:CG19" si="76">SUM(BG17:BJ17)</f>
        <v>-178.73935312378677</v>
      </c>
      <c r="CH17" s="46">
        <f t="shared" ref="CH17:CH19" si="77">SUM(BL17:BO17)</f>
        <v>-187.40937666816708</v>
      </c>
      <c r="CI17" s="47">
        <f>SUM(BQ17:BT17)</f>
        <v>-166.57621356999999</v>
      </c>
      <c r="CJ17" s="736"/>
      <c r="CK17" s="736"/>
      <c r="CL17" s="736"/>
      <c r="CM17" s="736"/>
    </row>
    <row r="18" spans="1:91" x14ac:dyDescent="0.25">
      <c r="A18" s="859" t="s">
        <v>35</v>
      </c>
      <c r="B18" s="303"/>
      <c r="C18" s="8"/>
      <c r="D18" s="60">
        <v>-1.7818793500000001</v>
      </c>
      <c r="E18" s="61">
        <v>-2.03018323</v>
      </c>
      <c r="F18" s="61">
        <v>-3.36715141</v>
      </c>
      <c r="G18" s="62">
        <v>-4.4171516200000003</v>
      </c>
      <c r="H18" s="8"/>
      <c r="I18" s="60">
        <v>-3.9941507800000005</v>
      </c>
      <c r="J18" s="61">
        <v>-5.9569875000000003</v>
      </c>
      <c r="K18" s="61">
        <v>-4.3652937200000004</v>
      </c>
      <c r="L18" s="62">
        <v>-3.94288763</v>
      </c>
      <c r="M18" s="8"/>
      <c r="N18" s="60">
        <v>-3.9589379099999999</v>
      </c>
      <c r="O18" s="61">
        <v>-3.9636039300000001</v>
      </c>
      <c r="P18" s="61">
        <v>-3.8510854999999995</v>
      </c>
      <c r="Q18" s="62">
        <v>-4.0351557699999994</v>
      </c>
      <c r="R18" s="8"/>
      <c r="S18" s="60">
        <v>-1.97445088</v>
      </c>
      <c r="T18" s="61">
        <v>-1.3844592199999999</v>
      </c>
      <c r="U18" s="61">
        <v>-1.8171680699999999</v>
      </c>
      <c r="V18" s="62">
        <v>-2.2460632299999999</v>
      </c>
      <c r="W18" s="8"/>
      <c r="X18" s="60">
        <v>-1.8603788199999998</v>
      </c>
      <c r="Y18" s="61">
        <v>-1.4453572299999999</v>
      </c>
      <c r="Z18" s="61">
        <v>-1.52716677</v>
      </c>
      <c r="AA18" s="62">
        <v>-2.2283582100000001</v>
      </c>
      <c r="AB18" s="8"/>
      <c r="AC18" s="60">
        <v>-1.5017072088754542</v>
      </c>
      <c r="AD18" s="61">
        <v>-1.9393366691109646</v>
      </c>
      <c r="AE18" s="61">
        <v>-2.2245788747809701</v>
      </c>
      <c r="AF18" s="62">
        <v>-2.3159424102635433</v>
      </c>
      <c r="AG18" s="8"/>
      <c r="AH18" s="60">
        <v>-1.8681566299999999</v>
      </c>
      <c r="AI18" s="61">
        <v>-1.9688264000000002</v>
      </c>
      <c r="AJ18" s="61">
        <v>-1.9944792700000002</v>
      </c>
      <c r="AK18" s="62">
        <v>-3.1906623800000005</v>
      </c>
      <c r="AL18" s="8"/>
      <c r="AM18" s="60">
        <v>-1.6714258999999994</v>
      </c>
      <c r="AN18" s="61">
        <v>-1.9035174500000021</v>
      </c>
      <c r="AO18" s="61">
        <v>-2.4203605699999948</v>
      </c>
      <c r="AP18" s="62">
        <v>-2.6011336200000028</v>
      </c>
      <c r="AQ18" s="74"/>
      <c r="AR18" s="60">
        <v>-1.7002100500000004</v>
      </c>
      <c r="AS18" s="61">
        <v>-1.6584524700000001</v>
      </c>
      <c r="AT18" s="61">
        <v>-1.7170178299999992</v>
      </c>
      <c r="AU18" s="62">
        <v>-1.8320039000000041</v>
      </c>
      <c r="AV18" s="74"/>
      <c r="AW18" s="60">
        <v>-2.0463783600000003</v>
      </c>
      <c r="AX18" s="61">
        <v>-2.0038296399999997</v>
      </c>
      <c r="AY18" s="61">
        <v>-2.1800021199999993</v>
      </c>
      <c r="AZ18" s="62">
        <v>-2.9139091700000055</v>
      </c>
      <c r="BA18" s="74"/>
      <c r="BB18" s="60">
        <v>-3.8699817200000015</v>
      </c>
      <c r="BC18" s="61">
        <v>-2.8192355499999997</v>
      </c>
      <c r="BD18" s="61">
        <v>-2.3866657699999978</v>
      </c>
      <c r="BE18" s="62">
        <v>-3.6246541399999952</v>
      </c>
      <c r="BF18" s="74"/>
      <c r="BG18" s="60">
        <v>-3.5865204099999994</v>
      </c>
      <c r="BH18" s="61">
        <v>-2.6219283600000014</v>
      </c>
      <c r="BI18" s="61">
        <v>-2.8838911000000005</v>
      </c>
      <c r="BJ18" s="62">
        <v>-2.3021771300000005</v>
      </c>
      <c r="BK18" s="74"/>
      <c r="BL18" s="60">
        <v>-3.5519813799999995</v>
      </c>
      <c r="BM18" s="61">
        <v>-2.2493578100000002</v>
      </c>
      <c r="BN18" s="61">
        <v>-2.5546937799999996</v>
      </c>
      <c r="BO18" s="62">
        <v>-2.3664911799999997</v>
      </c>
      <c r="BP18" s="74"/>
      <c r="BQ18" s="60">
        <v>-2.2391595499999997</v>
      </c>
      <c r="BR18" s="61">
        <v>-2.4294428399999997</v>
      </c>
      <c r="BS18" s="61">
        <v>-1.7945668599999998</v>
      </c>
      <c r="BT18" s="62">
        <v>-2.6845565499999999</v>
      </c>
      <c r="BU18" s="74"/>
      <c r="BV18" s="63">
        <f t="shared" si="65"/>
        <v>-11.596365609999999</v>
      </c>
      <c r="BW18" s="64">
        <f t="shared" si="66"/>
        <v>-18.25931963</v>
      </c>
      <c r="BX18" s="64">
        <f t="shared" si="67"/>
        <v>-15.808783109999998</v>
      </c>
      <c r="BY18" s="64">
        <f t="shared" si="68"/>
        <v>-7.4221414000000001</v>
      </c>
      <c r="BZ18" s="64">
        <f t="shared" si="69"/>
        <v>-7.0612610299999989</v>
      </c>
      <c r="CA18" s="64">
        <f t="shared" si="70"/>
        <v>-7.9815651630309326</v>
      </c>
      <c r="CB18" s="64">
        <f t="shared" si="71"/>
        <v>-9.022124680000001</v>
      </c>
      <c r="CC18" s="64">
        <f t="shared" si="72"/>
        <v>-8.5964375399999984</v>
      </c>
      <c r="CD18" s="64">
        <f t="shared" si="73"/>
        <v>-6.9076842500000026</v>
      </c>
      <c r="CE18" s="64">
        <f t="shared" si="74"/>
        <v>-9.1441192900000043</v>
      </c>
      <c r="CF18" s="64">
        <f t="shared" si="75"/>
        <v>-12.700537179999994</v>
      </c>
      <c r="CG18" s="64">
        <f t="shared" si="76"/>
        <v>-11.394517</v>
      </c>
      <c r="CH18" s="64">
        <f t="shared" si="77"/>
        <v>-10.722524149999998</v>
      </c>
      <c r="CI18" s="65">
        <f>SUM(BQ18:BT18)</f>
        <v>-9.1477257999999999</v>
      </c>
      <c r="CJ18" s="736"/>
      <c r="CK18" s="736"/>
      <c r="CL18" s="736"/>
      <c r="CM18" s="736"/>
    </row>
    <row r="19" spans="1:91" x14ac:dyDescent="0.25">
      <c r="A19" s="859" t="s">
        <v>36</v>
      </c>
      <c r="B19" s="303"/>
      <c r="C19" s="8"/>
      <c r="D19" s="60">
        <v>-15.001695985251615</v>
      </c>
      <c r="E19" s="61">
        <v>-14.868725075251616</v>
      </c>
      <c r="F19" s="61">
        <v>-15.192634635251622</v>
      </c>
      <c r="G19" s="62">
        <v>-17.966763162320557</v>
      </c>
      <c r="H19" s="8"/>
      <c r="I19" s="60">
        <v>-16.838572540000001</v>
      </c>
      <c r="J19" s="61">
        <v>-19.077553949999999</v>
      </c>
      <c r="K19" s="61">
        <v>-19.96544664</v>
      </c>
      <c r="L19" s="62">
        <v>-20.334294120000003</v>
      </c>
      <c r="M19" s="8"/>
      <c r="N19" s="60">
        <v>-18.841182589999999</v>
      </c>
      <c r="O19" s="61">
        <v>-20.335272619999991</v>
      </c>
      <c r="P19" s="61">
        <v>-19.252414899999998</v>
      </c>
      <c r="Q19" s="62">
        <v>-19.912115119999992</v>
      </c>
      <c r="R19" s="8"/>
      <c r="S19" s="60">
        <v>-19.900551389999993</v>
      </c>
      <c r="T19" s="61">
        <v>-21.922074440000006</v>
      </c>
      <c r="U19" s="61">
        <v>-21.819629539999994</v>
      </c>
      <c r="V19" s="62">
        <v>-29.553360749999992</v>
      </c>
      <c r="W19" s="8"/>
      <c r="X19" s="60">
        <v>-17.722297649999991</v>
      </c>
      <c r="Y19" s="61">
        <v>-21.064220150000008</v>
      </c>
      <c r="Z19" s="61">
        <v>-24.496734109999995</v>
      </c>
      <c r="AA19" s="62">
        <v>-29.310826719999984</v>
      </c>
      <c r="AB19" s="8"/>
      <c r="AC19" s="60">
        <v>-23.372535149999997</v>
      </c>
      <c r="AD19" s="61">
        <v>-26.395368199999997</v>
      </c>
      <c r="AE19" s="61">
        <v>-24.823752079999998</v>
      </c>
      <c r="AF19" s="62">
        <v>-30.102587630000002</v>
      </c>
      <c r="AG19" s="8"/>
      <c r="AH19" s="60">
        <v>-26.770495839999985</v>
      </c>
      <c r="AI19" s="61">
        <v>-21.72738695</v>
      </c>
      <c r="AJ19" s="61">
        <v>-28.591689170000002</v>
      </c>
      <c r="AK19" s="62">
        <v>-30.543504989999995</v>
      </c>
      <c r="AL19" s="8"/>
      <c r="AM19" s="60">
        <v>-26.753821483521854</v>
      </c>
      <c r="AN19" s="61">
        <v>-28.259111470116206</v>
      </c>
      <c r="AO19" s="61">
        <v>-29.417359484720048</v>
      </c>
      <c r="AP19" s="62">
        <v>-40.337059236849932</v>
      </c>
      <c r="AQ19" s="74"/>
      <c r="AR19" s="60">
        <v>-30.804692819999993</v>
      </c>
      <c r="AS19" s="61">
        <v>-26.807622560000006</v>
      </c>
      <c r="AT19" s="61">
        <v>-33.112146580000022</v>
      </c>
      <c r="AU19" s="62">
        <v>-32.240450849999995</v>
      </c>
      <c r="AV19" s="74"/>
      <c r="AW19" s="60">
        <v>-31.688156909999996</v>
      </c>
      <c r="AX19" s="61">
        <v>-31.740562310000001</v>
      </c>
      <c r="AY19" s="61">
        <v>-30.50854660000001</v>
      </c>
      <c r="AZ19" s="62">
        <v>-33.179778860000006</v>
      </c>
      <c r="BA19" s="74"/>
      <c r="BB19" s="60">
        <v>-26.591439704035842</v>
      </c>
      <c r="BC19" s="61">
        <v>-31.820640409213038</v>
      </c>
      <c r="BD19" s="61">
        <v>-36.769140769999993</v>
      </c>
      <c r="BE19" s="62">
        <v>-39.026714230000024</v>
      </c>
      <c r="BF19" s="74"/>
      <c r="BG19" s="60">
        <v>-35.981134310008578</v>
      </c>
      <c r="BH19" s="61">
        <v>-44.799450628926181</v>
      </c>
      <c r="BI19" s="61">
        <v>-42.32369663126412</v>
      </c>
      <c r="BJ19" s="62">
        <v>-44.24055455358792</v>
      </c>
      <c r="BK19" s="74"/>
      <c r="BL19" s="60">
        <v>-42.206343999867066</v>
      </c>
      <c r="BM19" s="61">
        <v>-42.335659759999999</v>
      </c>
      <c r="BN19" s="61">
        <v>-42.608888131299999</v>
      </c>
      <c r="BO19" s="62">
        <v>-49.535960627000001</v>
      </c>
      <c r="BP19" s="74"/>
      <c r="BQ19" s="60">
        <v>-39.746198319999998</v>
      </c>
      <c r="BR19" s="61">
        <v>-42.527161839999998</v>
      </c>
      <c r="BS19" s="61">
        <v>-39.64701925</v>
      </c>
      <c r="BT19" s="62">
        <v>-35.508108360000001</v>
      </c>
      <c r="BU19" s="74"/>
      <c r="BV19" s="63">
        <f t="shared" si="65"/>
        <v>-63.029818858075416</v>
      </c>
      <c r="BW19" s="64">
        <f t="shared" si="66"/>
        <v>-76.215867250000002</v>
      </c>
      <c r="BX19" s="64">
        <f t="shared" si="67"/>
        <v>-78.340985229999973</v>
      </c>
      <c r="BY19" s="64">
        <f t="shared" si="68"/>
        <v>-93.195616119999983</v>
      </c>
      <c r="BZ19" s="64">
        <f t="shared" si="69"/>
        <v>-92.59407862999997</v>
      </c>
      <c r="CA19" s="64">
        <f t="shared" si="70"/>
        <v>-104.69424306000001</v>
      </c>
      <c r="CB19" s="64">
        <f t="shared" si="71"/>
        <v>-107.63307694999997</v>
      </c>
      <c r="CC19" s="64">
        <f t="shared" si="72"/>
        <v>-124.76735167520803</v>
      </c>
      <c r="CD19" s="64">
        <f t="shared" si="73"/>
        <v>-122.96491281000002</v>
      </c>
      <c r="CE19" s="64">
        <f t="shared" si="74"/>
        <v>-127.11704468000002</v>
      </c>
      <c r="CF19" s="64">
        <f t="shared" si="75"/>
        <v>-134.20793511324888</v>
      </c>
      <c r="CG19" s="64">
        <f t="shared" si="76"/>
        <v>-167.34483612378679</v>
      </c>
      <c r="CH19" s="64">
        <f t="shared" si="77"/>
        <v>-176.68685251816709</v>
      </c>
      <c r="CI19" s="65">
        <f>SUM(BQ19:BT19)</f>
        <v>-157.42848777</v>
      </c>
      <c r="CJ19" s="736"/>
      <c r="CK19" s="736"/>
      <c r="CL19" s="736"/>
      <c r="CM19" s="736"/>
    </row>
    <row r="20" spans="1:91" x14ac:dyDescent="0.25">
      <c r="A20" s="842"/>
      <c r="B20" s="303"/>
      <c r="C20" s="8"/>
      <c r="D20" s="41"/>
      <c r="E20" s="52"/>
      <c r="F20" s="52"/>
      <c r="G20" s="53"/>
      <c r="H20" s="8"/>
      <c r="I20" s="41"/>
      <c r="J20" s="52"/>
      <c r="K20" s="52"/>
      <c r="L20" s="53"/>
      <c r="M20" s="8"/>
      <c r="N20" s="41"/>
      <c r="O20" s="52"/>
      <c r="P20" s="52"/>
      <c r="Q20" s="53"/>
      <c r="R20" s="8"/>
      <c r="S20" s="41"/>
      <c r="T20" s="52"/>
      <c r="U20" s="52"/>
      <c r="V20" s="53"/>
      <c r="W20" s="8"/>
      <c r="X20" s="41"/>
      <c r="Y20" s="52"/>
      <c r="Z20" s="52"/>
      <c r="AA20" s="53"/>
      <c r="AB20" s="8"/>
      <c r="AC20" s="41"/>
      <c r="AD20" s="52"/>
      <c r="AE20" s="52"/>
      <c r="AF20" s="53"/>
      <c r="AG20" s="8"/>
      <c r="AH20" s="41"/>
      <c r="AI20" s="52"/>
      <c r="AJ20" s="52"/>
      <c r="AK20" s="53"/>
      <c r="AL20" s="8"/>
      <c r="AM20" s="41"/>
      <c r="AN20" s="52"/>
      <c r="AO20" s="52"/>
      <c r="AP20" s="53"/>
      <c r="AQ20" s="69"/>
      <c r="AR20" s="41"/>
      <c r="AS20" s="52"/>
      <c r="AT20" s="52"/>
      <c r="AU20" s="53"/>
      <c r="AV20" s="69"/>
      <c r="AW20" s="41"/>
      <c r="AX20" s="52"/>
      <c r="AY20" s="52"/>
      <c r="AZ20" s="53"/>
      <c r="BA20" s="69"/>
      <c r="BB20" s="41"/>
      <c r="BC20" s="52"/>
      <c r="BD20" s="52"/>
      <c r="BE20" s="53"/>
      <c r="BF20" s="69"/>
      <c r="BG20" s="41"/>
      <c r="BH20" s="52"/>
      <c r="BI20" s="52"/>
      <c r="BJ20" s="53"/>
      <c r="BK20" s="69"/>
      <c r="BL20" s="41"/>
      <c r="BM20" s="52"/>
      <c r="BN20" s="52"/>
      <c r="BO20" s="53"/>
      <c r="BP20" s="69"/>
      <c r="BQ20" s="41"/>
      <c r="BR20" s="52"/>
      <c r="BS20" s="52"/>
      <c r="BT20" s="53"/>
      <c r="BU20" s="69"/>
      <c r="BV20" s="70"/>
      <c r="BW20" s="71"/>
      <c r="BX20" s="71"/>
      <c r="BY20" s="71"/>
      <c r="BZ20" s="71"/>
      <c r="CA20" s="71"/>
      <c r="CB20" s="71"/>
      <c r="CC20" s="71"/>
      <c r="CD20" s="71"/>
      <c r="CE20" s="71"/>
      <c r="CF20" s="71"/>
      <c r="CG20" s="71"/>
      <c r="CH20" s="71"/>
      <c r="CI20" s="72"/>
      <c r="CJ20" s="736"/>
      <c r="CK20" s="736"/>
      <c r="CL20" s="736"/>
      <c r="CM20" s="736"/>
    </row>
    <row r="21" spans="1:91" x14ac:dyDescent="0.25">
      <c r="A21" s="842" t="s">
        <v>37</v>
      </c>
      <c r="B21" s="305"/>
      <c r="C21" s="69"/>
      <c r="D21" s="41">
        <v>1.5457080000000002E-2</v>
      </c>
      <c r="E21" s="42">
        <v>1.1249999999999999E-3</v>
      </c>
      <c r="F21" s="42">
        <v>-1.2904629999999997E-2</v>
      </c>
      <c r="G21" s="43">
        <v>2.4214409999999999E-2</v>
      </c>
      <c r="H21" s="69"/>
      <c r="I21" s="41">
        <v>-0.12355905</v>
      </c>
      <c r="J21" s="42">
        <v>4.3833499999999968E-3</v>
      </c>
      <c r="K21" s="42">
        <v>2.30364E-3</v>
      </c>
      <c r="L21" s="43">
        <v>4.4229939999999961E-2</v>
      </c>
      <c r="M21" s="69"/>
      <c r="N21" s="41">
        <v>-0.60548179000000013</v>
      </c>
      <c r="O21" s="42">
        <v>4.782039999999997E-3</v>
      </c>
      <c r="P21" s="42">
        <v>2.3113309999999998E-2</v>
      </c>
      <c r="Q21" s="43">
        <v>-5.6282309999999995E-2</v>
      </c>
      <c r="R21" s="69"/>
      <c r="S21" s="41">
        <v>-2.1534350000000004E-2</v>
      </c>
      <c r="T21" s="42">
        <v>-1.34897E-2</v>
      </c>
      <c r="U21" s="42">
        <v>-0.18030093999999997</v>
      </c>
      <c r="V21" s="43">
        <v>9.54553E-3</v>
      </c>
      <c r="W21" s="69"/>
      <c r="X21" s="41">
        <v>1.279375E-2</v>
      </c>
      <c r="Y21" s="42">
        <v>2.9123699999999966E-3</v>
      </c>
      <c r="Z21" s="42">
        <v>-0.36518906000000001</v>
      </c>
      <c r="AA21" s="43">
        <v>-4.4729800000000031E-3</v>
      </c>
      <c r="AB21" s="69"/>
      <c r="AC21" s="41">
        <v>0.12639254999999999</v>
      </c>
      <c r="AD21" s="42">
        <v>4.8447165400000012</v>
      </c>
      <c r="AE21" s="42">
        <v>-3.3379230000000003E-2</v>
      </c>
      <c r="AF21" s="43">
        <v>-6.6887779999999966E-2</v>
      </c>
      <c r="AG21" s="69"/>
      <c r="AH21" s="41">
        <v>3.2723499999999985E-3</v>
      </c>
      <c r="AI21" s="42">
        <v>-2.1130610000000001E-2</v>
      </c>
      <c r="AJ21" s="42">
        <v>-1.6098119999999997E-2</v>
      </c>
      <c r="AK21" s="43">
        <v>-2.1309366700000001</v>
      </c>
      <c r="AL21" s="69"/>
      <c r="AM21" s="41">
        <v>2.6675859999999985E-2</v>
      </c>
      <c r="AN21" s="42">
        <v>1.9401340000000027E-2</v>
      </c>
      <c r="AO21" s="42">
        <v>-5.8123850000000032E-2</v>
      </c>
      <c r="AP21" s="43">
        <v>-0.79473132999999996</v>
      </c>
      <c r="AQ21" s="74"/>
      <c r="AR21" s="41">
        <v>-0.23361539000000001</v>
      </c>
      <c r="AS21" s="42">
        <v>-2.5592550000000162E-2</v>
      </c>
      <c r="AT21" s="42">
        <v>-0.18797035999999986</v>
      </c>
      <c r="AU21" s="43">
        <v>-0.97805731000000029</v>
      </c>
      <c r="AV21" s="74"/>
      <c r="AW21" s="41">
        <v>5.0429380000000003E-2</v>
      </c>
      <c r="AX21" s="42">
        <v>-3.2253810000000029E-2</v>
      </c>
      <c r="AY21" s="42">
        <v>-1.6767999999999995E-2</v>
      </c>
      <c r="AZ21" s="43">
        <v>-1.7553241299999998</v>
      </c>
      <c r="BA21" s="74"/>
      <c r="BB21" s="41">
        <v>-9.6124349999999997E-2</v>
      </c>
      <c r="BC21" s="42">
        <v>-9.5889940000000035E-2</v>
      </c>
      <c r="BD21" s="42">
        <v>2.6344830000000045E-2</v>
      </c>
      <c r="BE21" s="43">
        <v>-0.72116950000000002</v>
      </c>
      <c r="BF21" s="74"/>
      <c r="BG21" s="41">
        <v>-8.7581599999999996E-2</v>
      </c>
      <c r="BH21" s="42">
        <v>0.41270050000000003</v>
      </c>
      <c r="BI21" s="42">
        <v>-0.26166760999999999</v>
      </c>
      <c r="BJ21" s="43">
        <v>3.9190510000000005E-2</v>
      </c>
      <c r="BK21" s="74"/>
      <c r="BL21" s="41">
        <v>-2.7033499999999985E-3</v>
      </c>
      <c r="BM21" s="42">
        <v>2.8810289999999999E-2</v>
      </c>
      <c r="BN21" s="42">
        <v>-6.2062330000000006E-2</v>
      </c>
      <c r="BO21" s="43">
        <v>1.336761E-2</v>
      </c>
      <c r="BP21" s="74"/>
      <c r="BQ21" s="41">
        <v>5.0953499999999999E-2</v>
      </c>
      <c r="BR21" s="42">
        <v>-1.1001520000000001E-2</v>
      </c>
      <c r="BS21" s="42">
        <v>-1.1755100000000001E-3</v>
      </c>
      <c r="BT21" s="43">
        <v>-0.50384604000000011</v>
      </c>
      <c r="BU21" s="74"/>
      <c r="BV21" s="45">
        <f t="shared" ref="BV21" si="78">SUM(D21:G21)</f>
        <v>2.7891860000000004E-2</v>
      </c>
      <c r="BW21" s="46">
        <f t="shared" ref="BW21" si="79">SUM(I21:L21)</f>
        <v>-7.264212000000006E-2</v>
      </c>
      <c r="BX21" s="46">
        <f t="shared" ref="BX21" si="80">SUM(N21:Q21)</f>
        <v>-0.63386875000000009</v>
      </c>
      <c r="BY21" s="46">
        <f t="shared" ref="BY21" si="81">SUM(S21:V21)</f>
        <v>-0.20577945999999997</v>
      </c>
      <c r="BZ21" s="46">
        <f t="shared" ref="BZ21" si="82">SUM(X21:AA21)</f>
        <v>-0.35395592000000003</v>
      </c>
      <c r="CA21" s="46">
        <f t="shared" ref="CA21" si="83">SUM(AC21:AF21)</f>
        <v>4.870842080000001</v>
      </c>
      <c r="CB21" s="46">
        <f t="shared" ref="CB21" si="84">SUM(AH21:AK21)</f>
        <v>-2.1648930499999999</v>
      </c>
      <c r="CC21" s="46">
        <f t="shared" ref="CC21" si="85">SUM(AM21:AP21)</f>
        <v>-0.80677798000000001</v>
      </c>
      <c r="CD21" s="46">
        <f t="shared" ref="CD21" si="86">SUM(AR21:AU21)</f>
        <v>-1.4252356100000003</v>
      </c>
      <c r="CE21" s="46">
        <f t="shared" ref="CE21" si="87">SUM(AW21:AZ21)</f>
        <v>-1.7539165599999997</v>
      </c>
      <c r="CF21" s="46">
        <f t="shared" ref="CF21" si="88">SUM(BB21:BE21)</f>
        <v>-0.88683895999999995</v>
      </c>
      <c r="CG21" s="46">
        <f t="shared" ref="CG21" si="89">SUM(BG21:BJ21)</f>
        <v>0.10264180000000006</v>
      </c>
      <c r="CH21" s="46">
        <f>SUM(BL21:BO21)</f>
        <v>-2.2587780000000002E-2</v>
      </c>
      <c r="CI21" s="47">
        <f>SUM(BQ21:BT21)</f>
        <v>-0.4650695700000001</v>
      </c>
      <c r="CJ21" s="736"/>
      <c r="CK21" s="736"/>
      <c r="CL21" s="736"/>
      <c r="CM21" s="736"/>
    </row>
    <row r="22" spans="1:91" x14ac:dyDescent="0.25">
      <c r="A22" s="842"/>
      <c r="B22" s="305"/>
      <c r="C22" s="69"/>
      <c r="D22" s="41"/>
      <c r="E22" s="42"/>
      <c r="F22" s="42"/>
      <c r="G22" s="43"/>
      <c r="H22" s="69"/>
      <c r="I22" s="41"/>
      <c r="J22" s="42"/>
      <c r="K22" s="42"/>
      <c r="L22" s="43"/>
      <c r="M22" s="69"/>
      <c r="N22" s="41"/>
      <c r="O22" s="42"/>
      <c r="P22" s="42"/>
      <c r="Q22" s="43"/>
      <c r="R22" s="69"/>
      <c r="S22" s="41"/>
      <c r="T22" s="42"/>
      <c r="U22" s="42"/>
      <c r="V22" s="43"/>
      <c r="W22" s="69"/>
      <c r="X22" s="41"/>
      <c r="Y22" s="42"/>
      <c r="Z22" s="42"/>
      <c r="AA22" s="43"/>
      <c r="AB22" s="69"/>
      <c r="AC22" s="41"/>
      <c r="AD22" s="42"/>
      <c r="AE22" s="42"/>
      <c r="AF22" s="43"/>
      <c r="AG22" s="69"/>
      <c r="AH22" s="41"/>
      <c r="AI22" s="42"/>
      <c r="AJ22" s="42"/>
      <c r="AK22" s="43"/>
      <c r="AL22" s="69"/>
      <c r="AM22" s="41"/>
      <c r="AN22" s="42"/>
      <c r="AO22" s="42"/>
      <c r="AP22" s="43"/>
      <c r="AQ22" s="69"/>
      <c r="AR22" s="41"/>
      <c r="AS22" s="42"/>
      <c r="AT22" s="42"/>
      <c r="AU22" s="43"/>
      <c r="AV22" s="69"/>
      <c r="AW22" s="41"/>
      <c r="AX22" s="42"/>
      <c r="AY22" s="42"/>
      <c r="AZ22" s="43"/>
      <c r="BA22" s="69"/>
      <c r="BB22" s="41"/>
      <c r="BC22" s="42"/>
      <c r="BD22" s="42"/>
      <c r="BE22" s="43"/>
      <c r="BF22" s="69"/>
      <c r="BG22" s="41"/>
      <c r="BH22" s="42"/>
      <c r="BI22" s="42"/>
      <c r="BJ22" s="43"/>
      <c r="BK22" s="69"/>
      <c r="BL22" s="41"/>
      <c r="BM22" s="42"/>
      <c r="BN22" s="42"/>
      <c r="BO22" s="43"/>
      <c r="BP22" s="69"/>
      <c r="BQ22" s="41"/>
      <c r="BR22" s="42"/>
      <c r="BS22" s="42"/>
      <c r="BT22" s="43"/>
      <c r="BU22" s="69"/>
      <c r="BV22" s="70"/>
      <c r="BW22" s="71"/>
      <c r="BX22" s="71"/>
      <c r="BY22" s="71"/>
      <c r="BZ22" s="71"/>
      <c r="CA22" s="71"/>
      <c r="CB22" s="71"/>
      <c r="CC22" s="71"/>
      <c r="CD22" s="71"/>
      <c r="CE22" s="71"/>
      <c r="CF22" s="71"/>
      <c r="CG22" s="71"/>
      <c r="CH22" s="71"/>
      <c r="CI22" s="72"/>
      <c r="CJ22" s="736"/>
      <c r="CK22" s="736"/>
      <c r="CL22" s="736"/>
      <c r="CM22" s="736"/>
    </row>
    <row r="23" spans="1:91" x14ac:dyDescent="0.25">
      <c r="A23" s="842" t="s">
        <v>38</v>
      </c>
      <c r="B23" s="305"/>
      <c r="C23" s="69"/>
      <c r="D23" s="51">
        <v>0.55978544000000008</v>
      </c>
      <c r="E23" s="52">
        <v>1.0618630299999998</v>
      </c>
      <c r="F23" s="52">
        <v>0.93315518999999991</v>
      </c>
      <c r="G23" s="53">
        <v>1.3445448399999997</v>
      </c>
      <c r="H23" s="69"/>
      <c r="I23" s="51">
        <v>1.0759895300000002</v>
      </c>
      <c r="J23" s="52">
        <v>2.3411117900000002</v>
      </c>
      <c r="K23" s="52">
        <v>0.80499635000000014</v>
      </c>
      <c r="L23" s="53">
        <v>0.90789063999999986</v>
      </c>
      <c r="M23" s="69"/>
      <c r="N23" s="51">
        <v>1.5638044100000001</v>
      </c>
      <c r="O23" s="52">
        <v>2.8188121800000001</v>
      </c>
      <c r="P23" s="52">
        <v>1.5222057</v>
      </c>
      <c r="Q23" s="53">
        <v>1.6705209699999999</v>
      </c>
      <c r="R23" s="69"/>
      <c r="S23" s="51">
        <v>1.4422683600000001</v>
      </c>
      <c r="T23" s="52">
        <v>-74.070525460000013</v>
      </c>
      <c r="U23" s="52">
        <v>-10.385658980000001</v>
      </c>
      <c r="V23" s="53">
        <v>4.191153400000001</v>
      </c>
      <c r="W23" s="69"/>
      <c r="X23" s="51">
        <v>8.0232141899999991</v>
      </c>
      <c r="Y23" s="52">
        <v>18.058297979999995</v>
      </c>
      <c r="Z23" s="52">
        <v>-6.2474508599999998</v>
      </c>
      <c r="AA23" s="53">
        <v>51.643194090000001</v>
      </c>
      <c r="AB23" s="69"/>
      <c r="AC23" s="51">
        <v>-15.74824611</v>
      </c>
      <c r="AD23" s="52">
        <v>-15.47284902</v>
      </c>
      <c r="AE23" s="52">
        <v>-2.7446972999999999</v>
      </c>
      <c r="AF23" s="53">
        <v>-3.0902516500000003</v>
      </c>
      <c r="AG23" s="69"/>
      <c r="AH23" s="51">
        <v>-0.70674934</v>
      </c>
      <c r="AI23" s="52">
        <v>-1.3247272700000001</v>
      </c>
      <c r="AJ23" s="52">
        <v>-1.47727191</v>
      </c>
      <c r="AK23" s="53">
        <v>-1.5298053200000001</v>
      </c>
      <c r="AL23" s="69"/>
      <c r="AM23" s="51">
        <v>-0.95250007999999997</v>
      </c>
      <c r="AN23" s="52">
        <v>-49.692502970000007</v>
      </c>
      <c r="AO23" s="52">
        <v>-10.298961770000004</v>
      </c>
      <c r="AP23" s="53">
        <v>-1.4478340699999854</v>
      </c>
      <c r="AQ23" s="74"/>
      <c r="AR23" s="51">
        <v>2.9057537899999999</v>
      </c>
      <c r="AS23" s="52">
        <v>9.6922642499999991</v>
      </c>
      <c r="AT23" s="52">
        <v>-1.4392744500000012</v>
      </c>
      <c r="AU23" s="53">
        <v>-2.2611280800000002</v>
      </c>
      <c r="AV23" s="74"/>
      <c r="AW23" s="51">
        <v>-0.84334604000000002</v>
      </c>
      <c r="AX23" s="52">
        <v>4.0828421399999995</v>
      </c>
      <c r="AY23" s="52">
        <v>0.79810906999999986</v>
      </c>
      <c r="AZ23" s="53">
        <v>-0.16118628999999909</v>
      </c>
      <c r="BA23" s="74"/>
      <c r="BB23" s="51">
        <v>-1.2522114999999998</v>
      </c>
      <c r="BC23" s="52">
        <v>-5.3347420000000159E-2</v>
      </c>
      <c r="BD23" s="52">
        <v>-0.3938266899999997</v>
      </c>
      <c r="BE23" s="53">
        <v>5.02910726</v>
      </c>
      <c r="BF23" s="74"/>
      <c r="BG23" s="51">
        <v>-0.15728169000000003</v>
      </c>
      <c r="BH23" s="52">
        <v>1.1690167600000001</v>
      </c>
      <c r="BI23" s="52">
        <v>1.7365759700000003</v>
      </c>
      <c r="BJ23" s="53">
        <v>-0.41353849999999992</v>
      </c>
      <c r="BK23" s="74"/>
      <c r="BL23" s="51">
        <v>1.68992199</v>
      </c>
      <c r="BM23" s="52">
        <v>3.4969872400000002</v>
      </c>
      <c r="BN23" s="52">
        <v>6.1793792100000005</v>
      </c>
      <c r="BO23" s="53">
        <v>2.3262835300000004</v>
      </c>
      <c r="BP23" s="74"/>
      <c r="BQ23" s="51">
        <v>2.3779722699999999</v>
      </c>
      <c r="BR23" s="52">
        <v>4.5725024699999999</v>
      </c>
      <c r="BS23" s="52">
        <v>3.0913432799999998</v>
      </c>
      <c r="BT23" s="53">
        <v>-3.0787865499999998</v>
      </c>
      <c r="BU23" s="74"/>
      <c r="BV23" s="45">
        <f t="shared" ref="BV23" si="90">SUM(D23:G23)</f>
        <v>3.8993484999999994</v>
      </c>
      <c r="BW23" s="46">
        <f t="shared" ref="BW23" si="91">SUM(I23:L23)</f>
        <v>5.1299883099999999</v>
      </c>
      <c r="BX23" s="46">
        <f t="shared" ref="BX23" si="92">SUM(N23:Q23)</f>
        <v>7.5753432600000004</v>
      </c>
      <c r="BY23" s="46">
        <f t="shared" ref="BY23" si="93">SUM(S23:V23)</f>
        <v>-78.822762680000011</v>
      </c>
      <c r="BZ23" s="46">
        <f t="shared" ref="BZ23" si="94">SUM(X23:AA23)</f>
        <v>71.47725539999999</v>
      </c>
      <c r="CA23" s="46">
        <f t="shared" ref="CA23" si="95">SUM(AC23:AF23)</f>
        <v>-37.056044079999999</v>
      </c>
      <c r="CB23" s="46">
        <f t="shared" ref="CB23" si="96">SUM(AH23:AK23)</f>
        <v>-5.0385538400000005</v>
      </c>
      <c r="CC23" s="46">
        <f t="shared" ref="CC23" si="97">SUM(AM23:AP23)</f>
        <v>-62.391798889999997</v>
      </c>
      <c r="CD23" s="46">
        <f t="shared" ref="CD23" si="98">SUM(AR23:AU23)</f>
        <v>8.8976155099999978</v>
      </c>
      <c r="CE23" s="46">
        <f t="shared" ref="CE23" si="99">SUM(AW23:AZ23)</f>
        <v>3.8764188800000001</v>
      </c>
      <c r="CF23" s="46">
        <f t="shared" ref="CF23" si="100">SUM(BB23:BE23)</f>
        <v>3.3297216500000002</v>
      </c>
      <c r="CG23" s="46">
        <f t="shared" ref="CG23" si="101">SUM(BG23:BJ23)</f>
        <v>2.3347725400000003</v>
      </c>
      <c r="CH23" s="46">
        <f>SUM(BL23:BO23)</f>
        <v>13.692571970000003</v>
      </c>
      <c r="CI23" s="47">
        <f>SUM(BQ23:BT23)</f>
        <v>6.9630314699999989</v>
      </c>
      <c r="CJ23" s="736"/>
      <c r="CK23" s="736"/>
      <c r="CL23" s="736"/>
      <c r="CM23" s="736"/>
    </row>
    <row r="24" spans="1:91" x14ac:dyDescent="0.25">
      <c r="A24" s="842"/>
      <c r="B24" s="305"/>
      <c r="C24" s="8"/>
      <c r="D24" s="41"/>
      <c r="E24" s="52"/>
      <c r="F24" s="52"/>
      <c r="G24" s="53"/>
      <c r="H24" s="69"/>
      <c r="I24" s="41"/>
      <c r="J24" s="52"/>
      <c r="K24" s="52"/>
      <c r="L24" s="53"/>
      <c r="M24" s="69"/>
      <c r="N24" s="41"/>
      <c r="O24" s="52"/>
      <c r="P24" s="52"/>
      <c r="Q24" s="53"/>
      <c r="R24" s="69"/>
      <c r="S24" s="41"/>
      <c r="T24" s="52"/>
      <c r="U24" s="52"/>
      <c r="V24" s="53"/>
      <c r="W24" s="69"/>
      <c r="X24" s="41"/>
      <c r="Y24" s="52"/>
      <c r="Z24" s="52"/>
      <c r="AA24" s="53"/>
      <c r="AB24" s="8"/>
      <c r="AC24" s="41"/>
      <c r="AD24" s="52"/>
      <c r="AE24" s="52"/>
      <c r="AF24" s="53"/>
      <c r="AG24" s="69"/>
      <c r="AH24" s="41"/>
      <c r="AI24" s="52"/>
      <c r="AJ24" s="52"/>
      <c r="AK24" s="53"/>
      <c r="AL24" s="8"/>
      <c r="AM24" s="41"/>
      <c r="AN24" s="52"/>
      <c r="AO24" s="52"/>
      <c r="AP24" s="53"/>
      <c r="AQ24" s="69"/>
      <c r="AR24" s="41"/>
      <c r="AS24" s="52"/>
      <c r="AT24" s="52"/>
      <c r="AU24" s="53"/>
      <c r="AV24" s="69"/>
      <c r="AW24" s="41"/>
      <c r="AX24" s="52"/>
      <c r="AY24" s="52"/>
      <c r="AZ24" s="53"/>
      <c r="BA24" s="69"/>
      <c r="BB24" s="41"/>
      <c r="BC24" s="52"/>
      <c r="BD24" s="52"/>
      <c r="BE24" s="53"/>
      <c r="BF24" s="69"/>
      <c r="BG24" s="41"/>
      <c r="BH24" s="52"/>
      <c r="BI24" s="52"/>
      <c r="BJ24" s="53"/>
      <c r="BK24" s="69"/>
      <c r="BL24" s="41"/>
      <c r="BM24" s="52"/>
      <c r="BN24" s="52"/>
      <c r="BO24" s="53"/>
      <c r="BP24" s="69"/>
      <c r="BQ24" s="41"/>
      <c r="BR24" s="52"/>
      <c r="BS24" s="52"/>
      <c r="BT24" s="53"/>
      <c r="BU24" s="69"/>
      <c r="BV24" s="70"/>
      <c r="BW24" s="71"/>
      <c r="BX24" s="71"/>
      <c r="BY24" s="71"/>
      <c r="BZ24" s="71"/>
      <c r="CA24" s="71"/>
      <c r="CB24" s="71"/>
      <c r="CC24" s="71"/>
      <c r="CD24" s="71"/>
      <c r="CE24" s="71"/>
      <c r="CF24" s="71"/>
      <c r="CG24" s="71"/>
      <c r="CH24" s="71"/>
      <c r="CI24" s="72"/>
      <c r="CJ24" s="736"/>
      <c r="CK24" s="736"/>
      <c r="CL24" s="736"/>
      <c r="CM24" s="736"/>
    </row>
    <row r="25" spans="1:91" x14ac:dyDescent="0.25">
      <c r="A25" s="842" t="s">
        <v>40</v>
      </c>
      <c r="B25" s="305"/>
      <c r="C25" s="8"/>
      <c r="D25" s="51">
        <f t="shared" ref="D25:G25" si="102">D15+D17+D21+D23</f>
        <v>24.419396334748392</v>
      </c>
      <c r="E25" s="52">
        <f t="shared" si="102"/>
        <v>27.587634694748381</v>
      </c>
      <c r="F25" s="52">
        <f t="shared" si="102"/>
        <v>28.942073304748355</v>
      </c>
      <c r="G25" s="53">
        <f t="shared" si="102"/>
        <v>24.512833147679441</v>
      </c>
      <c r="H25" s="69"/>
      <c r="I25" s="51">
        <f t="shared" ref="I25:L25" si="103">I15+I17+I21+I23</f>
        <v>24.32135542999999</v>
      </c>
      <c r="J25" s="52">
        <f t="shared" si="103"/>
        <v>30.019084719999999</v>
      </c>
      <c r="K25" s="52">
        <f t="shared" si="103"/>
        <v>29.462758620000013</v>
      </c>
      <c r="L25" s="53">
        <f t="shared" si="103"/>
        <v>25.06150152999999</v>
      </c>
      <c r="M25" s="69"/>
      <c r="N25" s="51">
        <f t="shared" ref="N25:Q25" si="104">N15+N17+N21+N23</f>
        <v>28.75488861000002</v>
      </c>
      <c r="O25" s="52">
        <f t="shared" si="104"/>
        <v>30.673341780000015</v>
      </c>
      <c r="P25" s="52">
        <f t="shared" si="104"/>
        <v>32.217406769999997</v>
      </c>
      <c r="Q25" s="53">
        <f t="shared" si="104"/>
        <v>25.692982890000003</v>
      </c>
      <c r="R25" s="69"/>
      <c r="S25" s="51">
        <f t="shared" ref="S25:V25" si="105">S15+S17+S21+S23</f>
        <v>37.206235659999997</v>
      </c>
      <c r="T25" s="52">
        <f t="shared" si="105"/>
        <v>-59.381119740000031</v>
      </c>
      <c r="U25" s="52">
        <f t="shared" si="105"/>
        <v>3.708774160000015</v>
      </c>
      <c r="V25" s="53">
        <f t="shared" si="105"/>
        <v>2.4085542899999903</v>
      </c>
      <c r="W25" s="69"/>
      <c r="X25" s="51">
        <f t="shared" ref="X25:AA25" si="106">X15+X17+X21+X23</f>
        <v>21.969209520000014</v>
      </c>
      <c r="Y25" s="52">
        <f t="shared" si="106"/>
        <v>31.249050769999965</v>
      </c>
      <c r="Z25" s="52">
        <f t="shared" si="106"/>
        <v>11.889141309999996</v>
      </c>
      <c r="AA25" s="53">
        <f t="shared" si="106"/>
        <v>62.79648601000001</v>
      </c>
      <c r="AB25" s="8"/>
      <c r="AC25" s="51">
        <f t="shared" ref="AC25:AF25" si="107">AC15+AC17+AC21+AC23</f>
        <v>9.9572994311245466</v>
      </c>
      <c r="AD25" s="52">
        <f t="shared" si="107"/>
        <v>13.682498720889038</v>
      </c>
      <c r="AE25" s="52">
        <f t="shared" si="107"/>
        <v>27.287181425219064</v>
      </c>
      <c r="AF25" s="53">
        <f t="shared" si="107"/>
        <v>24.115011909736435</v>
      </c>
      <c r="AG25" s="69"/>
      <c r="AH25" s="51">
        <f t="shared" ref="AH25:AK25" si="108">AH15+AH17+AH21+AH23</f>
        <v>27.844143590000009</v>
      </c>
      <c r="AI25" s="52">
        <f t="shared" si="108"/>
        <v>40.707219710000011</v>
      </c>
      <c r="AJ25" s="52">
        <f t="shared" si="108"/>
        <v>30.131046079999987</v>
      </c>
      <c r="AK25" s="53">
        <f t="shared" si="108"/>
        <v>26.037260430000028</v>
      </c>
      <c r="AL25" s="8"/>
      <c r="AM25" s="51">
        <f t="shared" ref="AM25:AP25" si="109">AM15+AM17+AM21+AM23</f>
        <v>38.37293465647813</v>
      </c>
      <c r="AN25" s="52">
        <f t="shared" si="109"/>
        <v>-13.848781200116207</v>
      </c>
      <c r="AO25" s="52">
        <f t="shared" si="109"/>
        <v>24.557032305279925</v>
      </c>
      <c r="AP25" s="53">
        <f t="shared" si="109"/>
        <v>34.089323793150136</v>
      </c>
      <c r="AQ25" s="74"/>
      <c r="AR25" s="51">
        <f t="shared" ref="AR25:AU25" si="110">AR15+AR17+AR21+AR23</f>
        <v>70.954426620000035</v>
      </c>
      <c r="AS25" s="52">
        <f t="shared" si="110"/>
        <v>70.616475369999947</v>
      </c>
      <c r="AT25" s="52">
        <f t="shared" si="110"/>
        <v>55.35775418000005</v>
      </c>
      <c r="AU25" s="53">
        <f t="shared" si="110"/>
        <v>54.83727344000016</v>
      </c>
      <c r="AV25" s="74"/>
      <c r="AW25" s="51">
        <f t="shared" ref="AW25:AZ25" si="111">AW15+AW17+AW21+AW23</f>
        <v>68.746695559999949</v>
      </c>
      <c r="AX25" s="52">
        <f t="shared" si="111"/>
        <v>76.327091689999989</v>
      </c>
      <c r="AY25" s="52">
        <f t="shared" si="111"/>
        <v>76.746221129999981</v>
      </c>
      <c r="AZ25" s="53">
        <f t="shared" si="111"/>
        <v>71.730809010000257</v>
      </c>
      <c r="BA25" s="74"/>
      <c r="BB25" s="51">
        <f t="shared" ref="BB25:BE25" si="112">BB15+BB17+BB21+BB23</f>
        <v>81.898339925964152</v>
      </c>
      <c r="BC25" s="52">
        <f t="shared" si="112"/>
        <v>94.309331210786951</v>
      </c>
      <c r="BD25" s="52">
        <f t="shared" si="112"/>
        <v>104.0918434999999</v>
      </c>
      <c r="BE25" s="53">
        <f t="shared" si="112"/>
        <v>101.76183209</v>
      </c>
      <c r="BF25" s="74"/>
      <c r="BG25" s="51">
        <f t="shared" ref="BG25:BJ25" si="113">BG15+BG17+BG21+BG23</f>
        <v>108.97410556999139</v>
      </c>
      <c r="BH25" s="52">
        <f t="shared" si="113"/>
        <v>119.92217342107385</v>
      </c>
      <c r="BI25" s="52">
        <f t="shared" si="113"/>
        <v>136.47739845873585</v>
      </c>
      <c r="BJ25" s="53">
        <f t="shared" si="113"/>
        <v>118.08987142641206</v>
      </c>
      <c r="BK25" s="74"/>
      <c r="BL25" s="51">
        <f t="shared" ref="BL25:BO25" si="114">BL15+BL17+BL21+BL23</f>
        <v>127.01564204013292</v>
      </c>
      <c r="BM25" s="52">
        <f t="shared" si="114"/>
        <v>126.94899565999997</v>
      </c>
      <c r="BN25" s="52">
        <f t="shared" si="114"/>
        <v>129.77728657870003</v>
      </c>
      <c r="BO25" s="53">
        <f t="shared" si="114"/>
        <v>131.50852618299999</v>
      </c>
      <c r="BP25" s="74"/>
      <c r="BQ25" s="51">
        <f t="shared" ref="BQ25:BT25" si="115">BQ15+BQ17+BQ21+BQ23</f>
        <v>127.6179157</v>
      </c>
      <c r="BR25" s="52">
        <f t="shared" si="115"/>
        <v>102.06832365000005</v>
      </c>
      <c r="BS25" s="52">
        <f t="shared" si="115"/>
        <v>88.827664580000032</v>
      </c>
      <c r="BT25" s="53">
        <f t="shared" si="115"/>
        <v>99.231148299999958</v>
      </c>
      <c r="BU25" s="74"/>
      <c r="BV25" s="45">
        <f t="shared" ref="BV25" si="116">SUM(D25:G25)</f>
        <v>105.46193748192458</v>
      </c>
      <c r="BW25" s="46">
        <f t="shared" ref="BW25" si="117">SUM(I25:L25)</f>
        <v>108.8647003</v>
      </c>
      <c r="BX25" s="46">
        <f t="shared" ref="BX25" si="118">SUM(N25:Q25)</f>
        <v>117.33862005000003</v>
      </c>
      <c r="BY25" s="46">
        <f t="shared" ref="BY25" si="119">SUM(S25:V25)</f>
        <v>-16.057555630000028</v>
      </c>
      <c r="BZ25" s="46">
        <f t="shared" ref="BZ25" si="120">SUM(X25:AA25)</f>
        <v>127.90388760999998</v>
      </c>
      <c r="CA25" s="46">
        <f t="shared" ref="CA25" si="121">SUM(AC25:AF25)</f>
        <v>75.041991486969081</v>
      </c>
      <c r="CB25" s="46">
        <f t="shared" ref="CB25" si="122">SUM(AH25:AK25)</f>
        <v>124.71966981000004</v>
      </c>
      <c r="CC25" s="46">
        <f t="shared" ref="CC25" si="123">SUM(AM25:AP25)</f>
        <v>83.170509554791977</v>
      </c>
      <c r="CD25" s="46">
        <f t="shared" ref="CD25" si="124">SUM(AR25:AU25)</f>
        <v>251.7659296100002</v>
      </c>
      <c r="CE25" s="46">
        <f t="shared" ref="CE25" si="125">SUM(AW25:AZ25)</f>
        <v>293.55081739000019</v>
      </c>
      <c r="CF25" s="46">
        <f t="shared" ref="CF25" si="126">SUM(BB25:BE25)</f>
        <v>382.06134672675103</v>
      </c>
      <c r="CG25" s="46">
        <f t="shared" ref="CG25" si="127">SUM(BG25:BJ25)</f>
        <v>483.46354887621317</v>
      </c>
      <c r="CH25" s="46">
        <f>SUM(BL25:BO25)</f>
        <v>515.25045046183288</v>
      </c>
      <c r="CI25" s="47">
        <f>SUM(BQ25:BT25)</f>
        <v>417.74505223000006</v>
      </c>
      <c r="CJ25" s="736"/>
      <c r="CK25" s="736"/>
      <c r="CL25" s="736"/>
      <c r="CM25" s="736"/>
    </row>
    <row r="26" spans="1:91" x14ac:dyDescent="0.25">
      <c r="A26" s="842"/>
      <c r="B26" s="305"/>
      <c r="C26" s="8"/>
      <c r="D26" s="41"/>
      <c r="E26" s="42"/>
      <c r="F26" s="42"/>
      <c r="G26" s="43"/>
      <c r="H26" s="69"/>
      <c r="I26" s="41"/>
      <c r="J26" s="42"/>
      <c r="K26" s="42"/>
      <c r="L26" s="43"/>
      <c r="M26" s="69"/>
      <c r="N26" s="41"/>
      <c r="O26" s="42"/>
      <c r="P26" s="42"/>
      <c r="Q26" s="43"/>
      <c r="R26" s="69"/>
      <c r="S26" s="41"/>
      <c r="T26" s="42"/>
      <c r="U26" s="42"/>
      <c r="V26" s="43"/>
      <c r="W26" s="69"/>
      <c r="X26" s="41"/>
      <c r="Y26" s="42"/>
      <c r="Z26" s="42"/>
      <c r="AA26" s="43"/>
      <c r="AB26" s="8"/>
      <c r="AC26" s="41"/>
      <c r="AD26" s="42"/>
      <c r="AE26" s="42"/>
      <c r="AF26" s="43"/>
      <c r="AG26" s="69"/>
      <c r="AH26" s="41"/>
      <c r="AI26" s="42"/>
      <c r="AJ26" s="42"/>
      <c r="AK26" s="43"/>
      <c r="AL26" s="8"/>
      <c r="AM26" s="41"/>
      <c r="AN26" s="42"/>
      <c r="AO26" s="42"/>
      <c r="AP26" s="43"/>
      <c r="AQ26" s="69"/>
      <c r="AR26" s="41"/>
      <c r="AS26" s="42"/>
      <c r="AT26" s="42"/>
      <c r="AU26" s="43"/>
      <c r="AV26" s="69"/>
      <c r="AW26" s="41"/>
      <c r="AX26" s="42"/>
      <c r="AY26" s="42"/>
      <c r="AZ26" s="43"/>
      <c r="BA26" s="69"/>
      <c r="BB26" s="41"/>
      <c r="BC26" s="42"/>
      <c r="BD26" s="42"/>
      <c r="BE26" s="43"/>
      <c r="BF26" s="69"/>
      <c r="BG26" s="41"/>
      <c r="BH26" s="42"/>
      <c r="BI26" s="42"/>
      <c r="BJ26" s="43"/>
      <c r="BK26" s="69"/>
      <c r="BL26" s="41"/>
      <c r="BM26" s="42"/>
      <c r="BN26" s="42"/>
      <c r="BO26" s="43"/>
      <c r="BP26" s="69"/>
      <c r="BQ26" s="41"/>
      <c r="BR26" s="42"/>
      <c r="BS26" s="42"/>
      <c r="BT26" s="43"/>
      <c r="BU26" s="69"/>
      <c r="BV26" s="70"/>
      <c r="BW26" s="71"/>
      <c r="BX26" s="71"/>
      <c r="BY26" s="71"/>
      <c r="BZ26" s="71"/>
      <c r="CA26" s="71"/>
      <c r="CB26" s="71"/>
      <c r="CC26" s="71"/>
      <c r="CD26" s="71"/>
      <c r="CE26" s="71"/>
      <c r="CF26" s="71"/>
      <c r="CG26" s="71"/>
      <c r="CH26" s="71"/>
      <c r="CI26" s="72"/>
      <c r="CJ26" s="736"/>
      <c r="CK26" s="736"/>
      <c r="CL26" s="736"/>
      <c r="CM26" s="736"/>
    </row>
    <row r="27" spans="1:91" x14ac:dyDescent="0.25">
      <c r="A27" s="842" t="s">
        <v>44</v>
      </c>
      <c r="B27" s="305"/>
      <c r="C27" s="69"/>
      <c r="D27" s="51">
        <v>0.1680233599999999</v>
      </c>
      <c r="E27" s="52">
        <v>0.43022926000000034</v>
      </c>
      <c r="F27" s="52">
        <v>0.2993841600000039</v>
      </c>
      <c r="G27" s="53">
        <v>-0.26435257999999823</v>
      </c>
      <c r="H27" s="69"/>
      <c r="I27" s="51">
        <v>0.18818179999999998</v>
      </c>
      <c r="J27" s="52">
        <v>0.50538738000000005</v>
      </c>
      <c r="K27" s="52">
        <v>0.27599826</v>
      </c>
      <c r="L27" s="53">
        <v>0.33221428000000003</v>
      </c>
      <c r="M27" s="69"/>
      <c r="N27" s="51">
        <v>0.2678701</v>
      </c>
      <c r="O27" s="52">
        <v>0.28029018</v>
      </c>
      <c r="P27" s="52">
        <v>-6.9993790000000014E-2</v>
      </c>
      <c r="Q27" s="53">
        <v>-0.29725038999999998</v>
      </c>
      <c r="R27" s="69"/>
      <c r="S27" s="51">
        <v>0.12487558000000001</v>
      </c>
      <c r="T27" s="52">
        <v>0.20149666999999999</v>
      </c>
      <c r="U27" s="52">
        <v>0.32745566000000004</v>
      </c>
      <c r="V27" s="53">
        <v>4.5537920000000003E-2</v>
      </c>
      <c r="W27" s="69"/>
      <c r="X27" s="51">
        <v>-4.0441929999999994E-2</v>
      </c>
      <c r="Y27" s="52">
        <v>-0.22155854999999999</v>
      </c>
      <c r="Z27" s="52">
        <v>0.24867708000000002</v>
      </c>
      <c r="AA27" s="53">
        <v>-1.4004500000000001E-2</v>
      </c>
      <c r="AB27" s="69"/>
      <c r="AC27" s="51">
        <v>0.2963942</v>
      </c>
      <c r="AD27" s="52">
        <v>0.55551693999999996</v>
      </c>
      <c r="AE27" s="52">
        <v>0.48423945999999995</v>
      </c>
      <c r="AF27" s="53">
        <v>0.24207389000000001</v>
      </c>
      <c r="AG27" s="69"/>
      <c r="AH27" s="51">
        <v>0.63456385000000004</v>
      </c>
      <c r="AI27" s="52">
        <v>0.74900809999999995</v>
      </c>
      <c r="AJ27" s="52">
        <v>9.5102119999999943E-2</v>
      </c>
      <c r="AK27" s="53">
        <v>-0.12900231000000001</v>
      </c>
      <c r="AL27" s="69"/>
      <c r="AM27" s="51">
        <v>0.47407450000000001</v>
      </c>
      <c r="AN27" s="52">
        <v>0.60869929</v>
      </c>
      <c r="AO27" s="52">
        <v>0.64532915999999996</v>
      </c>
      <c r="AP27" s="53">
        <v>-0.35812709000000009</v>
      </c>
      <c r="AQ27" s="74"/>
      <c r="AR27" s="51">
        <v>6.4918510000000013E-2</v>
      </c>
      <c r="AS27" s="52">
        <v>0.28869601999999994</v>
      </c>
      <c r="AT27" s="52">
        <v>0.22005776000000007</v>
      </c>
      <c r="AU27" s="53">
        <v>-0.18213593999999855</v>
      </c>
      <c r="AV27" s="74"/>
      <c r="AW27" s="51">
        <v>0.4756756899999976</v>
      </c>
      <c r="AX27" s="52">
        <v>0.10125826999999583</v>
      </c>
      <c r="AY27" s="52">
        <v>0.10531564999999851</v>
      </c>
      <c r="AZ27" s="53">
        <v>-7.9355519999995822E-2</v>
      </c>
      <c r="BA27" s="74"/>
      <c r="BB27" s="51">
        <v>-0.51824921999999884</v>
      </c>
      <c r="BC27" s="52">
        <v>-0.31739357000000773</v>
      </c>
      <c r="BD27" s="52">
        <v>-0.53380671000000091</v>
      </c>
      <c r="BE27" s="53">
        <v>-2.5101253900000082</v>
      </c>
      <c r="BF27" s="74"/>
      <c r="BG27" s="51">
        <v>-0.3237255</v>
      </c>
      <c r="BH27" s="52">
        <v>7.8719177700000031</v>
      </c>
      <c r="BI27" s="52">
        <v>2.2363389100000002</v>
      </c>
      <c r="BJ27" s="53">
        <v>1.9794013299999991</v>
      </c>
      <c r="BK27" s="74"/>
      <c r="BL27" s="51">
        <f>BL28+BL29</f>
        <v>1.4597052800000012</v>
      </c>
      <c r="BM27" s="52">
        <v>-0.72608477475169997</v>
      </c>
      <c r="BN27" s="52">
        <v>-0.40298027999999997</v>
      </c>
      <c r="BO27" s="53">
        <f>SUM(BO28:BO29)</f>
        <v>0.60898268999999994</v>
      </c>
      <c r="BP27" s="74"/>
      <c r="BQ27" s="51">
        <f>SUM(BQ28:BQ29)</f>
        <v>0.98539003999999997</v>
      </c>
      <c r="BR27" s="52">
        <f>SUM(BR28:BR29)</f>
        <v>0.56613162000000006</v>
      </c>
      <c r="BS27" s="52">
        <f>SUM(BS28:BS29)</f>
        <v>-0.27967027</v>
      </c>
      <c r="BT27" s="53">
        <f>SUM(BT28:BT29)</f>
        <v>-4.3201729999999994E-2</v>
      </c>
      <c r="BU27" s="74"/>
      <c r="BV27" s="45">
        <f t="shared" ref="BV27:BV29" si="128">SUM(D27:G27)</f>
        <v>0.63328420000000585</v>
      </c>
      <c r="BW27" s="46">
        <f t="shared" ref="BW27:BW29" si="129">SUM(I27:L27)</f>
        <v>1.3017817200000001</v>
      </c>
      <c r="BX27" s="46">
        <f t="shared" ref="BX27:BX29" si="130">SUM(N27:Q27)</f>
        <v>0.18091610000000008</v>
      </c>
      <c r="BY27" s="46">
        <f t="shared" ref="BY27:BY29" si="131">SUM(S27:V27)</f>
        <v>0.69936583000000008</v>
      </c>
      <c r="BZ27" s="46">
        <f t="shared" ref="BZ27:BZ29" si="132">SUM(X27:AA27)</f>
        <v>-2.7327899999999961E-2</v>
      </c>
      <c r="CA27" s="46">
        <f t="shared" ref="CA27:CA29" si="133">SUM(AC27:AF27)</f>
        <v>1.5782244899999998</v>
      </c>
      <c r="CB27" s="46">
        <f t="shared" ref="CB27:CB29" si="134">SUM(AH27:AK27)</f>
        <v>1.3496717599999999</v>
      </c>
      <c r="CC27" s="46">
        <f t="shared" ref="CC27:CC29" si="135">SUM(AM27:AP27)</f>
        <v>1.3699758599999998</v>
      </c>
      <c r="CD27" s="46">
        <f t="shared" ref="CD27:CD29" si="136">SUM(AR27:AU27)</f>
        <v>0.39153635000000153</v>
      </c>
      <c r="CE27" s="46">
        <f t="shared" ref="CE27:CE29" si="137">SUM(AW27:AZ27)</f>
        <v>0.60289408999999616</v>
      </c>
      <c r="CF27" s="46">
        <f t="shared" ref="CF27:CF29" si="138">SUM(BB27:BE27)</f>
        <v>-3.8795748900000158</v>
      </c>
      <c r="CG27" s="46">
        <f t="shared" ref="CG27:CG29" si="139">SUM(BG27:BJ27)</f>
        <v>11.763932510000004</v>
      </c>
      <c r="CH27" s="46">
        <f>SUM(BL27:BO27)</f>
        <v>0.93962291524830122</v>
      </c>
      <c r="CI27" s="47">
        <f>SUM(BQ27:BT27)</f>
        <v>1.2286496600000001</v>
      </c>
      <c r="CJ27" s="736"/>
      <c r="CK27" s="736"/>
      <c r="CL27" s="736"/>
      <c r="CM27" s="736"/>
    </row>
    <row r="28" spans="1:91" x14ac:dyDescent="0.25">
      <c r="A28" s="860" t="s">
        <v>45</v>
      </c>
      <c r="B28" s="303"/>
      <c r="C28" s="8"/>
      <c r="D28" s="51">
        <v>0.1680233599999999</v>
      </c>
      <c r="E28" s="67">
        <v>0.43022926000000034</v>
      </c>
      <c r="F28" s="67">
        <v>0.2993841600000039</v>
      </c>
      <c r="G28" s="68">
        <v>-0.26435257999999823</v>
      </c>
      <c r="H28" s="8"/>
      <c r="I28" s="66">
        <v>0.18818179999999998</v>
      </c>
      <c r="J28" s="67">
        <v>0.50538738000000005</v>
      </c>
      <c r="K28" s="67">
        <v>0.27599826</v>
      </c>
      <c r="L28" s="68">
        <v>0.33221428000000003</v>
      </c>
      <c r="M28" s="8"/>
      <c r="N28" s="66">
        <v>0.2678701</v>
      </c>
      <c r="O28" s="67">
        <v>0.28029018</v>
      </c>
      <c r="P28" s="67">
        <v>-6.9993790000000014E-2</v>
      </c>
      <c r="Q28" s="68">
        <v>-0.29725038999999998</v>
      </c>
      <c r="R28" s="8"/>
      <c r="S28" s="66">
        <v>0.12487558000000001</v>
      </c>
      <c r="T28" s="67">
        <v>0.20149666999999999</v>
      </c>
      <c r="U28" s="67">
        <v>0.32745566000000004</v>
      </c>
      <c r="V28" s="68">
        <v>4.5537920000000003E-2</v>
      </c>
      <c r="W28" s="8"/>
      <c r="X28" s="66">
        <v>-4.0441929999999994E-2</v>
      </c>
      <c r="Y28" s="67">
        <v>-0.22155854999999999</v>
      </c>
      <c r="Z28" s="67">
        <v>0.24867708000000002</v>
      </c>
      <c r="AA28" s="68">
        <v>-1.4004500000000001E-2</v>
      </c>
      <c r="AB28" s="8"/>
      <c r="AC28" s="66">
        <v>0.2963942</v>
      </c>
      <c r="AD28" s="67">
        <v>0.55551693999999996</v>
      </c>
      <c r="AE28" s="67">
        <v>0.48423945999999995</v>
      </c>
      <c r="AF28" s="68">
        <v>0.24207389000000001</v>
      </c>
      <c r="AG28" s="8"/>
      <c r="AH28" s="66">
        <v>0.63456385000000004</v>
      </c>
      <c r="AI28" s="67">
        <v>0.74900809999999995</v>
      </c>
      <c r="AJ28" s="67">
        <v>9.5102119999999943E-2</v>
      </c>
      <c r="AK28" s="68">
        <v>-0.12900231000000001</v>
      </c>
      <c r="AL28" s="8"/>
      <c r="AM28" s="66">
        <v>0.47407450000000001</v>
      </c>
      <c r="AN28" s="67">
        <v>0.60869929</v>
      </c>
      <c r="AO28" s="67">
        <v>0.64532915999999996</v>
      </c>
      <c r="AP28" s="68">
        <v>-0.35812709000000009</v>
      </c>
      <c r="AQ28" s="576"/>
      <c r="AR28" s="66">
        <v>6.4918510000000013E-2</v>
      </c>
      <c r="AS28" s="67">
        <v>0.28869601999999994</v>
      </c>
      <c r="AT28" s="67">
        <v>0.22005776000000007</v>
      </c>
      <c r="AU28" s="68">
        <v>-0.18213593999999855</v>
      </c>
      <c r="AV28" s="576"/>
      <c r="AW28" s="66">
        <v>0.4756756899999976</v>
      </c>
      <c r="AX28" s="67">
        <v>0.10125826999999583</v>
      </c>
      <c r="AY28" s="67">
        <v>0.10531564999999851</v>
      </c>
      <c r="AZ28" s="68">
        <v>-7.9355519999995822E-2</v>
      </c>
      <c r="BA28" s="576"/>
      <c r="BB28" s="66">
        <v>-0.51824921999999884</v>
      </c>
      <c r="BC28" s="67">
        <v>-0.31739357000000773</v>
      </c>
      <c r="BD28" s="67">
        <v>-0.53380671000000091</v>
      </c>
      <c r="BE28" s="68">
        <v>-2.5101253900000082</v>
      </c>
      <c r="BF28" s="576"/>
      <c r="BG28" s="66">
        <v>-0.3237255</v>
      </c>
      <c r="BH28" s="67">
        <v>7.8719177700000031</v>
      </c>
      <c r="BI28" s="67">
        <v>2.2363389100000002</v>
      </c>
      <c r="BJ28" s="68">
        <v>1.9794013299999991</v>
      </c>
      <c r="BK28" s="576"/>
      <c r="BL28" s="51">
        <v>1.4597052800000012</v>
      </c>
      <c r="BM28" s="103">
        <v>0.95670084524830024</v>
      </c>
      <c r="BN28" s="103">
        <v>4.1859800000000336E-3</v>
      </c>
      <c r="BO28" s="68">
        <v>1.0116731999999999</v>
      </c>
      <c r="BP28" s="576"/>
      <c r="BQ28" s="51">
        <v>1.38808055</v>
      </c>
      <c r="BR28" s="103">
        <v>0.96882213000000006</v>
      </c>
      <c r="BS28" s="103">
        <v>0.12302024</v>
      </c>
      <c r="BT28" s="68">
        <v>0.35948878000000001</v>
      </c>
      <c r="BU28" s="576"/>
      <c r="BV28" s="63">
        <f t="shared" si="128"/>
        <v>0.63328420000000585</v>
      </c>
      <c r="BW28" s="64">
        <f t="shared" si="129"/>
        <v>1.3017817200000001</v>
      </c>
      <c r="BX28" s="64">
        <f t="shared" si="130"/>
        <v>0.18091610000000008</v>
      </c>
      <c r="BY28" s="64">
        <f t="shared" si="131"/>
        <v>0.69936583000000008</v>
      </c>
      <c r="BZ28" s="64">
        <f t="shared" si="132"/>
        <v>-2.7327899999999961E-2</v>
      </c>
      <c r="CA28" s="64">
        <f t="shared" si="133"/>
        <v>1.5782244899999998</v>
      </c>
      <c r="CB28" s="64">
        <f t="shared" si="134"/>
        <v>1.3496717599999999</v>
      </c>
      <c r="CC28" s="64">
        <f t="shared" si="135"/>
        <v>1.3699758599999998</v>
      </c>
      <c r="CD28" s="64">
        <f t="shared" si="136"/>
        <v>0.39153635000000153</v>
      </c>
      <c r="CE28" s="64">
        <f t="shared" si="137"/>
        <v>0.60289408999999616</v>
      </c>
      <c r="CF28" s="64">
        <f t="shared" si="138"/>
        <v>-3.8795748900000158</v>
      </c>
      <c r="CG28" s="64">
        <f t="shared" si="139"/>
        <v>11.763932510000004</v>
      </c>
      <c r="CH28" s="64">
        <f t="shared" ref="CH28:CH29" si="140">SUM(BL28:BO28)</f>
        <v>3.4322653052483014</v>
      </c>
      <c r="CI28" s="65">
        <f>SUM(BQ28:BT28)</f>
        <v>2.8394116999999999</v>
      </c>
      <c r="CJ28" s="736"/>
      <c r="CK28" s="736"/>
      <c r="CL28" s="736"/>
      <c r="CM28" s="736"/>
    </row>
    <row r="29" spans="1:91" x14ac:dyDescent="0.25">
      <c r="A29" s="860" t="s">
        <v>46</v>
      </c>
      <c r="B29" s="303"/>
      <c r="C29" s="8"/>
      <c r="D29" s="51">
        <v>0</v>
      </c>
      <c r="E29" s="67">
        <v>0</v>
      </c>
      <c r="F29" s="67">
        <v>0</v>
      </c>
      <c r="G29" s="68">
        <v>0</v>
      </c>
      <c r="H29" s="8"/>
      <c r="I29" s="66">
        <v>0</v>
      </c>
      <c r="J29" s="67">
        <v>0</v>
      </c>
      <c r="K29" s="67">
        <v>0</v>
      </c>
      <c r="L29" s="68">
        <v>0</v>
      </c>
      <c r="M29" s="8"/>
      <c r="N29" s="66">
        <v>0</v>
      </c>
      <c r="O29" s="67">
        <v>0</v>
      </c>
      <c r="P29" s="67">
        <v>0</v>
      </c>
      <c r="Q29" s="68">
        <v>0</v>
      </c>
      <c r="R29" s="8"/>
      <c r="S29" s="66">
        <v>0</v>
      </c>
      <c r="T29" s="67">
        <v>0</v>
      </c>
      <c r="U29" s="67">
        <v>0</v>
      </c>
      <c r="V29" s="68">
        <v>0</v>
      </c>
      <c r="W29" s="8"/>
      <c r="X29" s="66">
        <v>0</v>
      </c>
      <c r="Y29" s="67">
        <v>0</v>
      </c>
      <c r="Z29" s="67">
        <v>0</v>
      </c>
      <c r="AA29" s="68">
        <v>0</v>
      </c>
      <c r="AB29" s="8"/>
      <c r="AC29" s="66">
        <v>0</v>
      </c>
      <c r="AD29" s="67">
        <v>0</v>
      </c>
      <c r="AE29" s="67">
        <v>0</v>
      </c>
      <c r="AF29" s="68">
        <v>0</v>
      </c>
      <c r="AG29" s="8"/>
      <c r="AH29" s="66">
        <v>0</v>
      </c>
      <c r="AI29" s="67">
        <v>0</v>
      </c>
      <c r="AJ29" s="67">
        <v>0</v>
      </c>
      <c r="AK29" s="68">
        <v>0</v>
      </c>
      <c r="AL29" s="8"/>
      <c r="AM29" s="66">
        <v>0</v>
      </c>
      <c r="AN29" s="67">
        <v>0</v>
      </c>
      <c r="AO29" s="67">
        <v>0</v>
      </c>
      <c r="AP29" s="68">
        <v>0</v>
      </c>
      <c r="AQ29" s="576"/>
      <c r="AR29" s="66">
        <v>0</v>
      </c>
      <c r="AS29" s="67">
        <v>0</v>
      </c>
      <c r="AT29" s="67">
        <v>0</v>
      </c>
      <c r="AU29" s="68">
        <v>0</v>
      </c>
      <c r="AV29" s="576"/>
      <c r="AW29" s="66">
        <v>0</v>
      </c>
      <c r="AX29" s="67">
        <v>0</v>
      </c>
      <c r="AY29" s="67">
        <v>0</v>
      </c>
      <c r="AZ29" s="68">
        <v>0</v>
      </c>
      <c r="BA29" s="576"/>
      <c r="BB29" s="66">
        <v>0</v>
      </c>
      <c r="BC29" s="67">
        <v>0</v>
      </c>
      <c r="BD29" s="67">
        <v>0</v>
      </c>
      <c r="BE29" s="68">
        <v>0</v>
      </c>
      <c r="BF29" s="576"/>
      <c r="BG29" s="66">
        <v>0</v>
      </c>
      <c r="BH29" s="67">
        <v>0</v>
      </c>
      <c r="BI29" s="67">
        <v>0</v>
      </c>
      <c r="BJ29" s="68">
        <v>0</v>
      </c>
      <c r="BK29" s="576"/>
      <c r="BL29" s="51">
        <v>0</v>
      </c>
      <c r="BM29" s="103">
        <v>-1.6827856200000002</v>
      </c>
      <c r="BN29" s="103">
        <v>-0.40716626</v>
      </c>
      <c r="BO29" s="68">
        <v>-0.40269051</v>
      </c>
      <c r="BP29" s="576"/>
      <c r="BQ29" s="51">
        <v>-0.40269051</v>
      </c>
      <c r="BR29" s="103">
        <v>-0.40269051</v>
      </c>
      <c r="BS29" s="103">
        <v>-0.40269051</v>
      </c>
      <c r="BT29" s="68">
        <v>-0.40269051</v>
      </c>
      <c r="BU29" s="576"/>
      <c r="BV29" s="63">
        <f t="shared" si="128"/>
        <v>0</v>
      </c>
      <c r="BW29" s="64">
        <f t="shared" si="129"/>
        <v>0</v>
      </c>
      <c r="BX29" s="64">
        <f t="shared" si="130"/>
        <v>0</v>
      </c>
      <c r="BY29" s="64">
        <f t="shared" si="131"/>
        <v>0</v>
      </c>
      <c r="BZ29" s="64">
        <f t="shared" si="132"/>
        <v>0</v>
      </c>
      <c r="CA29" s="64">
        <f t="shared" si="133"/>
        <v>0</v>
      </c>
      <c r="CB29" s="64">
        <f t="shared" si="134"/>
        <v>0</v>
      </c>
      <c r="CC29" s="64">
        <f t="shared" si="135"/>
        <v>0</v>
      </c>
      <c r="CD29" s="64">
        <f t="shared" si="136"/>
        <v>0</v>
      </c>
      <c r="CE29" s="64">
        <f t="shared" si="137"/>
        <v>0</v>
      </c>
      <c r="CF29" s="64">
        <f t="shared" si="138"/>
        <v>0</v>
      </c>
      <c r="CG29" s="64">
        <f t="shared" si="139"/>
        <v>0</v>
      </c>
      <c r="CH29" s="64">
        <f t="shared" si="140"/>
        <v>-2.4926423900000003</v>
      </c>
      <c r="CI29" s="65">
        <f>SUM(BQ29:BT29)</f>
        <v>-1.61076204</v>
      </c>
      <c r="CJ29" s="736"/>
      <c r="CK29" s="736"/>
      <c r="CL29" s="736"/>
      <c r="CM29" s="736"/>
    </row>
    <row r="30" spans="1:91" x14ac:dyDescent="0.25">
      <c r="A30" s="842"/>
      <c r="B30" s="303"/>
      <c r="C30" s="69"/>
      <c r="D30" s="60"/>
      <c r="E30" s="61"/>
      <c r="F30" s="61"/>
      <c r="G30" s="62"/>
      <c r="H30" s="69"/>
      <c r="I30" s="60"/>
      <c r="J30" s="61"/>
      <c r="K30" s="61"/>
      <c r="L30" s="62"/>
      <c r="M30" s="69"/>
      <c r="N30" s="60"/>
      <c r="O30" s="61"/>
      <c r="P30" s="61"/>
      <c r="Q30" s="62"/>
      <c r="R30" s="69"/>
      <c r="S30" s="60"/>
      <c r="T30" s="61"/>
      <c r="U30" s="61"/>
      <c r="V30" s="62"/>
      <c r="W30" s="69"/>
      <c r="X30" s="60"/>
      <c r="Y30" s="61"/>
      <c r="Z30" s="61"/>
      <c r="AA30" s="62"/>
      <c r="AB30" s="69"/>
      <c r="AC30" s="60"/>
      <c r="AD30" s="61"/>
      <c r="AE30" s="61"/>
      <c r="AF30" s="62"/>
      <c r="AG30" s="69"/>
      <c r="AH30" s="60"/>
      <c r="AI30" s="61"/>
      <c r="AJ30" s="61"/>
      <c r="AK30" s="62"/>
      <c r="AL30" s="69"/>
      <c r="AM30" s="60"/>
      <c r="AN30" s="61"/>
      <c r="AO30" s="61"/>
      <c r="AP30" s="62"/>
      <c r="AQ30" s="69"/>
      <c r="AR30" s="60"/>
      <c r="AS30" s="61"/>
      <c r="AT30" s="61"/>
      <c r="AU30" s="62"/>
      <c r="AV30" s="69"/>
      <c r="AW30" s="60"/>
      <c r="AX30" s="61"/>
      <c r="AY30" s="61"/>
      <c r="AZ30" s="62"/>
      <c r="BA30" s="69"/>
      <c r="BB30" s="60"/>
      <c r="BC30" s="61"/>
      <c r="BD30" s="61"/>
      <c r="BE30" s="62"/>
      <c r="BF30" s="69"/>
      <c r="BG30" s="60"/>
      <c r="BH30" s="61"/>
      <c r="BI30" s="61"/>
      <c r="BJ30" s="62"/>
      <c r="BK30" s="69"/>
      <c r="BL30" s="60"/>
      <c r="BM30" s="61"/>
      <c r="BN30" s="61"/>
      <c r="BO30" s="62"/>
      <c r="BP30" s="69"/>
      <c r="BQ30" s="60"/>
      <c r="BR30" s="61"/>
      <c r="BS30" s="61"/>
      <c r="BT30" s="62"/>
      <c r="BU30" s="69"/>
      <c r="BV30" s="70"/>
      <c r="BW30" s="71"/>
      <c r="BX30" s="71"/>
      <c r="BY30" s="71"/>
      <c r="BZ30" s="71"/>
      <c r="CA30" s="71"/>
      <c r="CB30" s="71"/>
      <c r="CC30" s="71"/>
      <c r="CD30" s="71"/>
      <c r="CE30" s="71"/>
      <c r="CF30" s="71"/>
      <c r="CG30" s="71"/>
      <c r="CH30" s="71"/>
      <c r="CI30" s="72"/>
      <c r="CJ30" s="736"/>
      <c r="CK30" s="736"/>
      <c r="CL30" s="736"/>
      <c r="CM30" s="736"/>
    </row>
    <row r="31" spans="1:91" x14ac:dyDescent="0.25">
      <c r="A31" s="842" t="s">
        <v>56</v>
      </c>
      <c r="B31" s="305"/>
      <c r="C31" s="69"/>
      <c r="D31" s="70">
        <f t="shared" ref="D31:G31" si="141">SUM(D33,D28,D25)+D29</f>
        <v>32.074026514748397</v>
      </c>
      <c r="E31" s="42">
        <f t="shared" si="141"/>
        <v>35.693466884748382</v>
      </c>
      <c r="F31" s="42">
        <f t="shared" si="141"/>
        <v>39.380347894748361</v>
      </c>
      <c r="G31" s="43">
        <f t="shared" si="141"/>
        <v>35.511908647679441</v>
      </c>
      <c r="H31" s="69"/>
      <c r="I31" s="70">
        <f t="shared" ref="I31:L31" si="142">SUM(I33,I28,I25)+I29</f>
        <v>35.945666409999987</v>
      </c>
      <c r="J31" s="42">
        <f t="shared" si="142"/>
        <v>42.287600779999998</v>
      </c>
      <c r="K31" s="42">
        <f t="shared" si="142"/>
        <v>41.742204490000013</v>
      </c>
      <c r="L31" s="43">
        <f t="shared" si="142"/>
        <v>37.54041750999999</v>
      </c>
      <c r="M31" s="69"/>
      <c r="N31" s="70">
        <f t="shared" ref="N31:Q31" si="143">SUM(N33,N28,N25)+N29</f>
        <v>41.339013010000016</v>
      </c>
      <c r="O31" s="42">
        <f t="shared" si="143"/>
        <v>43.266322930000015</v>
      </c>
      <c r="P31" s="42">
        <f t="shared" si="143"/>
        <v>44.488320449999996</v>
      </c>
      <c r="Q31" s="43">
        <f t="shared" si="143"/>
        <v>37.798102110000002</v>
      </c>
      <c r="R31" s="69"/>
      <c r="S31" s="70">
        <f t="shared" ref="S31:V31" si="144">SUM(S33,S28,S25)+S29</f>
        <v>47.700234459999997</v>
      </c>
      <c r="T31" s="42">
        <f t="shared" si="144"/>
        <v>-48.797397940000032</v>
      </c>
      <c r="U31" s="42">
        <f t="shared" si="144"/>
        <v>14.466978060000015</v>
      </c>
      <c r="V31" s="43">
        <f t="shared" si="144"/>
        <v>12.93993396999999</v>
      </c>
      <c r="W31" s="69"/>
      <c r="X31" s="70">
        <f t="shared" ref="X31:AA31" si="145">SUM(X33,X28,X25)+X29</f>
        <v>32.610313860000012</v>
      </c>
      <c r="Y31" s="42">
        <f t="shared" si="145"/>
        <v>41.805962059999963</v>
      </c>
      <c r="Z31" s="42">
        <f t="shared" si="145"/>
        <v>23.033864449999996</v>
      </c>
      <c r="AA31" s="43">
        <f t="shared" si="145"/>
        <v>73.782485960000002</v>
      </c>
      <c r="AB31" s="69"/>
      <c r="AC31" s="70">
        <f t="shared" ref="AC31:AF31" si="146">SUM(AC33,AC28,AC25)+AC29</f>
        <v>21.906068441124546</v>
      </c>
      <c r="AD31" s="42">
        <f t="shared" si="146"/>
        <v>26.05788615088904</v>
      </c>
      <c r="AE31" s="42">
        <f t="shared" si="146"/>
        <v>39.712249365219066</v>
      </c>
      <c r="AF31" s="43">
        <f t="shared" si="146"/>
        <v>36.613019489736438</v>
      </c>
      <c r="AG31" s="69"/>
      <c r="AH31" s="70">
        <f t="shared" ref="AH31:AK31" si="147">SUM(AH33,AH28,AH25)+AH29</f>
        <v>40.988967620000011</v>
      </c>
      <c r="AI31" s="42">
        <f t="shared" si="147"/>
        <v>54.231842960000009</v>
      </c>
      <c r="AJ31" s="42">
        <f t="shared" si="147"/>
        <v>43.669151759999984</v>
      </c>
      <c r="AK31" s="43">
        <f t="shared" si="147"/>
        <v>39.593767920000026</v>
      </c>
      <c r="AL31" s="69"/>
      <c r="AM31" s="70">
        <f t="shared" ref="AM31:AP31" si="148">SUM(AM33,AM28,AM25)+AM29</f>
        <v>59.566449156478129</v>
      </c>
      <c r="AN31" s="42">
        <f t="shared" si="148"/>
        <v>6.5326141298837967</v>
      </c>
      <c r="AO31" s="42">
        <f t="shared" si="148"/>
        <v>45.03894297527993</v>
      </c>
      <c r="AP31" s="43">
        <f t="shared" si="148"/>
        <v>53.693079413150144</v>
      </c>
      <c r="AQ31" s="74"/>
      <c r="AR31" s="70">
        <f t="shared" ref="AR31:AU31" si="149">SUM(AR33,AR28,AR25)+AR29</f>
        <v>90.524108640000037</v>
      </c>
      <c r="AS31" s="42">
        <f t="shared" si="149"/>
        <v>91.548838969999949</v>
      </c>
      <c r="AT31" s="42">
        <f t="shared" si="149"/>
        <v>78.438676380000047</v>
      </c>
      <c r="AU31" s="43">
        <f t="shared" si="149"/>
        <v>76.965293830000149</v>
      </c>
      <c r="AV31" s="74"/>
      <c r="AW31" s="70">
        <f t="shared" ref="AW31:AZ31" si="150">SUM(AW33,AW28,AW25)+AW29</f>
        <v>92.532145619999952</v>
      </c>
      <c r="AX31" s="42">
        <f t="shared" si="150"/>
        <v>100.19419334999999</v>
      </c>
      <c r="AY31" s="42">
        <f t="shared" si="150"/>
        <v>102.06825457999997</v>
      </c>
      <c r="AZ31" s="43">
        <f t="shared" si="150"/>
        <v>101.21973268000026</v>
      </c>
      <c r="BA31" s="74"/>
      <c r="BB31" s="70">
        <f t="shared" ref="BB31:BE31" si="151">SUM(BB33,BB28,BB25)+BB29</f>
        <v>113.9271359272894</v>
      </c>
      <c r="BC31" s="42">
        <f t="shared" si="151"/>
        <v>129.57230524612044</v>
      </c>
      <c r="BD31" s="42">
        <f t="shared" si="151"/>
        <v>136.34439671999991</v>
      </c>
      <c r="BE31" s="43">
        <f t="shared" si="151"/>
        <v>129.79771274999996</v>
      </c>
      <c r="BF31" s="74"/>
      <c r="BG31" s="70">
        <f t="shared" ref="BG31:BJ31" si="152">SUM(BG33,BG28,BG25)+BG29</f>
        <v>142.39626445763386</v>
      </c>
      <c r="BH31" s="42">
        <f t="shared" si="152"/>
        <v>160.97892286223788</v>
      </c>
      <c r="BI31" s="42">
        <f t="shared" si="152"/>
        <v>172.51920872479604</v>
      </c>
      <c r="BJ31" s="43">
        <f t="shared" si="152"/>
        <v>155.06162296545097</v>
      </c>
      <c r="BK31" s="74"/>
      <c r="BL31" s="70">
        <f>SUM(BL33,BL27,BL25)</f>
        <v>165.21598395013294</v>
      </c>
      <c r="BM31" s="42">
        <f>SUM(BM33,BM28,BM25)+BM29</f>
        <v>165.04448902524825</v>
      </c>
      <c r="BN31" s="42">
        <f>SUM(BN33,BN28,BN25)+BN29</f>
        <v>167.92290467870004</v>
      </c>
      <c r="BO31" s="43">
        <f>SUM(BO33,BO28,BO25)+BO29</f>
        <v>169.45980804299998</v>
      </c>
      <c r="BP31" s="74"/>
      <c r="BQ31" s="70">
        <f>SUM(BQ33,BQ28,BQ25)+BQ29</f>
        <v>166.12264154999997</v>
      </c>
      <c r="BR31" s="42">
        <f>SUM(BR33,BR28,BR25)+BR29</f>
        <v>140.75732700000003</v>
      </c>
      <c r="BS31" s="42">
        <f>SUM(BS33,BS28,BS25)+BS29</f>
        <v>134.24876978000003</v>
      </c>
      <c r="BT31" s="43">
        <f>SUM(BT33,BT28,BT25)+BT29</f>
        <v>143.91841588999995</v>
      </c>
      <c r="BU31" s="74"/>
      <c r="BV31" s="45">
        <f t="shared" ref="BV31:BV35" si="153">SUM(D31:G31)</f>
        <v>142.65974994192456</v>
      </c>
      <c r="BW31" s="46">
        <f t="shared" ref="BW31:BW37" si="154">SUM(I31:L31)</f>
        <v>157.51588919</v>
      </c>
      <c r="BX31" s="46">
        <f t="shared" ref="BX31:BX37" si="155">SUM(N31:Q31)</f>
        <v>166.89175850000004</v>
      </c>
      <c r="BY31" s="46">
        <f t="shared" ref="BY31:BY37" si="156">SUM(S31:V31)</f>
        <v>26.30974854999997</v>
      </c>
      <c r="BZ31" s="46">
        <f t="shared" ref="BZ31:BZ37" si="157">SUM(X31:AA31)</f>
        <v>171.23262632999996</v>
      </c>
      <c r="CA31" s="46">
        <f t="shared" ref="CA31:CA37" si="158">SUM(AC31:AF31)</f>
        <v>124.28922344696909</v>
      </c>
      <c r="CB31" s="46">
        <f t="shared" ref="CB31:CB37" si="159">SUM(AH31:AK31)</f>
        <v>178.48373026000004</v>
      </c>
      <c r="CC31" s="46">
        <f t="shared" ref="CC31:CC37" si="160">SUM(AM31:AP31)</f>
        <v>164.83108567479201</v>
      </c>
      <c r="CD31" s="46">
        <f t="shared" ref="CD31:CD37" si="161">SUM(AR31:AU31)</f>
        <v>337.47691782000015</v>
      </c>
      <c r="CE31" s="46">
        <f t="shared" ref="CE31:CE37" si="162">SUM(AW31:AZ31)</f>
        <v>396.01432623000022</v>
      </c>
      <c r="CF31" s="46">
        <f t="shared" ref="CF31:CF37" si="163">SUM(BB31:BE31)</f>
        <v>509.64155064340969</v>
      </c>
      <c r="CG31" s="46">
        <f t="shared" ref="CG31:CG37" si="164">SUM(BG31:BJ31)</f>
        <v>630.95601901011878</v>
      </c>
      <c r="CH31" s="46">
        <f>SUM(BL31:BO31)</f>
        <v>667.64318569708121</v>
      </c>
      <c r="CI31" s="47">
        <f>SUM(BQ31:BT31)</f>
        <v>585.04715422000004</v>
      </c>
      <c r="CJ31" s="736"/>
      <c r="CK31" s="736"/>
      <c r="CL31" s="736"/>
      <c r="CM31" s="736"/>
    </row>
    <row r="32" spans="1:91" x14ac:dyDescent="0.25">
      <c r="A32" s="842"/>
      <c r="B32" s="305"/>
      <c r="C32" s="69"/>
      <c r="D32" s="70"/>
      <c r="E32" s="42"/>
      <c r="F32" s="42"/>
      <c r="G32" s="43"/>
      <c r="H32" s="69"/>
      <c r="I32" s="70"/>
      <c r="J32" s="42"/>
      <c r="K32" s="42"/>
      <c r="L32" s="43"/>
      <c r="M32" s="69"/>
      <c r="N32" s="70"/>
      <c r="O32" s="42"/>
      <c r="P32" s="42"/>
      <c r="Q32" s="43"/>
      <c r="R32" s="69"/>
      <c r="S32" s="70"/>
      <c r="T32" s="42"/>
      <c r="U32" s="42"/>
      <c r="V32" s="43"/>
      <c r="W32" s="69"/>
      <c r="X32" s="70"/>
      <c r="Y32" s="42"/>
      <c r="Z32" s="42"/>
      <c r="AA32" s="43"/>
      <c r="AB32" s="69"/>
      <c r="AC32" s="70"/>
      <c r="AD32" s="42"/>
      <c r="AE32" s="42"/>
      <c r="AF32" s="43"/>
      <c r="AG32" s="69"/>
      <c r="AH32" s="70"/>
      <c r="AI32" s="42"/>
      <c r="AJ32" s="42"/>
      <c r="AK32" s="43"/>
      <c r="AL32" s="69"/>
      <c r="AM32" s="70"/>
      <c r="AN32" s="42"/>
      <c r="AO32" s="42"/>
      <c r="AP32" s="43"/>
      <c r="AQ32" s="74"/>
      <c r="AR32" s="70"/>
      <c r="AS32" s="42"/>
      <c r="AT32" s="42"/>
      <c r="AU32" s="43"/>
      <c r="AV32" s="74"/>
      <c r="AW32" s="70"/>
      <c r="AX32" s="42"/>
      <c r="AY32" s="42"/>
      <c r="AZ32" s="43"/>
      <c r="BA32" s="74"/>
      <c r="BB32" s="70"/>
      <c r="BC32" s="42"/>
      <c r="BD32" s="42"/>
      <c r="BE32" s="43"/>
      <c r="BF32" s="74"/>
      <c r="BG32" s="70"/>
      <c r="BH32" s="42"/>
      <c r="BI32" s="42"/>
      <c r="BJ32" s="43"/>
      <c r="BK32" s="74"/>
      <c r="BL32" s="60"/>
      <c r="BM32" s="42"/>
      <c r="BN32" s="42"/>
      <c r="BO32" s="43"/>
      <c r="BP32" s="74"/>
      <c r="BQ32" s="60"/>
      <c r="BR32" s="42"/>
      <c r="BS32" s="42"/>
      <c r="BT32" s="43"/>
      <c r="BU32" s="74"/>
      <c r="BV32" s="45"/>
      <c r="BW32" s="46"/>
      <c r="BX32" s="46"/>
      <c r="BY32" s="46"/>
      <c r="BZ32" s="46"/>
      <c r="CA32" s="46"/>
      <c r="CB32" s="46"/>
      <c r="CC32" s="46"/>
      <c r="CD32" s="46"/>
      <c r="CE32" s="46"/>
      <c r="CF32" s="46"/>
      <c r="CG32" s="46"/>
      <c r="CH32" s="46"/>
      <c r="CI32" s="47"/>
      <c r="CJ32" s="736"/>
      <c r="CK32" s="736"/>
      <c r="CL32" s="736"/>
      <c r="CM32" s="736"/>
    </row>
    <row r="33" spans="1:91" x14ac:dyDescent="0.25">
      <c r="A33" s="861" t="s">
        <v>165</v>
      </c>
      <c r="B33" s="303"/>
      <c r="C33" s="8"/>
      <c r="D33" s="60">
        <f t="shared" ref="D33:G33" si="165">SUM(D34:D37)</f>
        <v>7.4866068200000013</v>
      </c>
      <c r="E33" s="67">
        <f t="shared" si="165"/>
        <v>7.6756029300000002</v>
      </c>
      <c r="F33" s="67">
        <f t="shared" si="165"/>
        <v>10.13889043</v>
      </c>
      <c r="G33" s="68">
        <f t="shared" si="165"/>
        <v>11.263428080000001</v>
      </c>
      <c r="H33" s="8"/>
      <c r="I33" s="60">
        <f t="shared" ref="I33:L33" si="166">SUM(I34:I37)</f>
        <v>11.43612918</v>
      </c>
      <c r="J33" s="67">
        <f t="shared" si="166"/>
        <v>11.763128680000001</v>
      </c>
      <c r="K33" s="67">
        <f t="shared" si="166"/>
        <v>12.003447609999998</v>
      </c>
      <c r="L33" s="68">
        <f t="shared" si="166"/>
        <v>12.146701700000001</v>
      </c>
      <c r="M33" s="8"/>
      <c r="N33" s="60">
        <f t="shared" ref="N33:Q33" si="167">SUM(N34:N37)</f>
        <v>12.316254299999999</v>
      </c>
      <c r="O33" s="67">
        <f t="shared" si="167"/>
        <v>12.31269097</v>
      </c>
      <c r="P33" s="67">
        <f t="shared" si="167"/>
        <v>12.340907469999999</v>
      </c>
      <c r="Q33" s="68">
        <f t="shared" si="167"/>
        <v>12.402369609999999</v>
      </c>
      <c r="R33" s="8"/>
      <c r="S33" s="60">
        <f t="shared" ref="S33:V33" si="168">SUM(S34:S37)</f>
        <v>10.369123220000001</v>
      </c>
      <c r="T33" s="67">
        <f t="shared" si="168"/>
        <v>10.38222513</v>
      </c>
      <c r="U33" s="67">
        <f t="shared" si="168"/>
        <v>10.43074824</v>
      </c>
      <c r="V33" s="68">
        <f t="shared" si="168"/>
        <v>10.48584176</v>
      </c>
      <c r="W33" s="8"/>
      <c r="X33" s="60">
        <f t="shared" ref="X33:AA33" si="169">SUM(X34:X37)</f>
        <v>10.68154627</v>
      </c>
      <c r="Y33" s="67">
        <f t="shared" si="169"/>
        <v>10.77846984</v>
      </c>
      <c r="Z33" s="67">
        <f t="shared" si="169"/>
        <v>10.89604606</v>
      </c>
      <c r="AA33" s="68">
        <f t="shared" si="169"/>
        <v>11.00000445</v>
      </c>
      <c r="AB33" s="8"/>
      <c r="AC33" s="60">
        <f t="shared" ref="AC33:AF33" si="170">SUM(AC34:AC37)</f>
        <v>11.652374810000001</v>
      </c>
      <c r="AD33" s="67">
        <f t="shared" si="170"/>
        <v>11.81987049</v>
      </c>
      <c r="AE33" s="67">
        <f t="shared" si="170"/>
        <v>11.94082848</v>
      </c>
      <c r="AF33" s="68">
        <f t="shared" si="170"/>
        <v>12.255933690000001</v>
      </c>
      <c r="AG33" s="8"/>
      <c r="AH33" s="60">
        <f t="shared" ref="AH33:AK33" si="171">SUM(AH34:AH37)</f>
        <v>12.51026018</v>
      </c>
      <c r="AI33" s="67">
        <f t="shared" si="171"/>
        <v>12.775615150000002</v>
      </c>
      <c r="AJ33" s="67">
        <f t="shared" si="171"/>
        <v>13.443003559999998</v>
      </c>
      <c r="AK33" s="68">
        <f t="shared" si="171"/>
        <v>13.685509799999998</v>
      </c>
      <c r="AL33" s="8"/>
      <c r="AM33" s="60">
        <f t="shared" ref="AM33:AP33" si="172">SUM(AM34:AM37)</f>
        <v>20.719440000000002</v>
      </c>
      <c r="AN33" s="67">
        <f t="shared" si="172"/>
        <v>19.772696040000003</v>
      </c>
      <c r="AO33" s="67">
        <f t="shared" si="172"/>
        <v>19.836581510000006</v>
      </c>
      <c r="AP33" s="68">
        <f t="shared" si="172"/>
        <v>19.961882710000008</v>
      </c>
      <c r="AQ33" s="74"/>
      <c r="AR33" s="60">
        <f t="shared" ref="AR33:AU33" si="173">SUM(AR34:AR37)</f>
        <v>19.50476351</v>
      </c>
      <c r="AS33" s="67">
        <f t="shared" si="173"/>
        <v>20.643667579999999</v>
      </c>
      <c r="AT33" s="67">
        <f t="shared" si="173"/>
        <v>22.86086444</v>
      </c>
      <c r="AU33" s="68">
        <f t="shared" si="173"/>
        <v>22.310156329999995</v>
      </c>
      <c r="AV33" s="74"/>
      <c r="AW33" s="60">
        <f t="shared" ref="AW33:AZ33" si="174">SUM(AW34:AW37)</f>
        <v>23.309774370000003</v>
      </c>
      <c r="AX33" s="67">
        <f t="shared" si="174"/>
        <v>23.765843390000004</v>
      </c>
      <c r="AY33" s="67">
        <f t="shared" si="174"/>
        <v>25.216717799999991</v>
      </c>
      <c r="AZ33" s="68">
        <f t="shared" si="174"/>
        <v>29.568279189999998</v>
      </c>
      <c r="BA33" s="74"/>
      <c r="BB33" s="60">
        <f t="shared" ref="BB33:BE33" si="175">SUM(BB34:BB37)</f>
        <v>32.547045221325249</v>
      </c>
      <c r="BC33" s="67">
        <f t="shared" si="175"/>
        <v>35.580367605333478</v>
      </c>
      <c r="BD33" s="67">
        <f t="shared" si="175"/>
        <v>32.786359930000003</v>
      </c>
      <c r="BE33" s="68">
        <f t="shared" si="175"/>
        <v>30.546006049999978</v>
      </c>
      <c r="BF33" s="74"/>
      <c r="BG33" s="60">
        <f t="shared" ref="BG33:BJ33" si="176">SUM(BG34:BG37)</f>
        <v>33.745884387642462</v>
      </c>
      <c r="BH33" s="67">
        <f t="shared" si="176"/>
        <v>33.184831671164041</v>
      </c>
      <c r="BI33" s="67">
        <f t="shared" si="176"/>
        <v>33.805471356060181</v>
      </c>
      <c r="BJ33" s="68">
        <f t="shared" si="176"/>
        <v>34.992350209038904</v>
      </c>
      <c r="BK33" s="74"/>
      <c r="BL33" s="60">
        <f t="shared" ref="BL33" si="177">SUM(BL34:BL36)</f>
        <v>36.740636630000012</v>
      </c>
      <c r="BM33" s="67">
        <f>SUM(BM34:BM37)</f>
        <v>38.82157814</v>
      </c>
      <c r="BN33" s="67">
        <f>SUM(BN34:BN37)</f>
        <v>38.548598380000001</v>
      </c>
      <c r="BO33" s="68">
        <f>SUM(BO34:BO37)</f>
        <v>37.342299170000004</v>
      </c>
      <c r="BP33" s="74"/>
      <c r="BQ33" s="60">
        <f>SUM(BQ34:BQ37)</f>
        <v>37.519335809999994</v>
      </c>
      <c r="BR33" s="67">
        <f>SUM(BR34:BR37)</f>
        <v>38.12287173</v>
      </c>
      <c r="BS33" s="67">
        <f>SUM(BS34:BS37)</f>
        <v>45.700775470000004</v>
      </c>
      <c r="BT33" s="68">
        <f>SUM(BT34:BT37)</f>
        <v>44.730469319999997</v>
      </c>
      <c r="BU33" s="74"/>
      <c r="BV33" s="63">
        <f>SUM(D33:G33)</f>
        <v>36.564528260000003</v>
      </c>
      <c r="BW33" s="64">
        <f t="shared" si="154"/>
        <v>47.349407169999999</v>
      </c>
      <c r="BX33" s="64">
        <f t="shared" si="155"/>
        <v>49.372222350000001</v>
      </c>
      <c r="BY33" s="64">
        <f t="shared" si="156"/>
        <v>41.66793835</v>
      </c>
      <c r="BZ33" s="64">
        <f t="shared" si="157"/>
        <v>43.35606662</v>
      </c>
      <c r="CA33" s="64">
        <f t="shared" si="158"/>
        <v>47.669007470000004</v>
      </c>
      <c r="CB33" s="64">
        <f t="shared" si="159"/>
        <v>52.414388690000003</v>
      </c>
      <c r="CC33" s="64">
        <f t="shared" si="160"/>
        <v>80.290600260000019</v>
      </c>
      <c r="CD33" s="64">
        <f t="shared" si="161"/>
        <v>85.319451860000001</v>
      </c>
      <c r="CE33" s="64">
        <f t="shared" si="162"/>
        <v>101.86061475</v>
      </c>
      <c r="CF33" s="64">
        <f t="shared" si="163"/>
        <v>131.4597788066587</v>
      </c>
      <c r="CG33" s="64">
        <f t="shared" si="164"/>
        <v>135.72853762390559</v>
      </c>
      <c r="CH33" s="64">
        <f t="shared" ref="CH33:CH37" si="178">SUM(BL33:BO33)</f>
        <v>151.45311232</v>
      </c>
      <c r="CI33" s="65">
        <f>SUM(BQ33:BT33)</f>
        <v>166.07345232999998</v>
      </c>
      <c r="CJ33" s="736"/>
      <c r="CK33" s="736"/>
      <c r="CL33" s="736"/>
      <c r="CM33" s="736"/>
    </row>
    <row r="34" spans="1:91" x14ac:dyDescent="0.25">
      <c r="A34" s="859" t="s">
        <v>71</v>
      </c>
      <c r="B34" s="303"/>
      <c r="C34" s="8"/>
      <c r="D34" s="66">
        <v>7.3488414600000009</v>
      </c>
      <c r="E34" s="67">
        <v>7.5338866100000006</v>
      </c>
      <c r="F34" s="67">
        <v>8.5225921400000004</v>
      </c>
      <c r="G34" s="68">
        <v>8.9221923000000007</v>
      </c>
      <c r="H34" s="8"/>
      <c r="I34" s="66">
        <v>9.1062662400000001</v>
      </c>
      <c r="J34" s="67">
        <v>9.4661222699999996</v>
      </c>
      <c r="K34" s="67">
        <v>9.7005125799999998</v>
      </c>
      <c r="L34" s="68">
        <v>9.8453280599999999</v>
      </c>
      <c r="M34" s="8"/>
      <c r="N34" s="66">
        <v>10.030126340000001</v>
      </c>
      <c r="O34" s="67">
        <v>10.034710710000001</v>
      </c>
      <c r="P34" s="67">
        <v>10.08575315</v>
      </c>
      <c r="Q34" s="68">
        <v>10.156926219999999</v>
      </c>
      <c r="R34" s="8"/>
      <c r="S34" s="66">
        <v>10.32442395</v>
      </c>
      <c r="T34" s="67">
        <v>10.342694939999999</v>
      </c>
      <c r="U34" s="67">
        <v>10.395500759999999</v>
      </c>
      <c r="V34" s="68">
        <v>10.45122754</v>
      </c>
      <c r="W34" s="8"/>
      <c r="X34" s="66">
        <v>10.65772026</v>
      </c>
      <c r="Y34" s="67">
        <v>10.76121292</v>
      </c>
      <c r="Z34" s="67">
        <v>10.878101709999999</v>
      </c>
      <c r="AA34" s="68">
        <v>10.9820601</v>
      </c>
      <c r="AB34" s="8"/>
      <c r="AC34" s="66">
        <v>11.63504067</v>
      </c>
      <c r="AD34" s="67">
        <v>11.80284129</v>
      </c>
      <c r="AE34" s="67">
        <v>11.923799280000001</v>
      </c>
      <c r="AF34" s="68">
        <v>12.238904380000001</v>
      </c>
      <c r="AG34" s="8"/>
      <c r="AH34" s="66">
        <v>12.4931977</v>
      </c>
      <c r="AI34" s="67">
        <v>12.480470190000002</v>
      </c>
      <c r="AJ34" s="67">
        <v>13.147860919999998</v>
      </c>
      <c r="AK34" s="68">
        <v>13.291117489999998</v>
      </c>
      <c r="AL34" s="8"/>
      <c r="AM34" s="66">
        <v>20.313897760000003</v>
      </c>
      <c r="AN34" s="67">
        <v>19.367319590000001</v>
      </c>
      <c r="AO34" s="67">
        <v>19.430946710000008</v>
      </c>
      <c r="AP34" s="68">
        <v>19.609501050000006</v>
      </c>
      <c r="AQ34" s="576"/>
      <c r="AR34" s="66">
        <v>17.751276669999999</v>
      </c>
      <c r="AS34" s="67">
        <v>22.648941619999995</v>
      </c>
      <c r="AT34" s="67">
        <v>22.562679639999999</v>
      </c>
      <c r="AU34" s="68">
        <v>22.297370009999991</v>
      </c>
      <c r="AV34" s="576"/>
      <c r="AW34" s="66">
        <v>22.979438260000002</v>
      </c>
      <c r="AX34" s="67">
        <v>23.396598690000001</v>
      </c>
      <c r="AY34" s="67">
        <v>24.852231239999995</v>
      </c>
      <c r="AZ34" s="68">
        <v>29.220367729999989</v>
      </c>
      <c r="BA34" s="576"/>
      <c r="BB34" s="66">
        <v>32.238224879999997</v>
      </c>
      <c r="BC34" s="67">
        <v>35.053004589999993</v>
      </c>
      <c r="BD34" s="67">
        <v>32.26063997</v>
      </c>
      <c r="BE34" s="68">
        <v>29.748571109999986</v>
      </c>
      <c r="BF34" s="576"/>
      <c r="BG34" s="66">
        <v>32.622312890000003</v>
      </c>
      <c r="BH34" s="67">
        <v>31.500666510000002</v>
      </c>
      <c r="BI34" s="67">
        <v>32.715010150000005</v>
      </c>
      <c r="BJ34" s="68">
        <v>34.08503949</v>
      </c>
      <c r="BK34" s="74"/>
      <c r="BL34" s="60">
        <v>35.454530090000006</v>
      </c>
      <c r="BM34" s="577">
        <v>35.68195351</v>
      </c>
      <c r="BN34" s="577">
        <v>36.702627890000002</v>
      </c>
      <c r="BO34" s="68">
        <v>35.52543593</v>
      </c>
      <c r="BP34" s="74"/>
      <c r="BQ34" s="60">
        <v>35.673308149999997</v>
      </c>
      <c r="BR34" s="577">
        <v>36.18880369</v>
      </c>
      <c r="BS34" s="577">
        <v>43.733407380000003</v>
      </c>
      <c r="BT34" s="68">
        <v>42.789054620000002</v>
      </c>
      <c r="BU34" s="74"/>
      <c r="BV34" s="63">
        <f t="shared" si="153"/>
        <v>32.327512510000005</v>
      </c>
      <c r="BW34" s="64">
        <f t="shared" si="154"/>
        <v>38.118229149999998</v>
      </c>
      <c r="BX34" s="64">
        <f t="shared" si="155"/>
        <v>40.307516419999999</v>
      </c>
      <c r="BY34" s="64">
        <f t="shared" si="156"/>
        <v>41.513847189999993</v>
      </c>
      <c r="BZ34" s="64">
        <f t="shared" si="157"/>
        <v>43.279094989999997</v>
      </c>
      <c r="CA34" s="64">
        <f t="shared" si="158"/>
        <v>47.600585619999997</v>
      </c>
      <c r="CB34" s="64">
        <f t="shared" si="159"/>
        <v>51.412646299999999</v>
      </c>
      <c r="CC34" s="64">
        <f t="shared" si="160"/>
        <v>78.721665110000018</v>
      </c>
      <c r="CD34" s="64">
        <f t="shared" si="161"/>
        <v>85.260267939999991</v>
      </c>
      <c r="CE34" s="64">
        <f t="shared" si="162"/>
        <v>100.44863591999999</v>
      </c>
      <c r="CF34" s="64">
        <f t="shared" si="163"/>
        <v>129.30044054999996</v>
      </c>
      <c r="CG34" s="64">
        <f t="shared" si="164"/>
        <v>130.92302904000002</v>
      </c>
      <c r="CH34" s="64">
        <f t="shared" si="178"/>
        <v>143.36454742000001</v>
      </c>
      <c r="CI34" s="65">
        <f>SUM(BQ34:BT34)</f>
        <v>158.38457384</v>
      </c>
      <c r="CJ34" s="736"/>
      <c r="CK34" s="736"/>
      <c r="CL34" s="736"/>
      <c r="CM34" s="736"/>
    </row>
    <row r="35" spans="1:91" x14ac:dyDescent="0.25">
      <c r="A35" s="859" t="s">
        <v>72</v>
      </c>
      <c r="B35" s="303"/>
      <c r="C35" s="8"/>
      <c r="D35" s="66">
        <v>0</v>
      </c>
      <c r="E35" s="67">
        <v>0</v>
      </c>
      <c r="F35" s="67">
        <v>1.4650517199999999</v>
      </c>
      <c r="G35" s="68">
        <v>2.1975775799999999</v>
      </c>
      <c r="H35" s="8"/>
      <c r="I35" s="66">
        <v>2.1975775799999999</v>
      </c>
      <c r="J35" s="67">
        <v>2.1975775799999999</v>
      </c>
      <c r="K35" s="67">
        <v>2.1975775799999999</v>
      </c>
      <c r="L35" s="68">
        <v>2.1975775799999999</v>
      </c>
      <c r="M35" s="8"/>
      <c r="N35" s="66">
        <v>2.1975775799999999</v>
      </c>
      <c r="O35" s="67">
        <v>2.1975775799999999</v>
      </c>
      <c r="P35" s="67">
        <v>2.1975775799999999</v>
      </c>
      <c r="Q35" s="68">
        <v>2.1972234400000001</v>
      </c>
      <c r="R35" s="8"/>
      <c r="S35" s="66">
        <v>0</v>
      </c>
      <c r="T35" s="67">
        <v>0</v>
      </c>
      <c r="U35" s="67">
        <v>0</v>
      </c>
      <c r="V35" s="68">
        <v>0</v>
      </c>
      <c r="W35" s="8"/>
      <c r="X35" s="66">
        <v>0</v>
      </c>
      <c r="Y35" s="67">
        <v>0</v>
      </c>
      <c r="Z35" s="67">
        <v>0</v>
      </c>
      <c r="AA35" s="68">
        <v>0</v>
      </c>
      <c r="AB35" s="8"/>
      <c r="AC35" s="66">
        <v>0</v>
      </c>
      <c r="AD35" s="67">
        <v>0</v>
      </c>
      <c r="AE35" s="67">
        <v>0</v>
      </c>
      <c r="AF35" s="68">
        <v>0</v>
      </c>
      <c r="AG35" s="8"/>
      <c r="AH35" s="66">
        <v>0</v>
      </c>
      <c r="AI35" s="67">
        <v>0</v>
      </c>
      <c r="AJ35" s="67">
        <v>0</v>
      </c>
      <c r="AK35" s="68">
        <v>0</v>
      </c>
      <c r="AL35" s="8"/>
      <c r="AM35" s="66">
        <v>-9.3132257461547847E-16</v>
      </c>
      <c r="AN35" s="67">
        <v>2.7939677238464356E-15</v>
      </c>
      <c r="AO35" s="67">
        <v>-3.7252902984619139E-15</v>
      </c>
      <c r="AP35" s="68">
        <v>-5.2243949999997395E-2</v>
      </c>
      <c r="AQ35" s="576"/>
      <c r="AR35" s="66">
        <v>-0.13623035999999941</v>
      </c>
      <c r="AS35" s="67">
        <v>0.13623031000000052</v>
      </c>
      <c r="AT35" s="67">
        <v>0</v>
      </c>
      <c r="AU35" s="68">
        <v>1.8626451492309569E-15</v>
      </c>
      <c r="AV35" s="576"/>
      <c r="AW35" s="66">
        <v>0</v>
      </c>
      <c r="AX35" s="67">
        <v>-1.6006999999973923E-3</v>
      </c>
      <c r="AY35" s="67">
        <v>1.6006999999973923E-3</v>
      </c>
      <c r="AZ35" s="68">
        <v>9.3132257461547859E-15</v>
      </c>
      <c r="BA35" s="576"/>
      <c r="BB35" s="66">
        <v>1.6745660000002011E-2</v>
      </c>
      <c r="BC35" s="67">
        <v>-1.6745660000002011E-2</v>
      </c>
      <c r="BD35" s="67">
        <v>4.1909515857696534E-15</v>
      </c>
      <c r="BE35" s="68">
        <v>-6.05359673500061E-15</v>
      </c>
      <c r="BF35" s="576"/>
      <c r="BG35" s="66">
        <v>2.6451669999998064E-2</v>
      </c>
      <c r="BH35" s="67">
        <v>1.558795000000298E-2</v>
      </c>
      <c r="BI35" s="67">
        <v>1.4523150000000375E-2</v>
      </c>
      <c r="BJ35" s="62">
        <v>1.4523150000000373E-2</v>
      </c>
      <c r="BK35" s="74"/>
      <c r="BL35" s="60">
        <v>1.4523149999999442E-2</v>
      </c>
      <c r="BM35" s="577">
        <v>1.4523150000000002E-2</v>
      </c>
      <c r="BN35" s="577">
        <v>1.4523150000000002E-2</v>
      </c>
      <c r="BO35" s="62">
        <v>1.489037E-2</v>
      </c>
      <c r="BP35" s="74"/>
      <c r="BQ35" s="60">
        <v>1.5149330000000001E-2</v>
      </c>
      <c r="BR35" s="577">
        <v>1.52826E-2</v>
      </c>
      <c r="BS35" s="577">
        <v>1.52826E-2</v>
      </c>
      <c r="BT35" s="62">
        <v>3.8429499999999999E-3</v>
      </c>
      <c r="BU35" s="74"/>
      <c r="BV35" s="63">
        <f t="shared" si="153"/>
        <v>3.6626292999999999</v>
      </c>
      <c r="BW35" s="64">
        <f t="shared" si="154"/>
        <v>8.7903103199999997</v>
      </c>
      <c r="BX35" s="64">
        <f t="shared" si="155"/>
        <v>8.7899561800000008</v>
      </c>
      <c r="BY35" s="64">
        <f t="shared" si="156"/>
        <v>0</v>
      </c>
      <c r="BZ35" s="64">
        <f t="shared" si="157"/>
        <v>0</v>
      </c>
      <c r="CA35" s="64">
        <f t="shared" si="158"/>
        <v>0</v>
      </c>
      <c r="CB35" s="64">
        <f t="shared" si="159"/>
        <v>0</v>
      </c>
      <c r="CC35" s="64">
        <f t="shared" si="160"/>
        <v>-5.2243949999999255E-2</v>
      </c>
      <c r="CD35" s="64">
        <f t="shared" si="161"/>
        <v>-4.9999997028569607E-8</v>
      </c>
      <c r="CE35" s="64">
        <f t="shared" si="162"/>
        <v>9.3132257461547859E-15</v>
      </c>
      <c r="CF35" s="64">
        <f t="shared" si="163"/>
        <v>-1.8626451492309566E-15</v>
      </c>
      <c r="CG35" s="64">
        <f t="shared" si="164"/>
        <v>7.1085920000001787E-2</v>
      </c>
      <c r="CH35" s="64">
        <f t="shared" si="178"/>
        <v>5.8459819999999441E-2</v>
      </c>
      <c r="CI35" s="65">
        <f>SUM(BQ35:BT35)</f>
        <v>4.9557480000000001E-2</v>
      </c>
      <c r="CJ35" s="736"/>
      <c r="CK35" s="736"/>
      <c r="CL35" s="736"/>
      <c r="CM35" s="736"/>
    </row>
    <row r="36" spans="1:91" x14ac:dyDescent="0.25">
      <c r="A36" s="859" t="s">
        <v>73</v>
      </c>
      <c r="B36" s="303"/>
      <c r="C36" s="8"/>
      <c r="D36" s="66">
        <v>0.13776536</v>
      </c>
      <c r="E36" s="67">
        <v>0.14171632000000001</v>
      </c>
      <c r="F36" s="67">
        <v>0.15124657000000011</v>
      </c>
      <c r="G36" s="68">
        <v>0.14365820000000001</v>
      </c>
      <c r="H36" s="8"/>
      <c r="I36" s="66">
        <v>0.13228535999999999</v>
      </c>
      <c r="J36" s="67">
        <v>9.9428829999999996E-2</v>
      </c>
      <c r="K36" s="67">
        <v>0.10535744999999999</v>
      </c>
      <c r="L36" s="68">
        <v>0.10379606</v>
      </c>
      <c r="M36" s="8"/>
      <c r="N36" s="66">
        <v>8.8550379999999998E-2</v>
      </c>
      <c r="O36" s="67">
        <v>8.040267999999999E-2</v>
      </c>
      <c r="P36" s="67">
        <v>5.7576740000000001E-2</v>
      </c>
      <c r="Q36" s="68">
        <v>4.8219949999999998E-2</v>
      </c>
      <c r="R36" s="8"/>
      <c r="S36" s="66">
        <v>4.4699269999999999E-2</v>
      </c>
      <c r="T36" s="67">
        <v>3.953019E-2</v>
      </c>
      <c r="U36" s="67">
        <v>3.5247479999999998E-2</v>
      </c>
      <c r="V36" s="68">
        <v>3.4614220000000001E-2</v>
      </c>
      <c r="W36" s="8"/>
      <c r="X36" s="66">
        <v>2.3826010000000005E-2</v>
      </c>
      <c r="Y36" s="67">
        <v>1.7256919999999999E-2</v>
      </c>
      <c r="Z36" s="67">
        <v>1.7944349999999998E-2</v>
      </c>
      <c r="AA36" s="68">
        <v>1.7944349999999998E-2</v>
      </c>
      <c r="AB36" s="8"/>
      <c r="AC36" s="66">
        <v>1.7334139999999998E-2</v>
      </c>
      <c r="AD36" s="67">
        <v>1.7029200000000001E-2</v>
      </c>
      <c r="AE36" s="67">
        <v>1.7029200000000001E-2</v>
      </c>
      <c r="AF36" s="68">
        <v>1.7029310000000002E-2</v>
      </c>
      <c r="AG36" s="8"/>
      <c r="AH36" s="66">
        <v>1.7062479999999998E-2</v>
      </c>
      <c r="AI36" s="67">
        <v>0.2951449599999999</v>
      </c>
      <c r="AJ36" s="67">
        <v>0.2951426399999999</v>
      </c>
      <c r="AK36" s="68">
        <v>0.39439230999999991</v>
      </c>
      <c r="AL36" s="8"/>
      <c r="AM36" s="66">
        <v>0.40554224</v>
      </c>
      <c r="AN36" s="67">
        <v>0.40537644999999983</v>
      </c>
      <c r="AO36" s="67">
        <v>0.40563479999999991</v>
      </c>
      <c r="AP36" s="68">
        <v>0.40462561000000002</v>
      </c>
      <c r="AQ36" s="576"/>
      <c r="AR36" s="66">
        <v>1.8897172000000002</v>
      </c>
      <c r="AS36" s="67">
        <v>-2.1415043499999999</v>
      </c>
      <c r="AT36" s="67">
        <v>0.29818479999999997</v>
      </c>
      <c r="AU36" s="68">
        <v>1.278632E-2</v>
      </c>
      <c r="AV36" s="576"/>
      <c r="AW36" s="66">
        <v>0.33033610999999996</v>
      </c>
      <c r="AX36" s="67">
        <v>0.37084539999999999</v>
      </c>
      <c r="AY36" s="67">
        <v>0.36288585999999989</v>
      </c>
      <c r="AZ36" s="68">
        <v>0.34791146000000017</v>
      </c>
      <c r="BA36" s="576"/>
      <c r="BB36" s="66">
        <v>0.29207468132524445</v>
      </c>
      <c r="BC36" s="67">
        <v>0.54410867533349005</v>
      </c>
      <c r="BD36" s="67">
        <v>0.52571995999999999</v>
      </c>
      <c r="BE36" s="68">
        <v>0.79743494000000037</v>
      </c>
      <c r="BF36" s="576"/>
      <c r="BG36" s="66">
        <v>1.0971198276424601</v>
      </c>
      <c r="BH36" s="67">
        <v>1.6685772111640365</v>
      </c>
      <c r="BI36" s="67">
        <v>1.0759380560601708</v>
      </c>
      <c r="BJ36" s="68">
        <v>0.89278756903890055</v>
      </c>
      <c r="BK36" s="74"/>
      <c r="BL36" s="60">
        <v>1.2715833900000044</v>
      </c>
      <c r="BM36" s="577">
        <v>1.4423158599999999</v>
      </c>
      <c r="BN36" s="577">
        <v>1.4242810800000001</v>
      </c>
      <c r="BO36" s="68">
        <v>1.3992823599999999</v>
      </c>
      <c r="BP36" s="74"/>
      <c r="BQ36" s="60">
        <v>1.42818782</v>
      </c>
      <c r="BR36" s="577">
        <v>1.5160949300000002</v>
      </c>
      <c r="BS36" s="577">
        <v>1.5493949799999998</v>
      </c>
      <c r="BT36" s="68">
        <v>1.53488124</v>
      </c>
      <c r="BU36" s="74"/>
      <c r="BV36" s="63">
        <f>SUM(D36:G36)</f>
        <v>0.57438645000000021</v>
      </c>
      <c r="BW36" s="64">
        <f t="shared" si="154"/>
        <v>0.44086769999999997</v>
      </c>
      <c r="BX36" s="64">
        <f t="shared" si="155"/>
        <v>0.27474975000000001</v>
      </c>
      <c r="BY36" s="64">
        <f t="shared" si="156"/>
        <v>0.15409116</v>
      </c>
      <c r="BZ36" s="64">
        <f t="shared" si="157"/>
        <v>7.6971629999999999E-2</v>
      </c>
      <c r="CA36" s="64">
        <f t="shared" si="158"/>
        <v>6.8421850000000006E-2</v>
      </c>
      <c r="CB36" s="64">
        <f t="shared" si="159"/>
        <v>1.0017423899999998</v>
      </c>
      <c r="CC36" s="64">
        <f t="shared" si="160"/>
        <v>1.6211790999999998</v>
      </c>
      <c r="CD36" s="64">
        <f t="shared" si="161"/>
        <v>5.9183970000000238E-2</v>
      </c>
      <c r="CE36" s="64">
        <f t="shared" si="162"/>
        <v>1.41197883</v>
      </c>
      <c r="CF36" s="64">
        <f t="shared" si="163"/>
        <v>2.1593382566587347</v>
      </c>
      <c r="CG36" s="64">
        <f t="shared" si="164"/>
        <v>4.7344226639055682</v>
      </c>
      <c r="CH36" s="64">
        <f t="shared" si="178"/>
        <v>5.5374626900000044</v>
      </c>
      <c r="CI36" s="65">
        <f>SUM(BQ36:BT36)</f>
        <v>6.0285589699999997</v>
      </c>
      <c r="CJ36" s="736"/>
      <c r="CK36" s="736"/>
      <c r="CL36" s="736"/>
      <c r="CM36" s="736"/>
    </row>
    <row r="37" spans="1:91" x14ac:dyDescent="0.25">
      <c r="A37" s="862" t="s">
        <v>217</v>
      </c>
      <c r="B37" s="303"/>
      <c r="C37" s="8"/>
      <c r="D37" s="66">
        <f t="shared" ref="D37:G37" si="179">-D29</f>
        <v>0</v>
      </c>
      <c r="E37" s="67">
        <f t="shared" si="179"/>
        <v>0</v>
      </c>
      <c r="F37" s="67">
        <f t="shared" si="179"/>
        <v>0</v>
      </c>
      <c r="G37" s="68">
        <f t="shared" si="179"/>
        <v>0</v>
      </c>
      <c r="H37" s="8"/>
      <c r="I37" s="66">
        <f t="shared" ref="I37:L37" si="180">-I29</f>
        <v>0</v>
      </c>
      <c r="J37" s="67">
        <f t="shared" si="180"/>
        <v>0</v>
      </c>
      <c r="K37" s="67">
        <f t="shared" si="180"/>
        <v>0</v>
      </c>
      <c r="L37" s="68">
        <f t="shared" si="180"/>
        <v>0</v>
      </c>
      <c r="M37" s="8"/>
      <c r="N37" s="66">
        <f t="shared" ref="N37:Q37" si="181">-N29</f>
        <v>0</v>
      </c>
      <c r="O37" s="67">
        <f t="shared" si="181"/>
        <v>0</v>
      </c>
      <c r="P37" s="67">
        <f t="shared" si="181"/>
        <v>0</v>
      </c>
      <c r="Q37" s="68">
        <f t="shared" si="181"/>
        <v>0</v>
      </c>
      <c r="R37" s="8"/>
      <c r="S37" s="66">
        <f t="shared" ref="S37:V37" si="182">-S29</f>
        <v>0</v>
      </c>
      <c r="T37" s="67">
        <f t="shared" si="182"/>
        <v>0</v>
      </c>
      <c r="U37" s="67">
        <f t="shared" si="182"/>
        <v>0</v>
      </c>
      <c r="V37" s="68">
        <f t="shared" si="182"/>
        <v>0</v>
      </c>
      <c r="W37" s="8"/>
      <c r="X37" s="66">
        <f t="shared" ref="X37:AA37" si="183">-X29</f>
        <v>0</v>
      </c>
      <c r="Y37" s="67">
        <f t="shared" si="183"/>
        <v>0</v>
      </c>
      <c r="Z37" s="67">
        <f t="shared" si="183"/>
        <v>0</v>
      </c>
      <c r="AA37" s="68">
        <f t="shared" si="183"/>
        <v>0</v>
      </c>
      <c r="AB37" s="8"/>
      <c r="AC37" s="66">
        <f t="shared" ref="AC37:AF37" si="184">-AC29</f>
        <v>0</v>
      </c>
      <c r="AD37" s="67">
        <f t="shared" si="184"/>
        <v>0</v>
      </c>
      <c r="AE37" s="67">
        <f t="shared" si="184"/>
        <v>0</v>
      </c>
      <c r="AF37" s="68">
        <f t="shared" si="184"/>
        <v>0</v>
      </c>
      <c r="AG37" s="8"/>
      <c r="AH37" s="66">
        <f t="shared" ref="AH37:AK37" si="185">-AH29</f>
        <v>0</v>
      </c>
      <c r="AI37" s="67">
        <f t="shared" si="185"/>
        <v>0</v>
      </c>
      <c r="AJ37" s="67">
        <f t="shared" si="185"/>
        <v>0</v>
      </c>
      <c r="AK37" s="68">
        <f t="shared" si="185"/>
        <v>0</v>
      </c>
      <c r="AL37" s="8"/>
      <c r="AM37" s="66">
        <f t="shared" ref="AM37:AP37" si="186">-AM29</f>
        <v>0</v>
      </c>
      <c r="AN37" s="67">
        <f t="shared" si="186"/>
        <v>0</v>
      </c>
      <c r="AO37" s="67">
        <f t="shared" si="186"/>
        <v>0</v>
      </c>
      <c r="AP37" s="68">
        <f t="shared" si="186"/>
        <v>0</v>
      </c>
      <c r="AQ37" s="576"/>
      <c r="AR37" s="66">
        <f t="shared" ref="AR37:AU37" si="187">-AR29</f>
        <v>0</v>
      </c>
      <c r="AS37" s="67">
        <f t="shared" si="187"/>
        <v>0</v>
      </c>
      <c r="AT37" s="67">
        <f t="shared" si="187"/>
        <v>0</v>
      </c>
      <c r="AU37" s="68">
        <f t="shared" si="187"/>
        <v>0</v>
      </c>
      <c r="AV37" s="576"/>
      <c r="AW37" s="66">
        <f t="shared" ref="AW37:AZ37" si="188">-AW29</f>
        <v>0</v>
      </c>
      <c r="AX37" s="67">
        <f t="shared" si="188"/>
        <v>0</v>
      </c>
      <c r="AY37" s="67">
        <f t="shared" si="188"/>
        <v>0</v>
      </c>
      <c r="AZ37" s="68">
        <f t="shared" si="188"/>
        <v>0</v>
      </c>
      <c r="BA37" s="576"/>
      <c r="BB37" s="66">
        <f t="shared" ref="BB37:BE37" si="189">-BB29</f>
        <v>0</v>
      </c>
      <c r="BC37" s="67">
        <f t="shared" si="189"/>
        <v>0</v>
      </c>
      <c r="BD37" s="67">
        <f t="shared" si="189"/>
        <v>0</v>
      </c>
      <c r="BE37" s="68">
        <f t="shared" si="189"/>
        <v>0</v>
      </c>
      <c r="BF37" s="576"/>
      <c r="BG37" s="66">
        <f t="shared" ref="BG37:BJ37" si="190">-BG29</f>
        <v>0</v>
      </c>
      <c r="BH37" s="67">
        <f t="shared" si="190"/>
        <v>0</v>
      </c>
      <c r="BI37" s="67">
        <f t="shared" si="190"/>
        <v>0</v>
      </c>
      <c r="BJ37" s="68">
        <f t="shared" si="190"/>
        <v>0</v>
      </c>
      <c r="BK37" s="74"/>
      <c r="BL37" s="60">
        <f>-BL29</f>
        <v>0</v>
      </c>
      <c r="BM37" s="577">
        <f>-BM29</f>
        <v>1.6827856200000002</v>
      </c>
      <c r="BN37" s="577">
        <f>-BN29</f>
        <v>0.40716626</v>
      </c>
      <c r="BO37" s="68">
        <f>-BO29</f>
        <v>0.40269051</v>
      </c>
      <c r="BP37" s="74"/>
      <c r="BQ37" s="60">
        <f>-BQ29</f>
        <v>0.40269051</v>
      </c>
      <c r="BR37" s="577">
        <f>-BR29</f>
        <v>0.40269051</v>
      </c>
      <c r="BS37" s="577">
        <f>-BS29</f>
        <v>0.40269051</v>
      </c>
      <c r="BT37" s="68">
        <f>-BT29</f>
        <v>0.40269051</v>
      </c>
      <c r="BU37" s="74"/>
      <c r="BV37" s="63">
        <f>SUM(D37:G37)</f>
        <v>0</v>
      </c>
      <c r="BW37" s="64">
        <f t="shared" si="154"/>
        <v>0</v>
      </c>
      <c r="BX37" s="64">
        <f t="shared" si="155"/>
        <v>0</v>
      </c>
      <c r="BY37" s="64">
        <f t="shared" si="156"/>
        <v>0</v>
      </c>
      <c r="BZ37" s="64">
        <f t="shared" si="157"/>
        <v>0</v>
      </c>
      <c r="CA37" s="64">
        <f t="shared" si="158"/>
        <v>0</v>
      </c>
      <c r="CB37" s="64">
        <f t="shared" si="159"/>
        <v>0</v>
      </c>
      <c r="CC37" s="64">
        <f t="shared" si="160"/>
        <v>0</v>
      </c>
      <c r="CD37" s="64">
        <f t="shared" si="161"/>
        <v>0</v>
      </c>
      <c r="CE37" s="64">
        <f t="shared" si="162"/>
        <v>0</v>
      </c>
      <c r="CF37" s="64">
        <f t="shared" si="163"/>
        <v>0</v>
      </c>
      <c r="CG37" s="64">
        <f t="shared" si="164"/>
        <v>0</v>
      </c>
      <c r="CH37" s="64">
        <f t="shared" si="178"/>
        <v>2.4926423900000003</v>
      </c>
      <c r="CI37" s="65">
        <f>SUM(BQ37:BT37)</f>
        <v>1.61076204</v>
      </c>
      <c r="CJ37" s="736"/>
      <c r="CK37" s="736"/>
      <c r="CL37" s="736"/>
      <c r="CM37" s="736"/>
    </row>
    <row r="38" spans="1:91" x14ac:dyDescent="0.25">
      <c r="A38" s="863"/>
      <c r="B38" s="319"/>
      <c r="C38" s="8"/>
      <c r="D38" s="96"/>
      <c r="E38" s="483"/>
      <c r="F38" s="483"/>
      <c r="G38" s="485"/>
      <c r="H38" s="8"/>
      <c r="I38" s="96"/>
      <c r="J38" s="483"/>
      <c r="K38" s="483"/>
      <c r="L38" s="485"/>
      <c r="M38" s="8"/>
      <c r="N38" s="96"/>
      <c r="O38" s="483"/>
      <c r="P38" s="483"/>
      <c r="Q38" s="485"/>
      <c r="R38" s="8"/>
      <c r="S38" s="96"/>
      <c r="T38" s="483"/>
      <c r="U38" s="483"/>
      <c r="V38" s="485"/>
      <c r="W38" s="8"/>
      <c r="X38" s="96"/>
      <c r="Y38" s="483"/>
      <c r="Z38" s="483"/>
      <c r="AA38" s="485"/>
      <c r="AB38" s="8"/>
      <c r="AC38" s="96"/>
      <c r="AD38" s="483"/>
      <c r="AE38" s="483"/>
      <c r="AF38" s="485"/>
      <c r="AG38" s="8"/>
      <c r="AH38" s="96"/>
      <c r="AI38" s="483"/>
      <c r="AJ38" s="483"/>
      <c r="AK38" s="485"/>
      <c r="AL38" s="8"/>
      <c r="AM38" s="96"/>
      <c r="AN38" s="483"/>
      <c r="AO38" s="483"/>
      <c r="AP38" s="485"/>
      <c r="AQ38" s="8"/>
      <c r="AR38" s="96"/>
      <c r="AS38" s="483"/>
      <c r="AT38" s="483"/>
      <c r="AU38" s="485"/>
      <c r="AV38" s="8"/>
      <c r="AW38" s="96"/>
      <c r="AX38" s="483"/>
      <c r="AY38" s="483"/>
      <c r="AZ38" s="485"/>
      <c r="BA38" s="8"/>
      <c r="BB38" s="96"/>
      <c r="BC38" s="483"/>
      <c r="BD38" s="483"/>
      <c r="BE38" s="485"/>
      <c r="BF38" s="8"/>
      <c r="BG38" s="96"/>
      <c r="BH38" s="483"/>
      <c r="BI38" s="483"/>
      <c r="BJ38" s="485"/>
      <c r="BL38" s="96"/>
      <c r="BM38" s="483"/>
      <c r="BN38" s="483"/>
      <c r="BO38" s="485"/>
      <c r="BQ38" s="96"/>
      <c r="BR38" s="483"/>
      <c r="BS38" s="483"/>
      <c r="BT38" s="485"/>
      <c r="BV38" s="578"/>
      <c r="BW38" s="321"/>
      <c r="BX38" s="321"/>
      <c r="BY38" s="321"/>
      <c r="BZ38" s="321"/>
      <c r="CA38" s="321"/>
      <c r="CB38" s="321"/>
      <c r="CC38" s="321"/>
      <c r="CD38" s="321"/>
      <c r="CE38" s="321"/>
      <c r="CF38" s="321"/>
      <c r="CG38" s="321"/>
      <c r="CH38" s="321"/>
      <c r="CI38" s="322"/>
      <c r="CJ38" s="736"/>
      <c r="CK38" s="736"/>
      <c r="CL38" s="736"/>
      <c r="CM38" s="736"/>
    </row>
    <row r="39" spans="1:91" x14ac:dyDescent="0.25">
      <c r="A39" s="864"/>
      <c r="B39" s="106"/>
      <c r="C39" s="106"/>
      <c r="D39" s="56"/>
      <c r="E39" s="61"/>
      <c r="F39" s="61"/>
      <c r="G39" s="61"/>
      <c r="H39" s="106"/>
      <c r="I39" s="56"/>
      <c r="J39" s="61"/>
      <c r="K39" s="61"/>
      <c r="L39" s="61"/>
      <c r="M39" s="106"/>
      <c r="N39" s="56"/>
      <c r="O39" s="61"/>
      <c r="P39" s="61"/>
      <c r="Q39" s="61"/>
      <c r="R39" s="106"/>
      <c r="S39" s="56"/>
      <c r="T39" s="61"/>
      <c r="U39" s="61"/>
      <c r="V39" s="61"/>
      <c r="W39" s="106"/>
      <c r="X39" s="56"/>
      <c r="Y39" s="61"/>
      <c r="Z39" s="61"/>
      <c r="AA39" s="61"/>
      <c r="AB39" s="106"/>
      <c r="AC39" s="56"/>
      <c r="AD39" s="61"/>
      <c r="AE39" s="61"/>
      <c r="AF39" s="61"/>
      <c r="AG39" s="106"/>
      <c r="AH39" s="56"/>
      <c r="AI39" s="61"/>
      <c r="AJ39" s="61"/>
      <c r="AK39" s="61"/>
      <c r="AL39" s="106"/>
      <c r="AM39" s="56"/>
      <c r="AN39" s="61"/>
      <c r="AO39" s="61"/>
      <c r="AP39" s="61"/>
      <c r="AQ39" s="106"/>
      <c r="AR39" s="56"/>
      <c r="AS39" s="61"/>
      <c r="AT39" s="61"/>
      <c r="AU39" s="61"/>
      <c r="AV39" s="106"/>
      <c r="AW39" s="56"/>
      <c r="AX39" s="61"/>
      <c r="AY39" s="61"/>
      <c r="AZ39" s="61"/>
      <c r="BA39" s="106"/>
      <c r="BB39" s="56"/>
      <c r="BC39" s="61"/>
      <c r="BD39" s="61"/>
      <c r="BE39" s="61"/>
      <c r="BF39" s="106"/>
      <c r="BG39" s="56"/>
      <c r="BH39" s="61"/>
      <c r="BI39" s="61"/>
      <c r="BJ39" s="61"/>
      <c r="BK39" s="106"/>
      <c r="BL39" s="56"/>
      <c r="BM39" s="61"/>
      <c r="BN39" s="61"/>
      <c r="BO39" s="61"/>
      <c r="BP39" s="106"/>
      <c r="BQ39" s="56"/>
      <c r="BR39" s="61"/>
      <c r="BS39" s="61"/>
      <c r="BT39" s="61"/>
      <c r="BU39" s="106"/>
      <c r="BV39" s="56"/>
      <c r="BW39" s="61"/>
      <c r="BX39" s="61"/>
      <c r="BY39" s="61"/>
      <c r="BZ39" s="71"/>
      <c r="CA39" s="71"/>
      <c r="CB39" s="71"/>
      <c r="CC39" s="71"/>
      <c r="CD39" s="71"/>
      <c r="CE39" s="71"/>
      <c r="CF39" s="71"/>
      <c r="CG39" s="71"/>
      <c r="CH39" s="71"/>
      <c r="CI39" s="71"/>
      <c r="CJ39" s="736"/>
      <c r="CK39" s="736"/>
      <c r="CL39" s="736"/>
      <c r="CM39" s="736"/>
    </row>
    <row r="40" spans="1:91" x14ac:dyDescent="0.25">
      <c r="A40" s="865"/>
      <c r="B40" s="326"/>
      <c r="D40" s="120"/>
      <c r="E40" s="121"/>
      <c r="F40" s="121"/>
      <c r="G40" s="105"/>
      <c r="I40" s="120"/>
      <c r="J40" s="121"/>
      <c r="K40" s="121"/>
      <c r="L40" s="105"/>
      <c r="N40" s="120"/>
      <c r="O40" s="121"/>
      <c r="P40" s="121"/>
      <c r="Q40" s="105"/>
      <c r="S40" s="120"/>
      <c r="T40" s="121"/>
      <c r="U40" s="121"/>
      <c r="V40" s="105"/>
      <c r="X40" s="120"/>
      <c r="Y40" s="121"/>
      <c r="Z40" s="121"/>
      <c r="AA40" s="105"/>
      <c r="AC40" s="120"/>
      <c r="AD40" s="121"/>
      <c r="AE40" s="121"/>
      <c r="AF40" s="105"/>
      <c r="AH40" s="120"/>
      <c r="AI40" s="121"/>
      <c r="AJ40" s="121"/>
      <c r="AK40" s="105"/>
      <c r="AM40" s="120"/>
      <c r="AN40" s="121"/>
      <c r="AO40" s="121"/>
      <c r="AP40" s="105"/>
      <c r="AR40" s="120"/>
      <c r="AS40" s="121"/>
      <c r="AT40" s="121"/>
      <c r="AU40" s="105"/>
      <c r="AW40" s="120"/>
      <c r="AX40" s="121"/>
      <c r="AY40" s="121"/>
      <c r="AZ40" s="105"/>
      <c r="BB40" s="120"/>
      <c r="BC40" s="121"/>
      <c r="BD40" s="121"/>
      <c r="BE40" s="105"/>
      <c r="BG40" s="120"/>
      <c r="BH40" s="121"/>
      <c r="BI40" s="121"/>
      <c r="BJ40" s="105"/>
      <c r="BK40" s="1"/>
      <c r="BL40" s="120"/>
      <c r="BM40" s="121"/>
      <c r="BN40" s="121"/>
      <c r="BO40" s="105"/>
      <c r="BP40" s="1"/>
      <c r="BQ40" s="120"/>
      <c r="BR40" s="121"/>
      <c r="BS40" s="121"/>
      <c r="BT40" s="105"/>
      <c r="BU40" s="1"/>
      <c r="BV40" s="120"/>
      <c r="BW40" s="121"/>
      <c r="BX40" s="121"/>
      <c r="BY40" s="121"/>
      <c r="BZ40" s="121"/>
      <c r="CA40" s="121"/>
      <c r="CB40" s="121"/>
      <c r="CC40" s="121"/>
      <c r="CD40" s="121"/>
      <c r="CE40" s="121"/>
      <c r="CF40" s="121"/>
      <c r="CG40" s="121"/>
      <c r="CH40" s="121"/>
      <c r="CI40" s="105"/>
      <c r="CJ40" s="736"/>
      <c r="CK40" s="736"/>
      <c r="CL40" s="736"/>
      <c r="CM40" s="736"/>
    </row>
    <row r="41" spans="1:91" x14ac:dyDescent="0.25">
      <c r="A41" s="842" t="s">
        <v>218</v>
      </c>
      <c r="B41" s="303"/>
      <c r="D41" s="352"/>
      <c r="E41" s="9"/>
      <c r="F41" s="9"/>
      <c r="G41" s="49"/>
      <c r="I41" s="352"/>
      <c r="J41" s="9"/>
      <c r="K41" s="9"/>
      <c r="L41" s="49"/>
      <c r="N41" s="352"/>
      <c r="O41" s="9"/>
      <c r="P41" s="9"/>
      <c r="Q41" s="49"/>
      <c r="S41" s="352"/>
      <c r="T41" s="9"/>
      <c r="U41" s="9"/>
      <c r="V41" s="49"/>
      <c r="X41" s="352"/>
      <c r="Y41" s="9"/>
      <c r="Z41" s="9"/>
      <c r="AA41" s="49"/>
      <c r="AC41" s="352"/>
      <c r="AD41" s="9"/>
      <c r="AE41" s="9"/>
      <c r="AF41" s="49"/>
      <c r="AH41" s="352"/>
      <c r="AI41" s="9"/>
      <c r="AJ41" s="9"/>
      <c r="AK41" s="49"/>
      <c r="AM41" s="352"/>
      <c r="AN41" s="9"/>
      <c r="AO41" s="9"/>
      <c r="AP41" s="49"/>
      <c r="AR41" s="352"/>
      <c r="AS41" s="9"/>
      <c r="AT41" s="9"/>
      <c r="AU41" s="49"/>
      <c r="AW41" s="352"/>
      <c r="AX41" s="9"/>
      <c r="AY41" s="9"/>
      <c r="AZ41" s="49"/>
      <c r="BB41" s="352"/>
      <c r="BC41" s="9"/>
      <c r="BD41" s="9"/>
      <c r="BE41" s="49"/>
      <c r="BG41" s="352"/>
      <c r="BH41" s="9"/>
      <c r="BI41" s="9"/>
      <c r="BJ41" s="49"/>
      <c r="BK41" s="1"/>
      <c r="BL41" s="352"/>
      <c r="BM41" s="9"/>
      <c r="BN41" s="9"/>
      <c r="BO41" s="49"/>
      <c r="BP41" s="1"/>
      <c r="BQ41" s="352"/>
      <c r="BR41" s="9"/>
      <c r="BS41" s="9"/>
      <c r="BT41" s="49"/>
      <c r="BU41" s="1"/>
      <c r="BV41" s="352"/>
      <c r="CC41" s="9"/>
      <c r="CD41" s="9"/>
      <c r="CE41" s="9"/>
      <c r="CF41" s="9"/>
      <c r="CG41" s="9"/>
      <c r="CH41" s="9"/>
      <c r="CI41" s="49"/>
      <c r="CJ41" s="736"/>
      <c r="CK41" s="736"/>
      <c r="CL41" s="736"/>
      <c r="CM41" s="736"/>
    </row>
    <row r="42" spans="1:91" x14ac:dyDescent="0.25">
      <c r="A42" s="579" t="s">
        <v>219</v>
      </c>
      <c r="B42" s="203"/>
      <c r="D42" s="66">
        <v>676.31899999999996</v>
      </c>
      <c r="E42" s="67">
        <v>677.56899999999996</v>
      </c>
      <c r="F42" s="67">
        <v>726.92233333333343</v>
      </c>
      <c r="G42" s="68">
        <v>765.34900000000005</v>
      </c>
      <c r="H42" s="8"/>
      <c r="I42" s="66">
        <v>763.88233333333335</v>
      </c>
      <c r="J42" s="67">
        <v>778.17566666666664</v>
      </c>
      <c r="K42" s="67">
        <v>786.78899999999999</v>
      </c>
      <c r="L42" s="68">
        <v>786.78899999999999</v>
      </c>
      <c r="M42" s="8"/>
      <c r="N42" s="66">
        <v>786.78899999999999</v>
      </c>
      <c r="O42" s="67">
        <v>786.78899999999999</v>
      </c>
      <c r="P42" s="67">
        <v>826.78899999999999</v>
      </c>
      <c r="Q42" s="68">
        <v>825.78899999999999</v>
      </c>
      <c r="R42" s="8"/>
      <c r="S42" s="66">
        <v>823.78899999999999</v>
      </c>
      <c r="T42" s="67">
        <v>780.18899999999996</v>
      </c>
      <c r="U42" s="67">
        <v>780.18899999999996</v>
      </c>
      <c r="V42" s="68">
        <v>780.18899999999996</v>
      </c>
      <c r="W42" s="8"/>
      <c r="X42" s="66">
        <v>780.18899999999996</v>
      </c>
      <c r="Y42" s="67">
        <v>780.18899999999996</v>
      </c>
      <c r="Z42" s="67">
        <v>780.18899999999996</v>
      </c>
      <c r="AA42" s="68">
        <v>780.18899999999996</v>
      </c>
      <c r="AB42" s="8"/>
      <c r="AC42" s="66">
        <v>780.18899999999996</v>
      </c>
      <c r="AD42" s="67">
        <v>780.18899999999996</v>
      </c>
      <c r="AE42" s="67">
        <v>780.18899999999996</v>
      </c>
      <c r="AF42" s="68">
        <v>780.18899999999996</v>
      </c>
      <c r="AG42" s="8"/>
      <c r="AH42" s="66">
        <v>696.18899999999996</v>
      </c>
      <c r="AI42" s="67">
        <v>699.42899999999997</v>
      </c>
      <c r="AJ42" s="67">
        <v>699.66399999999999</v>
      </c>
      <c r="AK42" s="68">
        <v>699.66399999999999</v>
      </c>
      <c r="AL42" s="8"/>
      <c r="AM42" s="66">
        <v>699.66399999999999</v>
      </c>
      <c r="AN42" s="67">
        <v>699.66399999999999</v>
      </c>
      <c r="AO42" s="67">
        <v>752.99733333333336</v>
      </c>
      <c r="AP42" s="68">
        <v>813.66399999999999</v>
      </c>
      <c r="AQ42" s="576"/>
      <c r="AR42" s="66">
        <v>822.36165517241375</v>
      </c>
      <c r="AS42" s="67">
        <v>831.67600000000004</v>
      </c>
      <c r="AT42" s="67">
        <v>837.67600000000004</v>
      </c>
      <c r="AU42" s="68">
        <v>837.67600000000004</v>
      </c>
      <c r="AV42" s="576"/>
      <c r="AW42" s="66">
        <v>843.09109833333332</v>
      </c>
      <c r="AX42" s="67">
        <v>858.79233333333332</v>
      </c>
      <c r="AY42" s="67">
        <v>877.78966666666668</v>
      </c>
      <c r="AZ42" s="68">
        <v>916.60699999999997</v>
      </c>
      <c r="BA42" s="576"/>
      <c r="BB42" s="66">
        <v>955.18566666666663</v>
      </c>
      <c r="BC42" s="67">
        <v>955.18600000000004</v>
      </c>
      <c r="BD42" s="67">
        <v>955.18600000000004</v>
      </c>
      <c r="BE42" s="68">
        <v>955.18600000000004</v>
      </c>
      <c r="BF42" s="576"/>
      <c r="BG42" s="66">
        <v>955.18600000000004</v>
      </c>
      <c r="BH42" s="67">
        <v>955.18600000000004</v>
      </c>
      <c r="BI42" s="67">
        <v>1059.2343333333333</v>
      </c>
      <c r="BJ42" s="68">
        <v>1067.3309999999999</v>
      </c>
      <c r="BK42" s="74"/>
      <c r="BL42" s="66">
        <v>1067.3309999999999</v>
      </c>
      <c r="BM42" s="67">
        <v>1067.3309999999999</v>
      </c>
      <c r="BN42" s="67">
        <v>1067.3309999999999</v>
      </c>
      <c r="BO42" s="68">
        <v>1067.3309999999999</v>
      </c>
      <c r="BP42" s="74"/>
      <c r="BQ42" s="66">
        <v>1067.3309999999999</v>
      </c>
      <c r="BR42" s="67">
        <v>1067.3309999999999</v>
      </c>
      <c r="BS42" s="67">
        <v>1096.5840000000001</v>
      </c>
      <c r="BT42" s="68">
        <v>1130.5840000000001</v>
      </c>
      <c r="BU42" s="74"/>
      <c r="BV42" s="55">
        <f>AVERAGE(D42:G42)</f>
        <v>711.53983333333338</v>
      </c>
      <c r="BW42" s="56">
        <f>AVERAGE(I42:L42)</f>
        <v>778.90899999999988</v>
      </c>
      <c r="BX42" s="56">
        <f>AVERAGE(N42:Q42)</f>
        <v>806.53899999999999</v>
      </c>
      <c r="BY42" s="56">
        <f>AVERAGE(S42:V42)</f>
        <v>791.08899999999994</v>
      </c>
      <c r="BZ42" s="56">
        <f>AVERAGE(X42:AA42)</f>
        <v>780.18899999999996</v>
      </c>
      <c r="CA42" s="56">
        <f>AVERAGE(AC42:AF42)</f>
        <v>780.18899999999996</v>
      </c>
      <c r="CB42" s="56">
        <f>AVERAGE(AH42:AK42)</f>
        <v>698.73649999999998</v>
      </c>
      <c r="CC42" s="56">
        <f>AVERAGE(AM42:AP42)</f>
        <v>741.49733333333324</v>
      </c>
      <c r="CD42" s="56">
        <f>AVERAGE(AR42:AU42)</f>
        <v>832.34741379310344</v>
      </c>
      <c r="CE42" s="56">
        <f>AVERAGE(AW42:AZ42)</f>
        <v>874.07002458333329</v>
      </c>
      <c r="CF42" s="56">
        <f>AVERAGE(BB42:BE42)</f>
        <v>955.18591666666669</v>
      </c>
      <c r="CG42" s="64">
        <f>AVERAGE(BG42:BJ42)</f>
        <v>1009.2343333333333</v>
      </c>
      <c r="CH42" s="64">
        <f>AVERAGE(BL42:BO42)</f>
        <v>1067.3309999999999</v>
      </c>
      <c r="CI42" s="65">
        <f>AVERAGE(BQ42:BT42)</f>
        <v>1090.4575</v>
      </c>
      <c r="CJ42" s="736"/>
      <c r="CK42" s="736"/>
      <c r="CL42" s="736"/>
      <c r="CM42" s="736"/>
    </row>
    <row r="43" spans="1:91" x14ac:dyDescent="0.25">
      <c r="A43" s="579" t="s">
        <v>220</v>
      </c>
      <c r="B43" s="203"/>
      <c r="D43" s="66">
        <v>2049.9932981531638</v>
      </c>
      <c r="E43" s="67">
        <v>2212.2811034740694</v>
      </c>
      <c r="F43" s="67">
        <v>2387.1601430710107</v>
      </c>
      <c r="G43" s="68">
        <v>2320.1643099999997</v>
      </c>
      <c r="H43" s="8"/>
      <c r="I43" s="66">
        <v>2398.1942794524311</v>
      </c>
      <c r="J43" s="67">
        <v>2722.2622772822583</v>
      </c>
      <c r="K43" s="67">
        <v>2727.851571635636</v>
      </c>
      <c r="L43" s="68">
        <v>2545.9046159306745</v>
      </c>
      <c r="M43" s="8"/>
      <c r="N43" s="66">
        <v>2626.8401119507262</v>
      </c>
      <c r="O43" s="67">
        <v>2717.8651139119929</v>
      </c>
      <c r="P43" s="67">
        <v>2747.7193108126025</v>
      </c>
      <c r="Q43" s="68">
        <v>2478.8264386577644</v>
      </c>
      <c r="R43" s="8"/>
      <c r="S43" s="66">
        <v>2753.3796349999998</v>
      </c>
      <c r="T43" s="67">
        <v>2072.3089720000003</v>
      </c>
      <c r="U43" s="67">
        <v>2181.8740053333331</v>
      </c>
      <c r="V43" s="68">
        <v>2103.6289140124845</v>
      </c>
      <c r="W43" s="8"/>
      <c r="X43" s="66">
        <v>2231.2438034686279</v>
      </c>
      <c r="Y43" s="67">
        <v>2228.6057776104494</v>
      </c>
      <c r="Z43" s="67">
        <v>2325.5110321258881</v>
      </c>
      <c r="AA43" s="68">
        <v>2314.4413790625417</v>
      </c>
      <c r="AB43" s="8"/>
      <c r="AC43" s="66">
        <v>2334.6628116842107</v>
      </c>
      <c r="AD43" s="67">
        <v>2459.6360644286083</v>
      </c>
      <c r="AE43" s="67">
        <v>2487.7323664717319</v>
      </c>
      <c r="AF43" s="68">
        <v>2553.4406022488038</v>
      </c>
      <c r="AG43" s="8"/>
      <c r="AH43" s="66">
        <v>2447.0333339999997</v>
      </c>
      <c r="AI43" s="67">
        <v>2680.7320165000001</v>
      </c>
      <c r="AJ43" s="67">
        <v>2623.5319570000001</v>
      </c>
      <c r="AK43" s="68">
        <v>2605.7534485000001</v>
      </c>
      <c r="AL43" s="8"/>
      <c r="AM43" s="66">
        <v>2594.1903550000002</v>
      </c>
      <c r="AN43" s="67">
        <v>2549.3629649999998</v>
      </c>
      <c r="AO43" s="67">
        <v>2675.7524360000002</v>
      </c>
      <c r="AP43" s="68">
        <v>2959.3206730000002</v>
      </c>
      <c r="AQ43" s="576"/>
      <c r="AR43" s="66">
        <v>3149.2428444999996</v>
      </c>
      <c r="AS43" s="67">
        <v>2962.5015349319001</v>
      </c>
      <c r="AT43" s="67">
        <v>3062.1848826666669</v>
      </c>
      <c r="AU43" s="68">
        <v>3069.755309222222</v>
      </c>
      <c r="AV43" s="576"/>
      <c r="AW43" s="66">
        <v>3137.1260756111119</v>
      </c>
      <c r="AX43" s="67">
        <v>3155.304026497407</v>
      </c>
      <c r="AY43" s="67">
        <v>3088.7120193400001</v>
      </c>
      <c r="AZ43" s="68">
        <v>3164.3367404854384</v>
      </c>
      <c r="BA43" s="576"/>
      <c r="BB43" s="66">
        <v>3220.2738149340807</v>
      </c>
      <c r="BC43" s="67">
        <v>3410.6918837555918</v>
      </c>
      <c r="BD43" s="67">
        <v>3445.3624451430064</v>
      </c>
      <c r="BE43" s="68">
        <v>3512.8935212417987</v>
      </c>
      <c r="BF43" s="576"/>
      <c r="BG43" s="66">
        <v>3460.2803034243325</v>
      </c>
      <c r="BH43" s="67">
        <v>3629.2277002585979</v>
      </c>
      <c r="BI43" s="67">
        <v>4341.900475703761</v>
      </c>
      <c r="BJ43" s="68">
        <v>4275.5523320996635</v>
      </c>
      <c r="BK43" s="74"/>
      <c r="BL43" s="66">
        <v>4196.041494207665</v>
      </c>
      <c r="BM43" s="67">
        <v>4306.8398437122105</v>
      </c>
      <c r="BN43" s="67">
        <v>4357.1257539999997</v>
      </c>
      <c r="BO43" s="68">
        <v>4283.2955759999995</v>
      </c>
      <c r="BP43" s="74"/>
      <c r="BQ43" s="66">
        <v>4024.0746059999997</v>
      </c>
      <c r="BR43" s="67">
        <v>3703.4385839057691</v>
      </c>
      <c r="BS43" s="67">
        <v>3845.3003988561181</v>
      </c>
      <c r="BT43" s="68">
        <v>4073.86427</v>
      </c>
      <c r="BU43" s="74"/>
      <c r="BV43" s="55">
        <f t="shared" ref="BV43" si="191">SUM(D43:G43)</f>
        <v>8969.5988546982444</v>
      </c>
      <c r="BW43" s="56">
        <f t="shared" ref="BW43" si="192">SUM(I43:L43)</f>
        <v>10394.212744300999</v>
      </c>
      <c r="BX43" s="56">
        <f t="shared" ref="BX43" si="193">SUM(N43:Q43)</f>
        <v>10571.250975333087</v>
      </c>
      <c r="BY43" s="56">
        <f t="shared" ref="BY43" si="194">SUM(S43:V43)</f>
        <v>9111.1915263458177</v>
      </c>
      <c r="BZ43" s="56">
        <f t="shared" ref="BZ43" si="195">SUM(X43:AA43)</f>
        <v>9099.8019922675066</v>
      </c>
      <c r="CA43" s="56">
        <f t="shared" ref="CA43" si="196">SUM(AC43:AF43)</f>
        <v>9835.4718448333551</v>
      </c>
      <c r="CB43" s="56">
        <f t="shared" ref="CB43" si="197">SUM(AH43:AK43)</f>
        <v>10357.050756000001</v>
      </c>
      <c r="CC43" s="56">
        <f t="shared" ref="CC43" si="198">SUM(AM43:AP43)</f>
        <v>10778.626429</v>
      </c>
      <c r="CD43" s="56">
        <f t="shared" ref="CD43" si="199">SUM(AR43:AU43)</f>
        <v>12243.684571320789</v>
      </c>
      <c r="CE43" s="56">
        <f t="shared" ref="CE43" si="200">SUM(AW43:AZ43)</f>
        <v>12545.478861933958</v>
      </c>
      <c r="CF43" s="56">
        <f t="shared" ref="CF43" si="201">SUM(BB43:BE43)</f>
        <v>13589.221665074478</v>
      </c>
      <c r="CG43" s="64">
        <f t="shared" ref="CG43" si="202">SUM(BG43:BJ43)</f>
        <v>15706.960811486355</v>
      </c>
      <c r="CH43" s="64">
        <f t="shared" ref="CH43" si="203">SUM(BL43:BO43)</f>
        <v>17143.302667919877</v>
      </c>
      <c r="CI43" s="65">
        <f>SUM(BQ43:BT43)</f>
        <v>15646.677858761886</v>
      </c>
      <c r="CJ43" s="736"/>
      <c r="CK43" s="736"/>
      <c r="CL43" s="736"/>
      <c r="CM43" s="736"/>
    </row>
    <row r="44" spans="1:91" x14ac:dyDescent="0.25">
      <c r="A44" s="866"/>
      <c r="B44" s="338"/>
      <c r="D44" s="116"/>
      <c r="E44" s="117"/>
      <c r="F44" s="117"/>
      <c r="G44" s="95"/>
      <c r="I44" s="116"/>
      <c r="J44" s="117"/>
      <c r="K44" s="117"/>
      <c r="L44" s="95"/>
      <c r="N44" s="116"/>
      <c r="O44" s="117"/>
      <c r="P44" s="117"/>
      <c r="Q44" s="95"/>
      <c r="S44" s="116"/>
      <c r="T44" s="117"/>
      <c r="U44" s="117"/>
      <c r="V44" s="95"/>
      <c r="X44" s="116"/>
      <c r="Y44" s="117"/>
      <c r="Z44" s="117"/>
      <c r="AA44" s="95"/>
      <c r="AC44" s="116"/>
      <c r="AD44" s="117"/>
      <c r="AE44" s="117"/>
      <c r="AF44" s="95"/>
      <c r="AH44" s="116"/>
      <c r="AI44" s="117"/>
      <c r="AJ44" s="117"/>
      <c r="AK44" s="95"/>
      <c r="AM44" s="116"/>
      <c r="AN44" s="117"/>
      <c r="AO44" s="117"/>
      <c r="AP44" s="95"/>
      <c r="AR44" s="116"/>
      <c r="AS44" s="117"/>
      <c r="AT44" s="117"/>
      <c r="AU44" s="95"/>
      <c r="AW44" s="116"/>
      <c r="AX44" s="117"/>
      <c r="AY44" s="117"/>
      <c r="AZ44" s="95"/>
      <c r="BB44" s="116"/>
      <c r="BC44" s="117"/>
      <c r="BD44" s="117"/>
      <c r="BE44" s="95"/>
      <c r="BG44" s="116"/>
      <c r="BH44" s="117"/>
      <c r="BI44" s="117"/>
      <c r="BJ44" s="95"/>
      <c r="BK44" s="1"/>
      <c r="BL44" s="116"/>
      <c r="BM44" s="117"/>
      <c r="BN44" s="117"/>
      <c r="BO44" s="95"/>
      <c r="BP44" s="1"/>
      <c r="BQ44" s="116"/>
      <c r="BR44" s="117"/>
      <c r="BS44" s="117"/>
      <c r="BT44" s="95"/>
      <c r="BU44" s="1"/>
      <c r="BV44" s="116"/>
      <c r="BW44" s="117"/>
      <c r="BX44" s="117"/>
      <c r="BY44" s="117"/>
      <c r="BZ44" s="117"/>
      <c r="CA44" s="117"/>
      <c r="CB44" s="117"/>
      <c r="CC44" s="581"/>
      <c r="CD44" s="581"/>
      <c r="CE44" s="581"/>
      <c r="CF44" s="181"/>
      <c r="CG44" s="581"/>
      <c r="CH44" s="581"/>
      <c r="CI44" s="319"/>
      <c r="CJ44" s="736"/>
      <c r="CK44" s="736"/>
      <c r="CL44" s="736"/>
      <c r="CM44" s="736"/>
    </row>
    <row r="45" spans="1:91" x14ac:dyDescent="0.25">
      <c r="A45" s="867"/>
      <c r="B45" s="3"/>
      <c r="BK45" s="1"/>
      <c r="BP45" s="1"/>
      <c r="BU45" s="1"/>
      <c r="CF45" s="5"/>
      <c r="CJ45" s="736"/>
      <c r="CK45" s="736"/>
      <c r="CL45" s="736"/>
      <c r="CM45" s="736"/>
    </row>
    <row r="46" spans="1:91" x14ac:dyDescent="0.25">
      <c r="A46" s="868"/>
      <c r="B46" s="369"/>
      <c r="D46" s="120"/>
      <c r="E46" s="121"/>
      <c r="F46" s="121"/>
      <c r="G46" s="105"/>
      <c r="I46" s="120"/>
      <c r="J46" s="121"/>
      <c r="K46" s="121"/>
      <c r="L46" s="105"/>
      <c r="N46" s="120"/>
      <c r="O46" s="121"/>
      <c r="P46" s="121"/>
      <c r="Q46" s="105"/>
      <c r="S46" s="120"/>
      <c r="T46" s="121"/>
      <c r="U46" s="121"/>
      <c r="V46" s="105"/>
      <c r="X46" s="120"/>
      <c r="Y46" s="121"/>
      <c r="Z46" s="121"/>
      <c r="AA46" s="105"/>
      <c r="AC46" s="120"/>
      <c r="AD46" s="121"/>
      <c r="AE46" s="121"/>
      <c r="AF46" s="105"/>
      <c r="AH46" s="120"/>
      <c r="AI46" s="121"/>
      <c r="AJ46" s="121"/>
      <c r="AK46" s="105"/>
      <c r="AM46" s="120"/>
      <c r="AN46" s="121"/>
      <c r="AO46" s="121"/>
      <c r="AP46" s="105"/>
      <c r="AR46" s="120"/>
      <c r="AS46" s="121"/>
      <c r="AT46" s="121"/>
      <c r="AU46" s="105"/>
      <c r="AW46" s="120"/>
      <c r="AX46" s="121"/>
      <c r="AY46" s="121"/>
      <c r="AZ46" s="105"/>
      <c r="BB46" s="120"/>
      <c r="BC46" s="121"/>
      <c r="BD46" s="121"/>
      <c r="BE46" s="105"/>
      <c r="BG46" s="120"/>
      <c r="BH46" s="121"/>
      <c r="BI46" s="121"/>
      <c r="BJ46" s="105"/>
      <c r="BK46" s="1"/>
      <c r="BL46" s="120"/>
      <c r="BM46" s="121"/>
      <c r="BN46" s="121"/>
      <c r="BO46" s="105"/>
      <c r="BP46" s="1"/>
      <c r="BQ46" s="120"/>
      <c r="BR46" s="121"/>
      <c r="BS46" s="121"/>
      <c r="BT46" s="105"/>
      <c r="BU46" s="1"/>
      <c r="BV46" s="120"/>
      <c r="BW46" s="121"/>
      <c r="BX46" s="121"/>
      <c r="BY46" s="121"/>
      <c r="BZ46" s="121"/>
      <c r="CA46" s="121"/>
      <c r="CB46" s="121"/>
      <c r="CC46" s="121"/>
      <c r="CD46" s="121"/>
      <c r="CE46" s="121"/>
      <c r="CF46" s="159"/>
      <c r="CG46" s="121"/>
      <c r="CH46" s="121"/>
      <c r="CI46" s="105"/>
      <c r="CJ46" s="736"/>
      <c r="CK46" s="736"/>
      <c r="CL46" s="736"/>
      <c r="CM46" s="736"/>
    </row>
    <row r="47" spans="1:91" s="136" customFormat="1" x14ac:dyDescent="0.25">
      <c r="A47" s="582" t="s">
        <v>78</v>
      </c>
      <c r="B47" s="129"/>
      <c r="D47" s="131">
        <f>D15/D$11</f>
        <v>0.60165674872413122</v>
      </c>
      <c r="E47" s="390">
        <f>E15/E$11</f>
        <v>0.60515731065176093</v>
      </c>
      <c r="F47" s="390">
        <f>F15/F$11</f>
        <v>0.60739257143260761</v>
      </c>
      <c r="G47" s="129">
        <f>G15/G$11</f>
        <v>0.5865788378755693</v>
      </c>
      <c r="H47" s="583"/>
      <c r="I47" s="131">
        <f>I15/I$11</f>
        <v>0.58410007505518402</v>
      </c>
      <c r="J47" s="390">
        <f>J15/J$11</f>
        <v>0.61508537796824969</v>
      </c>
      <c r="K47" s="390">
        <f>K15/K$11</f>
        <v>0.59459029967617183</v>
      </c>
      <c r="L47" s="129">
        <f>L15/L$11</f>
        <v>0.59305042113846151</v>
      </c>
      <c r="M47" s="583"/>
      <c r="N47" s="131">
        <f>N15/N$11</f>
        <v>0.59156406264730288</v>
      </c>
      <c r="O47" s="390">
        <f>O15/O$11</f>
        <v>0.59448845420014917</v>
      </c>
      <c r="P47" s="390">
        <f>P15/P$11</f>
        <v>0.59948618543614629</v>
      </c>
      <c r="Q47" s="129">
        <f>Q15/Q$11</f>
        <v>0.57499909035629904</v>
      </c>
      <c r="R47" s="583"/>
      <c r="S47" s="131">
        <f>S15/S$11</f>
        <v>0.62452583906085979</v>
      </c>
      <c r="T47" s="390">
        <f>T15/T$11</f>
        <v>0.51809846909671831</v>
      </c>
      <c r="U47" s="390">
        <f>U15/U$11</f>
        <v>0.49136460348477717</v>
      </c>
      <c r="V47" s="129">
        <f>V15/V$11</f>
        <v>0.41295667922915452</v>
      </c>
      <c r="W47" s="583"/>
      <c r="X47" s="131">
        <f>X15/X$11</f>
        <v>0.41396613037741509</v>
      </c>
      <c r="Y47" s="390">
        <f>Y15/Y$11</f>
        <v>0.41889639122562966</v>
      </c>
      <c r="Z47" s="390">
        <f>Z15/Z$11</f>
        <v>0.48024280550252413</v>
      </c>
      <c r="AA47" s="129">
        <f>AA15/AA$11</f>
        <v>0.44237888400136233</v>
      </c>
      <c r="AC47" s="131">
        <f>AC15/AC$11</f>
        <v>0.50110719284624483</v>
      </c>
      <c r="AD47" s="390">
        <f>AD15/AD$11</f>
        <v>0.49494399211791779</v>
      </c>
      <c r="AE47" s="390">
        <f>AE15/AE$11</f>
        <v>0.50845480513319607</v>
      </c>
      <c r="AF47" s="129">
        <f>AF15/AF$11</f>
        <v>0.50167824725123267</v>
      </c>
      <c r="AG47" s="583"/>
      <c r="AH47" s="131">
        <f>AH15/AH$11</f>
        <v>0.49305495709254643</v>
      </c>
      <c r="AI47" s="390">
        <f>AI15/AI$11</f>
        <v>0.51949795981667213</v>
      </c>
      <c r="AJ47" s="390">
        <f>AJ15/AJ$11</f>
        <v>0.50054296888072203</v>
      </c>
      <c r="AK47" s="129">
        <f>AK15/AK$11</f>
        <v>0.5001888156469676</v>
      </c>
      <c r="AL47" s="583"/>
      <c r="AM47" s="131">
        <f>AM15/AM$11</f>
        <v>0.53526596048189756</v>
      </c>
      <c r="AN47" s="390">
        <f>AN15/AN$11</f>
        <v>0.52349969457469903</v>
      </c>
      <c r="AO47" s="390">
        <f>AO15/AO$11</f>
        <v>0.49326478148801617</v>
      </c>
      <c r="AP47" s="129">
        <f>AP15/AP$11</f>
        <v>0.51858768293510704</v>
      </c>
      <c r="AQ47" s="74"/>
      <c r="AR47" s="131">
        <f>AR15/AR$11</f>
        <v>0.61711104574293574</v>
      </c>
      <c r="AS47" s="390">
        <f>AS15/AS$11</f>
        <v>0.57692704341107159</v>
      </c>
      <c r="AT47" s="390">
        <f>AT15/AT$11</f>
        <v>0.57425635473186298</v>
      </c>
      <c r="AU47" s="129">
        <f>AU15/AU$11</f>
        <v>0.55516211573572072</v>
      </c>
      <c r="AV47" s="74"/>
      <c r="AW47" s="131">
        <f>AW15/AW$11</f>
        <v>0.6002987924409432</v>
      </c>
      <c r="AX47" s="390">
        <f>AX15/AX$11</f>
        <v>0.60297768070340196</v>
      </c>
      <c r="AY47" s="390">
        <f>AY15/AY$11</f>
        <v>0.61097870050676606</v>
      </c>
      <c r="AZ47" s="129">
        <f>AZ15/AZ$11</f>
        <v>0.58561725628655492</v>
      </c>
      <c r="BA47" s="74"/>
      <c r="BB47" s="131">
        <f>BB15/BB$11</f>
        <v>0.57595288055204197</v>
      </c>
      <c r="BC47" s="390">
        <f>BC15/BC$11</f>
        <v>0.59552784858641161</v>
      </c>
      <c r="BD47" s="390">
        <f>BD15/BD$11</f>
        <v>0.63957187433747698</v>
      </c>
      <c r="BE47" s="129">
        <f>BE15/BE$11</f>
        <v>0.61343785198728862</v>
      </c>
      <c r="BF47" s="74"/>
      <c r="BG47" s="131">
        <f>BG15/BG$11</f>
        <v>0.62914005027519326</v>
      </c>
      <c r="BH47" s="390">
        <f>BH15/BH$11</f>
        <v>0.64410807480512189</v>
      </c>
      <c r="BI47" s="390">
        <f>BI15/BI$11</f>
        <v>0.68169231002563324</v>
      </c>
      <c r="BJ47" s="129">
        <f>BJ15/BJ$11</f>
        <v>0.64114276763426037</v>
      </c>
      <c r="BK47" s="74"/>
      <c r="BL47" s="131">
        <f>BL15/BL$11</f>
        <v>0.64996410986044673</v>
      </c>
      <c r="BM47" s="390">
        <f>BM15/BM$11</f>
        <v>0.63728397948770243</v>
      </c>
      <c r="BN47" s="390">
        <f>BN15/BN$11</f>
        <v>0.6349774188942604</v>
      </c>
      <c r="BO47" s="129">
        <f>BO15/BO$11</f>
        <v>0.64021654405349682</v>
      </c>
      <c r="BP47" s="74"/>
      <c r="BQ47" s="131">
        <f>BQ15/BQ$11</f>
        <v>0.61772150600088893</v>
      </c>
      <c r="BR47" s="390">
        <f>BR15/BR$11</f>
        <v>0.5774451947495971</v>
      </c>
      <c r="BS47" s="390">
        <f>BS15/BS$11</f>
        <v>0.52438976702218165</v>
      </c>
      <c r="BT47" s="129">
        <f>BT15/BT$11</f>
        <v>0.54018029589072503</v>
      </c>
      <c r="BU47" s="74"/>
      <c r="BV47" s="389">
        <f t="shared" ref="BV47:CH47" si="204">BV15/BV$11</f>
        <v>0.60002447958192839</v>
      </c>
      <c r="BW47" s="390">
        <f t="shared" si="204"/>
        <v>0.59711021515003548</v>
      </c>
      <c r="BX47" s="390">
        <f t="shared" si="204"/>
        <v>0.5903622452211974</v>
      </c>
      <c r="BY47" s="390">
        <f t="shared" si="204"/>
        <v>0.51848946650401229</v>
      </c>
      <c r="BZ47" s="390">
        <f t="shared" si="204"/>
        <v>0.4401534342356615</v>
      </c>
      <c r="CA47" s="390">
        <f t="shared" si="204"/>
        <v>0.5016495086524082</v>
      </c>
      <c r="CB47" s="390">
        <f t="shared" si="204"/>
        <v>0.50355240118372313</v>
      </c>
      <c r="CC47" s="390">
        <f t="shared" si="204"/>
        <v>0.51729782367768906</v>
      </c>
      <c r="CD47" s="390">
        <f t="shared" si="204"/>
        <v>0.58084402435698779</v>
      </c>
      <c r="CE47" s="390">
        <f t="shared" si="204"/>
        <v>0.59976458634250052</v>
      </c>
      <c r="CF47" s="390">
        <f t="shared" si="204"/>
        <v>0.60719362294517032</v>
      </c>
      <c r="CG47" s="390">
        <f t="shared" si="204"/>
        <v>0.6496544236859837</v>
      </c>
      <c r="CH47" s="390">
        <f t="shared" si="204"/>
        <v>0.64058820396958194</v>
      </c>
      <c r="CI47" s="129">
        <f t="shared" ref="CI47" si="205">CI15/CI$11</f>
        <v>0.56598981115299274</v>
      </c>
      <c r="CJ47" s="736"/>
      <c r="CK47" s="736"/>
      <c r="CL47" s="736"/>
      <c r="CM47" s="736"/>
    </row>
    <row r="48" spans="1:91" s="136" customFormat="1" x14ac:dyDescent="0.25">
      <c r="A48" s="582" t="s">
        <v>79</v>
      </c>
      <c r="B48" s="129"/>
      <c r="D48" s="131">
        <f>D25/D$11</f>
        <v>0.36162726571122378</v>
      </c>
      <c r="E48" s="132">
        <f>E25/E$11</f>
        <v>0.38446550105469512</v>
      </c>
      <c r="F48" s="132">
        <f>F25/F$11</f>
        <v>0.37738499772330725</v>
      </c>
      <c r="G48" s="133">
        <f>G25/G$11</f>
        <v>0.31582131338738373</v>
      </c>
      <c r="H48" s="583"/>
      <c r="I48" s="131">
        <f>I25/I$11</f>
        <v>0.32139311740889531</v>
      </c>
      <c r="J48" s="132">
        <f>J25/J$11</f>
        <v>0.35031217594781994</v>
      </c>
      <c r="K48" s="132">
        <f>K25/K$11</f>
        <v>0.33061949736116597</v>
      </c>
      <c r="L48" s="133">
        <f>L25/L$11</f>
        <v>0.3071665604535429</v>
      </c>
      <c r="M48" s="583"/>
      <c r="N48" s="131">
        <f>N25/N$11</f>
        <v>0.33619511290456167</v>
      </c>
      <c r="O48" s="132">
        <f>O25/O$11</f>
        <v>0.34967264910922802</v>
      </c>
      <c r="P48" s="132">
        <f>P25/P$11</f>
        <v>0.35915721147906032</v>
      </c>
      <c r="Q48" s="133">
        <f>Q25/Q$11</f>
        <v>0.30761331651973123</v>
      </c>
      <c r="R48" s="583"/>
      <c r="S48" s="131">
        <f>S25/S$11</f>
        <v>0.40298391384328336</v>
      </c>
      <c r="T48" s="132">
        <f>T25/T$11</f>
        <v>-0.80941145329465558</v>
      </c>
      <c r="U48" s="132">
        <f>U25/U$11</f>
        <v>4.8068760699101008E-2</v>
      </c>
      <c r="V48" s="133">
        <f>V25/V$11</f>
        <v>3.3146243285564411E-2</v>
      </c>
      <c r="W48" s="583"/>
      <c r="X48" s="131">
        <f>X25/X$11</f>
        <v>0.27134925836875318</v>
      </c>
      <c r="Y48" s="132">
        <f>Y25/Y$11</f>
        <v>0.36669640000626258</v>
      </c>
      <c r="Z48" s="132">
        <f>Z25/Z$11</f>
        <v>0.12823328710888005</v>
      </c>
      <c r="AA48" s="133">
        <f>AA25/AA$11</f>
        <v>0.6506281950096614</v>
      </c>
      <c r="AC48" s="131">
        <f>AC25/AC$11</f>
        <v>9.8896701235793694E-2</v>
      </c>
      <c r="AD48" s="132">
        <f>AD25/AD$11</f>
        <v>0.12863571675296409</v>
      </c>
      <c r="AE48" s="132">
        <f>AE25/AE$11</f>
        <v>0.24292464856405954</v>
      </c>
      <c r="AF48" s="133">
        <f>AF25/AF$11</f>
        <v>0.20267781549186231</v>
      </c>
      <c r="AG48" s="583"/>
      <c r="AH48" s="131">
        <f>AH25/AH$11</f>
        <v>0.24006972811539354</v>
      </c>
      <c r="AI48" s="132">
        <f>AI25/AI$11</f>
        <v>0.32163567525697223</v>
      </c>
      <c r="AJ48" s="132">
        <f>AJ25/AJ$11</f>
        <v>0.24243275271338111</v>
      </c>
      <c r="AK48" s="133">
        <f>AK25/AK$11</f>
        <v>0.20531453520018966</v>
      </c>
      <c r="AL48" s="583"/>
      <c r="AM48" s="131">
        <f>AM25/AM$11</f>
        <v>0.30328574547929976</v>
      </c>
      <c r="AN48" s="132">
        <f>AN25/AN$11</f>
        <v>-0.10986767534954497</v>
      </c>
      <c r="AO48" s="132">
        <f>AO25/AO$11</f>
        <v>0.18146495348468697</v>
      </c>
      <c r="AP48" s="133">
        <f>AP25/AP$11</f>
        <v>0.22301356301818448</v>
      </c>
      <c r="AQ48" s="74"/>
      <c r="AR48" s="131">
        <f>AR25/AR$11</f>
        <v>0.43444767076064578</v>
      </c>
      <c r="AS48" s="132">
        <f>AS25/AS$11</f>
        <v>0.45562997247965142</v>
      </c>
      <c r="AT48" s="132">
        <f>AT25/AT$11</f>
        <v>0.34623788906134445</v>
      </c>
      <c r="AU48" s="133">
        <f>AU25/AU$11</f>
        <v>0.33037369146733114</v>
      </c>
      <c r="AV48" s="74"/>
      <c r="AW48" s="131">
        <f>AW25/AW$11</f>
        <v>0.39960202366201242</v>
      </c>
      <c r="AX48" s="132">
        <f>AX25/AX$11</f>
        <v>0.43409869901118558</v>
      </c>
      <c r="AY48" s="132">
        <f>AY25/AY$11</f>
        <v>0.43155846052272467</v>
      </c>
      <c r="AZ48" s="133">
        <f>AZ25/AZ$11</f>
        <v>0.38278124591632151</v>
      </c>
      <c r="BA48" s="74"/>
      <c r="BB48" s="131">
        <f>BB25/BB$11</f>
        <v>0.4148304822111592</v>
      </c>
      <c r="BC48" s="132">
        <f>BC25/BC$11</f>
        <v>0.4350465516610611</v>
      </c>
      <c r="BD48" s="132">
        <f>BD25/BD$11</f>
        <v>0.46355989490643856</v>
      </c>
      <c r="BE48" s="133">
        <f>BE25/BE$11</f>
        <v>0.4455547099986325</v>
      </c>
      <c r="BF48" s="74"/>
      <c r="BG48" s="131">
        <f>BG25/BG$11</f>
        <v>0.46079393837534799</v>
      </c>
      <c r="BH48" s="132">
        <f>BH25/BH$11</f>
        <v>0.46598687917997406</v>
      </c>
      <c r="BI48" s="132">
        <f>BI25/BI$11</f>
        <v>0.51626187692671088</v>
      </c>
      <c r="BJ48" s="133">
        <f>BJ25/BJ$11</f>
        <v>0.45884410620992194</v>
      </c>
      <c r="BK48" s="74"/>
      <c r="BL48" s="131">
        <f>BL25/BL$11</f>
        <v>0.48253654538216845</v>
      </c>
      <c r="BM48" s="132">
        <f>BM25/BM$11</f>
        <v>0.48153931525963972</v>
      </c>
      <c r="BN48" s="132">
        <f>BN25/BN$11</f>
        <v>0.4881170054591038</v>
      </c>
      <c r="BO48" s="133">
        <f>BO25/BO$11</f>
        <v>0.46497662336232587</v>
      </c>
      <c r="BP48" s="74"/>
      <c r="BQ48" s="131">
        <f>BQ25/BQ$11</f>
        <v>0.47155758115000995</v>
      </c>
      <c r="BR48" s="132">
        <f>BR25/BR$11</f>
        <v>0.41371223556645537</v>
      </c>
      <c r="BS48" s="132">
        <f>BS25/BS$11</f>
        <v>0.366257699495532</v>
      </c>
      <c r="BT48" s="133">
        <f>BT25/BT$11</f>
        <v>0.38014369305002654</v>
      </c>
      <c r="BU48" s="74"/>
      <c r="BV48" s="389">
        <f t="shared" ref="BV48:CH48" si="206">BV25/BV$11</f>
        <v>0.35921564187316052</v>
      </c>
      <c r="BW48" s="390">
        <f t="shared" si="206"/>
        <v>0.32783635056227917</v>
      </c>
      <c r="BX48" s="390">
        <f t="shared" si="206"/>
        <v>0.33866211848355954</v>
      </c>
      <c r="BY48" s="390">
        <f t="shared" si="206"/>
        <v>-5.0893926115297979E-2</v>
      </c>
      <c r="BZ48" s="390">
        <f t="shared" si="206"/>
        <v>0.35987471790500242</v>
      </c>
      <c r="CA48" s="390">
        <f t="shared" si="206"/>
        <v>0.17118810505088417</v>
      </c>
      <c r="CB48" s="390">
        <f t="shared" si="206"/>
        <v>0.25264829865126326</v>
      </c>
      <c r="CC48" s="390">
        <f t="shared" si="206"/>
        <v>0.15380360098334536</v>
      </c>
      <c r="CD48" s="390">
        <f t="shared" si="206"/>
        <v>0.39083368982748268</v>
      </c>
      <c r="CE48" s="390">
        <f t="shared" si="206"/>
        <v>0.41165703902187878</v>
      </c>
      <c r="CF48" s="390">
        <f t="shared" si="206"/>
        <v>0.44059514774934611</v>
      </c>
      <c r="CG48" s="390">
        <f t="shared" si="206"/>
        <v>0.47605435430144105</v>
      </c>
      <c r="CH48" s="390">
        <f t="shared" si="206"/>
        <v>0.47905402966093769</v>
      </c>
      <c r="CI48" s="129">
        <f t="shared" ref="CI48" si="207">CI25/CI$11</f>
        <v>0.40918987106597177</v>
      </c>
      <c r="CJ48" s="736"/>
      <c r="CK48" s="736"/>
      <c r="CL48" s="736"/>
      <c r="CM48" s="736"/>
    </row>
    <row r="49" spans="1:91" s="136" customFormat="1" x14ac:dyDescent="0.25">
      <c r="A49" s="128" t="s">
        <v>80</v>
      </c>
      <c r="B49" s="129"/>
      <c r="D49" s="131">
        <f>D31/D$11</f>
        <v>0.47498481739177134</v>
      </c>
      <c r="E49" s="390">
        <f>E31/E$11</f>
        <v>0.49742961954024512</v>
      </c>
      <c r="F49" s="390">
        <f>F31/F$11</f>
        <v>0.51349301565635974</v>
      </c>
      <c r="G49" s="129">
        <f>G31/G$11</f>
        <v>0.45753249175379973</v>
      </c>
      <c r="H49" s="583"/>
      <c r="I49" s="131">
        <f>I31/I$11</f>
        <v>0.47500188951640654</v>
      </c>
      <c r="J49" s="390">
        <f>J31/J$11</f>
        <v>0.49348144965209079</v>
      </c>
      <c r="K49" s="390">
        <f>K31/K$11</f>
        <v>0.46841461267182599</v>
      </c>
      <c r="L49" s="129">
        <f>L31/L$11</f>
        <v>0.46011452708582606</v>
      </c>
      <c r="M49" s="583"/>
      <c r="N49" s="131">
        <f>N31/N$11</f>
        <v>0.4833256123769798</v>
      </c>
      <c r="O49" s="390">
        <f>O31/O$11</f>
        <v>0.49323121897376887</v>
      </c>
      <c r="P49" s="390">
        <f>P31/P$11</f>
        <v>0.49595242814786161</v>
      </c>
      <c r="Q49" s="129">
        <f>Q31/Q$11</f>
        <v>0.45254377811982227</v>
      </c>
      <c r="R49" s="583"/>
      <c r="S49" s="131">
        <f>S31/S$11</f>
        <v>0.51664531046871986</v>
      </c>
      <c r="T49" s="390">
        <f>T31/T$11</f>
        <v>-0.66514698538106476</v>
      </c>
      <c r="U49" s="390">
        <f>U31/U$11</f>
        <v>0.1875039235080527</v>
      </c>
      <c r="V49" s="129">
        <f>V31/V$11</f>
        <v>0.17807786241295839</v>
      </c>
      <c r="W49" s="583"/>
      <c r="X49" s="131">
        <f>X31/X$11</f>
        <v>0.40278119579257715</v>
      </c>
      <c r="Y49" s="390">
        <f>Y31/Y$11</f>
        <v>0.49057796664075759</v>
      </c>
      <c r="Z49" s="390">
        <f>Z31/Z$11</f>
        <v>0.24843746711627537</v>
      </c>
      <c r="AA49" s="129">
        <f>AA31/AA$11</f>
        <v>0.76445305643115047</v>
      </c>
      <c r="AC49" s="131">
        <f>AC31/AC$11</f>
        <v>0.21757283898693325</v>
      </c>
      <c r="AD49" s="390">
        <f>AD31/AD$11</f>
        <v>0.24498265488373819</v>
      </c>
      <c r="AE49" s="390">
        <f>AE31/AE$11</f>
        <v>0.35353905082399656</v>
      </c>
      <c r="AF49" s="129">
        <f>AF31/AF$11</f>
        <v>0.30771897756122085</v>
      </c>
      <c r="AG49" s="583"/>
      <c r="AH49" s="131">
        <f>AH31/AH$11</f>
        <v>0.35340323111241606</v>
      </c>
      <c r="AI49" s="390">
        <f>AI31/AI$11</f>
        <v>0.4284963590029881</v>
      </c>
      <c r="AJ49" s="390">
        <f>AJ31/AJ$11</f>
        <v>0.3513596123322909</v>
      </c>
      <c r="AK49" s="129">
        <f>AK31/AK$11</f>
        <v>0.31221318691242117</v>
      </c>
      <c r="AL49" s="583"/>
      <c r="AM49" s="131">
        <f>AM31/AM$11</f>
        <v>0.47079159047136959</v>
      </c>
      <c r="AN49" s="390">
        <f>AN31/AN$11</f>
        <v>5.1825725169222882E-2</v>
      </c>
      <c r="AO49" s="390">
        <f>AO31/AO$11</f>
        <v>0.33281666898533963</v>
      </c>
      <c r="AP49" s="129">
        <f>AP31/AP$11</f>
        <v>0.35126202625794067</v>
      </c>
      <c r="AQ49" s="74"/>
      <c r="AR49" s="131">
        <f>AR31/AR$11</f>
        <v>0.55427110075816222</v>
      </c>
      <c r="AS49" s="390">
        <f>AS31/AS$11</f>
        <v>0.590689279830098</v>
      </c>
      <c r="AT49" s="390">
        <f>AT31/AT$11</f>
        <v>0.49059869087660907</v>
      </c>
      <c r="AU49" s="129">
        <f>AU31/AU$11</f>
        <v>0.46368658838054877</v>
      </c>
      <c r="AV49" s="74"/>
      <c r="AW49" s="131">
        <f>AW31/AW$11</f>
        <v>0.53785905405836543</v>
      </c>
      <c r="AX49" s="390">
        <f>AX31/AX$11</f>
        <v>0.56983920150344969</v>
      </c>
      <c r="AY49" s="390">
        <f>AY31/AY$11</f>
        <v>0.57394902532299241</v>
      </c>
      <c r="AZ49" s="129">
        <f>AZ31/AZ$11</f>
        <v>0.54014468707812735</v>
      </c>
      <c r="BA49" s="74"/>
      <c r="BB49" s="131">
        <f>BB31/BB$11</f>
        <v>0.57706235286792196</v>
      </c>
      <c r="BC49" s="390">
        <f>BC31/BC$11</f>
        <v>0.59771375604508159</v>
      </c>
      <c r="BD49" s="390">
        <f>BD31/BD$11</f>
        <v>0.60719257234218349</v>
      </c>
      <c r="BE49" s="129">
        <f>BE31/BE$11</f>
        <v>0.56830720393933543</v>
      </c>
      <c r="BF49" s="74"/>
      <c r="BG49" s="131">
        <f>BG31/BG$11</f>
        <v>0.60211859658006162</v>
      </c>
      <c r="BH49" s="390">
        <f>BH31/BH$11</f>
        <v>0.6255229015482956</v>
      </c>
      <c r="BI49" s="390">
        <f>BI31/BI$11</f>
        <v>0.65259956233048488</v>
      </c>
      <c r="BJ49" s="129">
        <f>BJ31/BJ$11</f>
        <v>0.60249969737141229</v>
      </c>
      <c r="BK49" s="74"/>
      <c r="BL49" s="131">
        <f>BL31/BL$11</f>
        <v>0.62766088378329876</v>
      </c>
      <c r="BM49" s="390">
        <f>BM31/BM$11</f>
        <v>0.62604205586194228</v>
      </c>
      <c r="BN49" s="390">
        <f>BN31/BN$11</f>
        <v>0.63158991485043459</v>
      </c>
      <c r="BO49" s="129">
        <f>BO31/BO$11</f>
        <v>0.59916152683374679</v>
      </c>
      <c r="BP49" s="74"/>
      <c r="BQ49" s="131">
        <f>BQ31/BQ$11</f>
        <v>0.61383537408429978</v>
      </c>
      <c r="BR49" s="390">
        <f>BR31/BR$11</f>
        <v>0.57052987982063885</v>
      </c>
      <c r="BS49" s="390">
        <f>BS31/BS$11</f>
        <v>0.55353977628720508</v>
      </c>
      <c r="BT49" s="129">
        <f>BT31/BT$11</f>
        <v>0.55133573531703484</v>
      </c>
      <c r="BU49" s="74"/>
      <c r="BV49" s="389">
        <f t="shared" ref="BV49:CH49" si="208">BV31/BV$11</f>
        <v>0.4859157234204628</v>
      </c>
      <c r="BW49" s="390">
        <f t="shared" si="208"/>
        <v>0.4743450735207872</v>
      </c>
      <c r="BX49" s="390">
        <f t="shared" si="208"/>
        <v>0.48168213046116021</v>
      </c>
      <c r="BY49" s="390">
        <f t="shared" si="208"/>
        <v>8.3387934606567779E-2</v>
      </c>
      <c r="BZ49" s="390">
        <f t="shared" si="208"/>
        <v>0.48178592729360931</v>
      </c>
      <c r="CA49" s="390">
        <f t="shared" si="208"/>
        <v>0.28353240923553108</v>
      </c>
      <c r="CB49" s="390">
        <f t="shared" si="208"/>
        <v>0.36155973517101464</v>
      </c>
      <c r="CC49" s="390">
        <f t="shared" si="208"/>
        <v>0.3048149478280629</v>
      </c>
      <c r="CD49" s="390">
        <f t="shared" si="208"/>
        <v>0.52388879316400494</v>
      </c>
      <c r="CE49" s="390">
        <f t="shared" si="208"/>
        <v>0.55534536199060025</v>
      </c>
      <c r="CF49" s="390">
        <f t="shared" si="208"/>
        <v>0.58772130766092179</v>
      </c>
      <c r="CG49" s="390">
        <f t="shared" si="208"/>
        <v>0.62128646703699464</v>
      </c>
      <c r="CH49" s="390">
        <f t="shared" si="208"/>
        <v>0.62074115257380902</v>
      </c>
      <c r="CI49" s="129">
        <f t="shared" ref="CI49" si="209">CI31/CI$11</f>
        <v>0.57306572112550214</v>
      </c>
      <c r="CJ49" s="736"/>
      <c r="CK49" s="736"/>
      <c r="CL49" s="736"/>
      <c r="CM49" s="736"/>
    </row>
    <row r="50" spans="1:91" x14ac:dyDescent="0.25">
      <c r="A50" s="863"/>
      <c r="B50" s="319"/>
      <c r="D50" s="143"/>
      <c r="E50" s="144"/>
      <c r="F50" s="144"/>
      <c r="G50" s="95"/>
      <c r="I50" s="143"/>
      <c r="J50" s="144"/>
      <c r="K50" s="144"/>
      <c r="L50" s="95"/>
      <c r="N50" s="143"/>
      <c r="O50" s="144"/>
      <c r="P50" s="144"/>
      <c r="Q50" s="145"/>
      <c r="S50" s="116"/>
      <c r="T50" s="144"/>
      <c r="U50" s="144"/>
      <c r="V50" s="145"/>
      <c r="X50" s="143"/>
      <c r="Y50" s="144"/>
      <c r="Z50" s="144"/>
      <c r="AA50" s="145"/>
      <c r="AC50" s="143"/>
      <c r="AD50" s="144"/>
      <c r="AE50" s="144"/>
      <c r="AF50" s="145"/>
      <c r="AH50" s="143"/>
      <c r="AI50" s="144"/>
      <c r="AJ50" s="144"/>
      <c r="AK50" s="95"/>
      <c r="AM50" s="143"/>
      <c r="AN50" s="144"/>
      <c r="AO50" s="144"/>
      <c r="AP50" s="145"/>
      <c r="AR50" s="143"/>
      <c r="AS50" s="117"/>
      <c r="AT50" s="144"/>
      <c r="AU50" s="145"/>
      <c r="AW50" s="143"/>
      <c r="AX50" s="117"/>
      <c r="AY50" s="144"/>
      <c r="AZ50" s="145"/>
      <c r="BB50" s="143"/>
      <c r="BC50" s="144"/>
      <c r="BD50" s="144"/>
      <c r="BE50" s="95"/>
      <c r="BG50" s="143"/>
      <c r="BH50" s="144"/>
      <c r="BI50" s="144"/>
      <c r="BJ50" s="145"/>
      <c r="BL50" s="143"/>
      <c r="BM50" s="144"/>
      <c r="BN50" s="144"/>
      <c r="BO50" s="145"/>
      <c r="BQ50" s="143"/>
      <c r="BR50" s="144"/>
      <c r="BS50" s="144"/>
      <c r="BT50" s="145"/>
      <c r="BV50" s="143"/>
      <c r="BW50" s="144"/>
      <c r="BX50" s="144"/>
      <c r="BY50" s="144"/>
      <c r="BZ50" s="144"/>
      <c r="CA50" s="144"/>
      <c r="CB50" s="144"/>
      <c r="CC50" s="181"/>
      <c r="CD50" s="181"/>
      <c r="CE50" s="581"/>
      <c r="CF50" s="181"/>
      <c r="CG50" s="181"/>
      <c r="CH50" s="181"/>
      <c r="CI50" s="182"/>
      <c r="CJ50" s="736"/>
      <c r="CK50" s="736"/>
      <c r="CL50" s="736"/>
      <c r="CM50" s="736"/>
    </row>
    <row r="51" spans="1:91" ht="15" customHeight="1" x14ac:dyDescent="0.25">
      <c r="A51" s="867"/>
      <c r="B51" s="3"/>
      <c r="D51" s="2"/>
      <c r="E51" s="2"/>
      <c r="F51" s="2"/>
      <c r="G51" s="2"/>
      <c r="I51" s="2"/>
      <c r="J51" s="2"/>
      <c r="K51" s="2"/>
      <c r="L51" s="2"/>
      <c r="N51" s="2"/>
      <c r="O51" s="2"/>
      <c r="P51" s="2"/>
      <c r="Q51" s="2"/>
      <c r="S51" s="2"/>
      <c r="T51" s="2"/>
      <c r="U51" s="2"/>
      <c r="V51" s="2"/>
      <c r="X51" s="2"/>
      <c r="Y51" s="2"/>
      <c r="Z51" s="2"/>
      <c r="AA51" s="2"/>
      <c r="AC51" s="2"/>
      <c r="AD51" s="2"/>
      <c r="AE51" s="2"/>
      <c r="AF51" s="2"/>
      <c r="AH51" s="2"/>
      <c r="AI51" s="2"/>
      <c r="AJ51" s="2"/>
      <c r="AK51" s="2"/>
      <c r="AM51" s="2"/>
      <c r="AN51" s="2"/>
      <c r="AO51" s="2"/>
      <c r="AP51" s="2"/>
      <c r="AR51" s="2"/>
      <c r="AS51" s="2"/>
      <c r="AT51" s="2"/>
      <c r="AU51" s="2"/>
      <c r="AW51" s="2"/>
      <c r="AX51" s="2"/>
      <c r="AY51" s="2"/>
      <c r="AZ51" s="2"/>
      <c r="BB51" s="2"/>
      <c r="BC51" s="2"/>
      <c r="BD51" s="2"/>
      <c r="BE51" s="2"/>
      <c r="BG51" s="2"/>
      <c r="BH51" s="2"/>
      <c r="BI51" s="2"/>
      <c r="BJ51" s="2"/>
      <c r="BL51" s="2"/>
      <c r="BM51" s="2"/>
      <c r="BN51" s="2"/>
      <c r="BO51" s="2"/>
      <c r="BQ51" s="2"/>
      <c r="BR51" s="2"/>
      <c r="BS51" s="2"/>
      <c r="BT51" s="2"/>
      <c r="BV51" s="4"/>
      <c r="BW51" s="4"/>
      <c r="BX51" s="4"/>
      <c r="BY51" s="4"/>
      <c r="BZ51" s="4"/>
      <c r="CA51" s="4"/>
      <c r="CB51" s="4"/>
      <c r="CC51" s="5"/>
      <c r="CD51" s="5"/>
      <c r="CE51" s="5"/>
      <c r="CF51" s="5"/>
      <c r="CG51" s="5"/>
      <c r="CH51" s="5"/>
      <c r="CI51" s="5"/>
      <c r="CJ51" s="736"/>
      <c r="CK51" s="736"/>
      <c r="CL51" s="736"/>
      <c r="CM51" s="736"/>
    </row>
    <row r="52" spans="1:91" x14ac:dyDescent="0.25">
      <c r="A52" s="833" t="s">
        <v>156</v>
      </c>
      <c r="B52" s="834"/>
      <c r="C52" s="568"/>
      <c r="D52" s="819">
        <v>2012</v>
      </c>
      <c r="E52" s="820"/>
      <c r="F52" s="820"/>
      <c r="G52" s="821"/>
      <c r="H52" s="569"/>
      <c r="I52" s="819">
        <v>2013</v>
      </c>
      <c r="J52" s="820"/>
      <c r="K52" s="820"/>
      <c r="L52" s="821"/>
      <c r="M52" s="569"/>
      <c r="N52" s="819">
        <v>2014</v>
      </c>
      <c r="O52" s="820"/>
      <c r="P52" s="820"/>
      <c r="Q52" s="821"/>
      <c r="R52" s="569"/>
      <c r="S52" s="819">
        <v>2015</v>
      </c>
      <c r="T52" s="820"/>
      <c r="U52" s="820"/>
      <c r="V52" s="821"/>
      <c r="W52" s="569"/>
      <c r="X52" s="819">
        <v>2016</v>
      </c>
      <c r="Y52" s="820"/>
      <c r="Z52" s="820"/>
      <c r="AA52" s="821"/>
      <c r="AB52" s="569"/>
      <c r="AC52" s="819">
        <v>2017</v>
      </c>
      <c r="AD52" s="820"/>
      <c r="AE52" s="820"/>
      <c r="AF52" s="821"/>
      <c r="AG52" s="568"/>
      <c r="AH52" s="819">
        <v>2018</v>
      </c>
      <c r="AI52" s="820"/>
      <c r="AJ52" s="820"/>
      <c r="AK52" s="821"/>
      <c r="AL52" s="568"/>
      <c r="AM52" s="819">
        <v>2019</v>
      </c>
      <c r="AN52" s="820"/>
      <c r="AO52" s="820"/>
      <c r="AP52" s="821"/>
      <c r="AQ52" s="569"/>
      <c r="AR52" s="819">
        <v>2020</v>
      </c>
      <c r="AS52" s="820"/>
      <c r="AT52" s="820"/>
      <c r="AU52" s="821"/>
      <c r="AV52" s="569"/>
      <c r="AW52" s="819">
        <v>2021</v>
      </c>
      <c r="AX52" s="820"/>
      <c r="AY52" s="820"/>
      <c r="AZ52" s="821"/>
      <c r="BA52" s="569"/>
      <c r="BB52" s="819">
        <v>2022</v>
      </c>
      <c r="BC52" s="820"/>
      <c r="BD52" s="820"/>
      <c r="BE52" s="821"/>
      <c r="BF52" s="569"/>
      <c r="BG52" s="819">
        <v>2023</v>
      </c>
      <c r="BH52" s="820"/>
      <c r="BI52" s="820"/>
      <c r="BJ52" s="821"/>
      <c r="BK52" s="570"/>
      <c r="BL52" s="819">
        <v>2024</v>
      </c>
      <c r="BM52" s="820"/>
      <c r="BN52" s="820"/>
      <c r="BO52" s="821"/>
      <c r="BP52" s="570"/>
      <c r="BQ52" s="819">
        <v>2025</v>
      </c>
      <c r="BR52" s="820"/>
      <c r="BS52" s="820"/>
      <c r="BT52" s="821"/>
      <c r="BU52" s="570"/>
      <c r="BV52" s="11"/>
      <c r="BW52" s="12"/>
      <c r="BX52" s="12"/>
      <c r="BY52" s="12"/>
      <c r="BZ52" s="12"/>
      <c r="CA52" s="12"/>
      <c r="CB52" s="13"/>
      <c r="CC52" s="14"/>
      <c r="CD52" s="14"/>
      <c r="CE52" s="14"/>
      <c r="CF52" s="14"/>
      <c r="CG52" s="15"/>
      <c r="CH52" s="15"/>
      <c r="CI52" s="16"/>
      <c r="CJ52" s="736"/>
      <c r="CK52" s="736"/>
      <c r="CL52" s="736"/>
      <c r="CM52" s="736"/>
    </row>
    <row r="53" spans="1:91" s="28" customFormat="1" x14ac:dyDescent="0.25">
      <c r="A53" s="835"/>
      <c r="B53" s="836"/>
      <c r="C53" s="571"/>
      <c r="D53" s="18" t="s">
        <v>149</v>
      </c>
      <c r="E53" s="19" t="s">
        <v>150</v>
      </c>
      <c r="F53" s="19" t="s">
        <v>151</v>
      </c>
      <c r="G53" s="20" t="s">
        <v>152</v>
      </c>
      <c r="H53" s="152"/>
      <c r="I53" s="18" t="s">
        <v>149</v>
      </c>
      <c r="J53" s="19" t="s">
        <v>150</v>
      </c>
      <c r="K53" s="19" t="s">
        <v>151</v>
      </c>
      <c r="L53" s="20" t="s">
        <v>152</v>
      </c>
      <c r="M53" s="572"/>
      <c r="N53" s="18" t="s">
        <v>149</v>
      </c>
      <c r="O53" s="19" t="s">
        <v>150</v>
      </c>
      <c r="P53" s="19" t="s">
        <v>151</v>
      </c>
      <c r="Q53" s="20" t="s">
        <v>152</v>
      </c>
      <c r="R53" s="572"/>
      <c r="S53" s="18" t="s">
        <v>149</v>
      </c>
      <c r="T53" s="19" t="s">
        <v>150</v>
      </c>
      <c r="U53" s="19" t="s">
        <v>151</v>
      </c>
      <c r="V53" s="20" t="s">
        <v>152</v>
      </c>
      <c r="W53" s="572"/>
      <c r="X53" s="18" t="s">
        <v>149</v>
      </c>
      <c r="Y53" s="19" t="s">
        <v>150</v>
      </c>
      <c r="Z53" s="19" t="s">
        <v>151</v>
      </c>
      <c r="AA53" s="20" t="s">
        <v>152</v>
      </c>
      <c r="AB53" s="572"/>
      <c r="AC53" s="18" t="s">
        <v>149</v>
      </c>
      <c r="AD53" s="19" t="s">
        <v>150</v>
      </c>
      <c r="AE53" s="19" t="s">
        <v>151</v>
      </c>
      <c r="AF53" s="20" t="s">
        <v>152</v>
      </c>
      <c r="AG53" s="571"/>
      <c r="AH53" s="18" t="s">
        <v>149</v>
      </c>
      <c r="AI53" s="19" t="s">
        <v>150</v>
      </c>
      <c r="AJ53" s="19" t="s">
        <v>151</v>
      </c>
      <c r="AK53" s="20" t="s">
        <v>152</v>
      </c>
      <c r="AL53" s="571"/>
      <c r="AM53" s="18" t="s">
        <v>149</v>
      </c>
      <c r="AN53" s="19" t="s">
        <v>150</v>
      </c>
      <c r="AO53" s="19" t="s">
        <v>151</v>
      </c>
      <c r="AP53" s="20" t="s">
        <v>152</v>
      </c>
      <c r="AQ53" s="572"/>
      <c r="AR53" s="18" t="s">
        <v>149</v>
      </c>
      <c r="AS53" s="19" t="s">
        <v>150</v>
      </c>
      <c r="AT53" s="19" t="s">
        <v>151</v>
      </c>
      <c r="AU53" s="20" t="s">
        <v>152</v>
      </c>
      <c r="AV53" s="572"/>
      <c r="AW53" s="18" t="s">
        <v>149</v>
      </c>
      <c r="AX53" s="19" t="s">
        <v>150</v>
      </c>
      <c r="AY53" s="19" t="s">
        <v>151</v>
      </c>
      <c r="AZ53" s="20" t="s">
        <v>152</v>
      </c>
      <c r="BA53" s="572"/>
      <c r="BB53" s="18" t="s">
        <v>149</v>
      </c>
      <c r="BC53" s="19" t="s">
        <v>150</v>
      </c>
      <c r="BD53" s="19" t="s">
        <v>151</v>
      </c>
      <c r="BE53" s="20" t="s">
        <v>152</v>
      </c>
      <c r="BF53" s="572"/>
      <c r="BG53" s="18" t="s">
        <v>149</v>
      </c>
      <c r="BH53" s="19" t="s">
        <v>150</v>
      </c>
      <c r="BI53" s="19" t="s">
        <v>151</v>
      </c>
      <c r="BJ53" s="20" t="s">
        <v>152</v>
      </c>
      <c r="BK53" s="154"/>
      <c r="BL53" s="18" t="s">
        <v>149</v>
      </c>
      <c r="BM53" s="19" t="s">
        <v>150</v>
      </c>
      <c r="BN53" s="19" t="s">
        <v>151</v>
      </c>
      <c r="BO53" s="20" t="s">
        <v>152</v>
      </c>
      <c r="BP53" s="154"/>
      <c r="BQ53" s="18" t="s">
        <v>149</v>
      </c>
      <c r="BR53" s="19" t="s">
        <v>150</v>
      </c>
      <c r="BS53" s="19" t="s">
        <v>151</v>
      </c>
      <c r="BT53" s="20" t="s">
        <v>152</v>
      </c>
      <c r="BU53" s="154"/>
      <c r="BV53" s="24">
        <v>2012</v>
      </c>
      <c r="BW53" s="25">
        <v>2013</v>
      </c>
      <c r="BX53" s="25">
        <v>2014</v>
      </c>
      <c r="BY53" s="25">
        <v>2015</v>
      </c>
      <c r="BZ53" s="25">
        <v>2016</v>
      </c>
      <c r="CA53" s="25">
        <v>2017</v>
      </c>
      <c r="CB53" s="25">
        <v>2018</v>
      </c>
      <c r="CC53" s="26">
        <v>2019</v>
      </c>
      <c r="CD53" s="26">
        <v>2020</v>
      </c>
      <c r="CE53" s="26">
        <v>2021</v>
      </c>
      <c r="CF53" s="26">
        <v>2022</v>
      </c>
      <c r="CG53" s="26">
        <v>2023</v>
      </c>
      <c r="CH53" s="26">
        <v>2024</v>
      </c>
      <c r="CI53" s="27">
        <v>2025</v>
      </c>
      <c r="CJ53" s="736"/>
      <c r="CK53" s="736"/>
      <c r="CL53" s="736"/>
      <c r="CM53" s="736"/>
    </row>
    <row r="54" spans="1:91" ht="6" customHeight="1" x14ac:dyDescent="0.25">
      <c r="A54"/>
      <c r="D54" s="2"/>
      <c r="E54" s="2"/>
      <c r="F54" s="2"/>
      <c r="G54" s="2"/>
      <c r="I54" s="2"/>
      <c r="J54" s="2"/>
      <c r="K54" s="2"/>
      <c r="L54" s="2"/>
      <c r="N54" s="2"/>
      <c r="O54" s="2"/>
      <c r="P54" s="2"/>
      <c r="Q54" s="2"/>
      <c r="S54" s="2"/>
      <c r="T54" s="2"/>
      <c r="U54" s="2"/>
      <c r="V54" s="2"/>
      <c r="X54" s="2"/>
      <c r="Y54" s="2"/>
      <c r="Z54" s="2"/>
      <c r="AA54" s="2"/>
      <c r="AC54" s="2"/>
      <c r="AD54" s="2"/>
      <c r="AE54" s="2"/>
      <c r="AF54" s="2"/>
      <c r="AH54" s="2"/>
      <c r="AI54" s="2"/>
      <c r="AJ54" s="2"/>
      <c r="AK54" s="2"/>
      <c r="AM54" s="2"/>
      <c r="AN54" s="2"/>
      <c r="AO54" s="2"/>
      <c r="AP54" s="2"/>
      <c r="AR54" s="2"/>
      <c r="AS54" s="2"/>
      <c r="AT54" s="2"/>
      <c r="AU54" s="2"/>
      <c r="AW54" s="2"/>
      <c r="AX54" s="2"/>
      <c r="AY54" s="2"/>
      <c r="AZ54" s="2"/>
      <c r="BB54" s="2"/>
      <c r="BC54" s="2"/>
      <c r="BD54" s="2"/>
      <c r="BE54" s="2"/>
      <c r="BG54" s="2"/>
      <c r="BH54" s="2"/>
      <c r="BI54" s="2"/>
      <c r="BJ54" s="2"/>
      <c r="BL54" s="2"/>
      <c r="BM54" s="2"/>
      <c r="BN54" s="2"/>
      <c r="BO54" s="2"/>
      <c r="BQ54" s="2"/>
      <c r="BR54" s="2"/>
      <c r="BS54" s="2"/>
      <c r="BT54" s="2"/>
      <c r="BV54" s="4"/>
      <c r="BW54" s="4"/>
      <c r="BX54" s="4"/>
      <c r="BY54" s="4"/>
      <c r="BZ54" s="4"/>
      <c r="CA54" s="4"/>
      <c r="CB54" s="4"/>
      <c r="CC54" s="5"/>
      <c r="CD54" s="5"/>
      <c r="CE54" s="5"/>
      <c r="CF54" s="5"/>
      <c r="CG54" s="5"/>
      <c r="CH54" s="5"/>
      <c r="CI54" s="5"/>
      <c r="CJ54" s="736"/>
      <c r="CK54" s="736"/>
      <c r="CL54" s="736"/>
      <c r="CM54" s="736"/>
    </row>
    <row r="55" spans="1:91" x14ac:dyDescent="0.25">
      <c r="A55" s="156"/>
      <c r="B55" s="157"/>
      <c r="D55" s="158"/>
      <c r="E55" s="159"/>
      <c r="F55" s="159"/>
      <c r="G55" s="160"/>
      <c r="I55" s="158"/>
      <c r="J55" s="159"/>
      <c r="K55" s="159"/>
      <c r="L55" s="160"/>
      <c r="N55" s="158"/>
      <c r="O55" s="159"/>
      <c r="P55" s="159"/>
      <c r="Q55" s="160"/>
      <c r="S55" s="158"/>
      <c r="T55" s="159"/>
      <c r="U55" s="159"/>
      <c r="V55" s="160"/>
      <c r="X55" s="158"/>
      <c r="Y55" s="159"/>
      <c r="Z55" s="159"/>
      <c r="AA55" s="160"/>
      <c r="AC55" s="158"/>
      <c r="AD55" s="159"/>
      <c r="AE55" s="159"/>
      <c r="AF55" s="160"/>
      <c r="AH55" s="158"/>
      <c r="AI55" s="159"/>
      <c r="AJ55" s="159"/>
      <c r="AK55" s="160"/>
      <c r="AM55" s="158"/>
      <c r="AN55" s="159"/>
      <c r="AO55" s="159"/>
      <c r="AP55" s="160"/>
      <c r="AR55" s="158"/>
      <c r="AS55" s="159"/>
      <c r="AT55" s="159"/>
      <c r="AU55" s="160"/>
      <c r="AW55" s="158"/>
      <c r="AX55" s="159"/>
      <c r="AY55" s="159"/>
      <c r="AZ55" s="160"/>
      <c r="BB55" s="158"/>
      <c r="BC55" s="159"/>
      <c r="BD55" s="159"/>
      <c r="BE55" s="160"/>
      <c r="BG55" s="158"/>
      <c r="BH55" s="159"/>
      <c r="BI55" s="159"/>
      <c r="BJ55" s="105"/>
      <c r="BL55" s="158"/>
      <c r="BM55" s="159"/>
      <c r="BN55" s="159"/>
      <c r="BO55" s="105"/>
      <c r="BQ55" s="158"/>
      <c r="BR55" s="159"/>
      <c r="BS55" s="159"/>
      <c r="BT55" s="105"/>
      <c r="BV55" s="158"/>
      <c r="BW55" s="159"/>
      <c r="BX55" s="159"/>
      <c r="BY55" s="159"/>
      <c r="BZ55" s="159"/>
      <c r="CA55" s="159"/>
      <c r="CB55" s="159"/>
      <c r="CC55" s="161"/>
      <c r="CD55" s="161"/>
      <c r="CE55" s="161"/>
      <c r="CF55" s="161"/>
      <c r="CG55" s="161"/>
      <c r="CH55" s="161"/>
      <c r="CI55" s="162"/>
      <c r="CJ55" s="736"/>
      <c r="CK55" s="736"/>
      <c r="CL55" s="736"/>
      <c r="CM55" s="736"/>
    </row>
    <row r="56" spans="1:91" s="113" customFormat="1" ht="15" customHeight="1" x14ac:dyDescent="0.25">
      <c r="A56" s="508" t="s">
        <v>5</v>
      </c>
      <c r="B56" s="510"/>
      <c r="C56" s="465"/>
      <c r="D56" s="51">
        <v>30.316077619999998</v>
      </c>
      <c r="E56" s="52">
        <v>36.007069819999998</v>
      </c>
      <c r="F56" s="52">
        <v>10.673322239999997</v>
      </c>
      <c r="G56" s="53">
        <v>5.0195296099999993</v>
      </c>
      <c r="H56" s="69"/>
      <c r="I56" s="51">
        <v>7.8525963999999995</v>
      </c>
      <c r="J56" s="52">
        <v>9.3605899999999984</v>
      </c>
      <c r="K56" s="52">
        <v>7.8354884199999999</v>
      </c>
      <c r="L56" s="53">
        <v>12.3081148</v>
      </c>
      <c r="M56" s="69"/>
      <c r="N56" s="51">
        <v>2.6117985300000006</v>
      </c>
      <c r="O56" s="52">
        <v>9.559209730000001</v>
      </c>
      <c r="P56" s="52">
        <v>5.6780804200000006</v>
      </c>
      <c r="Q56" s="53">
        <v>8.5162519299999992</v>
      </c>
      <c r="R56" s="69"/>
      <c r="S56" s="51">
        <v>3.0792951199999998</v>
      </c>
      <c r="T56" s="52">
        <v>2.71979075</v>
      </c>
      <c r="U56" s="52">
        <v>4.1543324300000002</v>
      </c>
      <c r="V56" s="53">
        <v>13.950501240000001</v>
      </c>
      <c r="W56" s="69"/>
      <c r="X56" s="51">
        <v>5.8945616700000008</v>
      </c>
      <c r="Y56" s="52">
        <v>15.293390570000001</v>
      </c>
      <c r="Z56" s="52">
        <v>19.264080890000002</v>
      </c>
      <c r="AA56" s="53">
        <v>38.495640159999994</v>
      </c>
      <c r="AB56" s="69"/>
      <c r="AC56" s="51">
        <v>9.734858560000001</v>
      </c>
      <c r="AD56" s="52">
        <v>3.4932289099999987</v>
      </c>
      <c r="AE56" s="52">
        <v>31.328959650000005</v>
      </c>
      <c r="AF56" s="53">
        <v>41.818802079999998</v>
      </c>
      <c r="AG56" s="69"/>
      <c r="AH56" s="51">
        <v>21.941976440000001</v>
      </c>
      <c r="AI56" s="52">
        <v>27.78860233</v>
      </c>
      <c r="AJ56" s="52">
        <v>35.871706080000003</v>
      </c>
      <c r="AK56" s="53">
        <v>76.176808690000001</v>
      </c>
      <c r="AL56" s="69"/>
      <c r="AM56" s="51">
        <v>36.582430340000002</v>
      </c>
      <c r="AN56" s="52">
        <v>39.041912280000005</v>
      </c>
      <c r="AO56" s="52">
        <v>89.656627359999987</v>
      </c>
      <c r="AP56" s="53">
        <v>86.653671259999996</v>
      </c>
      <c r="AQ56" s="74"/>
      <c r="AR56" s="51">
        <v>18.420782129999999</v>
      </c>
      <c r="AS56" s="52">
        <v>25.514946569999999</v>
      </c>
      <c r="AT56" s="52">
        <v>70.308112430000008</v>
      </c>
      <c r="AU56" s="53">
        <v>100.56934969899996</v>
      </c>
      <c r="AV56" s="74"/>
      <c r="AW56" s="51">
        <v>120.28741972167806</v>
      </c>
      <c r="AX56" s="52">
        <v>92.588980607226432</v>
      </c>
      <c r="AY56" s="52">
        <v>73.780618200819987</v>
      </c>
      <c r="AZ56" s="53">
        <v>71.346508443000019</v>
      </c>
      <c r="BA56" s="74"/>
      <c r="BB56" s="51">
        <v>46.537516149999995</v>
      </c>
      <c r="BC56" s="52">
        <v>35.660989979999997</v>
      </c>
      <c r="BD56" s="52">
        <v>72.284884250000005</v>
      </c>
      <c r="BE56" s="53">
        <v>75.01967243</v>
      </c>
      <c r="BF56" s="74"/>
      <c r="BG56" s="51">
        <v>49.038671250000007</v>
      </c>
      <c r="BH56" s="52">
        <v>21.809966020000008</v>
      </c>
      <c r="BI56" s="52">
        <v>177.28841794000002</v>
      </c>
      <c r="BJ56" s="404">
        <v>83.669910240000021</v>
      </c>
      <c r="BK56" s="207"/>
      <c r="BL56" s="51">
        <v>91.025230380000025</v>
      </c>
      <c r="BM56" s="52">
        <v>153.54460197999998</v>
      </c>
      <c r="BN56" s="52">
        <v>163.52187468000014</v>
      </c>
      <c r="BO56" s="404">
        <v>269.19209774000001</v>
      </c>
      <c r="BP56" s="207"/>
      <c r="BQ56" s="51">
        <v>113.25376156</v>
      </c>
      <c r="BR56" s="52">
        <v>115.83578164999871</v>
      </c>
      <c r="BS56" s="52">
        <v>169.29584093</v>
      </c>
      <c r="BT56" s="404">
        <v>124.27753406999953</v>
      </c>
      <c r="BU56" s="207"/>
      <c r="BV56" s="86">
        <f t="shared" ref="BV56" si="210">SUM(D56:G56)</f>
        <v>82.015999289999996</v>
      </c>
      <c r="BW56" s="87">
        <f t="shared" ref="BW56" si="211">SUM(I56:L56)</f>
        <v>37.356789620000001</v>
      </c>
      <c r="BX56" s="87">
        <f t="shared" ref="BX56" si="212">SUM(N56:Q56)</f>
        <v>26.365340610000001</v>
      </c>
      <c r="BY56" s="87">
        <f t="shared" ref="BY56" si="213">SUM(S56:V56)</f>
        <v>23.90391954</v>
      </c>
      <c r="BZ56" s="87">
        <f t="shared" ref="BZ56" si="214">SUM(X56:AA56)</f>
        <v>78.947673289999997</v>
      </c>
      <c r="CA56" s="87">
        <f t="shared" ref="CA56" si="215">SUM(AC56:AF56)</f>
        <v>86.375849200000005</v>
      </c>
      <c r="CB56" s="87">
        <f t="shared" ref="CB56" si="216">SUM(AH56:AK56)</f>
        <v>161.77909354000002</v>
      </c>
      <c r="CC56" s="87">
        <f t="shared" ref="CC56" si="217">SUM(AM56:AP56)</f>
        <v>251.93464124000002</v>
      </c>
      <c r="CD56" s="87">
        <f t="shared" ref="CD56" si="218">SUM(AR56:AU56)</f>
        <v>214.81319082899995</v>
      </c>
      <c r="CE56" s="87">
        <f t="shared" ref="CE56" si="219">SUM(AW56:AZ56)</f>
        <v>358.0035269727245</v>
      </c>
      <c r="CF56" s="87">
        <f t="shared" ref="CF56" si="220">SUM(BB56:BE56)</f>
        <v>229.50306281000002</v>
      </c>
      <c r="CG56" s="87">
        <f t="shared" ref="CG56" si="221">SUM(BG56:BJ56)</f>
        <v>331.80696545000006</v>
      </c>
      <c r="CH56" s="87">
        <f t="shared" ref="CH56" si="222">SUM(BL56:BO56)</f>
        <v>677.2838047800002</v>
      </c>
      <c r="CI56" s="404">
        <f>SUM(BQ56:BT56)</f>
        <v>522.66291820999822</v>
      </c>
      <c r="CJ56" s="736"/>
      <c r="CK56" s="736"/>
      <c r="CL56" s="736"/>
      <c r="CM56" s="736"/>
    </row>
    <row r="57" spans="1:91" x14ac:dyDescent="0.25">
      <c r="A57" s="179"/>
      <c r="B57" s="180"/>
      <c r="D57" s="143"/>
      <c r="E57" s="144"/>
      <c r="F57" s="144"/>
      <c r="G57" s="145"/>
      <c r="I57" s="143"/>
      <c r="J57" s="144"/>
      <c r="K57" s="144"/>
      <c r="L57" s="145"/>
      <c r="N57" s="143"/>
      <c r="O57" s="144"/>
      <c r="P57" s="144"/>
      <c r="Q57" s="145"/>
      <c r="S57" s="143"/>
      <c r="T57" s="144"/>
      <c r="U57" s="144"/>
      <c r="V57" s="145"/>
      <c r="X57" s="143"/>
      <c r="Y57" s="144"/>
      <c r="Z57" s="144"/>
      <c r="AA57" s="145"/>
      <c r="AC57" s="143"/>
      <c r="AD57" s="144"/>
      <c r="AE57" s="144"/>
      <c r="AF57" s="145"/>
      <c r="AH57" s="143"/>
      <c r="AI57" s="144"/>
      <c r="AJ57" s="144"/>
      <c r="AK57" s="145"/>
      <c r="AM57" s="143"/>
      <c r="AN57" s="144"/>
      <c r="AO57" s="144"/>
      <c r="AP57" s="145"/>
      <c r="AR57" s="143"/>
      <c r="AS57" s="144"/>
      <c r="AT57" s="144"/>
      <c r="AU57" s="145"/>
      <c r="AW57" s="143"/>
      <c r="AX57" s="144"/>
      <c r="AY57" s="144"/>
      <c r="AZ57" s="145"/>
      <c r="BB57" s="143"/>
      <c r="BC57" s="144"/>
      <c r="BD57" s="144"/>
      <c r="BE57" s="145"/>
      <c r="BG57" s="143"/>
      <c r="BH57" s="144"/>
      <c r="BI57" s="144"/>
      <c r="BJ57" s="145"/>
      <c r="BL57" s="143"/>
      <c r="BM57" s="144"/>
      <c r="BN57" s="144"/>
      <c r="BO57" s="145"/>
      <c r="BQ57" s="143"/>
      <c r="BR57" s="144"/>
      <c r="BS57" s="144"/>
      <c r="BT57" s="145"/>
      <c r="BV57" s="143"/>
      <c r="BW57" s="144"/>
      <c r="BX57" s="144"/>
      <c r="BY57" s="144"/>
      <c r="BZ57" s="144"/>
      <c r="CA57" s="144"/>
      <c r="CB57" s="144"/>
      <c r="CC57" s="181"/>
      <c r="CD57" s="181"/>
      <c r="CE57" s="181"/>
      <c r="CF57" s="181"/>
      <c r="CG57" s="181"/>
      <c r="CH57" s="181"/>
      <c r="CI57" s="182"/>
      <c r="CJ57" s="736"/>
      <c r="CK57" s="736"/>
      <c r="CL57" s="736"/>
      <c r="CM57" s="736"/>
    </row>
    <row r="58" spans="1:91" ht="15" customHeight="1" x14ac:dyDescent="0.25">
      <c r="A58" s="837"/>
      <c r="B58" s="7"/>
      <c r="C58" s="8"/>
      <c r="H58" s="8"/>
      <c r="M58" s="8"/>
      <c r="R58" s="8"/>
      <c r="W58" s="8"/>
      <c r="AB58" s="8"/>
      <c r="AG58" s="8"/>
      <c r="AL58" s="8"/>
      <c r="AQ58" s="8"/>
      <c r="AV58" s="8"/>
      <c r="BA58" s="8"/>
      <c r="BF58" s="8"/>
      <c r="BK58" s="7"/>
      <c r="BP58" s="7"/>
      <c r="BU58" s="7"/>
      <c r="BV58" s="7"/>
      <c r="BW58" s="7"/>
      <c r="BX58" s="7"/>
      <c r="BY58" s="7"/>
      <c r="BZ58" s="7"/>
      <c r="CA58" s="7"/>
      <c r="CB58" s="7"/>
      <c r="CC58" s="7"/>
      <c r="CD58" s="7"/>
      <c r="CE58" s="7"/>
      <c r="CF58" s="7"/>
      <c r="CG58" s="7"/>
      <c r="CH58" s="7"/>
      <c r="CI58" s="9"/>
      <c r="CJ58" s="736"/>
      <c r="CK58" s="736"/>
      <c r="CL58" s="736"/>
      <c r="CM58" s="736"/>
    </row>
    <row r="59" spans="1:91" x14ac:dyDescent="0.25">
      <c r="A59" s="833" t="s">
        <v>159</v>
      </c>
      <c r="B59" s="834"/>
      <c r="C59" s="568"/>
      <c r="D59" s="819">
        <v>2012</v>
      </c>
      <c r="E59" s="820"/>
      <c r="F59" s="820"/>
      <c r="G59" s="821"/>
      <c r="H59" s="569"/>
      <c r="I59" s="819">
        <v>2013</v>
      </c>
      <c r="J59" s="820"/>
      <c r="K59" s="820"/>
      <c r="L59" s="821"/>
      <c r="M59" s="569"/>
      <c r="N59" s="819">
        <v>2014</v>
      </c>
      <c r="O59" s="820"/>
      <c r="P59" s="820"/>
      <c r="Q59" s="821"/>
      <c r="R59" s="569"/>
      <c r="S59" s="819">
        <v>2015</v>
      </c>
      <c r="T59" s="820"/>
      <c r="U59" s="820"/>
      <c r="V59" s="821"/>
      <c r="W59" s="569"/>
      <c r="X59" s="819">
        <v>2016</v>
      </c>
      <c r="Y59" s="820"/>
      <c r="Z59" s="820"/>
      <c r="AA59" s="821"/>
      <c r="AB59" s="569"/>
      <c r="AC59" s="819">
        <v>2017</v>
      </c>
      <c r="AD59" s="820"/>
      <c r="AE59" s="820"/>
      <c r="AF59" s="821"/>
      <c r="AG59" s="568"/>
      <c r="AH59" s="819">
        <v>2018</v>
      </c>
      <c r="AI59" s="820"/>
      <c r="AJ59" s="820"/>
      <c r="AK59" s="821"/>
      <c r="AL59" s="568"/>
      <c r="AM59" s="819">
        <v>2019</v>
      </c>
      <c r="AN59" s="820"/>
      <c r="AO59" s="820"/>
      <c r="AP59" s="821"/>
      <c r="AQ59" s="569"/>
      <c r="AR59" s="819">
        <v>2020</v>
      </c>
      <c r="AS59" s="820"/>
      <c r="AT59" s="820"/>
      <c r="AU59" s="821"/>
      <c r="AV59" s="569"/>
      <c r="AW59" s="819">
        <v>2021</v>
      </c>
      <c r="AX59" s="820"/>
      <c r="AY59" s="820"/>
      <c r="AZ59" s="821"/>
      <c r="BA59" s="569"/>
      <c r="BB59" s="819">
        <v>2022</v>
      </c>
      <c r="BC59" s="820"/>
      <c r="BD59" s="820"/>
      <c r="BE59" s="821"/>
      <c r="BF59" s="569"/>
      <c r="BG59" s="819">
        <v>2023</v>
      </c>
      <c r="BH59" s="820"/>
      <c r="BI59" s="820"/>
      <c r="BJ59" s="821"/>
      <c r="BK59" s="570"/>
      <c r="BL59" s="819">
        <v>2024</v>
      </c>
      <c r="BM59" s="820"/>
      <c r="BN59" s="820"/>
      <c r="BO59" s="821"/>
      <c r="BP59" s="570"/>
      <c r="BQ59" s="819">
        <v>2025</v>
      </c>
      <c r="BR59" s="820"/>
      <c r="BS59" s="820"/>
      <c r="BT59" s="821"/>
      <c r="BU59" s="570"/>
      <c r="BV59" s="11"/>
      <c r="BW59" s="12"/>
      <c r="BX59" s="12"/>
      <c r="BY59" s="12"/>
      <c r="BZ59" s="12"/>
      <c r="CA59" s="12"/>
      <c r="CB59" s="13"/>
      <c r="CC59" s="14"/>
      <c r="CD59" s="14"/>
      <c r="CE59" s="14"/>
      <c r="CF59" s="14"/>
      <c r="CG59" s="15"/>
      <c r="CH59" s="15"/>
      <c r="CI59" s="16"/>
      <c r="CJ59" s="736"/>
      <c r="CK59" s="736"/>
      <c r="CL59" s="736"/>
      <c r="CM59" s="736"/>
    </row>
    <row r="60" spans="1:91" s="28" customFormat="1" x14ac:dyDescent="0.25">
      <c r="A60" s="835"/>
      <c r="B60" s="836"/>
      <c r="C60" s="571"/>
      <c r="D60" s="18" t="s">
        <v>149</v>
      </c>
      <c r="E60" s="19" t="s">
        <v>150</v>
      </c>
      <c r="F60" s="19" t="s">
        <v>151</v>
      </c>
      <c r="G60" s="20" t="s">
        <v>152</v>
      </c>
      <c r="H60" s="152"/>
      <c r="I60" s="18" t="s">
        <v>149</v>
      </c>
      <c r="J60" s="19" t="s">
        <v>150</v>
      </c>
      <c r="K60" s="19" t="s">
        <v>151</v>
      </c>
      <c r="L60" s="20" t="s">
        <v>152</v>
      </c>
      <c r="M60" s="572"/>
      <c r="N60" s="18" t="s">
        <v>149</v>
      </c>
      <c r="O60" s="19" t="s">
        <v>150</v>
      </c>
      <c r="P60" s="19" t="s">
        <v>151</v>
      </c>
      <c r="Q60" s="20" t="s">
        <v>152</v>
      </c>
      <c r="R60" s="572"/>
      <c r="S60" s="18" t="s">
        <v>149</v>
      </c>
      <c r="T60" s="19" t="s">
        <v>150</v>
      </c>
      <c r="U60" s="19" t="s">
        <v>151</v>
      </c>
      <c r="V60" s="20" t="s">
        <v>152</v>
      </c>
      <c r="W60" s="572"/>
      <c r="X60" s="18" t="s">
        <v>149</v>
      </c>
      <c r="Y60" s="19" t="s">
        <v>150</v>
      </c>
      <c r="Z60" s="19" t="s">
        <v>151</v>
      </c>
      <c r="AA60" s="20" t="s">
        <v>152</v>
      </c>
      <c r="AB60" s="572"/>
      <c r="AC60" s="18" t="s">
        <v>149</v>
      </c>
      <c r="AD60" s="19" t="s">
        <v>150</v>
      </c>
      <c r="AE60" s="19" t="s">
        <v>151</v>
      </c>
      <c r="AF60" s="20" t="s">
        <v>152</v>
      </c>
      <c r="AG60" s="571"/>
      <c r="AH60" s="18" t="s">
        <v>149</v>
      </c>
      <c r="AI60" s="19" t="s">
        <v>150</v>
      </c>
      <c r="AJ60" s="19" t="s">
        <v>151</v>
      </c>
      <c r="AK60" s="20" t="s">
        <v>152</v>
      </c>
      <c r="AL60" s="571"/>
      <c r="AM60" s="18" t="s">
        <v>149</v>
      </c>
      <c r="AN60" s="19" t="s">
        <v>150</v>
      </c>
      <c r="AO60" s="19" t="s">
        <v>151</v>
      </c>
      <c r="AP60" s="20" t="s">
        <v>152</v>
      </c>
      <c r="AQ60" s="572"/>
      <c r="AR60" s="18" t="s">
        <v>149</v>
      </c>
      <c r="AS60" s="19" t="s">
        <v>150</v>
      </c>
      <c r="AT60" s="19" t="s">
        <v>151</v>
      </c>
      <c r="AU60" s="20" t="s">
        <v>152</v>
      </c>
      <c r="AV60" s="572"/>
      <c r="AW60" s="18" t="s">
        <v>149</v>
      </c>
      <c r="AX60" s="19" t="s">
        <v>150</v>
      </c>
      <c r="AY60" s="19" t="s">
        <v>151</v>
      </c>
      <c r="AZ60" s="20" t="s">
        <v>152</v>
      </c>
      <c r="BA60" s="572"/>
      <c r="BB60" s="18" t="s">
        <v>149</v>
      </c>
      <c r="BC60" s="19" t="s">
        <v>150</v>
      </c>
      <c r="BD60" s="19" t="s">
        <v>151</v>
      </c>
      <c r="BE60" s="20" t="s">
        <v>152</v>
      </c>
      <c r="BF60" s="572"/>
      <c r="BG60" s="18" t="s">
        <v>149</v>
      </c>
      <c r="BH60" s="19" t="s">
        <v>150</v>
      </c>
      <c r="BI60" s="19" t="s">
        <v>151</v>
      </c>
      <c r="BJ60" s="20" t="s">
        <v>152</v>
      </c>
      <c r="BK60" s="154"/>
      <c r="BL60" s="18" t="s">
        <v>149</v>
      </c>
      <c r="BM60" s="19" t="s">
        <v>150</v>
      </c>
      <c r="BN60" s="19" t="s">
        <v>151</v>
      </c>
      <c r="BO60" s="20" t="s">
        <v>152</v>
      </c>
      <c r="BP60" s="154"/>
      <c r="BQ60" s="18" t="s">
        <v>149</v>
      </c>
      <c r="BR60" s="19" t="s">
        <v>150</v>
      </c>
      <c r="BS60" s="19" t="s">
        <v>151</v>
      </c>
      <c r="BT60" s="20" t="s">
        <v>152</v>
      </c>
      <c r="BU60" s="154"/>
      <c r="BV60" s="24">
        <v>2012</v>
      </c>
      <c r="BW60" s="25">
        <v>2013</v>
      </c>
      <c r="BX60" s="25">
        <v>2014</v>
      </c>
      <c r="BY60" s="25">
        <v>2015</v>
      </c>
      <c r="BZ60" s="25">
        <v>2016</v>
      </c>
      <c r="CA60" s="25">
        <v>2017</v>
      </c>
      <c r="CB60" s="25">
        <v>2018</v>
      </c>
      <c r="CC60" s="26">
        <v>2019</v>
      </c>
      <c r="CD60" s="26">
        <v>2020</v>
      </c>
      <c r="CE60" s="26">
        <v>2021</v>
      </c>
      <c r="CF60" s="26">
        <v>2022</v>
      </c>
      <c r="CG60" s="26">
        <v>2023</v>
      </c>
      <c r="CH60" s="26">
        <v>2024</v>
      </c>
      <c r="CI60" s="27">
        <v>2025</v>
      </c>
      <c r="CJ60" s="736"/>
      <c r="CK60" s="736"/>
      <c r="CL60" s="736"/>
      <c r="CM60" s="736"/>
    </row>
    <row r="61" spans="1:91" ht="6" customHeight="1" x14ac:dyDescent="0.25">
      <c r="A61"/>
      <c r="D61" s="2"/>
      <c r="E61" s="2"/>
      <c r="F61" s="2"/>
      <c r="G61" s="2"/>
      <c r="I61" s="2"/>
      <c r="J61" s="2"/>
      <c r="K61" s="2"/>
      <c r="L61" s="2"/>
      <c r="N61" s="2"/>
      <c r="O61" s="2"/>
      <c r="P61" s="2"/>
      <c r="Q61" s="2"/>
      <c r="S61" s="2"/>
      <c r="T61" s="2"/>
      <c r="U61" s="2"/>
      <c r="V61" s="2"/>
      <c r="X61" s="2"/>
      <c r="Y61" s="2"/>
      <c r="Z61" s="2"/>
      <c r="AA61" s="2"/>
      <c r="AC61" s="2"/>
      <c r="AD61" s="2"/>
      <c r="AE61" s="2"/>
      <c r="AF61" s="2"/>
      <c r="AH61" s="2"/>
      <c r="AI61" s="2"/>
      <c r="AJ61" s="2"/>
      <c r="AK61" s="2"/>
      <c r="AM61" s="2"/>
      <c r="AN61" s="2"/>
      <c r="AO61" s="2"/>
      <c r="AP61" s="2"/>
      <c r="AR61" s="2"/>
      <c r="AS61" s="2"/>
      <c r="AT61" s="2"/>
      <c r="AU61" s="2"/>
      <c r="AW61" s="2"/>
      <c r="AX61" s="2"/>
      <c r="AY61" s="2"/>
      <c r="AZ61" s="2"/>
      <c r="BB61" s="2"/>
      <c r="BC61" s="2"/>
      <c r="BD61" s="2"/>
      <c r="BE61" s="2"/>
      <c r="BG61" s="2"/>
      <c r="BH61" s="2"/>
      <c r="BI61" s="2"/>
      <c r="BJ61" s="2"/>
      <c r="BL61" s="2"/>
      <c r="BM61" s="2"/>
      <c r="BN61" s="2"/>
      <c r="BO61" s="2"/>
      <c r="BQ61" s="2"/>
      <c r="BR61" s="2"/>
      <c r="BS61" s="2"/>
      <c r="BT61" s="2"/>
      <c r="BV61" s="4"/>
      <c r="BW61" s="4"/>
      <c r="BX61" s="4"/>
      <c r="BY61" s="4"/>
      <c r="BZ61" s="4"/>
      <c r="CA61" s="4"/>
      <c r="CB61" s="4"/>
      <c r="CC61" s="5"/>
      <c r="CD61" s="5"/>
      <c r="CE61" s="5"/>
      <c r="CF61" s="5"/>
      <c r="CG61" s="5"/>
      <c r="CH61" s="5"/>
      <c r="CI61" s="5"/>
      <c r="CJ61" s="736"/>
      <c r="CK61" s="736"/>
      <c r="CL61" s="736"/>
      <c r="CM61" s="736"/>
    </row>
    <row r="62" spans="1:91" x14ac:dyDescent="0.25">
      <c r="A62" s="183"/>
      <c r="B62" s="184"/>
      <c r="D62" s="186"/>
      <c r="E62" s="187"/>
      <c r="F62" s="187"/>
      <c r="G62" s="184"/>
      <c r="I62" s="186"/>
      <c r="J62" s="187"/>
      <c r="K62" s="187"/>
      <c r="L62" s="184"/>
      <c r="N62" s="186"/>
      <c r="O62" s="187"/>
      <c r="P62" s="187"/>
      <c r="Q62" s="184"/>
      <c r="S62" s="186"/>
      <c r="T62" s="187"/>
      <c r="U62" s="187"/>
      <c r="V62" s="184"/>
      <c r="X62" s="186"/>
      <c r="Y62" s="187"/>
      <c r="Z62" s="187"/>
      <c r="AA62" s="184"/>
      <c r="AC62" s="186"/>
      <c r="AD62" s="187"/>
      <c r="AE62" s="187"/>
      <c r="AF62" s="184"/>
      <c r="AH62" s="186"/>
      <c r="AI62" s="187"/>
      <c r="AJ62" s="187"/>
      <c r="AK62" s="184"/>
      <c r="AM62" s="186"/>
      <c r="AN62" s="187"/>
      <c r="AO62" s="187"/>
      <c r="AP62" s="184"/>
      <c r="AR62" s="186"/>
      <c r="AS62" s="187"/>
      <c r="AT62" s="187"/>
      <c r="AU62" s="184"/>
      <c r="AW62" s="186"/>
      <c r="AX62" s="187"/>
      <c r="AY62" s="187"/>
      <c r="AZ62" s="184"/>
      <c r="BB62" s="186"/>
      <c r="BC62" s="187"/>
      <c r="BD62" s="187"/>
      <c r="BE62" s="184"/>
      <c r="BG62" s="186"/>
      <c r="BH62" s="187"/>
      <c r="BI62" s="187"/>
      <c r="BJ62" s="184"/>
      <c r="BK62" s="1"/>
      <c r="BL62" s="186"/>
      <c r="BM62" s="187"/>
      <c r="BN62" s="187"/>
      <c r="BO62" s="184"/>
      <c r="BP62" s="1"/>
      <c r="BQ62" s="186"/>
      <c r="BR62" s="187"/>
      <c r="BS62" s="187"/>
      <c r="BT62" s="184"/>
      <c r="BU62" s="1"/>
      <c r="BV62" s="186"/>
      <c r="BW62" s="187"/>
      <c r="BX62" s="187"/>
      <c r="BY62" s="187"/>
      <c r="BZ62" s="187"/>
      <c r="CA62" s="187"/>
      <c r="CB62" s="187"/>
      <c r="CC62" s="187"/>
      <c r="CD62" s="187"/>
      <c r="CE62" s="187"/>
      <c r="CF62" s="187"/>
      <c r="CG62" s="187"/>
      <c r="CH62" s="187"/>
      <c r="CI62" s="184"/>
      <c r="CJ62" s="736"/>
      <c r="CK62" s="736"/>
      <c r="CL62" s="736"/>
      <c r="CM62" s="736"/>
    </row>
    <row r="63" spans="1:91" x14ac:dyDescent="0.25">
      <c r="A63" s="188" t="s">
        <v>183</v>
      </c>
      <c r="B63" s="189"/>
      <c r="D63" s="410"/>
      <c r="E63" s="194"/>
      <c r="F63" s="194"/>
      <c r="G63" s="411"/>
      <c r="I63" s="410"/>
      <c r="J63" s="194"/>
      <c r="K63" s="194"/>
      <c r="L63" s="411"/>
      <c r="N63" s="410"/>
      <c r="O63" s="194"/>
      <c r="P63" s="194"/>
      <c r="Q63" s="411"/>
      <c r="S63" s="410"/>
      <c r="T63" s="194"/>
      <c r="U63" s="194"/>
      <c r="V63" s="411"/>
      <c r="X63" s="410"/>
      <c r="Y63" s="194"/>
      <c r="Z63" s="194"/>
      <c r="AA63" s="411"/>
      <c r="AC63" s="410"/>
      <c r="AD63" s="194"/>
      <c r="AE63" s="194"/>
      <c r="AF63" s="411"/>
      <c r="AH63" s="410"/>
      <c r="AI63" s="194"/>
      <c r="AJ63" s="194"/>
      <c r="AK63" s="411"/>
      <c r="AM63" s="410"/>
      <c r="AN63" s="194"/>
      <c r="AO63" s="194"/>
      <c r="AP63" s="411"/>
      <c r="AR63" s="410"/>
      <c r="AS63" s="194"/>
      <c r="AT63" s="194"/>
      <c r="AU63" s="411"/>
      <c r="AW63" s="410"/>
      <c r="AX63" s="194"/>
      <c r="AY63" s="194"/>
      <c r="AZ63" s="411"/>
      <c r="BB63" s="410"/>
      <c r="BC63" s="194"/>
      <c r="BD63" s="194"/>
      <c r="BE63" s="411"/>
      <c r="BG63" s="410"/>
      <c r="BH63" s="194"/>
      <c r="BI63" s="194"/>
      <c r="BJ63" s="411"/>
      <c r="BK63" s="1"/>
      <c r="BL63" s="410"/>
      <c r="BM63" s="194"/>
      <c r="BN63" s="194"/>
      <c r="BO63" s="411"/>
      <c r="BP63" s="1"/>
      <c r="BQ63" s="410"/>
      <c r="BR63" s="194"/>
      <c r="BS63" s="194"/>
      <c r="BT63" s="411"/>
      <c r="BU63" s="1"/>
      <c r="BV63" s="191"/>
      <c r="BW63" s="192"/>
      <c r="BX63" s="194"/>
      <c r="BY63" s="194"/>
      <c r="BZ63" s="194"/>
      <c r="CA63" s="190"/>
      <c r="CB63" s="190"/>
      <c r="CC63" s="190"/>
      <c r="CD63" s="190"/>
      <c r="CE63" s="190"/>
      <c r="CF63" s="190"/>
      <c r="CG63" s="190"/>
      <c r="CH63" s="190"/>
      <c r="CI63" s="189"/>
      <c r="CJ63" s="736"/>
      <c r="CK63" s="736"/>
      <c r="CL63" s="736"/>
      <c r="CM63" s="736"/>
    </row>
    <row r="64" spans="1:91" x14ac:dyDescent="0.25">
      <c r="A64" s="195" t="s">
        <v>184</v>
      </c>
      <c r="B64" s="196"/>
      <c r="D64" s="66">
        <v>16.836812309999996</v>
      </c>
      <c r="E64" s="67">
        <v>20.452856959999998</v>
      </c>
      <c r="F64" s="67">
        <v>19.760010049999998</v>
      </c>
      <c r="G64" s="68">
        <v>28.504849709999998</v>
      </c>
      <c r="H64" s="8"/>
      <c r="I64" s="66">
        <v>25.381397650000004</v>
      </c>
      <c r="J64" s="67">
        <v>27.93577093</v>
      </c>
      <c r="K64" s="67">
        <v>22.365816210000002</v>
      </c>
      <c r="L64" s="68">
        <v>26.886958800000002</v>
      </c>
      <c r="M64" s="8"/>
      <c r="N64" s="66">
        <v>25.181760290000003</v>
      </c>
      <c r="O64" s="67">
        <v>31.001629639999997</v>
      </c>
      <c r="P64" s="67">
        <v>29.222664580000007</v>
      </c>
      <c r="Q64" s="68">
        <v>23.725042410000004</v>
      </c>
      <c r="R64" s="8"/>
      <c r="S64" s="66">
        <v>32.574706499999998</v>
      </c>
      <c r="T64" s="67">
        <v>25.613319009999998</v>
      </c>
      <c r="U64" s="67">
        <v>22.917861669999997</v>
      </c>
      <c r="V64" s="68">
        <v>24.595094940000003</v>
      </c>
      <c r="W64" s="8"/>
      <c r="X64" s="66">
        <v>27.509280359999998</v>
      </c>
      <c r="Y64" s="67">
        <v>37.791871699999987</v>
      </c>
      <c r="Z64" s="67">
        <v>38.877157769999997</v>
      </c>
      <c r="AA64" s="68">
        <v>33.330795389999992</v>
      </c>
      <c r="AB64" s="8"/>
      <c r="AC64" s="66">
        <v>37.158953880716382</v>
      </c>
      <c r="AD64" s="67">
        <v>36.005204521605414</v>
      </c>
      <c r="AE64" s="67">
        <v>35.267699436824451</v>
      </c>
      <c r="AF64" s="68">
        <v>34.550398056560908</v>
      </c>
      <c r="AG64" s="8"/>
      <c r="AH64" s="66">
        <v>43.902061379999999</v>
      </c>
      <c r="AI64" s="67">
        <v>36.256068680000006</v>
      </c>
      <c r="AJ64" s="67">
        <v>45.824702900000013</v>
      </c>
      <c r="AK64" s="68">
        <v>37.139317690000013</v>
      </c>
      <c r="AL64" s="8"/>
      <c r="AM64" s="66">
        <v>47.530186059999998</v>
      </c>
      <c r="AN64" s="67">
        <v>33.376312139999996</v>
      </c>
      <c r="AO64" s="67">
        <v>38.35209764999999</v>
      </c>
      <c r="AP64" s="68">
        <v>34.414164939999985</v>
      </c>
      <c r="AQ64" s="576"/>
      <c r="AR64" s="66">
        <v>42.065501629999993</v>
      </c>
      <c r="AS64" s="67">
        <v>61.983001439999995</v>
      </c>
      <c r="AT64" s="67">
        <v>43.360123899999998</v>
      </c>
      <c r="AU64" s="68">
        <v>32.188758869999994</v>
      </c>
      <c r="AV64" s="576"/>
      <c r="AW64" s="66">
        <v>30.44609552</v>
      </c>
      <c r="AX64" s="67">
        <v>22.256405760000003</v>
      </c>
      <c r="AY64" s="67">
        <v>25.267866270000003</v>
      </c>
      <c r="AZ64" s="68">
        <v>18.287590990000005</v>
      </c>
      <c r="BA64" s="576"/>
      <c r="BB64" s="66">
        <v>15.162132430000003</v>
      </c>
      <c r="BC64" s="67">
        <v>19.534702800000005</v>
      </c>
      <c r="BD64" s="67">
        <v>17.244268620000003</v>
      </c>
      <c r="BE64" s="68">
        <v>20.780387270000006</v>
      </c>
      <c r="BF64" s="576"/>
      <c r="BG64" s="66">
        <v>22.124339080000002</v>
      </c>
      <c r="BH64" s="67">
        <v>28.04949774000001</v>
      </c>
      <c r="BI64" s="67">
        <v>25.052049240000009</v>
      </c>
      <c r="BJ64" s="447">
        <v>32.026755620000017</v>
      </c>
      <c r="BK64" s="585"/>
      <c r="BL64" s="66">
        <v>37.818264979999995</v>
      </c>
      <c r="BM64" s="67">
        <v>44.219911000000003</v>
      </c>
      <c r="BN64" s="67">
        <v>44.84253910999999</v>
      </c>
      <c r="BO64" s="447">
        <v>46.841692099999989</v>
      </c>
      <c r="BP64" s="585"/>
      <c r="BQ64" s="66">
        <v>43.586475060000005</v>
      </c>
      <c r="BR64" s="67">
        <v>59.275198670000002</v>
      </c>
      <c r="BS64" s="67">
        <v>40.567947450000005</v>
      </c>
      <c r="BT64" s="447">
        <v>49.161108290000001</v>
      </c>
      <c r="BU64" s="585"/>
      <c r="BV64" s="353">
        <f t="shared" ref="BV64:BV72" si="223">INDEX(D64:G64,1,COUNT(D64:G64))</f>
        <v>28.504849709999998</v>
      </c>
      <c r="BW64" s="354">
        <f t="shared" ref="BW64:BW72" si="224">INDEX(I64:L64,1,COUNT(I64:L64))</f>
        <v>26.886958800000002</v>
      </c>
      <c r="BX64" s="354">
        <f t="shared" ref="BX64:BX72" si="225">INDEX(N64:Q64,1,COUNT(N64:Q64))</f>
        <v>23.725042410000004</v>
      </c>
      <c r="BY64" s="354">
        <f t="shared" ref="BY64:BY72" si="226">INDEX(S64:V64,1,COUNT(S64:V64))</f>
        <v>24.595094940000003</v>
      </c>
      <c r="BZ64" s="354">
        <f t="shared" ref="BZ64:BZ72" si="227">INDEX(X64:AA64,1,COUNT(X64:AA64))</f>
        <v>33.330795389999992</v>
      </c>
      <c r="CA64" s="354">
        <f t="shared" ref="CA64:CA72" si="228">INDEX(AC64:AF64,1,COUNT(AC64:AF64))</f>
        <v>34.550398056560908</v>
      </c>
      <c r="CB64" s="354">
        <f t="shared" ref="CB64:CB72" si="229">INDEX(AH64:AK64,1,COUNT(AH64:AK64))</f>
        <v>37.139317690000013</v>
      </c>
      <c r="CC64" s="354">
        <f t="shared" ref="CC64:CC72" si="230">INDEX(AM64:AP64,1,COUNT(AM64:AP64))</f>
        <v>34.414164939999985</v>
      </c>
      <c r="CD64" s="354">
        <f t="shared" ref="CD64:CD72" si="231">INDEX(AR64:AU64,1,COUNT(AR64:AU64))</f>
        <v>32.188758869999994</v>
      </c>
      <c r="CE64" s="354">
        <f t="shared" ref="CE64:CE72" si="232">INDEX(AW64:AZ64,1,COUNT(AW64:AZ64))</f>
        <v>18.287590990000005</v>
      </c>
      <c r="CF64" s="354">
        <f t="shared" ref="CF64:CF72" si="233">INDEX(BB64:BE64,1,COUNT(BB64:BE64))</f>
        <v>20.780387270000006</v>
      </c>
      <c r="CG64" s="413">
        <f t="shared" ref="CG64:CG72" si="234">INDEX(BG64:BJ64,1,COUNT(BG64:BJ64))</f>
        <v>32.026755620000017</v>
      </c>
      <c r="CH64" s="413">
        <f>INDEX(BL64:BO64,1,COUNT(BL64:BO64))</f>
        <v>46.841692099999989</v>
      </c>
      <c r="CI64" s="414">
        <f t="shared" ref="CI64:CI73" si="235">INDEX(BQ64:BT64,1,COUNT(BQ64:BT64))</f>
        <v>49.161108290000001</v>
      </c>
      <c r="CJ64" s="736"/>
      <c r="CK64" s="736"/>
      <c r="CL64" s="736"/>
      <c r="CM64" s="736"/>
    </row>
    <row r="65" spans="1:91" x14ac:dyDescent="0.25">
      <c r="A65" s="195" t="s">
        <v>96</v>
      </c>
      <c r="B65" s="203"/>
      <c r="D65" s="66">
        <v>1.79083744</v>
      </c>
      <c r="E65" s="67">
        <v>2.00792423</v>
      </c>
      <c r="F65" s="67">
        <v>2.2152969899999997</v>
      </c>
      <c r="G65" s="68">
        <v>2.3068409299999999</v>
      </c>
      <c r="H65" s="8"/>
      <c r="I65" s="66">
        <v>2.3580612899999998</v>
      </c>
      <c r="J65" s="67">
        <v>2.0799288100000002</v>
      </c>
      <c r="K65" s="67">
        <v>2.0313337600000003</v>
      </c>
      <c r="L65" s="68">
        <v>1.9295025200000002</v>
      </c>
      <c r="M65" s="8"/>
      <c r="N65" s="66">
        <v>1.866404</v>
      </c>
      <c r="O65" s="67">
        <v>1.8365622099999999</v>
      </c>
      <c r="P65" s="67">
        <v>1.5994260999999996</v>
      </c>
      <c r="Q65" s="68">
        <v>1.8630084199999997</v>
      </c>
      <c r="R65" s="8"/>
      <c r="S65" s="66">
        <v>2.2288880099999999</v>
      </c>
      <c r="T65" s="67">
        <v>2.6467695599999996</v>
      </c>
      <c r="U65" s="67">
        <v>2.5968907899999998</v>
      </c>
      <c r="V65" s="68">
        <v>6.5487264999999999</v>
      </c>
      <c r="W65" s="8"/>
      <c r="X65" s="66">
        <v>6.6361611999999983</v>
      </c>
      <c r="Y65" s="67">
        <v>6.765878449999998</v>
      </c>
      <c r="Z65" s="67">
        <v>6.886537279999998</v>
      </c>
      <c r="AA65" s="68">
        <v>6.242604759999999</v>
      </c>
      <c r="AB65" s="8"/>
      <c r="AC65" s="66">
        <v>6.4086367599999994</v>
      </c>
      <c r="AD65" s="67">
        <v>6.6176880200000001</v>
      </c>
      <c r="AE65" s="67">
        <v>6.8272210600000003</v>
      </c>
      <c r="AF65" s="68">
        <v>5.6258707900000013</v>
      </c>
      <c r="AG65" s="8"/>
      <c r="AH65" s="66">
        <v>5.63437111</v>
      </c>
      <c r="AI65" s="67">
        <v>5.8982158799999995</v>
      </c>
      <c r="AJ65" s="67">
        <v>6.2160917699999994</v>
      </c>
      <c r="AK65" s="68">
        <v>5.5645957400000006</v>
      </c>
      <c r="AL65" s="8"/>
      <c r="AM65" s="66">
        <v>5.9173079899999994</v>
      </c>
      <c r="AN65" s="67">
        <v>5.9333375099999994</v>
      </c>
      <c r="AO65" s="67">
        <v>6.2597362599999995</v>
      </c>
      <c r="AP65" s="68">
        <v>6.0850828899999989</v>
      </c>
      <c r="AQ65" s="576"/>
      <c r="AR65" s="66">
        <v>6.50066246</v>
      </c>
      <c r="AS65" s="67">
        <v>8.1063477800000001</v>
      </c>
      <c r="AT65" s="67">
        <v>7.8113866399999994</v>
      </c>
      <c r="AU65" s="68">
        <v>7.7560601600000005</v>
      </c>
      <c r="AV65" s="576"/>
      <c r="AW65" s="66">
        <v>7.9137442200000008</v>
      </c>
      <c r="AX65" s="67">
        <v>7.8554076100000012</v>
      </c>
      <c r="AY65" s="67">
        <v>8.6971932400000025</v>
      </c>
      <c r="AZ65" s="68">
        <v>8.8245469300000021</v>
      </c>
      <c r="BA65" s="576"/>
      <c r="BB65" s="66">
        <v>9.008664490000001</v>
      </c>
      <c r="BC65" s="67">
        <v>9.7469504799999989</v>
      </c>
      <c r="BD65" s="67">
        <v>10.434088289999998</v>
      </c>
      <c r="BE65" s="68">
        <v>10.482514049999999</v>
      </c>
      <c r="BF65" s="576"/>
      <c r="BG65" s="66">
        <v>10.289324349999999</v>
      </c>
      <c r="BH65" s="67">
        <v>10.452190760000001</v>
      </c>
      <c r="BI65" s="67">
        <v>11.237320300000002</v>
      </c>
      <c r="BJ65" s="447">
        <v>11.919873530000002</v>
      </c>
      <c r="BK65" s="585"/>
      <c r="BL65" s="66">
        <v>12.057549329999999</v>
      </c>
      <c r="BM65" s="67">
        <v>12.399889929999997</v>
      </c>
      <c r="BN65" s="67">
        <v>12.639430299999999</v>
      </c>
      <c r="BO65" s="447">
        <v>12.884709979999998</v>
      </c>
      <c r="BP65" s="585"/>
      <c r="BQ65" s="66">
        <v>13.52375309</v>
      </c>
      <c r="BR65" s="67">
        <v>13.199605570000001</v>
      </c>
      <c r="BS65" s="67">
        <v>13.111770029999999</v>
      </c>
      <c r="BT65" s="447">
        <v>13.45849093</v>
      </c>
      <c r="BU65" s="585"/>
      <c r="BV65" s="353">
        <f t="shared" si="223"/>
        <v>2.3068409299999999</v>
      </c>
      <c r="BW65" s="354">
        <f t="shared" si="224"/>
        <v>1.9295025200000002</v>
      </c>
      <c r="BX65" s="354">
        <f t="shared" si="225"/>
        <v>1.8630084199999997</v>
      </c>
      <c r="BY65" s="354">
        <f t="shared" si="226"/>
        <v>6.5487264999999999</v>
      </c>
      <c r="BZ65" s="354">
        <f t="shared" si="227"/>
        <v>6.242604759999999</v>
      </c>
      <c r="CA65" s="354">
        <f t="shared" si="228"/>
        <v>5.6258707900000013</v>
      </c>
      <c r="CB65" s="354">
        <f t="shared" si="229"/>
        <v>5.5645957400000006</v>
      </c>
      <c r="CC65" s="354">
        <f t="shared" si="230"/>
        <v>6.0850828899999989</v>
      </c>
      <c r="CD65" s="354">
        <f t="shared" si="231"/>
        <v>7.7560601600000005</v>
      </c>
      <c r="CE65" s="354">
        <f t="shared" si="232"/>
        <v>8.8245469300000021</v>
      </c>
      <c r="CF65" s="354">
        <f t="shared" si="233"/>
        <v>10.482514049999999</v>
      </c>
      <c r="CG65" s="413">
        <f t="shared" si="234"/>
        <v>11.919873530000002</v>
      </c>
      <c r="CH65" s="413">
        <f t="shared" ref="CH65:CH73" si="236">INDEX(BL65:BO65,1,COUNT(BL65:BO65))</f>
        <v>12.884709979999998</v>
      </c>
      <c r="CI65" s="414">
        <f t="shared" si="235"/>
        <v>13.45849093</v>
      </c>
      <c r="CJ65" s="736"/>
      <c r="CK65" s="736"/>
      <c r="CL65" s="736"/>
      <c r="CM65" s="736"/>
    </row>
    <row r="66" spans="1:91" x14ac:dyDescent="0.25">
      <c r="A66" s="206" t="s">
        <v>185</v>
      </c>
      <c r="B66" s="205"/>
      <c r="D66" s="66">
        <v>7.0013159199999997</v>
      </c>
      <c r="E66" s="67">
        <v>7.3223350800000002</v>
      </c>
      <c r="F66" s="67">
        <v>10.88694025</v>
      </c>
      <c r="G66" s="68">
        <v>11.106774549999999</v>
      </c>
      <c r="H66" s="8"/>
      <c r="I66" s="66">
        <v>11.082686379999998</v>
      </c>
      <c r="J66" s="67">
        <v>11.12543434</v>
      </c>
      <c r="K66" s="67">
        <v>11.207092340000001</v>
      </c>
      <c r="L66" s="68">
        <v>10.840146880000001</v>
      </c>
      <c r="M66" s="8"/>
      <c r="N66" s="66">
        <v>10.642301790000001</v>
      </c>
      <c r="O66" s="67">
        <v>10.445676360000002</v>
      </c>
      <c r="P66" s="67">
        <v>10.24063132</v>
      </c>
      <c r="Q66" s="68">
        <v>9.9176474100000007</v>
      </c>
      <c r="R66" s="8"/>
      <c r="S66" s="66">
        <v>9.8218110900000006</v>
      </c>
      <c r="T66" s="67">
        <v>9.8938291700000001</v>
      </c>
      <c r="U66" s="67">
        <v>10.754445329999998</v>
      </c>
      <c r="V66" s="68">
        <v>6.853339489999998</v>
      </c>
      <c r="W66" s="8"/>
      <c r="X66" s="66">
        <v>2.759352059999999</v>
      </c>
      <c r="Y66" s="67">
        <v>0.38781727999999943</v>
      </c>
      <c r="Z66" s="67">
        <v>4.0788631999999998</v>
      </c>
      <c r="AA66" s="68">
        <v>0.54369696000000001</v>
      </c>
      <c r="AB66" s="8"/>
      <c r="AC66" s="66">
        <v>0.73507114000000007</v>
      </c>
      <c r="AD66" s="67">
        <v>0.67543600999999998</v>
      </c>
      <c r="AE66" s="67">
        <v>0.53475563000000004</v>
      </c>
      <c r="AF66" s="68">
        <v>0.53424472000000001</v>
      </c>
      <c r="AG66" s="8"/>
      <c r="AH66" s="66">
        <v>2.4980301700000003</v>
      </c>
      <c r="AI66" s="67">
        <v>17.654939899999999</v>
      </c>
      <c r="AJ66" s="67">
        <v>8.6342190700000003</v>
      </c>
      <c r="AK66" s="68">
        <v>3.7215466999999998</v>
      </c>
      <c r="AL66" s="8"/>
      <c r="AM66" s="66">
        <v>4.7824586500000015</v>
      </c>
      <c r="AN66" s="67">
        <v>14.83454629</v>
      </c>
      <c r="AO66" s="67">
        <v>27.030559330000006</v>
      </c>
      <c r="AP66" s="68">
        <v>28.259588540000003</v>
      </c>
      <c r="AQ66" s="576"/>
      <c r="AR66" s="66">
        <v>23.403962839999998</v>
      </c>
      <c r="AS66" s="67">
        <v>17.435364460000002</v>
      </c>
      <c r="AT66" s="67">
        <v>15.186357050000005</v>
      </c>
      <c r="AU66" s="68">
        <v>21.651435020000008</v>
      </c>
      <c r="AV66" s="576"/>
      <c r="AW66" s="66">
        <v>25.600800879999994</v>
      </c>
      <c r="AX66" s="67">
        <v>29.212585749999995</v>
      </c>
      <c r="AY66" s="67">
        <v>24.100607360000001</v>
      </c>
      <c r="AZ66" s="68">
        <v>15.836272970000001</v>
      </c>
      <c r="BA66" s="576"/>
      <c r="BB66" s="66">
        <v>15.298175499999999</v>
      </c>
      <c r="BC66" s="67">
        <v>13.581684190000001</v>
      </c>
      <c r="BD66" s="67">
        <v>7.6585664800000002</v>
      </c>
      <c r="BE66" s="68">
        <v>11.027579280000001</v>
      </c>
      <c r="BF66" s="576"/>
      <c r="BG66" s="66">
        <v>39.545978779999999</v>
      </c>
      <c r="BH66" s="67">
        <v>35.479183689999999</v>
      </c>
      <c r="BI66" s="67">
        <v>45.752828089999994</v>
      </c>
      <c r="BJ66" s="447">
        <v>46.153334639999997</v>
      </c>
      <c r="BK66" s="585"/>
      <c r="BL66" s="66">
        <v>6.6433267600000017</v>
      </c>
      <c r="BM66" s="67">
        <v>5.9862857699999985</v>
      </c>
      <c r="BN66" s="67">
        <v>4.472493179999999</v>
      </c>
      <c r="BO66" s="447">
        <v>2.3949678499999987</v>
      </c>
      <c r="BP66" s="585"/>
      <c r="BQ66" s="66">
        <v>2.3757155000000001</v>
      </c>
      <c r="BR66" s="67">
        <v>1.83509952</v>
      </c>
      <c r="BS66" s="67">
        <v>0.18566566000000001</v>
      </c>
      <c r="BT66" s="447">
        <v>1.59974847</v>
      </c>
      <c r="BU66" s="585"/>
      <c r="BV66" s="353">
        <f t="shared" si="223"/>
        <v>11.106774549999999</v>
      </c>
      <c r="BW66" s="354">
        <f t="shared" si="224"/>
        <v>10.840146880000001</v>
      </c>
      <c r="BX66" s="354">
        <f t="shared" si="225"/>
        <v>9.9176474100000007</v>
      </c>
      <c r="BY66" s="354">
        <f t="shared" si="226"/>
        <v>6.853339489999998</v>
      </c>
      <c r="BZ66" s="354">
        <f t="shared" si="227"/>
        <v>0.54369696000000001</v>
      </c>
      <c r="CA66" s="354">
        <f t="shared" si="228"/>
        <v>0.53424472000000001</v>
      </c>
      <c r="CB66" s="354">
        <f t="shared" si="229"/>
        <v>3.7215466999999998</v>
      </c>
      <c r="CC66" s="354">
        <f t="shared" si="230"/>
        <v>28.259588540000003</v>
      </c>
      <c r="CD66" s="354">
        <f t="shared" si="231"/>
        <v>21.651435020000008</v>
      </c>
      <c r="CE66" s="354">
        <f t="shared" si="232"/>
        <v>15.836272970000001</v>
      </c>
      <c r="CF66" s="354">
        <f t="shared" si="233"/>
        <v>11.027579280000001</v>
      </c>
      <c r="CG66" s="413">
        <f t="shared" si="234"/>
        <v>46.153334639999997</v>
      </c>
      <c r="CH66" s="413">
        <f t="shared" si="236"/>
        <v>2.3949678499999987</v>
      </c>
      <c r="CI66" s="414">
        <f t="shared" si="235"/>
        <v>1.59974847</v>
      </c>
      <c r="CJ66" s="736"/>
      <c r="CK66" s="736"/>
      <c r="CL66" s="736"/>
      <c r="CM66" s="736"/>
    </row>
    <row r="67" spans="1:91" x14ac:dyDescent="0.25">
      <c r="A67" s="206" t="s">
        <v>186</v>
      </c>
      <c r="B67" s="203"/>
      <c r="D67" s="66">
        <v>0</v>
      </c>
      <c r="E67" s="67">
        <v>0</v>
      </c>
      <c r="F67" s="67">
        <v>0</v>
      </c>
      <c r="G67" s="68">
        <v>0</v>
      </c>
      <c r="H67" s="8"/>
      <c r="I67" s="66">
        <v>0</v>
      </c>
      <c r="J67" s="67">
        <v>0</v>
      </c>
      <c r="K67" s="67">
        <v>0</v>
      </c>
      <c r="L67" s="68">
        <v>0</v>
      </c>
      <c r="M67" s="8"/>
      <c r="N67" s="66">
        <v>0</v>
      </c>
      <c r="O67" s="67">
        <v>0</v>
      </c>
      <c r="P67" s="67">
        <v>0</v>
      </c>
      <c r="Q67" s="68">
        <v>0</v>
      </c>
      <c r="R67" s="8"/>
      <c r="S67" s="66">
        <v>0</v>
      </c>
      <c r="T67" s="67">
        <v>0</v>
      </c>
      <c r="U67" s="67">
        <v>0</v>
      </c>
      <c r="V67" s="68">
        <v>0</v>
      </c>
      <c r="W67" s="8"/>
      <c r="X67" s="66">
        <v>0</v>
      </c>
      <c r="Y67" s="67">
        <v>0</v>
      </c>
      <c r="Z67" s="67">
        <v>0</v>
      </c>
      <c r="AA67" s="68">
        <v>0</v>
      </c>
      <c r="AB67" s="8"/>
      <c r="AC67" s="66">
        <v>0</v>
      </c>
      <c r="AD67" s="67">
        <v>0</v>
      </c>
      <c r="AE67" s="67">
        <v>0</v>
      </c>
      <c r="AF67" s="68">
        <v>0</v>
      </c>
      <c r="AG67" s="8"/>
      <c r="AH67" s="66">
        <v>0</v>
      </c>
      <c r="AI67" s="67">
        <v>0</v>
      </c>
      <c r="AJ67" s="67">
        <v>0</v>
      </c>
      <c r="AK67" s="68">
        <v>0</v>
      </c>
      <c r="AL67" s="8"/>
      <c r="AM67" s="66">
        <v>0</v>
      </c>
      <c r="AN67" s="67">
        <v>0</v>
      </c>
      <c r="AO67" s="67">
        <v>0</v>
      </c>
      <c r="AP67" s="68">
        <v>0</v>
      </c>
      <c r="AQ67" s="576"/>
      <c r="AR67" s="66">
        <v>0</v>
      </c>
      <c r="AS67" s="67">
        <v>0</v>
      </c>
      <c r="AT67" s="67">
        <v>0</v>
      </c>
      <c r="AU67" s="68">
        <v>0</v>
      </c>
      <c r="AV67" s="576"/>
      <c r="AW67" s="66">
        <v>0</v>
      </c>
      <c r="AX67" s="67">
        <v>0</v>
      </c>
      <c r="AY67" s="67">
        <v>0</v>
      </c>
      <c r="AZ67" s="68">
        <v>0</v>
      </c>
      <c r="BA67" s="576"/>
      <c r="BB67" s="66">
        <v>0</v>
      </c>
      <c r="BC67" s="67">
        <v>0</v>
      </c>
      <c r="BD67" s="67">
        <v>0</v>
      </c>
      <c r="BE67" s="68">
        <v>0</v>
      </c>
      <c r="BF67" s="576"/>
      <c r="BG67" s="66">
        <v>0</v>
      </c>
      <c r="BH67" s="67">
        <v>0</v>
      </c>
      <c r="BI67" s="67">
        <v>0</v>
      </c>
      <c r="BJ67" s="447">
        <v>0</v>
      </c>
      <c r="BK67" s="585"/>
      <c r="BL67" s="66">
        <v>43.07081024</v>
      </c>
      <c r="BM67" s="67">
        <v>39.982111110000005</v>
      </c>
      <c r="BN67" s="67">
        <v>48.830443119999998</v>
      </c>
      <c r="BO67" s="447">
        <v>47.466343089999995</v>
      </c>
      <c r="BP67" s="585"/>
      <c r="BQ67" s="66">
        <v>48.929760459999997</v>
      </c>
      <c r="BR67" s="67">
        <v>29.099699620000003</v>
      </c>
      <c r="BS67" s="67">
        <v>31.446899010000003</v>
      </c>
      <c r="BT67" s="447">
        <v>33.696790700000001</v>
      </c>
      <c r="BU67" s="585"/>
      <c r="BV67" s="353">
        <f>INDEX(D67:G67,1,COUNT(D67:G67))</f>
        <v>0</v>
      </c>
      <c r="BW67" s="354">
        <f>INDEX(I67:L67,1,COUNT(I67:L67))</f>
        <v>0</v>
      </c>
      <c r="BX67" s="354">
        <f>INDEX(N67:Q67,1,COUNT(N67:Q67))</f>
        <v>0</v>
      </c>
      <c r="BY67" s="354">
        <f>INDEX(S67:V67,1,COUNT(S67:V67))</f>
        <v>0</v>
      </c>
      <c r="BZ67" s="354">
        <f>INDEX(X67:AA67,1,COUNT(X67:AA67))</f>
        <v>0</v>
      </c>
      <c r="CA67" s="354">
        <f>INDEX(AC67:AF67,1,COUNT(AC67:AF67))</f>
        <v>0</v>
      </c>
      <c r="CB67" s="354">
        <f>INDEX(AH67:AK67,1,COUNT(AH67:AK67))</f>
        <v>0</v>
      </c>
      <c r="CC67" s="354">
        <f>INDEX(AM67:AP67,1,COUNT(AM67:AP67))</f>
        <v>0</v>
      </c>
      <c r="CD67" s="354">
        <f>INDEX(AR67:AU67,1,COUNT(AR67:AU67))</f>
        <v>0</v>
      </c>
      <c r="CE67" s="354">
        <f>INDEX(AW67:AZ67,1,COUNT(AW67:AZ67))</f>
        <v>0</v>
      </c>
      <c r="CF67" s="354">
        <f>INDEX(BB67:BE67,1,COUNT(BB67:BE67))</f>
        <v>0</v>
      </c>
      <c r="CG67" s="413">
        <f>INDEX(BG67:BJ67,1,COUNT(BG67:BJ67))</f>
        <v>0</v>
      </c>
      <c r="CH67" s="413">
        <f>INDEX(BL67:BO67,1,COUNT(BL67:BO67))</f>
        <v>47.466343089999995</v>
      </c>
      <c r="CI67" s="414">
        <f>INDEX(BQ67:BT67,1,COUNT(BQ67:BT67))</f>
        <v>33.696790700000001</v>
      </c>
      <c r="CJ67" s="736"/>
      <c r="CK67" s="736"/>
      <c r="CL67" s="736"/>
      <c r="CM67" s="736"/>
    </row>
    <row r="68" spans="1:91" x14ac:dyDescent="0.25">
      <c r="A68" s="206" t="s">
        <v>187</v>
      </c>
      <c r="B68" s="203"/>
      <c r="D68" s="66">
        <v>0</v>
      </c>
      <c r="E68" s="67">
        <v>0</v>
      </c>
      <c r="F68" s="67">
        <v>0</v>
      </c>
      <c r="G68" s="68">
        <v>0</v>
      </c>
      <c r="H68" s="8"/>
      <c r="I68" s="66">
        <v>0</v>
      </c>
      <c r="J68" s="67">
        <v>0</v>
      </c>
      <c r="K68" s="67">
        <v>0</v>
      </c>
      <c r="L68" s="68">
        <v>0</v>
      </c>
      <c r="M68" s="8"/>
      <c r="N68" s="66">
        <v>0</v>
      </c>
      <c r="O68" s="67">
        <v>0</v>
      </c>
      <c r="P68" s="67">
        <v>0</v>
      </c>
      <c r="Q68" s="68">
        <v>0</v>
      </c>
      <c r="R68" s="8"/>
      <c r="S68" s="66">
        <v>0</v>
      </c>
      <c r="T68" s="67">
        <v>0</v>
      </c>
      <c r="U68" s="67">
        <v>0</v>
      </c>
      <c r="V68" s="68">
        <v>0</v>
      </c>
      <c r="W68" s="8"/>
      <c r="X68" s="66">
        <v>0</v>
      </c>
      <c r="Y68" s="67">
        <v>0</v>
      </c>
      <c r="Z68" s="67">
        <v>0</v>
      </c>
      <c r="AA68" s="68">
        <v>0</v>
      </c>
      <c r="AB68" s="8"/>
      <c r="AC68" s="66">
        <v>0</v>
      </c>
      <c r="AD68" s="67">
        <v>0</v>
      </c>
      <c r="AE68" s="67">
        <v>0</v>
      </c>
      <c r="AF68" s="68">
        <v>0</v>
      </c>
      <c r="AG68" s="8"/>
      <c r="AH68" s="66">
        <v>0</v>
      </c>
      <c r="AI68" s="67">
        <v>0</v>
      </c>
      <c r="AJ68" s="67">
        <v>0</v>
      </c>
      <c r="AK68" s="68">
        <v>0</v>
      </c>
      <c r="AL68" s="8"/>
      <c r="AM68" s="66">
        <v>0</v>
      </c>
      <c r="AN68" s="67">
        <v>0</v>
      </c>
      <c r="AO68" s="67">
        <v>0</v>
      </c>
      <c r="AP68" s="68">
        <v>0</v>
      </c>
      <c r="AQ68" s="576"/>
      <c r="AR68" s="66">
        <v>0</v>
      </c>
      <c r="AS68" s="67">
        <v>0</v>
      </c>
      <c r="AT68" s="67">
        <v>0</v>
      </c>
      <c r="AU68" s="68">
        <v>0</v>
      </c>
      <c r="AV68" s="576"/>
      <c r="AW68" s="66">
        <v>0</v>
      </c>
      <c r="AX68" s="67">
        <v>0</v>
      </c>
      <c r="AY68" s="67">
        <v>0</v>
      </c>
      <c r="AZ68" s="68">
        <v>0</v>
      </c>
      <c r="BA68" s="576"/>
      <c r="BB68" s="66">
        <v>0</v>
      </c>
      <c r="BC68" s="67">
        <v>0</v>
      </c>
      <c r="BD68" s="67">
        <v>0</v>
      </c>
      <c r="BE68" s="68">
        <v>0</v>
      </c>
      <c r="BF68" s="576"/>
      <c r="BG68" s="66">
        <v>8.8419761599999998</v>
      </c>
      <c r="BH68" s="67">
        <v>8.9561361700000006</v>
      </c>
      <c r="BI68" s="67">
        <v>11.455444819999999</v>
      </c>
      <c r="BJ68" s="447">
        <v>10.863131269999998</v>
      </c>
      <c r="BK68" s="585"/>
      <c r="BL68" s="66">
        <v>10.034697550000001</v>
      </c>
      <c r="BM68" s="67">
        <v>8.6638779799999988</v>
      </c>
      <c r="BN68" s="67">
        <v>8.9073111399999991</v>
      </c>
      <c r="BO68" s="447">
        <v>8.7193504599999994</v>
      </c>
      <c r="BP68" s="585"/>
      <c r="BQ68" s="66">
        <v>8.8483698200000003</v>
      </c>
      <c r="BR68" s="67">
        <v>8.9237803299999996</v>
      </c>
      <c r="BS68" s="67">
        <v>9.16300472</v>
      </c>
      <c r="BT68" s="447">
        <v>9.4454591899999993</v>
      </c>
      <c r="BU68" s="585"/>
      <c r="BV68" s="353">
        <f>INDEX(D68:G68,1,COUNT(D68:G68))</f>
        <v>0</v>
      </c>
      <c r="BW68" s="354">
        <f>INDEX(I68:L68,1,COUNT(I68:L68))</f>
        <v>0</v>
      </c>
      <c r="BX68" s="354">
        <f>INDEX(N68:Q68,1,COUNT(N68:Q68))</f>
        <v>0</v>
      </c>
      <c r="BY68" s="354">
        <f>INDEX(S68:V68,1,COUNT(S68:V68))</f>
        <v>0</v>
      </c>
      <c r="BZ68" s="354">
        <f>INDEX(X68:AA68,1,COUNT(X68:AA68))</f>
        <v>0</v>
      </c>
      <c r="CA68" s="354">
        <f>INDEX(AC68:AF68,1,COUNT(AC68:AF68))</f>
        <v>0</v>
      </c>
      <c r="CB68" s="354">
        <f>INDEX(AH68:AK68,1,COUNT(AH68:AK68))</f>
        <v>0</v>
      </c>
      <c r="CC68" s="354">
        <f>INDEX(AM68:AP68,1,COUNT(AM68:AP68))</f>
        <v>0</v>
      </c>
      <c r="CD68" s="354">
        <f>INDEX(AR68:AU68,1,COUNT(AR68:AU68))</f>
        <v>0</v>
      </c>
      <c r="CE68" s="354">
        <f>INDEX(AW68:AZ68,1,COUNT(AW68:AZ68))</f>
        <v>0</v>
      </c>
      <c r="CF68" s="354">
        <f>INDEX(BB68:BE68,1,COUNT(BB68:BE68))</f>
        <v>0</v>
      </c>
      <c r="CG68" s="413">
        <f>INDEX(BG68:BJ68,1,COUNT(BG68:BJ68))</f>
        <v>10.863131269999998</v>
      </c>
      <c r="CH68" s="413">
        <f>INDEX(BL68:BO68,1,COUNT(BL68:BO68))</f>
        <v>8.7193504599999994</v>
      </c>
      <c r="CI68" s="414">
        <f>INDEX(BQ68:BT68,1,COUNT(BQ68:BT68))</f>
        <v>9.4454591899999993</v>
      </c>
      <c r="CJ68" s="736"/>
      <c r="CK68" s="736"/>
      <c r="CL68" s="736"/>
      <c r="CM68" s="736"/>
    </row>
    <row r="69" spans="1:91" x14ac:dyDescent="0.25">
      <c r="A69" s="206" t="s">
        <v>50</v>
      </c>
      <c r="B69" s="203"/>
      <c r="D69" s="66">
        <v>0</v>
      </c>
      <c r="E69" s="67">
        <v>0</v>
      </c>
      <c r="F69" s="67">
        <v>0</v>
      </c>
      <c r="G69" s="68">
        <v>0</v>
      </c>
      <c r="H69" s="8"/>
      <c r="I69" s="66">
        <v>0</v>
      </c>
      <c r="J69" s="67">
        <v>0</v>
      </c>
      <c r="K69" s="67">
        <v>0</v>
      </c>
      <c r="L69" s="68">
        <v>0</v>
      </c>
      <c r="M69" s="8"/>
      <c r="N69" s="66">
        <v>0</v>
      </c>
      <c r="O69" s="67">
        <v>0</v>
      </c>
      <c r="P69" s="67">
        <v>0</v>
      </c>
      <c r="Q69" s="68">
        <v>0</v>
      </c>
      <c r="R69" s="8"/>
      <c r="S69" s="66">
        <v>0</v>
      </c>
      <c r="T69" s="67">
        <v>0</v>
      </c>
      <c r="U69" s="67">
        <v>0</v>
      </c>
      <c r="V69" s="68">
        <v>0</v>
      </c>
      <c r="W69" s="8"/>
      <c r="X69" s="66">
        <v>0</v>
      </c>
      <c r="Y69" s="67">
        <v>0</v>
      </c>
      <c r="Z69" s="67">
        <v>0</v>
      </c>
      <c r="AA69" s="68">
        <v>0</v>
      </c>
      <c r="AB69" s="8"/>
      <c r="AC69" s="66">
        <v>0</v>
      </c>
      <c r="AD69" s="67">
        <v>0</v>
      </c>
      <c r="AE69" s="67">
        <v>0</v>
      </c>
      <c r="AF69" s="68">
        <v>0</v>
      </c>
      <c r="AG69" s="8"/>
      <c r="AH69" s="66">
        <v>0</v>
      </c>
      <c r="AI69" s="67">
        <v>0</v>
      </c>
      <c r="AJ69" s="67">
        <v>0</v>
      </c>
      <c r="AK69" s="68">
        <v>0</v>
      </c>
      <c r="AL69" s="8"/>
      <c r="AM69" s="66">
        <v>0</v>
      </c>
      <c r="AN69" s="67">
        <v>0</v>
      </c>
      <c r="AO69" s="67">
        <v>0</v>
      </c>
      <c r="AP69" s="68">
        <v>0</v>
      </c>
      <c r="AQ69" s="576"/>
      <c r="AR69" s="66">
        <v>0</v>
      </c>
      <c r="AS69" s="67">
        <v>0</v>
      </c>
      <c r="AT69" s="67">
        <v>0</v>
      </c>
      <c r="AU69" s="68">
        <v>0</v>
      </c>
      <c r="AV69" s="576"/>
      <c r="AW69" s="66">
        <v>0</v>
      </c>
      <c r="AX69" s="67">
        <v>0</v>
      </c>
      <c r="AY69" s="67">
        <v>0</v>
      </c>
      <c r="AZ69" s="68">
        <v>0</v>
      </c>
      <c r="BA69" s="576"/>
      <c r="BB69" s="66">
        <v>0</v>
      </c>
      <c r="BC69" s="67">
        <v>0</v>
      </c>
      <c r="BD69" s="67">
        <v>0</v>
      </c>
      <c r="BE69" s="68">
        <v>0</v>
      </c>
      <c r="BF69" s="576"/>
      <c r="BG69" s="66">
        <v>48.820501259999993</v>
      </c>
      <c r="BH69" s="67">
        <v>52.102205480000002</v>
      </c>
      <c r="BI69" s="67">
        <v>55.736508149999999</v>
      </c>
      <c r="BJ69" s="447">
        <v>54.111938770000009</v>
      </c>
      <c r="BK69" s="585"/>
      <c r="BL69" s="66">
        <v>49.87971847999998</v>
      </c>
      <c r="BM69" s="67">
        <v>45.858265700000004</v>
      </c>
      <c r="BN69" s="67">
        <v>37.042830700000003</v>
      </c>
      <c r="BO69" s="447">
        <v>34.161136480000003</v>
      </c>
      <c r="BP69" s="585"/>
      <c r="BQ69" s="66">
        <v>35.609480390000002</v>
      </c>
      <c r="BR69" s="67">
        <v>36.756184990000001</v>
      </c>
      <c r="BS69" s="67">
        <v>24.723637030000003</v>
      </c>
      <c r="BT69" s="447">
        <v>33.666440610000002</v>
      </c>
      <c r="BU69" s="585"/>
      <c r="BV69" s="353">
        <f t="shared" ref="BV69" si="237">INDEX(D69:G69,1,COUNT(D69:G69))</f>
        <v>0</v>
      </c>
      <c r="BW69" s="354">
        <f t="shared" ref="BW69" si="238">INDEX(I69:L69,1,COUNT(I69:L69))</f>
        <v>0</v>
      </c>
      <c r="BX69" s="354">
        <f t="shared" ref="BX69" si="239">INDEX(N69:Q69,1,COUNT(N69:Q69))</f>
        <v>0</v>
      </c>
      <c r="BY69" s="354">
        <f t="shared" ref="BY69" si="240">INDEX(S69:V69,1,COUNT(S69:V69))</f>
        <v>0</v>
      </c>
      <c r="BZ69" s="354">
        <f t="shared" ref="BZ69" si="241">INDEX(X69:AA69,1,COUNT(X69:AA69))</f>
        <v>0</v>
      </c>
      <c r="CA69" s="354">
        <f t="shared" ref="CA69" si="242">INDEX(AC69:AF69,1,COUNT(AC69:AF69))</f>
        <v>0</v>
      </c>
      <c r="CB69" s="354">
        <f t="shared" ref="CB69" si="243">INDEX(AH69:AK69,1,COUNT(AH69:AK69))</f>
        <v>0</v>
      </c>
      <c r="CC69" s="354">
        <f t="shared" ref="CC69" si="244">INDEX(AM69:AP69,1,COUNT(AM69:AP69))</f>
        <v>0</v>
      </c>
      <c r="CD69" s="354">
        <f t="shared" ref="CD69" si="245">INDEX(AR69:AU69,1,COUNT(AR69:AU69))</f>
        <v>0</v>
      </c>
      <c r="CE69" s="354">
        <f t="shared" ref="CE69" si="246">INDEX(AW69:AZ69,1,COUNT(AW69:AZ69))</f>
        <v>0</v>
      </c>
      <c r="CF69" s="354">
        <f t="shared" ref="CF69" si="247">INDEX(BB69:BE69,1,COUNT(BB69:BE69))</f>
        <v>0</v>
      </c>
      <c r="CG69" s="413">
        <f t="shared" ref="CG69" si="248">INDEX(BG69:BJ69,1,COUNT(BG69:BJ69))</f>
        <v>54.111938770000009</v>
      </c>
      <c r="CH69" s="413">
        <f t="shared" ref="CH69" si="249">INDEX(BL69:BO69,1,COUNT(BL69:BO69))</f>
        <v>34.161136480000003</v>
      </c>
      <c r="CI69" s="414">
        <f t="shared" ref="CI69" si="250">INDEX(BQ69:BT69,1,COUNT(BQ69:BT69))</f>
        <v>33.666440610000002</v>
      </c>
      <c r="CJ69" s="736"/>
      <c r="CK69" s="736"/>
      <c r="CL69" s="736"/>
      <c r="CM69" s="736"/>
    </row>
    <row r="70" spans="1:91" x14ac:dyDescent="0.25">
      <c r="A70" s="206" t="s">
        <v>132</v>
      </c>
      <c r="B70" s="203"/>
      <c r="D70" s="66">
        <v>12.107529960000001</v>
      </c>
      <c r="E70" s="67">
        <v>10.987513220000002</v>
      </c>
      <c r="F70" s="67">
        <v>13.006203320000001</v>
      </c>
      <c r="G70" s="68">
        <v>16.440215480000003</v>
      </c>
      <c r="H70" s="8"/>
      <c r="I70" s="66">
        <v>21.758872179999997</v>
      </c>
      <c r="J70" s="67">
        <v>20.541301059999999</v>
      </c>
      <c r="K70" s="67">
        <v>14.871359330000001</v>
      </c>
      <c r="L70" s="68">
        <v>18.547585220000002</v>
      </c>
      <c r="M70" s="8"/>
      <c r="N70" s="66">
        <v>21.55881029</v>
      </c>
      <c r="O70" s="67">
        <v>19.69356518</v>
      </c>
      <c r="P70" s="67">
        <v>18.254445510000004</v>
      </c>
      <c r="Q70" s="68">
        <v>23.701204709999999</v>
      </c>
      <c r="R70" s="8"/>
      <c r="S70" s="66">
        <v>26.046706589999999</v>
      </c>
      <c r="T70" s="67">
        <v>32.216965529999996</v>
      </c>
      <c r="U70" s="67">
        <v>24.09252055</v>
      </c>
      <c r="V70" s="68">
        <v>20.911253029999997</v>
      </c>
      <c r="W70" s="8"/>
      <c r="X70" s="66">
        <v>163.51284163</v>
      </c>
      <c r="Y70" s="67">
        <v>159.51449716000002</v>
      </c>
      <c r="Z70" s="67">
        <v>194.59290364999998</v>
      </c>
      <c r="AA70" s="68">
        <v>392.95284511999995</v>
      </c>
      <c r="AB70" s="8"/>
      <c r="AC70" s="66">
        <v>23.086431469999987</v>
      </c>
      <c r="AD70" s="67">
        <v>27.009546219999983</v>
      </c>
      <c r="AE70" s="67">
        <v>17.783709999999985</v>
      </c>
      <c r="AF70" s="68">
        <v>16.030740299999984</v>
      </c>
      <c r="AG70" s="8"/>
      <c r="AH70" s="66">
        <v>13.569618970000001</v>
      </c>
      <c r="AI70" s="67">
        <v>21.982463990000003</v>
      </c>
      <c r="AJ70" s="67">
        <v>17.708991640000001</v>
      </c>
      <c r="AK70" s="68">
        <v>28.446525079999997</v>
      </c>
      <c r="AL70" s="8"/>
      <c r="AM70" s="66">
        <v>17.343709740000001</v>
      </c>
      <c r="AN70" s="67">
        <v>16.320471609999998</v>
      </c>
      <c r="AO70" s="67">
        <v>15.034454279999999</v>
      </c>
      <c r="AP70" s="68">
        <v>12.927648849999997</v>
      </c>
      <c r="AQ70" s="576"/>
      <c r="AR70" s="66">
        <v>20.84288922</v>
      </c>
      <c r="AS70" s="67">
        <v>30.123799900000002</v>
      </c>
      <c r="AT70" s="67">
        <v>29.983348149999998</v>
      </c>
      <c r="AU70" s="68">
        <v>31.012974679999999</v>
      </c>
      <c r="AV70" s="576"/>
      <c r="AW70" s="66">
        <v>30.813862159999999</v>
      </c>
      <c r="AX70" s="67">
        <v>27.276237510000009</v>
      </c>
      <c r="AY70" s="67">
        <v>23.843813440000005</v>
      </c>
      <c r="AZ70" s="68">
        <v>20.317587580000001</v>
      </c>
      <c r="BA70" s="576"/>
      <c r="BB70" s="66">
        <v>20.33274677</v>
      </c>
      <c r="BC70" s="67">
        <v>39.239917030000001</v>
      </c>
      <c r="BD70" s="67">
        <v>37.78011403</v>
      </c>
      <c r="BE70" s="68">
        <v>46.139502359999994</v>
      </c>
      <c r="BF70" s="576"/>
      <c r="BG70" s="66">
        <v>73.054005090000004</v>
      </c>
      <c r="BH70" s="67">
        <v>82.180279299999995</v>
      </c>
      <c r="BI70" s="67">
        <v>79.016481369999994</v>
      </c>
      <c r="BJ70" s="447">
        <v>77.436320789999996</v>
      </c>
      <c r="BK70" s="585"/>
      <c r="BL70" s="66">
        <v>66.629721570000001</v>
      </c>
      <c r="BM70" s="67">
        <v>49.88786752</v>
      </c>
      <c r="BN70" s="67">
        <v>38.038418610000001</v>
      </c>
      <c r="BO70" s="447">
        <v>28.958046759999998</v>
      </c>
      <c r="BP70" s="585"/>
      <c r="BQ70" s="66">
        <v>38.167471300000003</v>
      </c>
      <c r="BR70" s="67">
        <v>32.974713280000003</v>
      </c>
      <c r="BS70" s="67">
        <v>22.45975249</v>
      </c>
      <c r="BT70" s="447">
        <v>24.590357169999997</v>
      </c>
      <c r="BU70" s="585"/>
      <c r="BV70" s="353">
        <f t="shared" si="223"/>
        <v>16.440215480000003</v>
      </c>
      <c r="BW70" s="354">
        <f t="shared" si="224"/>
        <v>18.547585220000002</v>
      </c>
      <c r="BX70" s="354">
        <f t="shared" si="225"/>
        <v>23.701204709999999</v>
      </c>
      <c r="BY70" s="354">
        <f t="shared" si="226"/>
        <v>20.911253029999997</v>
      </c>
      <c r="BZ70" s="354">
        <f t="shared" si="227"/>
        <v>392.95284511999995</v>
      </c>
      <c r="CA70" s="354">
        <f t="shared" si="228"/>
        <v>16.030740299999984</v>
      </c>
      <c r="CB70" s="354">
        <f t="shared" si="229"/>
        <v>28.446525079999997</v>
      </c>
      <c r="CC70" s="354">
        <f t="shared" si="230"/>
        <v>12.927648849999997</v>
      </c>
      <c r="CD70" s="354">
        <f t="shared" si="231"/>
        <v>31.012974679999999</v>
      </c>
      <c r="CE70" s="354">
        <f t="shared" si="232"/>
        <v>20.317587580000001</v>
      </c>
      <c r="CF70" s="354">
        <f t="shared" si="233"/>
        <v>46.139502359999994</v>
      </c>
      <c r="CG70" s="413">
        <f t="shared" si="234"/>
        <v>77.436320789999996</v>
      </c>
      <c r="CH70" s="413">
        <f t="shared" si="236"/>
        <v>28.958046759999998</v>
      </c>
      <c r="CI70" s="414">
        <f t="shared" si="235"/>
        <v>24.590357169999997</v>
      </c>
      <c r="CJ70" s="736"/>
      <c r="CK70" s="736"/>
      <c r="CL70" s="736"/>
      <c r="CM70" s="736"/>
    </row>
    <row r="71" spans="1:91" x14ac:dyDescent="0.25">
      <c r="A71" s="206" t="s">
        <v>188</v>
      </c>
      <c r="B71" s="203"/>
      <c r="D71" s="66">
        <v>0</v>
      </c>
      <c r="E71" s="67">
        <v>0</v>
      </c>
      <c r="F71" s="67">
        <v>0</v>
      </c>
      <c r="G71" s="68">
        <v>0</v>
      </c>
      <c r="H71" s="8"/>
      <c r="I71" s="66">
        <v>0</v>
      </c>
      <c r="J71" s="67">
        <v>0</v>
      </c>
      <c r="K71" s="67">
        <v>0</v>
      </c>
      <c r="L71" s="68">
        <v>0</v>
      </c>
      <c r="M71" s="8"/>
      <c r="N71" s="66">
        <v>0</v>
      </c>
      <c r="O71" s="67">
        <v>0</v>
      </c>
      <c r="P71" s="67">
        <v>0</v>
      </c>
      <c r="Q71" s="68">
        <v>0</v>
      </c>
      <c r="R71" s="8"/>
      <c r="S71" s="66">
        <v>0</v>
      </c>
      <c r="T71" s="67">
        <v>0</v>
      </c>
      <c r="U71" s="67">
        <v>0</v>
      </c>
      <c r="V71" s="68">
        <v>0</v>
      </c>
      <c r="W71" s="8"/>
      <c r="X71" s="66">
        <v>0</v>
      </c>
      <c r="Y71" s="67">
        <v>0</v>
      </c>
      <c r="Z71" s="67">
        <v>0</v>
      </c>
      <c r="AA71" s="68">
        <v>0</v>
      </c>
      <c r="AB71" s="8"/>
      <c r="AC71" s="66">
        <v>0</v>
      </c>
      <c r="AD71" s="67">
        <v>0</v>
      </c>
      <c r="AE71" s="67">
        <v>0</v>
      </c>
      <c r="AF71" s="68">
        <v>0</v>
      </c>
      <c r="AG71" s="8"/>
      <c r="AH71" s="66">
        <v>0</v>
      </c>
      <c r="AI71" s="67">
        <v>0</v>
      </c>
      <c r="AJ71" s="67">
        <v>0</v>
      </c>
      <c r="AK71" s="68">
        <v>0</v>
      </c>
      <c r="AL71" s="8"/>
      <c r="AM71" s="66">
        <v>138.76395947999998</v>
      </c>
      <c r="AN71" s="67">
        <v>246.93247228999999</v>
      </c>
      <c r="AO71" s="67">
        <v>307.87328998000004</v>
      </c>
      <c r="AP71" s="68">
        <v>350.22920352999995</v>
      </c>
      <c r="AQ71" s="576"/>
      <c r="AR71" s="66">
        <v>465.98128775999999</v>
      </c>
      <c r="AS71" s="67">
        <v>475.11411576000006</v>
      </c>
      <c r="AT71" s="67">
        <v>473.09297425</v>
      </c>
      <c r="AU71" s="68">
        <v>468.09571260000001</v>
      </c>
      <c r="AV71" s="576"/>
      <c r="AW71" s="66">
        <v>472.65957104999995</v>
      </c>
      <c r="AX71" s="67">
        <v>458.45389649000003</v>
      </c>
      <c r="AY71" s="67">
        <v>536.82138612999995</v>
      </c>
      <c r="AZ71" s="68">
        <v>491.08173424999995</v>
      </c>
      <c r="BA71" s="576"/>
      <c r="BB71" s="66">
        <v>581.20795871000007</v>
      </c>
      <c r="BC71" s="67">
        <v>580.07862566000006</v>
      </c>
      <c r="BD71" s="67">
        <v>655.60824916000013</v>
      </c>
      <c r="BE71" s="68">
        <v>638.10071722000009</v>
      </c>
      <c r="BF71" s="576"/>
      <c r="BG71" s="66">
        <v>649.86333382000032</v>
      </c>
      <c r="BH71" s="67">
        <v>631.90600208000023</v>
      </c>
      <c r="BI71" s="67">
        <v>631.75148405000027</v>
      </c>
      <c r="BJ71" s="447">
        <v>622.78062530999989</v>
      </c>
      <c r="BK71" s="585"/>
      <c r="BL71" s="66">
        <v>621.04202212999985</v>
      </c>
      <c r="BM71" s="67">
        <v>610.59375079999995</v>
      </c>
      <c r="BN71" s="67">
        <v>608.53517878999992</v>
      </c>
      <c r="BO71" s="447">
        <v>599.85328009</v>
      </c>
      <c r="BP71" s="585"/>
      <c r="BQ71" s="66">
        <v>605.96040969000001</v>
      </c>
      <c r="BR71" s="67">
        <v>597.56758314000001</v>
      </c>
      <c r="BS71" s="67">
        <v>617.68551867999997</v>
      </c>
      <c r="BT71" s="447">
        <v>620.62825655999995</v>
      </c>
      <c r="BU71" s="585"/>
      <c r="BV71" s="353">
        <f t="shared" si="223"/>
        <v>0</v>
      </c>
      <c r="BW71" s="354">
        <f t="shared" si="224"/>
        <v>0</v>
      </c>
      <c r="BX71" s="354">
        <f t="shared" si="225"/>
        <v>0</v>
      </c>
      <c r="BY71" s="354">
        <f t="shared" si="226"/>
        <v>0</v>
      </c>
      <c r="BZ71" s="354">
        <f t="shared" si="227"/>
        <v>0</v>
      </c>
      <c r="CA71" s="354">
        <f t="shared" si="228"/>
        <v>0</v>
      </c>
      <c r="CB71" s="354">
        <f t="shared" si="229"/>
        <v>0</v>
      </c>
      <c r="CC71" s="354">
        <f t="shared" si="230"/>
        <v>350.22920352999995</v>
      </c>
      <c r="CD71" s="354">
        <f t="shared" si="231"/>
        <v>468.09571260000001</v>
      </c>
      <c r="CE71" s="354">
        <f t="shared" si="232"/>
        <v>491.08173424999995</v>
      </c>
      <c r="CF71" s="354">
        <f t="shared" si="233"/>
        <v>638.10071722000009</v>
      </c>
      <c r="CG71" s="413">
        <f t="shared" si="234"/>
        <v>622.78062530999989</v>
      </c>
      <c r="CH71" s="413">
        <f t="shared" si="236"/>
        <v>599.85328009</v>
      </c>
      <c r="CI71" s="414">
        <f t="shared" si="235"/>
        <v>620.62825655999995</v>
      </c>
      <c r="CJ71" s="736"/>
      <c r="CK71" s="736"/>
      <c r="CL71" s="736"/>
      <c r="CM71" s="736"/>
    </row>
    <row r="72" spans="1:91" x14ac:dyDescent="0.25">
      <c r="A72" s="586" t="s">
        <v>189</v>
      </c>
      <c r="B72" s="587"/>
      <c r="D72" s="66">
        <v>782.64759034000008</v>
      </c>
      <c r="E72" s="67">
        <v>812.56572398999981</v>
      </c>
      <c r="F72" s="67">
        <v>965.53117671999985</v>
      </c>
      <c r="G72" s="68">
        <v>960.67127288999973</v>
      </c>
      <c r="H72" s="8"/>
      <c r="I72" s="66">
        <v>957.19844519999992</v>
      </c>
      <c r="J72" s="67">
        <v>954.88237792999985</v>
      </c>
      <c r="K72" s="67">
        <v>950.31928715999993</v>
      </c>
      <c r="L72" s="68">
        <v>949.07341730999974</v>
      </c>
      <c r="M72" s="8"/>
      <c r="N72" s="66">
        <v>938.32608614000003</v>
      </c>
      <c r="O72" s="67">
        <v>934.52916150999977</v>
      </c>
      <c r="P72" s="67">
        <v>926.63228611999955</v>
      </c>
      <c r="Q72" s="68">
        <v>921.70638552999992</v>
      </c>
      <c r="R72" s="8"/>
      <c r="S72" s="66">
        <v>913.8158698200001</v>
      </c>
      <c r="T72" s="67">
        <v>905.64077766000003</v>
      </c>
      <c r="U72" s="67">
        <v>898.09593729000028</v>
      </c>
      <c r="V72" s="68">
        <v>900.57305576000022</v>
      </c>
      <c r="W72" s="8"/>
      <c r="X72" s="66">
        <v>895.16238710000027</v>
      </c>
      <c r="Y72" s="67">
        <v>899.02799762000018</v>
      </c>
      <c r="Z72" s="67">
        <v>902.88113871999997</v>
      </c>
      <c r="AA72" s="68">
        <v>932.36941168000021</v>
      </c>
      <c r="AB72" s="8"/>
      <c r="AC72" s="66">
        <v>930.52299227000003</v>
      </c>
      <c r="AD72" s="67">
        <v>927.33976687999996</v>
      </c>
      <c r="AE72" s="67">
        <v>947.05725901999983</v>
      </c>
      <c r="AF72" s="68">
        <v>976.64993563000007</v>
      </c>
      <c r="AG72" s="8"/>
      <c r="AH72" s="66">
        <v>1068.8541342700003</v>
      </c>
      <c r="AI72" s="67">
        <v>1095.4570476000001</v>
      </c>
      <c r="AJ72" s="67">
        <v>1123.4325217700002</v>
      </c>
      <c r="AK72" s="68">
        <v>1175.2946518399997</v>
      </c>
      <c r="AL72" s="8"/>
      <c r="AM72" s="66">
        <v>1188.6838553</v>
      </c>
      <c r="AN72" s="67">
        <v>1214.3024803699998</v>
      </c>
      <c r="AO72" s="67">
        <v>1246.2722584599999</v>
      </c>
      <c r="AP72" s="68">
        <v>1317.2630567000003</v>
      </c>
      <c r="AQ72" s="576"/>
      <c r="AR72" s="66">
        <v>1320.10547554</v>
      </c>
      <c r="AS72" s="67">
        <v>1329.2999211699998</v>
      </c>
      <c r="AT72" s="67">
        <v>1381.9005580500004</v>
      </c>
      <c r="AU72" s="68">
        <v>1463.5055992700006</v>
      </c>
      <c r="AV72" s="576"/>
      <c r="AW72" s="66">
        <v>1535.8822425399999</v>
      </c>
      <c r="AX72" s="67">
        <v>1618.0245514099997</v>
      </c>
      <c r="AY72" s="67">
        <v>1659.9392249699999</v>
      </c>
      <c r="AZ72" s="68">
        <v>1710.4095666199994</v>
      </c>
      <c r="BA72" s="576"/>
      <c r="BB72" s="66">
        <v>1699.7958580500001</v>
      </c>
      <c r="BC72" s="67">
        <v>1710.4843761999998</v>
      </c>
      <c r="BD72" s="67">
        <v>1759.5459328899999</v>
      </c>
      <c r="BE72" s="68">
        <v>1794.9607996799996</v>
      </c>
      <c r="BF72" s="576"/>
      <c r="BG72" s="66">
        <v>1782.41462305</v>
      </c>
      <c r="BH72" s="67">
        <v>1784.30326896</v>
      </c>
      <c r="BI72" s="67">
        <v>2140.0180404299999</v>
      </c>
      <c r="BJ72" s="355">
        <v>2194.0282488799999</v>
      </c>
      <c r="BK72" s="585"/>
      <c r="BL72" s="66">
        <v>2221.89764225</v>
      </c>
      <c r="BM72" s="67">
        <v>2336.6161699600002</v>
      </c>
      <c r="BN72" s="67">
        <v>2469.5061704999998</v>
      </c>
      <c r="BO72" s="355">
        <v>2710.0536502599998</v>
      </c>
      <c r="BP72" s="585"/>
      <c r="BQ72" s="66">
        <v>2795.4910666400001</v>
      </c>
      <c r="BR72" s="67">
        <v>2900.0570895999999</v>
      </c>
      <c r="BS72" s="67">
        <v>3028.0362328900001</v>
      </c>
      <c r="BT72" s="447">
        <v>3121.0970415999996</v>
      </c>
      <c r="BU72" s="585"/>
      <c r="BV72" s="353">
        <f t="shared" si="223"/>
        <v>960.67127288999973</v>
      </c>
      <c r="BW72" s="354">
        <f t="shared" si="224"/>
        <v>949.07341730999974</v>
      </c>
      <c r="BX72" s="354">
        <f t="shared" si="225"/>
        <v>921.70638552999992</v>
      </c>
      <c r="BY72" s="354">
        <f t="shared" si="226"/>
        <v>900.57305576000022</v>
      </c>
      <c r="BZ72" s="354">
        <f t="shared" si="227"/>
        <v>932.36941168000021</v>
      </c>
      <c r="CA72" s="354">
        <f t="shared" si="228"/>
        <v>976.64993563000007</v>
      </c>
      <c r="CB72" s="354">
        <f t="shared" si="229"/>
        <v>1175.2946518399997</v>
      </c>
      <c r="CC72" s="354">
        <f t="shared" si="230"/>
        <v>1317.2630567000003</v>
      </c>
      <c r="CD72" s="354">
        <f t="shared" si="231"/>
        <v>1463.5055992700006</v>
      </c>
      <c r="CE72" s="354">
        <f t="shared" si="232"/>
        <v>1710.4095666199994</v>
      </c>
      <c r="CF72" s="354">
        <f t="shared" si="233"/>
        <v>1794.9607996799996</v>
      </c>
      <c r="CG72" s="413">
        <f t="shared" si="234"/>
        <v>2194.0282488799999</v>
      </c>
      <c r="CH72" s="413">
        <f t="shared" si="236"/>
        <v>2710.0536502599998</v>
      </c>
      <c r="CI72" s="414">
        <f t="shared" si="235"/>
        <v>3121.0970415999996</v>
      </c>
      <c r="CJ72" s="736"/>
      <c r="CK72" s="736"/>
      <c r="CL72" s="736"/>
      <c r="CM72" s="736"/>
    </row>
    <row r="73" spans="1:91" s="113" customFormat="1" x14ac:dyDescent="0.25">
      <c r="A73" s="208" t="s">
        <v>190</v>
      </c>
      <c r="B73" s="205"/>
      <c r="D73" s="426">
        <f>SUM(D64:D72)</f>
        <v>820.38408597000011</v>
      </c>
      <c r="E73" s="415">
        <f>SUM(E64:E72)</f>
        <v>853.33635347999984</v>
      </c>
      <c r="F73" s="415">
        <f>SUM(F64:F72)</f>
        <v>1011.3996273299998</v>
      </c>
      <c r="G73" s="416">
        <f>SUM(G64:G72)</f>
        <v>1019.0299535599997</v>
      </c>
      <c r="H73" s="123"/>
      <c r="I73" s="426">
        <f>SUM(I64:I72)</f>
        <v>1017.7794627</v>
      </c>
      <c r="J73" s="415">
        <f>SUM(J64:J72)</f>
        <v>1016.5648130699999</v>
      </c>
      <c r="K73" s="415">
        <f>SUM(K64:K72)</f>
        <v>1000.7948888</v>
      </c>
      <c r="L73" s="416">
        <f>SUM(L64:L72)</f>
        <v>1007.2776107299998</v>
      </c>
      <c r="M73" s="123"/>
      <c r="N73" s="426">
        <f>SUM(N64:N72)</f>
        <v>997.57536250999999</v>
      </c>
      <c r="O73" s="415">
        <f>SUM(O64:O72)</f>
        <v>997.50659489999975</v>
      </c>
      <c r="P73" s="415">
        <f>SUM(P64:P72)</f>
        <v>985.94945362999954</v>
      </c>
      <c r="Q73" s="416">
        <f>SUM(Q64:Q72)</f>
        <v>980.91328847999989</v>
      </c>
      <c r="R73" s="123"/>
      <c r="S73" s="426">
        <f>SUM(S64:S72)</f>
        <v>984.48798201000011</v>
      </c>
      <c r="T73" s="415">
        <f>SUM(T64:T72)</f>
        <v>976.01166093000006</v>
      </c>
      <c r="U73" s="415">
        <f>SUM(U64:U72)</f>
        <v>958.45765563000032</v>
      </c>
      <c r="V73" s="416">
        <f>SUM(V64:V72)</f>
        <v>959.48146972000018</v>
      </c>
      <c r="W73" s="123"/>
      <c r="X73" s="426">
        <f>SUM(X64:X72)</f>
        <v>1095.5800223500003</v>
      </c>
      <c r="Y73" s="415">
        <f>SUM(Y64:Y72)</f>
        <v>1103.4880622100002</v>
      </c>
      <c r="Z73" s="415">
        <f>SUM(Z64:Z72)</f>
        <v>1147.3166006199999</v>
      </c>
      <c r="AA73" s="416">
        <f>SUM(AA64:AA72)</f>
        <v>1365.4393539100001</v>
      </c>
      <c r="AB73" s="123"/>
      <c r="AC73" s="426">
        <f>SUM(AC64:AC72)</f>
        <v>997.91208552071635</v>
      </c>
      <c r="AD73" s="415">
        <f>SUM(AD64:AD72)</f>
        <v>997.64764165160534</v>
      </c>
      <c r="AE73" s="415">
        <f>SUM(AE64:AE72)</f>
        <v>1007.4706451468243</v>
      </c>
      <c r="AF73" s="416">
        <f>SUM(AF64:AF72)</f>
        <v>1033.3911894965609</v>
      </c>
      <c r="AG73" s="123"/>
      <c r="AH73" s="426">
        <f>SUM(AH64:AH72)</f>
        <v>1134.4582159000001</v>
      </c>
      <c r="AI73" s="415">
        <f>SUM(AI64:AI72)</f>
        <v>1177.2487360500002</v>
      </c>
      <c r="AJ73" s="415">
        <f>SUM(AJ64:AJ72)</f>
        <v>1201.8165271500002</v>
      </c>
      <c r="AK73" s="416">
        <f>SUM(AK64:AK72)</f>
        <v>1250.1666370499997</v>
      </c>
      <c r="AL73" s="123"/>
      <c r="AM73" s="426">
        <f>SUM(AM64:AM72)</f>
        <v>1403.02147722</v>
      </c>
      <c r="AN73" s="415">
        <f>SUM(AN64:AN72)</f>
        <v>1531.6996202099999</v>
      </c>
      <c r="AO73" s="415">
        <f>SUM(AO64:AO72)</f>
        <v>1640.82239596</v>
      </c>
      <c r="AP73" s="416">
        <f>SUM(AP64:AP72)</f>
        <v>1749.1787454500004</v>
      </c>
      <c r="AQ73" s="585"/>
      <c r="AR73" s="426">
        <f>SUM(AR64:AR72)</f>
        <v>1878.8997794500001</v>
      </c>
      <c r="AS73" s="415">
        <f>SUM(AS64:AS72)</f>
        <v>1922.0625505099999</v>
      </c>
      <c r="AT73" s="415">
        <f>SUM(AT64:AT72)</f>
        <v>1951.3347480400005</v>
      </c>
      <c r="AU73" s="416">
        <f>SUM(AU64:AU72)</f>
        <v>2024.2105406000005</v>
      </c>
      <c r="AV73" s="585"/>
      <c r="AW73" s="426">
        <f>SUM(AW64:AW72)</f>
        <v>2103.3163163700001</v>
      </c>
      <c r="AX73" s="415">
        <f>SUM(AX64:AX72)</f>
        <v>2163.0790845299998</v>
      </c>
      <c r="AY73" s="415">
        <f>SUM(AY64:AY72)</f>
        <v>2278.6700914100002</v>
      </c>
      <c r="AZ73" s="416">
        <f>SUM(AZ64:AZ72)</f>
        <v>2264.7572993399995</v>
      </c>
      <c r="BA73" s="585"/>
      <c r="BB73" s="426">
        <f>SUM(BB64:BB72)</f>
        <v>2340.8055359500004</v>
      </c>
      <c r="BC73" s="415">
        <f>SUM(BC64:BC72)</f>
        <v>2372.6662563599998</v>
      </c>
      <c r="BD73" s="415">
        <f>SUM(BD64:BD72)</f>
        <v>2488.2712194699998</v>
      </c>
      <c r="BE73" s="416">
        <f>SUM(BE64:BE72)</f>
        <v>2521.4914998599997</v>
      </c>
      <c r="BF73" s="585"/>
      <c r="BG73" s="426">
        <f>SUM(BG64:BG72)</f>
        <v>2634.9540815900004</v>
      </c>
      <c r="BH73" s="415">
        <f>SUM(BH64:BH72)</f>
        <v>2633.4287641800001</v>
      </c>
      <c r="BI73" s="415">
        <f>SUM(BI64:BI72)</f>
        <v>3000.0201564500003</v>
      </c>
      <c r="BJ73" s="416">
        <f>SUM(BJ64:BJ72)</f>
        <v>3049.3202288099997</v>
      </c>
      <c r="BK73" s="585"/>
      <c r="BL73" s="426">
        <f>SUM(BL64:BL72)</f>
        <v>3069.0737532899998</v>
      </c>
      <c r="BM73" s="415">
        <f>SUM(BM64:BM72)</f>
        <v>3154.2081297700001</v>
      </c>
      <c r="BN73" s="415">
        <f>SUM(BN64:BN72)</f>
        <v>3272.8148154499995</v>
      </c>
      <c r="BO73" s="416">
        <f>SUM(BO64:BO72)</f>
        <v>3491.3331770699997</v>
      </c>
      <c r="BP73" s="585"/>
      <c r="BQ73" s="426">
        <f>SUM(BQ64:BQ72)</f>
        <v>3592.4925019500001</v>
      </c>
      <c r="BR73" s="415">
        <f>SUM(BR64:BR72)</f>
        <v>3679.6889547199999</v>
      </c>
      <c r="BS73" s="415">
        <f>SUM(BS64:BS72)</f>
        <v>3787.3804279599999</v>
      </c>
      <c r="BT73" s="416">
        <f>SUM(BT64:BT72)</f>
        <v>3907.3436935199998</v>
      </c>
      <c r="BU73" s="585"/>
      <c r="BV73" s="426">
        <f t="shared" ref="BV73:CG73" si="251">SUM(BV64:BV72)</f>
        <v>1019.0299535599997</v>
      </c>
      <c r="BW73" s="415">
        <f t="shared" si="251"/>
        <v>1007.2776107299998</v>
      </c>
      <c r="BX73" s="415">
        <f t="shared" si="251"/>
        <v>980.91328847999989</v>
      </c>
      <c r="BY73" s="415">
        <f t="shared" si="251"/>
        <v>959.48146972000018</v>
      </c>
      <c r="BZ73" s="415">
        <f t="shared" si="251"/>
        <v>1365.4393539100001</v>
      </c>
      <c r="CA73" s="415">
        <f t="shared" si="251"/>
        <v>1033.3911894965609</v>
      </c>
      <c r="CB73" s="415">
        <f t="shared" si="251"/>
        <v>1250.1666370499997</v>
      </c>
      <c r="CC73" s="415">
        <f t="shared" si="251"/>
        <v>1749.1787454500004</v>
      </c>
      <c r="CD73" s="415">
        <f t="shared" si="251"/>
        <v>2024.2105406000005</v>
      </c>
      <c r="CE73" s="415">
        <f t="shared" si="251"/>
        <v>2264.7572993399995</v>
      </c>
      <c r="CF73" s="415">
        <f t="shared" si="251"/>
        <v>2521.4914998599997</v>
      </c>
      <c r="CG73" s="415">
        <f t="shared" si="251"/>
        <v>3049.3202288099997</v>
      </c>
      <c r="CH73" s="415">
        <f t="shared" si="236"/>
        <v>3491.3331770699997</v>
      </c>
      <c r="CI73" s="416">
        <f t="shared" si="235"/>
        <v>3907.3436935199998</v>
      </c>
      <c r="CJ73" s="736"/>
      <c r="CK73" s="736"/>
      <c r="CL73" s="736"/>
      <c r="CM73" s="736"/>
    </row>
    <row r="74" spans="1:91" x14ac:dyDescent="0.25">
      <c r="A74" s="188"/>
      <c r="B74" s="203"/>
      <c r="D74" s="353"/>
      <c r="E74" s="354"/>
      <c r="F74" s="354"/>
      <c r="G74" s="355"/>
      <c r="H74" s="122"/>
      <c r="I74" s="353"/>
      <c r="J74" s="354"/>
      <c r="K74" s="354"/>
      <c r="L74" s="355"/>
      <c r="M74" s="122"/>
      <c r="N74" s="353"/>
      <c r="O74" s="354"/>
      <c r="P74" s="354"/>
      <c r="Q74" s="355"/>
      <c r="R74" s="122"/>
      <c r="S74" s="353"/>
      <c r="T74" s="354"/>
      <c r="U74" s="354"/>
      <c r="V74" s="355"/>
      <c r="W74" s="122"/>
      <c r="X74" s="353"/>
      <c r="Y74" s="354"/>
      <c r="Z74" s="354"/>
      <c r="AA74" s="355"/>
      <c r="AB74" s="122"/>
      <c r="AC74" s="353"/>
      <c r="AD74" s="354"/>
      <c r="AE74" s="354"/>
      <c r="AF74" s="355"/>
      <c r="AG74" s="122"/>
      <c r="AH74" s="353"/>
      <c r="AI74" s="354"/>
      <c r="AJ74" s="354"/>
      <c r="AK74" s="355"/>
      <c r="AL74" s="122"/>
      <c r="AM74" s="353"/>
      <c r="AN74" s="354"/>
      <c r="AO74" s="354"/>
      <c r="AP74" s="355"/>
      <c r="AQ74" s="585"/>
      <c r="AR74" s="353"/>
      <c r="AS74" s="354"/>
      <c r="AT74" s="354"/>
      <c r="AU74" s="355"/>
      <c r="AV74" s="585"/>
      <c r="AW74" s="353"/>
      <c r="AX74" s="354"/>
      <c r="AY74" s="354"/>
      <c r="AZ74" s="355"/>
      <c r="BA74" s="585"/>
      <c r="BB74" s="353"/>
      <c r="BC74" s="354"/>
      <c r="BD74" s="354"/>
      <c r="BE74" s="355"/>
      <c r="BF74" s="585"/>
      <c r="BG74" s="353"/>
      <c r="BH74" s="354"/>
      <c r="BI74" s="354"/>
      <c r="BJ74" s="355"/>
      <c r="BK74" s="585"/>
      <c r="BL74" s="353"/>
      <c r="BM74" s="354"/>
      <c r="BN74" s="354"/>
      <c r="BO74" s="355"/>
      <c r="BP74" s="585"/>
      <c r="BQ74" s="353"/>
      <c r="BR74" s="354"/>
      <c r="BS74" s="354"/>
      <c r="BT74" s="355"/>
      <c r="BU74" s="585"/>
      <c r="BV74" s="353"/>
      <c r="BW74" s="354"/>
      <c r="BX74" s="354"/>
      <c r="BY74" s="354"/>
      <c r="BZ74" s="354"/>
      <c r="CA74" s="354"/>
      <c r="CB74" s="354"/>
      <c r="CC74" s="354"/>
      <c r="CD74" s="354"/>
      <c r="CE74" s="354"/>
      <c r="CF74" s="354"/>
      <c r="CG74" s="354"/>
      <c r="CH74" s="354"/>
      <c r="CI74" s="355"/>
      <c r="CJ74" s="736"/>
      <c r="CK74" s="736"/>
      <c r="CL74" s="736"/>
      <c r="CM74" s="736"/>
    </row>
    <row r="75" spans="1:91" x14ac:dyDescent="0.25">
      <c r="A75" s="188" t="s">
        <v>191</v>
      </c>
      <c r="B75" s="203"/>
      <c r="D75" s="446"/>
      <c r="E75" s="354"/>
      <c r="F75" s="354"/>
      <c r="G75" s="355"/>
      <c r="H75" s="122"/>
      <c r="I75" s="446"/>
      <c r="J75" s="354"/>
      <c r="K75" s="354"/>
      <c r="L75" s="355"/>
      <c r="M75" s="122"/>
      <c r="N75" s="446"/>
      <c r="O75" s="354"/>
      <c r="P75" s="354"/>
      <c r="Q75" s="355"/>
      <c r="R75" s="122"/>
      <c r="S75" s="446"/>
      <c r="T75" s="354"/>
      <c r="U75" s="354"/>
      <c r="V75" s="355"/>
      <c r="W75" s="122"/>
      <c r="X75" s="446"/>
      <c r="Y75" s="354"/>
      <c r="Z75" s="354"/>
      <c r="AA75" s="355"/>
      <c r="AB75" s="122"/>
      <c r="AC75" s="446"/>
      <c r="AD75" s="354"/>
      <c r="AE75" s="354"/>
      <c r="AF75" s="355"/>
      <c r="AG75" s="122"/>
      <c r="AH75" s="446"/>
      <c r="AI75" s="354"/>
      <c r="AJ75" s="354"/>
      <c r="AK75" s="355"/>
      <c r="AL75" s="122"/>
      <c r="AM75" s="446"/>
      <c r="AN75" s="354"/>
      <c r="AO75" s="354"/>
      <c r="AP75" s="355"/>
      <c r="AQ75" s="585"/>
      <c r="AR75" s="446"/>
      <c r="AS75" s="354"/>
      <c r="AT75" s="354"/>
      <c r="AU75" s="355"/>
      <c r="AV75" s="585"/>
      <c r="AW75" s="446"/>
      <c r="AX75" s="354"/>
      <c r="AY75" s="354"/>
      <c r="AZ75" s="355"/>
      <c r="BA75" s="585"/>
      <c r="BB75" s="446"/>
      <c r="BC75" s="354"/>
      <c r="BD75" s="354"/>
      <c r="BE75" s="355"/>
      <c r="BF75" s="585"/>
      <c r="BG75" s="446"/>
      <c r="BH75" s="354"/>
      <c r="BI75" s="354"/>
      <c r="BJ75" s="355"/>
      <c r="BK75" s="585"/>
      <c r="BL75" s="446"/>
      <c r="BM75" s="354"/>
      <c r="BN75" s="354"/>
      <c r="BO75" s="355"/>
      <c r="BP75" s="585"/>
      <c r="BQ75" s="446"/>
      <c r="BR75" s="354"/>
      <c r="BS75" s="354"/>
      <c r="BT75" s="355"/>
      <c r="BU75" s="585"/>
      <c r="BV75" s="418"/>
      <c r="BW75" s="419"/>
      <c r="BX75" s="419"/>
      <c r="BY75" s="419"/>
      <c r="BZ75" s="419"/>
      <c r="CA75" s="419"/>
      <c r="CB75" s="419"/>
      <c r="CC75" s="419"/>
      <c r="CD75" s="419"/>
      <c r="CE75" s="419"/>
      <c r="CF75" s="419"/>
      <c r="CG75" s="419"/>
      <c r="CH75" s="419"/>
      <c r="CI75" s="420"/>
      <c r="CJ75" s="736"/>
      <c r="CK75" s="736"/>
      <c r="CL75" s="736"/>
      <c r="CM75" s="736"/>
    </row>
    <row r="76" spans="1:91" x14ac:dyDescent="0.25">
      <c r="A76" s="195" t="s">
        <v>113</v>
      </c>
      <c r="B76" s="203"/>
      <c r="D76" s="66">
        <v>14.413132189999997</v>
      </c>
      <c r="E76" s="67">
        <v>11.527332879999999</v>
      </c>
      <c r="F76" s="67">
        <v>10.006498299999997</v>
      </c>
      <c r="G76" s="68">
        <v>8.2793847399999958</v>
      </c>
      <c r="H76" s="8"/>
      <c r="I76" s="66">
        <v>12.12811862</v>
      </c>
      <c r="J76" s="67">
        <v>9.5042058399999991</v>
      </c>
      <c r="K76" s="67">
        <v>13.401418850000001</v>
      </c>
      <c r="L76" s="68">
        <v>16.489650520000005</v>
      </c>
      <c r="M76" s="8"/>
      <c r="N76" s="66">
        <v>8.9202085100000019</v>
      </c>
      <c r="O76" s="67">
        <v>9.5902133100000029</v>
      </c>
      <c r="P76" s="67">
        <v>8.864932180000002</v>
      </c>
      <c r="Q76" s="68">
        <v>11.342438660000003</v>
      </c>
      <c r="R76" s="8"/>
      <c r="S76" s="66">
        <v>8.9223606000000011</v>
      </c>
      <c r="T76" s="67">
        <v>17.546404160000005</v>
      </c>
      <c r="U76" s="67">
        <v>10.342854720000002</v>
      </c>
      <c r="V76" s="68">
        <v>17.741874680000002</v>
      </c>
      <c r="W76" s="8"/>
      <c r="X76" s="66">
        <v>12.723316219999999</v>
      </c>
      <c r="Y76" s="67">
        <v>16.577105360000001</v>
      </c>
      <c r="Z76" s="67">
        <v>16.596449710000002</v>
      </c>
      <c r="AA76" s="68">
        <v>37.698490790000001</v>
      </c>
      <c r="AB76" s="8"/>
      <c r="AC76" s="66">
        <v>15.216259379999999</v>
      </c>
      <c r="AD76" s="67">
        <v>16.15648994</v>
      </c>
      <c r="AE76" s="67">
        <v>26.430973199999997</v>
      </c>
      <c r="AF76" s="68">
        <v>34.579730889999993</v>
      </c>
      <c r="AG76" s="8"/>
      <c r="AH76" s="66">
        <v>22.519358620000006</v>
      </c>
      <c r="AI76" s="67">
        <v>23.566586550000007</v>
      </c>
      <c r="AJ76" s="67">
        <v>27.965908640000013</v>
      </c>
      <c r="AK76" s="68">
        <v>50.455463980000012</v>
      </c>
      <c r="AL76" s="8"/>
      <c r="AM76" s="66">
        <v>28.855635769999999</v>
      </c>
      <c r="AN76" s="67">
        <v>26.857631630000004</v>
      </c>
      <c r="AO76" s="67">
        <v>28.225398760000001</v>
      </c>
      <c r="AP76" s="68">
        <v>33.751399870000007</v>
      </c>
      <c r="AQ76" s="576"/>
      <c r="AR76" s="66">
        <v>29.376125800000001</v>
      </c>
      <c r="AS76" s="67">
        <v>25.039507860000001</v>
      </c>
      <c r="AT76" s="67">
        <v>64.728031829999992</v>
      </c>
      <c r="AU76" s="68">
        <v>81.300094599999994</v>
      </c>
      <c r="AV76" s="576"/>
      <c r="AW76" s="66">
        <v>43.473718320000003</v>
      </c>
      <c r="AX76" s="67">
        <v>38.720845759999996</v>
      </c>
      <c r="AY76" s="67">
        <v>44.91993445</v>
      </c>
      <c r="AZ76" s="68">
        <v>42.100693589999999</v>
      </c>
      <c r="BA76" s="576"/>
      <c r="BB76" s="66">
        <v>32.960745230000001</v>
      </c>
      <c r="BC76" s="67">
        <v>48.169705239999999</v>
      </c>
      <c r="BD76" s="67">
        <v>61.810215579999998</v>
      </c>
      <c r="BE76" s="68">
        <v>63.405522640000008</v>
      </c>
      <c r="BF76" s="576"/>
      <c r="BG76" s="66">
        <v>40.405655149999994</v>
      </c>
      <c r="BH76" s="67">
        <v>43.369998139999993</v>
      </c>
      <c r="BI76" s="67">
        <v>53.40098531999999</v>
      </c>
      <c r="BJ76" s="355">
        <v>89.325822259999995</v>
      </c>
      <c r="BK76" s="585"/>
      <c r="BL76" s="66">
        <v>55.881004099999991</v>
      </c>
      <c r="BM76" s="67">
        <v>86.587924700000016</v>
      </c>
      <c r="BN76" s="67">
        <v>75.923166380000012</v>
      </c>
      <c r="BO76" s="355">
        <v>134.10211484000001</v>
      </c>
      <c r="BP76" s="585"/>
      <c r="BQ76" s="66">
        <v>71.13686817</v>
      </c>
      <c r="BR76" s="67">
        <v>69.17303588</v>
      </c>
      <c r="BS76" s="67">
        <v>80.614434189999997</v>
      </c>
      <c r="BT76" s="355">
        <v>103.59050391</v>
      </c>
      <c r="BU76" s="585"/>
      <c r="BV76" s="353">
        <f t="shared" ref="BV76:BV83" si="252">INDEX(D76:G76,1,COUNT(D76:G76))</f>
        <v>8.2793847399999958</v>
      </c>
      <c r="BW76" s="354">
        <f t="shared" ref="BW76:BW83" si="253">INDEX(I76:L76,1,COUNT(I76:L76))</f>
        <v>16.489650520000005</v>
      </c>
      <c r="BX76" s="354">
        <f t="shared" ref="BX76:BX83" si="254">INDEX(N76:Q76,1,COUNT(N76:Q76))</f>
        <v>11.342438660000003</v>
      </c>
      <c r="BY76" s="354">
        <f t="shared" ref="BY76:BY83" si="255">INDEX(S76:V76,1,COUNT(S76:V76))</f>
        <v>17.741874680000002</v>
      </c>
      <c r="BZ76" s="354">
        <f t="shared" ref="BZ76:BZ83" si="256">INDEX(X76:AA76,1,COUNT(X76:AA76))</f>
        <v>37.698490790000001</v>
      </c>
      <c r="CA76" s="354">
        <f t="shared" ref="CA76:CA83" si="257">INDEX(AC76:AF76,1,COUNT(AC76:AF76))</f>
        <v>34.579730889999993</v>
      </c>
      <c r="CB76" s="354">
        <f t="shared" ref="CB76:CB83" si="258">INDEX(AH76:AK76,1,COUNT(AH76:AK76))</f>
        <v>50.455463980000012</v>
      </c>
      <c r="CC76" s="354">
        <f t="shared" ref="CC76:CC83" si="259">INDEX(AM76:AP76,1,COUNT(AM76:AP76))</f>
        <v>33.751399870000007</v>
      </c>
      <c r="CD76" s="354">
        <f t="shared" ref="CD76:CD83" si="260">INDEX(AR76:AU76,1,COUNT(AR76:AU76))</f>
        <v>81.300094599999994</v>
      </c>
      <c r="CE76" s="354">
        <f t="shared" ref="CE76:CE83" si="261">INDEX(AW76:AZ76,1,COUNT(AW76:AZ76))</f>
        <v>42.100693589999999</v>
      </c>
      <c r="CF76" s="354">
        <f t="shared" ref="CF76:CF83" si="262">INDEX(BB76:BE76,1,COUNT(BB76:BE76))</f>
        <v>63.405522640000008</v>
      </c>
      <c r="CG76" s="413">
        <f t="shared" ref="CG76:CG83" si="263">INDEX(BG76:BJ76,1,COUNT(BG76:BJ76))</f>
        <v>89.325822259999995</v>
      </c>
      <c r="CH76" s="413">
        <f t="shared" ref="CH76:CH84" si="264">INDEX(BL76:BO76,1,COUNT(BL76:BO76))</f>
        <v>134.10211484000001</v>
      </c>
      <c r="CI76" s="414">
        <f t="shared" ref="CI76:CI84" si="265">INDEX(BQ76:BT76,1,COUNT(BQ76:BT76))</f>
        <v>103.59050391</v>
      </c>
      <c r="CJ76" s="736"/>
      <c r="CK76" s="736"/>
      <c r="CL76" s="736"/>
      <c r="CM76" s="736"/>
    </row>
    <row r="77" spans="1:91" x14ac:dyDescent="0.25">
      <c r="A77" s="195" t="s">
        <v>116</v>
      </c>
      <c r="B77" s="203"/>
      <c r="D77" s="66">
        <v>19.982583089999999</v>
      </c>
      <c r="E77" s="67">
        <v>12.775246259999999</v>
      </c>
      <c r="F77" s="67">
        <v>13.115131500000002</v>
      </c>
      <c r="G77" s="68">
        <v>14.158194849999997</v>
      </c>
      <c r="H77" s="8"/>
      <c r="I77" s="66">
        <v>12.481721140000001</v>
      </c>
      <c r="J77" s="67">
        <v>12.15863519</v>
      </c>
      <c r="K77" s="67">
        <v>15.784901430000003</v>
      </c>
      <c r="L77" s="68">
        <v>15.657951510000002</v>
      </c>
      <c r="M77" s="8"/>
      <c r="N77" s="66">
        <v>16.453101709999999</v>
      </c>
      <c r="O77" s="67">
        <v>13.220510539999998</v>
      </c>
      <c r="P77" s="67">
        <v>16.790943500000001</v>
      </c>
      <c r="Q77" s="68">
        <v>17.40617671</v>
      </c>
      <c r="R77" s="8"/>
      <c r="S77" s="66">
        <v>17.646532149999999</v>
      </c>
      <c r="T77" s="67">
        <v>14.494436139999999</v>
      </c>
      <c r="U77" s="67">
        <v>16.645802549999999</v>
      </c>
      <c r="V77" s="68">
        <v>17.26997995</v>
      </c>
      <c r="W77" s="8"/>
      <c r="X77" s="66">
        <v>17.93985589</v>
      </c>
      <c r="Y77" s="67">
        <v>15.366372299999997</v>
      </c>
      <c r="Z77" s="67">
        <v>20.417785899999995</v>
      </c>
      <c r="AA77" s="68">
        <v>22.852481540000003</v>
      </c>
      <c r="AB77" s="8"/>
      <c r="AC77" s="66">
        <v>22.968085410000004</v>
      </c>
      <c r="AD77" s="67">
        <v>18.49406896</v>
      </c>
      <c r="AE77" s="67">
        <v>23.013654769999999</v>
      </c>
      <c r="AF77" s="68">
        <v>26.283315349999999</v>
      </c>
      <c r="AG77" s="8"/>
      <c r="AH77" s="66">
        <v>26.31628959</v>
      </c>
      <c r="AI77" s="67">
        <v>18.634795820000001</v>
      </c>
      <c r="AJ77" s="67">
        <v>23.323900069999997</v>
      </c>
      <c r="AK77" s="68">
        <v>25.775815619999996</v>
      </c>
      <c r="AL77" s="8"/>
      <c r="AM77" s="66">
        <v>17.867707219999996</v>
      </c>
      <c r="AN77" s="67">
        <v>19.823480359999994</v>
      </c>
      <c r="AO77" s="67">
        <v>24.532709209999997</v>
      </c>
      <c r="AP77" s="68">
        <v>28.69898924</v>
      </c>
      <c r="AQ77" s="576"/>
      <c r="AR77" s="66">
        <v>24.235303940000005</v>
      </c>
      <c r="AS77" s="67">
        <v>37.51899078000001</v>
      </c>
      <c r="AT77" s="67">
        <v>41.880475419999996</v>
      </c>
      <c r="AU77" s="68">
        <v>39.109347670000012</v>
      </c>
      <c r="AV77" s="576"/>
      <c r="AW77" s="66">
        <v>34.191619759999995</v>
      </c>
      <c r="AX77" s="67">
        <v>36.848549239999997</v>
      </c>
      <c r="AY77" s="67">
        <v>44.583193259999987</v>
      </c>
      <c r="AZ77" s="68">
        <v>45.896556270000005</v>
      </c>
      <c r="BA77" s="576"/>
      <c r="BB77" s="66">
        <v>34.772110879999993</v>
      </c>
      <c r="BC77" s="67">
        <v>37.580786340000003</v>
      </c>
      <c r="BD77" s="67">
        <v>46.931606660000007</v>
      </c>
      <c r="BE77" s="68">
        <v>49.609653019999996</v>
      </c>
      <c r="BF77" s="576"/>
      <c r="BG77" s="66">
        <v>38.792537549999999</v>
      </c>
      <c r="BH77" s="67">
        <v>44.143657040000001</v>
      </c>
      <c r="BI77" s="67">
        <v>53.321068140000001</v>
      </c>
      <c r="BJ77" s="355">
        <v>49.147474230000007</v>
      </c>
      <c r="BK77" s="585"/>
      <c r="BL77" s="66">
        <v>32.915049750000001</v>
      </c>
      <c r="BM77" s="67">
        <v>37.312508080000001</v>
      </c>
      <c r="BN77" s="67">
        <v>44.502029569999998</v>
      </c>
      <c r="BO77" s="355">
        <v>49.188590579999996</v>
      </c>
      <c r="BP77" s="585"/>
      <c r="BQ77" s="66">
        <v>34.284973549999997</v>
      </c>
      <c r="BR77" s="67">
        <v>35.623392880000004</v>
      </c>
      <c r="BS77" s="67">
        <v>41.496218090000006</v>
      </c>
      <c r="BT77" s="355">
        <v>41.668436139999997</v>
      </c>
      <c r="BU77" s="585"/>
      <c r="BV77" s="353">
        <f t="shared" si="252"/>
        <v>14.158194849999997</v>
      </c>
      <c r="BW77" s="354">
        <f t="shared" si="253"/>
        <v>15.657951510000002</v>
      </c>
      <c r="BX77" s="354">
        <f t="shared" si="254"/>
        <v>17.40617671</v>
      </c>
      <c r="BY77" s="354">
        <f t="shared" si="255"/>
        <v>17.26997995</v>
      </c>
      <c r="BZ77" s="354">
        <f t="shared" si="256"/>
        <v>22.852481540000003</v>
      </c>
      <c r="CA77" s="354">
        <f t="shared" si="257"/>
        <v>26.283315349999999</v>
      </c>
      <c r="CB77" s="354">
        <f t="shared" si="258"/>
        <v>25.775815619999996</v>
      </c>
      <c r="CC77" s="354">
        <f t="shared" si="259"/>
        <v>28.69898924</v>
      </c>
      <c r="CD77" s="354">
        <f t="shared" si="260"/>
        <v>39.109347670000012</v>
      </c>
      <c r="CE77" s="354">
        <f t="shared" si="261"/>
        <v>45.896556270000005</v>
      </c>
      <c r="CF77" s="354">
        <f t="shared" si="262"/>
        <v>49.609653019999996</v>
      </c>
      <c r="CG77" s="413">
        <f t="shared" si="263"/>
        <v>49.147474230000007</v>
      </c>
      <c r="CH77" s="413">
        <f t="shared" si="264"/>
        <v>49.188590579999996</v>
      </c>
      <c r="CI77" s="414">
        <f t="shared" si="265"/>
        <v>41.668436139999997</v>
      </c>
      <c r="CJ77" s="736"/>
      <c r="CK77" s="736"/>
      <c r="CL77" s="736"/>
      <c r="CM77" s="736"/>
    </row>
    <row r="78" spans="1:91" ht="15" customHeight="1" x14ac:dyDescent="0.25">
      <c r="A78" s="195" t="s">
        <v>185</v>
      </c>
      <c r="B78" s="203"/>
      <c r="D78" s="66">
        <v>3.7344443799999998</v>
      </c>
      <c r="E78" s="67">
        <v>4.3828147199999998</v>
      </c>
      <c r="F78" s="67">
        <v>4.7487361200000011</v>
      </c>
      <c r="G78" s="68">
        <v>4.3035142300000002</v>
      </c>
      <c r="H78" s="8"/>
      <c r="I78" s="66">
        <v>4.30358953</v>
      </c>
      <c r="J78" s="67">
        <v>4.8241993299999999</v>
      </c>
      <c r="K78" s="67">
        <v>3.8464091800000002</v>
      </c>
      <c r="L78" s="68">
        <v>4.44796251</v>
      </c>
      <c r="M78" s="8"/>
      <c r="N78" s="66">
        <v>4.35735779</v>
      </c>
      <c r="O78" s="67">
        <v>5.493071529999999</v>
      </c>
      <c r="P78" s="67">
        <v>5.2250602600000011</v>
      </c>
      <c r="Q78" s="68">
        <v>5.4113536000000018</v>
      </c>
      <c r="R78" s="8"/>
      <c r="S78" s="66">
        <v>5.9203708700000002</v>
      </c>
      <c r="T78" s="67">
        <v>5.8912067099999996</v>
      </c>
      <c r="U78" s="67">
        <v>4.4160108799999991</v>
      </c>
      <c r="V78" s="68">
        <v>4.0081434100000015</v>
      </c>
      <c r="W78" s="8"/>
      <c r="X78" s="66">
        <v>3.5478476699999995</v>
      </c>
      <c r="Y78" s="67">
        <v>5.1073680499999989</v>
      </c>
      <c r="Z78" s="67">
        <v>5.5029229899999983</v>
      </c>
      <c r="AA78" s="68">
        <v>8.1037104099999979</v>
      </c>
      <c r="AB78" s="8"/>
      <c r="AC78" s="66">
        <v>5.8705402900000001</v>
      </c>
      <c r="AD78" s="67">
        <v>6.0545725700000004</v>
      </c>
      <c r="AE78" s="67">
        <v>5.6880929</v>
      </c>
      <c r="AF78" s="68">
        <v>6.8701008600000009</v>
      </c>
      <c r="AG78" s="8"/>
      <c r="AH78" s="66">
        <v>5.930474209999999</v>
      </c>
      <c r="AI78" s="67">
        <v>6.93770899</v>
      </c>
      <c r="AJ78" s="67">
        <v>6.7330162999999992</v>
      </c>
      <c r="AK78" s="68">
        <v>9.1213389200000012</v>
      </c>
      <c r="AL78" s="8"/>
      <c r="AM78" s="66">
        <v>6.8621857100000003</v>
      </c>
      <c r="AN78" s="67">
        <v>6.5039820900000009</v>
      </c>
      <c r="AO78" s="67">
        <v>7.5739840700000007</v>
      </c>
      <c r="AP78" s="68">
        <v>9.6970909700000014</v>
      </c>
      <c r="AQ78" s="576"/>
      <c r="AR78" s="66">
        <v>10.423241139999998</v>
      </c>
      <c r="AS78" s="67">
        <v>11.612439519999997</v>
      </c>
      <c r="AT78" s="67">
        <v>15.366298159999998</v>
      </c>
      <c r="AU78" s="68">
        <v>8.1232598499999984</v>
      </c>
      <c r="AV78" s="576"/>
      <c r="AW78" s="66">
        <v>8.8914988200000007</v>
      </c>
      <c r="AX78" s="67">
        <v>5.3104738300000003</v>
      </c>
      <c r="AY78" s="67">
        <v>5.2267172600000009</v>
      </c>
      <c r="AZ78" s="68">
        <v>7.7651101400000009</v>
      </c>
      <c r="BA78" s="576"/>
      <c r="BB78" s="66">
        <v>7.1727241100000008</v>
      </c>
      <c r="BC78" s="67">
        <v>8.7803419999999992</v>
      </c>
      <c r="BD78" s="67">
        <v>4.7867159799999994</v>
      </c>
      <c r="BE78" s="68">
        <v>10.468433800000001</v>
      </c>
      <c r="BF78" s="576"/>
      <c r="BG78" s="66">
        <v>7.6780807400000004</v>
      </c>
      <c r="BH78" s="67">
        <v>5.3469940300000003</v>
      </c>
      <c r="BI78" s="67">
        <v>14.174581180000001</v>
      </c>
      <c r="BJ78" s="355">
        <v>14.94068489</v>
      </c>
      <c r="BK78" s="585"/>
      <c r="BL78" s="66">
        <v>13.572239639999998</v>
      </c>
      <c r="BM78" s="67">
        <v>17.589463969999997</v>
      </c>
      <c r="BN78" s="67">
        <v>16.334756619999997</v>
      </c>
      <c r="BO78" s="355">
        <v>19.369565719999997</v>
      </c>
      <c r="BP78" s="585"/>
      <c r="BQ78" s="66">
        <v>14.90641327</v>
      </c>
      <c r="BR78" s="67">
        <v>14.380552269999999</v>
      </c>
      <c r="BS78" s="67">
        <v>16.549918859999998</v>
      </c>
      <c r="BT78" s="355">
        <v>16.18391128</v>
      </c>
      <c r="BU78" s="585"/>
      <c r="BV78" s="353">
        <f t="shared" si="252"/>
        <v>4.3035142300000002</v>
      </c>
      <c r="BW78" s="354">
        <f t="shared" si="253"/>
        <v>4.44796251</v>
      </c>
      <c r="BX78" s="354">
        <f t="shared" si="254"/>
        <v>5.4113536000000018</v>
      </c>
      <c r="BY78" s="354">
        <f t="shared" si="255"/>
        <v>4.0081434100000015</v>
      </c>
      <c r="BZ78" s="354">
        <f t="shared" si="256"/>
        <v>8.1037104099999979</v>
      </c>
      <c r="CA78" s="354">
        <f t="shared" si="257"/>
        <v>6.8701008600000009</v>
      </c>
      <c r="CB78" s="354">
        <f t="shared" si="258"/>
        <v>9.1213389200000012</v>
      </c>
      <c r="CC78" s="354">
        <f t="shared" si="259"/>
        <v>9.6970909700000014</v>
      </c>
      <c r="CD78" s="354">
        <f t="shared" si="260"/>
        <v>8.1232598499999984</v>
      </c>
      <c r="CE78" s="354">
        <f t="shared" si="261"/>
        <v>7.7651101400000009</v>
      </c>
      <c r="CF78" s="354">
        <f t="shared" si="262"/>
        <v>10.468433800000001</v>
      </c>
      <c r="CG78" s="413">
        <f t="shared" si="263"/>
        <v>14.94068489</v>
      </c>
      <c r="CH78" s="413">
        <f t="shared" si="264"/>
        <v>19.369565719999997</v>
      </c>
      <c r="CI78" s="414">
        <f t="shared" si="265"/>
        <v>16.18391128</v>
      </c>
      <c r="CJ78" s="736"/>
      <c r="CK78" s="736"/>
      <c r="CL78" s="736"/>
      <c r="CM78" s="736"/>
    </row>
    <row r="79" spans="1:91" x14ac:dyDescent="0.25">
      <c r="A79" s="195" t="s">
        <v>192</v>
      </c>
      <c r="B79" s="286"/>
      <c r="D79" s="66">
        <v>0</v>
      </c>
      <c r="E79" s="67">
        <v>0</v>
      </c>
      <c r="F79" s="67">
        <v>0</v>
      </c>
      <c r="G79" s="68">
        <v>0</v>
      </c>
      <c r="H79" s="8"/>
      <c r="I79" s="66">
        <v>0</v>
      </c>
      <c r="J79" s="67">
        <v>0</v>
      </c>
      <c r="K79" s="67">
        <v>0</v>
      </c>
      <c r="L79" s="68">
        <v>0</v>
      </c>
      <c r="M79" s="8"/>
      <c r="N79" s="66">
        <v>0</v>
      </c>
      <c r="O79" s="67">
        <v>0</v>
      </c>
      <c r="P79" s="67">
        <v>0</v>
      </c>
      <c r="Q79" s="68">
        <v>0</v>
      </c>
      <c r="R79" s="8"/>
      <c r="S79" s="66">
        <v>0</v>
      </c>
      <c r="T79" s="67">
        <v>0</v>
      </c>
      <c r="U79" s="67">
        <v>0</v>
      </c>
      <c r="V79" s="68">
        <v>0</v>
      </c>
      <c r="W79" s="8"/>
      <c r="X79" s="66">
        <v>0</v>
      </c>
      <c r="Y79" s="67">
        <v>0</v>
      </c>
      <c r="Z79" s="67">
        <v>0</v>
      </c>
      <c r="AA79" s="68">
        <v>0</v>
      </c>
      <c r="AB79" s="8"/>
      <c r="AC79" s="66">
        <v>0</v>
      </c>
      <c r="AD79" s="67">
        <v>0</v>
      </c>
      <c r="AE79" s="67">
        <v>0</v>
      </c>
      <c r="AF79" s="68">
        <v>0</v>
      </c>
      <c r="AG79" s="8"/>
      <c r="AH79" s="66">
        <v>0</v>
      </c>
      <c r="AI79" s="67">
        <v>0</v>
      </c>
      <c r="AJ79" s="67">
        <v>0</v>
      </c>
      <c r="AK79" s="68">
        <v>0</v>
      </c>
      <c r="AL79" s="8"/>
      <c r="AM79" s="66">
        <v>0</v>
      </c>
      <c r="AN79" s="67">
        <v>0</v>
      </c>
      <c r="AO79" s="67">
        <v>0</v>
      </c>
      <c r="AP79" s="68">
        <v>0</v>
      </c>
      <c r="AQ79" s="576"/>
      <c r="AR79" s="66">
        <v>0</v>
      </c>
      <c r="AS79" s="67">
        <v>0</v>
      </c>
      <c r="AT79" s="67">
        <v>0</v>
      </c>
      <c r="AU79" s="68">
        <v>0</v>
      </c>
      <c r="AV79" s="576"/>
      <c r="AW79" s="66">
        <v>0</v>
      </c>
      <c r="AX79" s="67">
        <v>0</v>
      </c>
      <c r="AY79" s="67">
        <v>0</v>
      </c>
      <c r="AZ79" s="68">
        <v>0</v>
      </c>
      <c r="BA79" s="576"/>
      <c r="BB79" s="66">
        <v>0</v>
      </c>
      <c r="BC79" s="67">
        <v>0</v>
      </c>
      <c r="BD79" s="67">
        <v>0</v>
      </c>
      <c r="BE79" s="68">
        <v>0</v>
      </c>
      <c r="BF79" s="576"/>
      <c r="BG79" s="66">
        <v>25.182192080000004</v>
      </c>
      <c r="BH79" s="67">
        <v>33.668043059999995</v>
      </c>
      <c r="BI79" s="67">
        <v>36.963731439999997</v>
      </c>
      <c r="BJ79" s="447">
        <v>31.266563269999995</v>
      </c>
      <c r="BK79" s="585"/>
      <c r="BL79" s="66">
        <v>22.792405239999997</v>
      </c>
      <c r="BM79" s="67">
        <v>21.15612771</v>
      </c>
      <c r="BN79" s="67">
        <v>15.75310034</v>
      </c>
      <c r="BO79" s="447">
        <v>31.329417099999997</v>
      </c>
      <c r="BP79" s="585"/>
      <c r="BQ79" s="66">
        <v>32.872682730000001</v>
      </c>
      <c r="BR79" s="67">
        <v>17.95973309</v>
      </c>
      <c r="BS79" s="67">
        <v>13.934156949999998</v>
      </c>
      <c r="BT79" s="355">
        <v>14.038260409999999</v>
      </c>
      <c r="BU79" s="585"/>
      <c r="BV79" s="353">
        <f t="shared" ref="BV79:BV80" si="266">INDEX(D79:G79,1,COUNT(D79:G79))</f>
        <v>0</v>
      </c>
      <c r="BW79" s="354">
        <f t="shared" ref="BW79:BW80" si="267">INDEX(I79:L79,1,COUNT(I79:L79))</f>
        <v>0</v>
      </c>
      <c r="BX79" s="354">
        <f t="shared" ref="BX79:BX80" si="268">INDEX(N79:Q79,1,COUNT(N79:Q79))</f>
        <v>0</v>
      </c>
      <c r="BY79" s="354">
        <f t="shared" ref="BY79:BY80" si="269">INDEX(S79:V79,1,COUNT(S79:V79))</f>
        <v>0</v>
      </c>
      <c r="BZ79" s="354">
        <f t="shared" ref="BZ79:BZ80" si="270">INDEX(X79:AA79,1,COUNT(X79:AA79))</f>
        <v>0</v>
      </c>
      <c r="CA79" s="354">
        <f t="shared" ref="CA79:CA80" si="271">INDEX(AC79:AF79,1,COUNT(AC79:AF79))</f>
        <v>0</v>
      </c>
      <c r="CB79" s="354">
        <f t="shared" ref="CB79:CB80" si="272">INDEX(AH79:AK79,1,COUNT(AH79:AK79))</f>
        <v>0</v>
      </c>
      <c r="CC79" s="354">
        <f t="shared" ref="CC79:CC80" si="273">INDEX(AM79:AP79,1,COUNT(AM79:AP79))</f>
        <v>0</v>
      </c>
      <c r="CD79" s="354">
        <f t="shared" ref="CD79:CD80" si="274">INDEX(AR79:AU79,1,COUNT(AR79:AU79))</f>
        <v>0</v>
      </c>
      <c r="CE79" s="354">
        <f t="shared" ref="CE79:CE80" si="275">INDEX(AW79:AZ79,1,COUNT(AW79:AZ79))</f>
        <v>0</v>
      </c>
      <c r="CF79" s="354">
        <f t="shared" ref="CF79:CF80" si="276">INDEX(BB79:BE79,1,COUNT(BB79:BE79))</f>
        <v>0</v>
      </c>
      <c r="CG79" s="413">
        <f t="shared" ref="CG79:CG80" si="277">INDEX(BG79:BJ79,1,COUNT(BG79:BJ79))</f>
        <v>31.266563269999995</v>
      </c>
      <c r="CH79" s="413">
        <f t="shared" ref="CH79:CH80" si="278">INDEX(BL79:BO79,1,COUNT(BL79:BO79))</f>
        <v>31.329417099999997</v>
      </c>
      <c r="CI79" s="414">
        <f t="shared" ref="CI79:CI80" si="279">INDEX(BQ79:BT79,1,COUNT(BQ79:BT79))</f>
        <v>14.038260409999999</v>
      </c>
      <c r="CJ79" s="736"/>
      <c r="CK79" s="736"/>
      <c r="CL79" s="736"/>
      <c r="CM79" s="736"/>
    </row>
    <row r="80" spans="1:91" x14ac:dyDescent="0.25">
      <c r="A80" s="195" t="s">
        <v>50</v>
      </c>
      <c r="B80" s="286"/>
      <c r="D80" s="66">
        <v>0</v>
      </c>
      <c r="E80" s="67">
        <v>0</v>
      </c>
      <c r="F80" s="67">
        <v>0</v>
      </c>
      <c r="G80" s="68">
        <v>0</v>
      </c>
      <c r="H80" s="8"/>
      <c r="I80" s="66">
        <v>0</v>
      </c>
      <c r="J80" s="67">
        <v>0</v>
      </c>
      <c r="K80" s="67">
        <v>0</v>
      </c>
      <c r="L80" s="68">
        <v>0</v>
      </c>
      <c r="M80" s="8"/>
      <c r="N80" s="66">
        <v>0</v>
      </c>
      <c r="O80" s="67">
        <v>0</v>
      </c>
      <c r="P80" s="67">
        <v>0</v>
      </c>
      <c r="Q80" s="68">
        <v>0</v>
      </c>
      <c r="R80" s="8"/>
      <c r="S80" s="66">
        <v>0</v>
      </c>
      <c r="T80" s="67">
        <v>0</v>
      </c>
      <c r="U80" s="67">
        <v>0</v>
      </c>
      <c r="V80" s="68">
        <v>0</v>
      </c>
      <c r="W80" s="8"/>
      <c r="X80" s="66">
        <v>0</v>
      </c>
      <c r="Y80" s="67">
        <v>0</v>
      </c>
      <c r="Z80" s="67">
        <v>0</v>
      </c>
      <c r="AA80" s="68">
        <v>0</v>
      </c>
      <c r="AB80" s="8"/>
      <c r="AC80" s="66">
        <v>0</v>
      </c>
      <c r="AD80" s="67">
        <v>0</v>
      </c>
      <c r="AE80" s="67">
        <v>0</v>
      </c>
      <c r="AF80" s="68">
        <v>0</v>
      </c>
      <c r="AG80" s="8"/>
      <c r="AH80" s="66">
        <v>0</v>
      </c>
      <c r="AI80" s="67">
        <v>0</v>
      </c>
      <c r="AJ80" s="67">
        <v>0</v>
      </c>
      <c r="AK80" s="68">
        <v>0</v>
      </c>
      <c r="AL80" s="8"/>
      <c r="AM80" s="66">
        <v>0</v>
      </c>
      <c r="AN80" s="67">
        <v>0</v>
      </c>
      <c r="AO80" s="67">
        <v>0</v>
      </c>
      <c r="AP80" s="68">
        <v>0</v>
      </c>
      <c r="AQ80" s="576"/>
      <c r="AR80" s="66">
        <v>0</v>
      </c>
      <c r="AS80" s="67">
        <v>0</v>
      </c>
      <c r="AT80" s="67">
        <v>0</v>
      </c>
      <c r="AU80" s="68">
        <v>0</v>
      </c>
      <c r="AV80" s="576"/>
      <c r="AW80" s="66">
        <v>0</v>
      </c>
      <c r="AX80" s="67">
        <v>0</v>
      </c>
      <c r="AY80" s="67">
        <v>0</v>
      </c>
      <c r="AZ80" s="68">
        <v>0</v>
      </c>
      <c r="BA80" s="576"/>
      <c r="BB80" s="66">
        <v>0</v>
      </c>
      <c r="BC80" s="67">
        <v>0</v>
      </c>
      <c r="BD80" s="67">
        <v>0</v>
      </c>
      <c r="BE80" s="68">
        <v>0</v>
      </c>
      <c r="BF80" s="576"/>
      <c r="BG80" s="66">
        <v>0.21576528999999864</v>
      </c>
      <c r="BH80" s="67">
        <v>0.22633167999999435</v>
      </c>
      <c r="BI80" s="67">
        <v>0.17803771000000368</v>
      </c>
      <c r="BJ80" s="447">
        <v>0.20569124000000838</v>
      </c>
      <c r="BK80" s="585"/>
      <c r="BL80" s="66">
        <v>9.3132257461547847E-16</v>
      </c>
      <c r="BM80" s="67">
        <v>0</v>
      </c>
      <c r="BN80" s="67">
        <v>0</v>
      </c>
      <c r="BO80" s="447">
        <v>0</v>
      </c>
      <c r="BP80" s="585"/>
      <c r="BQ80" s="66">
        <v>-8.9999999999999999E-8</v>
      </c>
      <c r="BR80" s="67">
        <v>-8.9999999999999999E-8</v>
      </c>
      <c r="BS80" s="67">
        <v>3.9028430000000003E-2</v>
      </c>
      <c r="BT80" s="355">
        <v>-1.1000000000000001E-7</v>
      </c>
      <c r="BU80" s="585"/>
      <c r="BV80" s="353">
        <f t="shared" si="266"/>
        <v>0</v>
      </c>
      <c r="BW80" s="354">
        <f t="shared" si="267"/>
        <v>0</v>
      </c>
      <c r="BX80" s="354">
        <f t="shared" si="268"/>
        <v>0</v>
      </c>
      <c r="BY80" s="354">
        <f t="shared" si="269"/>
        <v>0</v>
      </c>
      <c r="BZ80" s="354">
        <f t="shared" si="270"/>
        <v>0</v>
      </c>
      <c r="CA80" s="354">
        <f t="shared" si="271"/>
        <v>0</v>
      </c>
      <c r="CB80" s="354">
        <f t="shared" si="272"/>
        <v>0</v>
      </c>
      <c r="CC80" s="354">
        <f t="shared" si="273"/>
        <v>0</v>
      </c>
      <c r="CD80" s="354">
        <f t="shared" si="274"/>
        <v>0</v>
      </c>
      <c r="CE80" s="354">
        <f t="shared" si="275"/>
        <v>0</v>
      </c>
      <c r="CF80" s="354">
        <f t="shared" si="276"/>
        <v>0</v>
      </c>
      <c r="CG80" s="413">
        <f t="shared" si="277"/>
        <v>0.20569124000000838</v>
      </c>
      <c r="CH80" s="413">
        <f t="shared" si="278"/>
        <v>0</v>
      </c>
      <c r="CI80" s="414">
        <f t="shared" si="279"/>
        <v>-1.1000000000000001E-7</v>
      </c>
      <c r="CJ80" s="736"/>
      <c r="CK80" s="736"/>
      <c r="CL80" s="736"/>
      <c r="CM80" s="736"/>
    </row>
    <row r="81" spans="1:91" x14ac:dyDescent="0.25">
      <c r="A81" s="195" t="s">
        <v>193</v>
      </c>
      <c r="B81" s="203"/>
      <c r="D81" s="66">
        <v>12.84712796</v>
      </c>
      <c r="E81" s="67">
        <v>9.97210587</v>
      </c>
      <c r="F81" s="67">
        <v>10.705732530000001</v>
      </c>
      <c r="G81" s="68">
        <v>10.124817120000001</v>
      </c>
      <c r="H81" s="8"/>
      <c r="I81" s="66">
        <v>10.262422120000002</v>
      </c>
      <c r="J81" s="67">
        <v>10.873147620000001</v>
      </c>
      <c r="K81" s="67">
        <v>10.68139409</v>
      </c>
      <c r="L81" s="68">
        <v>10.35830809</v>
      </c>
      <c r="M81" s="8"/>
      <c r="N81" s="66">
        <v>10.521285019999999</v>
      </c>
      <c r="O81" s="67">
        <v>11.106359340000001</v>
      </c>
      <c r="P81" s="67">
        <v>11.308346369999997</v>
      </c>
      <c r="Q81" s="68">
        <v>11.663243309999997</v>
      </c>
      <c r="R81" s="8"/>
      <c r="S81" s="66">
        <v>11.63646409</v>
      </c>
      <c r="T81" s="67">
        <v>12.711406479999999</v>
      </c>
      <c r="U81" s="67">
        <v>13.83649069</v>
      </c>
      <c r="V81" s="68">
        <v>13.631600860000001</v>
      </c>
      <c r="W81" s="8"/>
      <c r="X81" s="66">
        <v>13.674143870000002</v>
      </c>
      <c r="Y81" s="67">
        <v>13.88496108</v>
      </c>
      <c r="Z81" s="67">
        <v>10.741686470000001</v>
      </c>
      <c r="AA81" s="68">
        <v>25.432852459999996</v>
      </c>
      <c r="AB81" s="8"/>
      <c r="AC81" s="66">
        <v>25.570169889999995</v>
      </c>
      <c r="AD81" s="67">
        <v>26.304501579999997</v>
      </c>
      <c r="AE81" s="67">
        <v>26.018575469999998</v>
      </c>
      <c r="AF81" s="68">
        <v>26.404156139999998</v>
      </c>
      <c r="AG81" s="8"/>
      <c r="AH81" s="66">
        <v>25.015450729999998</v>
      </c>
      <c r="AI81" s="67">
        <v>25.286793719999999</v>
      </c>
      <c r="AJ81" s="67">
        <v>24.804231079999997</v>
      </c>
      <c r="AK81" s="68">
        <v>24.106738549999996</v>
      </c>
      <c r="AL81" s="8"/>
      <c r="AM81" s="66">
        <v>23.98498622</v>
      </c>
      <c r="AN81" s="67">
        <v>9.49023474</v>
      </c>
      <c r="AO81" s="67">
        <v>8.5662970400000003</v>
      </c>
      <c r="AP81" s="68">
        <v>10.285439879999998</v>
      </c>
      <c r="AQ81" s="576"/>
      <c r="AR81" s="66">
        <v>10.207603949999998</v>
      </c>
      <c r="AS81" s="67">
        <v>9.9106640000000006</v>
      </c>
      <c r="AT81" s="67">
        <v>9.3647109699999991</v>
      </c>
      <c r="AU81" s="68">
        <v>9.9701931999999989</v>
      </c>
      <c r="AV81" s="576"/>
      <c r="AW81" s="66">
        <v>10.243853589999999</v>
      </c>
      <c r="AX81" s="67">
        <v>10.280822530000002</v>
      </c>
      <c r="AY81" s="67">
        <v>10.103574040000003</v>
      </c>
      <c r="AZ81" s="68">
        <v>9.4794370899999993</v>
      </c>
      <c r="BA81" s="576"/>
      <c r="BB81" s="66">
        <v>10.04596489</v>
      </c>
      <c r="BC81" s="67">
        <v>9.4755692400000004</v>
      </c>
      <c r="BD81" s="67">
        <v>9.6859094100000025</v>
      </c>
      <c r="BE81" s="68">
        <v>9.8888580400000006</v>
      </c>
      <c r="BF81" s="576"/>
      <c r="BG81" s="66">
        <v>11.740488079999999</v>
      </c>
      <c r="BH81" s="67">
        <v>23.9289451</v>
      </c>
      <c r="BI81" s="67">
        <v>24.98325208</v>
      </c>
      <c r="BJ81" s="355">
        <v>31.712349670000002</v>
      </c>
      <c r="BK81" s="585"/>
      <c r="BL81" s="66">
        <v>29.815351530000001</v>
      </c>
      <c r="BM81" s="67">
        <v>30.456606240000006</v>
      </c>
      <c r="BN81" s="67">
        <v>29.574497100000002</v>
      </c>
      <c r="BO81" s="355">
        <v>27.525929980000001</v>
      </c>
      <c r="BP81" s="585"/>
      <c r="BQ81" s="66">
        <v>27.626478779999999</v>
      </c>
      <c r="BR81" s="67">
        <v>27.809570620000002</v>
      </c>
      <c r="BS81" s="67">
        <v>11.7508018</v>
      </c>
      <c r="BT81" s="355">
        <v>11.719081950000001</v>
      </c>
      <c r="BU81" s="585"/>
      <c r="BV81" s="353">
        <f t="shared" si="252"/>
        <v>10.124817120000001</v>
      </c>
      <c r="BW81" s="354">
        <f t="shared" si="253"/>
        <v>10.35830809</v>
      </c>
      <c r="BX81" s="354">
        <f t="shared" si="254"/>
        <v>11.663243309999997</v>
      </c>
      <c r="BY81" s="354">
        <f t="shared" si="255"/>
        <v>13.631600860000001</v>
      </c>
      <c r="BZ81" s="354">
        <f t="shared" si="256"/>
        <v>25.432852459999996</v>
      </c>
      <c r="CA81" s="354">
        <f t="shared" si="257"/>
        <v>26.404156139999998</v>
      </c>
      <c r="CB81" s="354">
        <f t="shared" si="258"/>
        <v>24.106738549999996</v>
      </c>
      <c r="CC81" s="354">
        <f t="shared" si="259"/>
        <v>10.285439879999998</v>
      </c>
      <c r="CD81" s="354">
        <f t="shared" si="260"/>
        <v>9.9701931999999989</v>
      </c>
      <c r="CE81" s="354">
        <f t="shared" si="261"/>
        <v>9.4794370899999993</v>
      </c>
      <c r="CF81" s="354">
        <f t="shared" si="262"/>
        <v>9.8888580400000006</v>
      </c>
      <c r="CG81" s="413">
        <f t="shared" si="263"/>
        <v>31.712349670000002</v>
      </c>
      <c r="CH81" s="413">
        <f t="shared" si="264"/>
        <v>27.525929980000001</v>
      </c>
      <c r="CI81" s="414">
        <f t="shared" si="265"/>
        <v>11.719081950000001</v>
      </c>
      <c r="CJ81" s="736"/>
      <c r="CK81" s="736"/>
      <c r="CL81" s="736"/>
      <c r="CM81" s="736"/>
    </row>
    <row r="82" spans="1:91" x14ac:dyDescent="0.25">
      <c r="A82" s="195" t="s">
        <v>118</v>
      </c>
      <c r="B82" s="221"/>
      <c r="D82" s="66">
        <v>0</v>
      </c>
      <c r="E82" s="67">
        <v>0</v>
      </c>
      <c r="F82" s="67">
        <v>0</v>
      </c>
      <c r="G82" s="68">
        <v>0</v>
      </c>
      <c r="H82" s="8"/>
      <c r="I82" s="66">
        <v>0</v>
      </c>
      <c r="J82" s="67">
        <v>0</v>
      </c>
      <c r="K82" s="67">
        <v>0</v>
      </c>
      <c r="L82" s="68">
        <v>0</v>
      </c>
      <c r="M82" s="8"/>
      <c r="N82" s="66">
        <v>0</v>
      </c>
      <c r="O82" s="67">
        <v>0</v>
      </c>
      <c r="P82" s="67">
        <v>0</v>
      </c>
      <c r="Q82" s="68">
        <v>0</v>
      </c>
      <c r="R82" s="8"/>
      <c r="S82" s="66">
        <v>0</v>
      </c>
      <c r="T82" s="67">
        <v>0</v>
      </c>
      <c r="U82" s="67">
        <v>0</v>
      </c>
      <c r="V82" s="68">
        <v>0</v>
      </c>
      <c r="W82" s="8"/>
      <c r="X82" s="66">
        <v>0</v>
      </c>
      <c r="Y82" s="67">
        <v>0</v>
      </c>
      <c r="Z82" s="67">
        <v>0</v>
      </c>
      <c r="AA82" s="68">
        <v>0</v>
      </c>
      <c r="AB82" s="8"/>
      <c r="AC82" s="66">
        <v>0</v>
      </c>
      <c r="AD82" s="67">
        <v>0</v>
      </c>
      <c r="AE82" s="67">
        <v>0</v>
      </c>
      <c r="AF82" s="68">
        <v>0</v>
      </c>
      <c r="AG82" s="8"/>
      <c r="AH82" s="66">
        <v>0</v>
      </c>
      <c r="AI82" s="67">
        <v>0</v>
      </c>
      <c r="AJ82" s="67">
        <v>0</v>
      </c>
      <c r="AK82" s="68">
        <v>0</v>
      </c>
      <c r="AL82" s="8"/>
      <c r="AM82" s="66">
        <v>129.92628293999999</v>
      </c>
      <c r="AN82" s="67">
        <v>239.28971262999997</v>
      </c>
      <c r="AO82" s="67">
        <v>259.06086197000002</v>
      </c>
      <c r="AP82" s="68">
        <v>304.17125250999999</v>
      </c>
      <c r="AQ82" s="576"/>
      <c r="AR82" s="66">
        <v>422.70949400999996</v>
      </c>
      <c r="AS82" s="67">
        <v>436.03698191999996</v>
      </c>
      <c r="AT82" s="67">
        <v>438.18915831999988</v>
      </c>
      <c r="AU82" s="68">
        <v>437.47305937999988</v>
      </c>
      <c r="AV82" s="576"/>
      <c r="AW82" s="66">
        <v>416.72830870999996</v>
      </c>
      <c r="AX82" s="67">
        <v>415.20964512</v>
      </c>
      <c r="AY82" s="67">
        <v>481.42306016999999</v>
      </c>
      <c r="AZ82" s="68">
        <v>442.65310507999999</v>
      </c>
      <c r="BA82" s="576"/>
      <c r="BB82" s="66">
        <v>505.43415243999999</v>
      </c>
      <c r="BC82" s="67">
        <v>514.38940989000002</v>
      </c>
      <c r="BD82" s="67">
        <v>598.37884997000015</v>
      </c>
      <c r="BE82" s="68">
        <v>573.76176763000024</v>
      </c>
      <c r="BF82" s="576"/>
      <c r="BG82" s="66">
        <v>594.17993347999993</v>
      </c>
      <c r="BH82" s="67">
        <v>584.65536535000001</v>
      </c>
      <c r="BI82" s="67">
        <v>593.23232075999999</v>
      </c>
      <c r="BJ82" s="447">
        <v>593.22520743000007</v>
      </c>
      <c r="BK82" s="585"/>
      <c r="BL82" s="66">
        <v>564.92885389000003</v>
      </c>
      <c r="BM82" s="67">
        <v>551.62648407999995</v>
      </c>
      <c r="BN82" s="67">
        <v>557.46136935999994</v>
      </c>
      <c r="BO82" s="447">
        <v>546.47985600999993</v>
      </c>
      <c r="BP82" s="585"/>
      <c r="BQ82" s="66">
        <v>560.37649417</v>
      </c>
      <c r="BR82" s="67">
        <v>548.14674834999994</v>
      </c>
      <c r="BS82" s="67">
        <v>560.37513885999999</v>
      </c>
      <c r="BT82" s="355">
        <v>571.03517093000005</v>
      </c>
      <c r="BU82" s="585"/>
      <c r="BV82" s="353">
        <f t="shared" si="252"/>
        <v>0</v>
      </c>
      <c r="BW82" s="354">
        <f t="shared" si="253"/>
        <v>0</v>
      </c>
      <c r="BX82" s="354">
        <f t="shared" si="254"/>
        <v>0</v>
      </c>
      <c r="BY82" s="354">
        <f t="shared" si="255"/>
        <v>0</v>
      </c>
      <c r="BZ82" s="354">
        <f t="shared" si="256"/>
        <v>0</v>
      </c>
      <c r="CA82" s="354">
        <f t="shared" si="257"/>
        <v>0</v>
      </c>
      <c r="CB82" s="354">
        <f t="shared" si="258"/>
        <v>0</v>
      </c>
      <c r="CC82" s="354">
        <f t="shared" si="259"/>
        <v>304.17125250999999</v>
      </c>
      <c r="CD82" s="354">
        <f t="shared" si="260"/>
        <v>437.47305937999988</v>
      </c>
      <c r="CE82" s="354">
        <f t="shared" si="261"/>
        <v>442.65310507999999</v>
      </c>
      <c r="CF82" s="354">
        <f t="shared" si="262"/>
        <v>573.76176763000024</v>
      </c>
      <c r="CG82" s="413">
        <f t="shared" si="263"/>
        <v>593.22520743000007</v>
      </c>
      <c r="CH82" s="413">
        <f t="shared" si="264"/>
        <v>546.47985600999993</v>
      </c>
      <c r="CI82" s="414">
        <f t="shared" si="265"/>
        <v>571.03517093000005</v>
      </c>
      <c r="CJ82" s="736"/>
      <c r="CK82" s="736"/>
      <c r="CL82" s="736"/>
      <c r="CM82" s="736"/>
    </row>
    <row r="83" spans="1:91" x14ac:dyDescent="0.25">
      <c r="A83" s="195" t="s">
        <v>221</v>
      </c>
      <c r="B83" s="203"/>
      <c r="D83" s="66">
        <v>46.163794553021376</v>
      </c>
      <c r="E83" s="67">
        <v>42.774746998272988</v>
      </c>
      <c r="F83" s="67">
        <v>52.153230653524602</v>
      </c>
      <c r="G83" s="68">
        <v>49.759603458776226</v>
      </c>
      <c r="H83" s="8"/>
      <c r="I83" s="66">
        <v>48.442880189999997</v>
      </c>
      <c r="J83" s="67">
        <v>47.436374909999998</v>
      </c>
      <c r="K83" s="67">
        <v>46.469233940000002</v>
      </c>
      <c r="L83" s="68">
        <v>49.200066800000002</v>
      </c>
      <c r="M83" s="8"/>
      <c r="N83" s="66">
        <v>48.547944150000006</v>
      </c>
      <c r="O83" s="67">
        <v>43.816681439999996</v>
      </c>
      <c r="P83" s="67">
        <v>42.215714050000003</v>
      </c>
      <c r="Q83" s="68">
        <v>41.902331699999998</v>
      </c>
      <c r="R83" s="8"/>
      <c r="S83" s="66">
        <v>41.874691030000001</v>
      </c>
      <c r="T83" s="67">
        <v>41.05005551</v>
      </c>
      <c r="U83" s="67">
        <v>43.053654469999998</v>
      </c>
      <c r="V83" s="68">
        <v>45.746977609999995</v>
      </c>
      <c r="W83" s="8"/>
      <c r="X83" s="66">
        <v>157.28745704000002</v>
      </c>
      <c r="Y83" s="67">
        <v>83.531111549999991</v>
      </c>
      <c r="Z83" s="67">
        <v>68.101419109999995</v>
      </c>
      <c r="AA83" s="68">
        <v>182.39523573999998</v>
      </c>
      <c r="AB83" s="8"/>
      <c r="AC83" s="66">
        <v>178.11855241000004</v>
      </c>
      <c r="AD83" s="67">
        <v>185.66999519000004</v>
      </c>
      <c r="AE83" s="67">
        <v>128.99872299000003</v>
      </c>
      <c r="AF83" s="68">
        <v>119.78932017000005</v>
      </c>
      <c r="AG83" s="8"/>
      <c r="AH83" s="66">
        <v>100.43117731000002</v>
      </c>
      <c r="AI83" s="67">
        <v>101.94253998000001</v>
      </c>
      <c r="AJ83" s="67">
        <v>59.247721050000003</v>
      </c>
      <c r="AK83" s="68">
        <v>59.918415619999998</v>
      </c>
      <c r="AL83" s="8"/>
      <c r="AM83" s="66">
        <v>61.729836710000001</v>
      </c>
      <c r="AN83" s="67">
        <v>137.86892589000001</v>
      </c>
      <c r="AO83" s="67">
        <v>140.56751949000002</v>
      </c>
      <c r="AP83" s="68">
        <v>107.00583811000001</v>
      </c>
      <c r="AQ83" s="576"/>
      <c r="AR83" s="66">
        <v>96.444941740000004</v>
      </c>
      <c r="AS83" s="67">
        <v>97.707041759999996</v>
      </c>
      <c r="AT83" s="67">
        <v>94.885505329999972</v>
      </c>
      <c r="AU83" s="68">
        <v>95.316495440000011</v>
      </c>
      <c r="AV83" s="576"/>
      <c r="AW83" s="66">
        <v>68.989020240000002</v>
      </c>
      <c r="AX83" s="67">
        <v>68.890149039999997</v>
      </c>
      <c r="AY83" s="67">
        <v>60.996569220000026</v>
      </c>
      <c r="AZ83" s="68">
        <v>56.696803270000011</v>
      </c>
      <c r="BA83" s="576"/>
      <c r="BB83" s="66">
        <v>54.115998629999993</v>
      </c>
      <c r="BC83" s="67">
        <v>72.140039489999978</v>
      </c>
      <c r="BD83" s="67">
        <v>63.161331629999992</v>
      </c>
      <c r="BE83" s="68">
        <v>62.119367009999991</v>
      </c>
      <c r="BF83" s="576"/>
      <c r="BG83" s="66">
        <v>58.12969416</v>
      </c>
      <c r="BH83" s="67">
        <v>53.246517760000003</v>
      </c>
      <c r="BI83" s="67">
        <v>168.3332011</v>
      </c>
      <c r="BJ83" s="355">
        <v>35.056798379999996</v>
      </c>
      <c r="BK83" s="585"/>
      <c r="BL83" s="66">
        <v>39.02774016</v>
      </c>
      <c r="BM83" s="67">
        <v>49.625999589999999</v>
      </c>
      <c r="BN83" s="67">
        <v>38.44963782</v>
      </c>
      <c r="BO83" s="355">
        <v>29.33985479</v>
      </c>
      <c r="BP83" s="585"/>
      <c r="BQ83" s="66">
        <v>23.378531110000001</v>
      </c>
      <c r="BR83" s="67">
        <v>22.65569386</v>
      </c>
      <c r="BS83" s="67">
        <v>24.21406765</v>
      </c>
      <c r="BT83" s="355">
        <v>23.740796639999999</v>
      </c>
      <c r="BU83" s="585"/>
      <c r="BV83" s="353">
        <f t="shared" si="252"/>
        <v>49.759603458776226</v>
      </c>
      <c r="BW83" s="354">
        <f t="shared" si="253"/>
        <v>49.200066800000002</v>
      </c>
      <c r="BX83" s="354">
        <f t="shared" si="254"/>
        <v>41.902331699999998</v>
      </c>
      <c r="BY83" s="354">
        <f t="shared" si="255"/>
        <v>45.746977609999995</v>
      </c>
      <c r="BZ83" s="354">
        <f t="shared" si="256"/>
        <v>182.39523573999998</v>
      </c>
      <c r="CA83" s="354">
        <f t="shared" si="257"/>
        <v>119.78932017000005</v>
      </c>
      <c r="CB83" s="354">
        <f t="shared" si="258"/>
        <v>59.918415619999998</v>
      </c>
      <c r="CC83" s="354">
        <f t="shared" si="259"/>
        <v>107.00583811000001</v>
      </c>
      <c r="CD83" s="354">
        <f t="shared" si="260"/>
        <v>95.316495440000011</v>
      </c>
      <c r="CE83" s="354">
        <f t="shared" si="261"/>
        <v>56.696803270000011</v>
      </c>
      <c r="CF83" s="354">
        <f t="shared" si="262"/>
        <v>62.119367009999991</v>
      </c>
      <c r="CG83" s="413">
        <f t="shared" si="263"/>
        <v>35.056798379999996</v>
      </c>
      <c r="CH83" s="413">
        <f t="shared" si="264"/>
        <v>29.33985479</v>
      </c>
      <c r="CI83" s="414">
        <f t="shared" si="265"/>
        <v>23.740796639999999</v>
      </c>
      <c r="CJ83" s="736"/>
      <c r="CK83" s="736"/>
      <c r="CL83" s="736"/>
      <c r="CM83" s="736"/>
    </row>
    <row r="84" spans="1:91" s="113" customFormat="1" x14ac:dyDescent="0.25">
      <c r="A84" s="208" t="s">
        <v>195</v>
      </c>
      <c r="B84" s="205"/>
      <c r="D84" s="588">
        <f>SUM(D76:D83)</f>
        <v>97.141082173021374</v>
      </c>
      <c r="E84" s="415">
        <f>SUM(E76:E83)</f>
        <v>81.432246728272986</v>
      </c>
      <c r="F84" s="415">
        <f>SUM(F76:F83)</f>
        <v>90.729329103524606</v>
      </c>
      <c r="G84" s="416">
        <f>SUM(G76:G83)</f>
        <v>86.625514398776218</v>
      </c>
      <c r="H84" s="123"/>
      <c r="I84" s="588">
        <f>SUM(I76:I83)</f>
        <v>87.61873159999999</v>
      </c>
      <c r="J84" s="415">
        <f>SUM(J76:J83)</f>
        <v>84.79656288999999</v>
      </c>
      <c r="K84" s="415">
        <f>SUM(K76:K83)</f>
        <v>90.183357490000006</v>
      </c>
      <c r="L84" s="416">
        <f>SUM(L76:L83)</f>
        <v>96.153939430000008</v>
      </c>
      <c r="M84" s="123"/>
      <c r="N84" s="588">
        <f>SUM(N76:N83)</f>
        <v>88.799897180000016</v>
      </c>
      <c r="O84" s="415">
        <f>SUM(O76:O83)</f>
        <v>83.226836160000005</v>
      </c>
      <c r="P84" s="415">
        <f>SUM(P76:P83)</f>
        <v>84.404996359999998</v>
      </c>
      <c r="Q84" s="416">
        <f>SUM(Q76:Q83)</f>
        <v>87.725543979999998</v>
      </c>
      <c r="R84" s="123"/>
      <c r="S84" s="588">
        <f>SUM(S76:S83)</f>
        <v>86.000418740000015</v>
      </c>
      <c r="T84" s="415">
        <f>SUM(T76:T83)</f>
        <v>91.693509000000006</v>
      </c>
      <c r="U84" s="415">
        <f>SUM(U76:U83)</f>
        <v>88.294813309999995</v>
      </c>
      <c r="V84" s="416">
        <f>SUM(V76:V83)</f>
        <v>98.398576509999998</v>
      </c>
      <c r="W84" s="123"/>
      <c r="X84" s="588">
        <f>SUM(X76:X83)</f>
        <v>205.17262069000003</v>
      </c>
      <c r="Y84" s="415">
        <f>SUM(Y76:Y83)</f>
        <v>134.46691834000001</v>
      </c>
      <c r="Z84" s="415">
        <f>SUM(Z76:Z83)</f>
        <v>121.36026418</v>
      </c>
      <c r="AA84" s="416">
        <f>SUM(AA76:AA83)</f>
        <v>276.48277093999997</v>
      </c>
      <c r="AB84" s="123"/>
      <c r="AC84" s="588">
        <f>SUM(AC76:AC83)</f>
        <v>247.74360738000004</v>
      </c>
      <c r="AD84" s="415">
        <f>SUM(AD76:AD83)</f>
        <v>252.67962824000003</v>
      </c>
      <c r="AE84" s="415">
        <f>SUM(AE76:AE83)</f>
        <v>210.15001933000002</v>
      </c>
      <c r="AF84" s="416">
        <f>SUM(AF76:AF83)</f>
        <v>213.92662341000005</v>
      </c>
      <c r="AG84" s="123"/>
      <c r="AH84" s="588">
        <f>SUM(AH76:AH83)</f>
        <v>180.21275046000002</v>
      </c>
      <c r="AI84" s="415">
        <f>SUM(AI76:AI83)</f>
        <v>176.36842505999999</v>
      </c>
      <c r="AJ84" s="415">
        <f>SUM(AJ76:AJ83)</f>
        <v>142.07477714000001</v>
      </c>
      <c r="AK84" s="416">
        <f>SUM(AK76:AK83)</f>
        <v>169.37777269</v>
      </c>
      <c r="AL84" s="123"/>
      <c r="AM84" s="588">
        <f>SUM(AM76:AM83)</f>
        <v>269.22663456999999</v>
      </c>
      <c r="AN84" s="415">
        <f>SUM(AN76:AN83)</f>
        <v>439.83396733999996</v>
      </c>
      <c r="AO84" s="415">
        <f>SUM(AO76:AO83)</f>
        <v>468.52677054000003</v>
      </c>
      <c r="AP84" s="416">
        <f>SUM(AP76:AP83)</f>
        <v>493.61001057999999</v>
      </c>
      <c r="AQ84" s="585"/>
      <c r="AR84" s="588">
        <f>SUM(AR76:AR83)</f>
        <v>593.39671057999999</v>
      </c>
      <c r="AS84" s="415">
        <f>SUM(AS76:AS83)</f>
        <v>617.82562584000004</v>
      </c>
      <c r="AT84" s="415">
        <f>SUM(AT76:AT83)</f>
        <v>664.4141800299999</v>
      </c>
      <c r="AU84" s="416">
        <f>SUM(AU76:AU83)</f>
        <v>671.29245013999991</v>
      </c>
      <c r="AV84" s="585"/>
      <c r="AW84" s="588">
        <f>SUM(AW76:AW83)</f>
        <v>582.51801943999999</v>
      </c>
      <c r="AX84" s="415">
        <f>SUM(AX76:AX83)</f>
        <v>575.26048551999997</v>
      </c>
      <c r="AY84" s="415">
        <f>SUM(AY76:AY83)</f>
        <v>647.2530483999999</v>
      </c>
      <c r="AZ84" s="416">
        <f>SUM(AZ76:AZ83)</f>
        <v>604.59170544000006</v>
      </c>
      <c r="BA84" s="585"/>
      <c r="BB84" s="588">
        <f>SUM(BB76:BB83)</f>
        <v>644.50169618000007</v>
      </c>
      <c r="BC84" s="415">
        <f>SUM(BC76:BC83)</f>
        <v>690.53585219999991</v>
      </c>
      <c r="BD84" s="415">
        <f>SUM(BD76:BD83)</f>
        <v>784.75462923000009</v>
      </c>
      <c r="BE84" s="416">
        <f>SUM(BE76:BE83)</f>
        <v>769.25360214000023</v>
      </c>
      <c r="BF84" s="585"/>
      <c r="BG84" s="588">
        <f>SUM(BG76:BG83)</f>
        <v>776.32434652999984</v>
      </c>
      <c r="BH84" s="415">
        <f>SUM(BH76:BH83)</f>
        <v>788.58585215999994</v>
      </c>
      <c r="BI84" s="415">
        <f>SUM(BI76:BI83)</f>
        <v>944.58717773000001</v>
      </c>
      <c r="BJ84" s="416">
        <f>SUM(BJ76:BJ83)</f>
        <v>844.88059137000016</v>
      </c>
      <c r="BK84" s="585"/>
      <c r="BL84" s="588">
        <f>SUM(BL76:BL83)</f>
        <v>758.93264431</v>
      </c>
      <c r="BM84" s="415">
        <f>SUM(BM76:BM83)</f>
        <v>794.35511436999991</v>
      </c>
      <c r="BN84" s="415">
        <f>SUM(BN76:BN83)</f>
        <v>777.99855719000004</v>
      </c>
      <c r="BO84" s="416">
        <f>SUM(BO76:BO83)</f>
        <v>837.3353290199999</v>
      </c>
      <c r="BP84" s="585"/>
      <c r="BQ84" s="588">
        <f>SUM(BQ76:BQ83)</f>
        <v>764.58244169</v>
      </c>
      <c r="BR84" s="415">
        <f>SUM(BR76:BR83)</f>
        <v>735.74872685999992</v>
      </c>
      <c r="BS84" s="415">
        <f>SUM(BS76:BS83)</f>
        <v>748.97376482999994</v>
      </c>
      <c r="BT84" s="416">
        <f>SUM(BT76:BT83)</f>
        <v>781.97616114999994</v>
      </c>
      <c r="BU84" s="585"/>
      <c r="BV84" s="426">
        <f t="shared" ref="BV84:CG84" si="280">SUM(BV76:BV83)</f>
        <v>86.625514398776218</v>
      </c>
      <c r="BW84" s="415">
        <f t="shared" si="280"/>
        <v>96.153939430000008</v>
      </c>
      <c r="BX84" s="415">
        <f t="shared" si="280"/>
        <v>87.725543979999998</v>
      </c>
      <c r="BY84" s="415">
        <f t="shared" si="280"/>
        <v>98.398576509999998</v>
      </c>
      <c r="BZ84" s="415">
        <f t="shared" si="280"/>
        <v>276.48277093999997</v>
      </c>
      <c r="CA84" s="415">
        <f t="shared" si="280"/>
        <v>213.92662341000005</v>
      </c>
      <c r="CB84" s="415">
        <f t="shared" si="280"/>
        <v>169.37777269</v>
      </c>
      <c r="CC84" s="415">
        <f t="shared" si="280"/>
        <v>493.61001057999999</v>
      </c>
      <c r="CD84" s="415">
        <f t="shared" si="280"/>
        <v>671.29245013999991</v>
      </c>
      <c r="CE84" s="415">
        <f t="shared" si="280"/>
        <v>604.59170544000006</v>
      </c>
      <c r="CF84" s="415">
        <f t="shared" si="280"/>
        <v>769.25360214000023</v>
      </c>
      <c r="CG84" s="415">
        <f t="shared" si="280"/>
        <v>844.88059137000016</v>
      </c>
      <c r="CH84" s="415">
        <f t="shared" si="264"/>
        <v>837.3353290199999</v>
      </c>
      <c r="CI84" s="416">
        <f t="shared" si="265"/>
        <v>781.97616114999994</v>
      </c>
      <c r="CJ84" s="736"/>
      <c r="CK84" s="736"/>
      <c r="CL84" s="736"/>
      <c r="CM84" s="736"/>
    </row>
    <row r="85" spans="1:91" x14ac:dyDescent="0.25">
      <c r="A85" s="179"/>
      <c r="B85" s="180"/>
      <c r="D85" s="179"/>
      <c r="E85" s="427"/>
      <c r="F85" s="427"/>
      <c r="G85" s="180"/>
      <c r="I85" s="179"/>
      <c r="J85" s="427"/>
      <c r="K85" s="427"/>
      <c r="L85" s="180"/>
      <c r="N85" s="179"/>
      <c r="O85" s="427"/>
      <c r="P85" s="427"/>
      <c r="Q85" s="180"/>
      <c r="S85" s="179"/>
      <c r="T85" s="427"/>
      <c r="U85" s="427"/>
      <c r="V85" s="180"/>
      <c r="X85" s="179"/>
      <c r="Y85" s="427"/>
      <c r="Z85" s="427"/>
      <c r="AA85" s="180"/>
      <c r="AC85" s="179"/>
      <c r="AD85" s="427"/>
      <c r="AE85" s="427"/>
      <c r="AF85" s="180"/>
      <c r="AH85" s="179"/>
      <c r="AI85" s="427"/>
      <c r="AJ85" s="427"/>
      <c r="AK85" s="180"/>
      <c r="AM85" s="179"/>
      <c r="AN85" s="427"/>
      <c r="AO85" s="427"/>
      <c r="AP85" s="180"/>
      <c r="AR85" s="179"/>
      <c r="AS85" s="427"/>
      <c r="AT85" s="427"/>
      <c r="AU85" s="180"/>
      <c r="AW85" s="179"/>
      <c r="AX85" s="427"/>
      <c r="AY85" s="427"/>
      <c r="AZ85" s="180"/>
      <c r="BB85" s="179"/>
      <c r="BC85" s="427"/>
      <c r="BD85" s="427"/>
      <c r="BE85" s="180"/>
      <c r="BG85" s="179"/>
      <c r="BH85" s="427"/>
      <c r="BI85" s="427"/>
      <c r="BJ85" s="180"/>
      <c r="BK85" s="1"/>
      <c r="BL85" s="179"/>
      <c r="BM85" s="427"/>
      <c r="BN85" s="427"/>
      <c r="BO85" s="180"/>
      <c r="BP85" s="1"/>
      <c r="BQ85" s="179"/>
      <c r="BR85" s="427"/>
      <c r="BS85" s="427"/>
      <c r="BT85" s="180"/>
      <c r="BU85" s="1"/>
      <c r="BV85" s="589"/>
      <c r="BW85" s="590"/>
      <c r="BX85" s="590"/>
      <c r="BY85" s="590"/>
      <c r="BZ85" s="590"/>
      <c r="CA85" s="590"/>
      <c r="CB85" s="590"/>
      <c r="CC85" s="590"/>
      <c r="CD85" s="590"/>
      <c r="CE85" s="590"/>
      <c r="CF85" s="590"/>
      <c r="CG85" s="590"/>
      <c r="CH85" s="590"/>
      <c r="CI85" s="591"/>
      <c r="CJ85" s="736"/>
      <c r="CK85" s="736"/>
      <c r="CL85" s="736"/>
      <c r="CM85" s="736"/>
    </row>
    <row r="86" spans="1:91" ht="6" customHeight="1" x14ac:dyDescent="0.25">
      <c r="A86"/>
      <c r="D86" s="2"/>
      <c r="E86" s="2"/>
      <c r="F86" s="2"/>
      <c r="G86" s="2"/>
      <c r="I86" s="2"/>
      <c r="J86" s="2"/>
      <c r="K86" s="2"/>
      <c r="L86" s="2"/>
      <c r="N86" s="2"/>
      <c r="O86" s="2"/>
      <c r="P86" s="2"/>
      <c r="Q86" s="2"/>
      <c r="S86" s="2"/>
      <c r="T86" s="2"/>
      <c r="U86" s="2"/>
      <c r="V86" s="2"/>
      <c r="X86" s="2"/>
      <c r="Y86" s="2"/>
      <c r="Z86" s="2"/>
      <c r="AA86" s="2"/>
      <c r="AC86" s="2"/>
      <c r="AD86" s="2"/>
      <c r="AE86" s="2"/>
      <c r="AF86" s="2"/>
      <c r="AH86" s="2"/>
      <c r="AI86" s="2"/>
      <c r="AJ86" s="2"/>
      <c r="AK86" s="2"/>
      <c r="AM86" s="2"/>
      <c r="AN86" s="2"/>
      <c r="AO86" s="2"/>
      <c r="AP86" s="2"/>
      <c r="AR86" s="2"/>
      <c r="AS86" s="2"/>
      <c r="AT86" s="2"/>
      <c r="AU86" s="2"/>
      <c r="AW86" s="2"/>
      <c r="AX86" s="2"/>
      <c r="AY86" s="2"/>
      <c r="AZ86" s="2"/>
      <c r="BB86" s="2"/>
      <c r="BC86" s="2"/>
      <c r="BD86" s="2"/>
      <c r="BE86" s="2"/>
      <c r="BG86" s="2"/>
      <c r="BH86" s="2"/>
      <c r="BI86" s="2"/>
      <c r="BJ86" s="2"/>
      <c r="BV86" s="4"/>
      <c r="BW86" s="4"/>
      <c r="BX86" s="4"/>
      <c r="BY86" s="4"/>
      <c r="BZ86" s="4"/>
      <c r="CA86" s="4"/>
      <c r="CB86" s="4"/>
      <c r="CC86" s="5"/>
      <c r="CD86" s="5"/>
      <c r="CE86" s="5"/>
      <c r="CF86" s="5"/>
      <c r="CG86" s="5"/>
      <c r="CH86" s="5"/>
      <c r="CI86" s="5"/>
      <c r="CJ86" s="736"/>
      <c r="CK86" s="736"/>
      <c r="CL86" s="736"/>
      <c r="CM86" s="736"/>
    </row>
    <row r="87" spans="1:91" x14ac:dyDescent="0.25">
      <c r="A87" s="869" t="s">
        <v>222</v>
      </c>
      <c r="B87" s="520"/>
      <c r="D87" s="2"/>
      <c r="E87" s="2"/>
      <c r="F87" s="2"/>
      <c r="G87" s="2"/>
      <c r="I87" s="2"/>
      <c r="J87" s="2"/>
      <c r="K87" s="2"/>
      <c r="L87" s="2"/>
      <c r="M87" s="287"/>
      <c r="N87" s="289"/>
      <c r="O87" s="2"/>
      <c r="P87" s="2"/>
      <c r="Q87" s="2"/>
      <c r="S87" s="2"/>
      <c r="T87" s="2"/>
      <c r="U87" s="2"/>
      <c r="V87" s="2"/>
      <c r="X87" s="2"/>
      <c r="Y87" s="2"/>
      <c r="Z87" s="2"/>
      <c r="AA87" s="2"/>
      <c r="AC87" s="2"/>
      <c r="AD87" s="2"/>
      <c r="AE87" s="2"/>
      <c r="AF87" s="2"/>
      <c r="AH87" s="2"/>
      <c r="AI87" s="2"/>
      <c r="AJ87" s="2"/>
      <c r="AK87" s="2"/>
      <c r="AM87" s="2"/>
      <c r="AN87" s="2"/>
      <c r="AO87" s="2"/>
      <c r="AP87" s="2"/>
      <c r="AR87" s="2"/>
      <c r="AS87" s="2"/>
      <c r="AT87" s="2"/>
      <c r="AU87" s="2"/>
      <c r="AW87" s="2"/>
      <c r="AX87" s="2"/>
      <c r="AY87" s="2"/>
      <c r="AZ87" s="2"/>
      <c r="BB87" s="2"/>
      <c r="BC87" s="2"/>
      <c r="BD87" s="2"/>
      <c r="BE87" s="2"/>
      <c r="BG87" s="2"/>
      <c r="BH87" s="2"/>
      <c r="BI87" s="2"/>
      <c r="BJ87" s="2"/>
      <c r="BL87" s="2"/>
      <c r="BM87" s="2"/>
      <c r="BN87" s="2"/>
      <c r="BO87" s="2"/>
      <c r="BQ87" s="2"/>
      <c r="BR87" s="2"/>
      <c r="BS87" s="2"/>
      <c r="BT87" s="2"/>
      <c r="BV87" s="4"/>
      <c r="BW87" s="4"/>
      <c r="BX87" s="4"/>
      <c r="BY87" s="4"/>
      <c r="BZ87" s="4"/>
      <c r="CA87" s="4"/>
      <c r="CB87" s="4"/>
      <c r="CC87" s="5"/>
      <c r="CD87" s="5"/>
      <c r="CE87" s="5"/>
      <c r="CF87" s="5"/>
      <c r="CG87" s="5"/>
      <c r="CH87" s="5"/>
      <c r="CI87" s="5"/>
      <c r="CJ87" s="736"/>
      <c r="CK87" s="736"/>
      <c r="CL87" s="736"/>
      <c r="CM87" s="736"/>
    </row>
    <row r="88" spans="1:91" ht="15" customHeight="1" x14ac:dyDescent="0.25">
      <c r="A88" s="837"/>
      <c r="B88" s="7"/>
      <c r="C88" s="288"/>
      <c r="D88" s="289"/>
      <c r="H88" s="8"/>
      <c r="M88" s="8"/>
      <c r="R88" s="288"/>
      <c r="W88" s="288"/>
      <c r="AB88" s="288"/>
      <c r="AG88" s="288"/>
      <c r="AL88" s="288"/>
      <c r="AQ88" s="288"/>
      <c r="AV88" s="288"/>
      <c r="BA88" s="8"/>
      <c r="BF88" s="8"/>
      <c r="BK88" s="7"/>
      <c r="BP88" s="7"/>
      <c r="BU88" s="7"/>
      <c r="BV88" s="7"/>
      <c r="BW88" s="7"/>
      <c r="BX88" s="7"/>
      <c r="BY88" s="7"/>
      <c r="BZ88" s="7"/>
      <c r="CA88" s="7"/>
      <c r="CB88" s="7"/>
      <c r="CC88" s="7"/>
      <c r="CD88" s="7"/>
      <c r="CE88" s="7"/>
      <c r="CF88" s="7"/>
      <c r="CG88" s="7"/>
      <c r="CH88" s="7"/>
      <c r="CI88" s="9"/>
      <c r="CJ88" s="736"/>
      <c r="CK88" s="736"/>
      <c r="CL88" s="736"/>
      <c r="CM88" s="736"/>
    </row>
    <row r="89" spans="1:91" x14ac:dyDescent="0.25">
      <c r="A89" s="833" t="s">
        <v>158</v>
      </c>
      <c r="B89" s="834"/>
      <c r="C89" s="290"/>
      <c r="D89" s="819">
        <v>2012</v>
      </c>
      <c r="E89" s="820"/>
      <c r="F89" s="820"/>
      <c r="G89" s="821"/>
      <c r="H89" s="291"/>
      <c r="I89" s="819">
        <v>2013</v>
      </c>
      <c r="J89" s="820"/>
      <c r="K89" s="820"/>
      <c r="L89" s="821"/>
      <c r="M89" s="291"/>
      <c r="N89" s="819">
        <v>2014</v>
      </c>
      <c r="O89" s="820"/>
      <c r="P89" s="820"/>
      <c r="Q89" s="821"/>
      <c r="R89" s="291"/>
      <c r="S89" s="819">
        <v>2015</v>
      </c>
      <c r="T89" s="820"/>
      <c r="U89" s="820"/>
      <c r="V89" s="821"/>
      <c r="W89" s="291"/>
      <c r="X89" s="819">
        <v>2016</v>
      </c>
      <c r="Y89" s="820"/>
      <c r="Z89" s="820"/>
      <c r="AA89" s="821"/>
      <c r="AB89" s="291"/>
      <c r="AC89" s="819">
        <v>2017</v>
      </c>
      <c r="AD89" s="820"/>
      <c r="AE89" s="820"/>
      <c r="AF89" s="821"/>
      <c r="AG89" s="290"/>
      <c r="AH89" s="819">
        <v>2018</v>
      </c>
      <c r="AI89" s="820"/>
      <c r="AJ89" s="820"/>
      <c r="AK89" s="821"/>
      <c r="AL89" s="290"/>
      <c r="AM89" s="819">
        <v>2019</v>
      </c>
      <c r="AN89" s="820"/>
      <c r="AO89" s="820"/>
      <c r="AP89" s="821"/>
      <c r="AQ89" s="291"/>
      <c r="AR89" s="819">
        <v>2020</v>
      </c>
      <c r="AS89" s="820"/>
      <c r="AT89" s="820"/>
      <c r="AU89" s="821"/>
      <c r="AV89" s="291"/>
      <c r="AW89" s="819">
        <v>2021</v>
      </c>
      <c r="AX89" s="820"/>
      <c r="AY89" s="820"/>
      <c r="AZ89" s="821"/>
      <c r="BA89" s="291"/>
      <c r="BB89" s="819">
        <v>2022</v>
      </c>
      <c r="BC89" s="820"/>
      <c r="BD89" s="820"/>
      <c r="BE89" s="821"/>
      <c r="BF89" s="291"/>
      <c r="BG89" s="819">
        <v>2023</v>
      </c>
      <c r="BH89" s="820"/>
      <c r="BI89" s="820"/>
      <c r="BJ89" s="821"/>
      <c r="BK89" s="292"/>
      <c r="BL89" s="819">
        <v>2024</v>
      </c>
      <c r="BM89" s="820"/>
      <c r="BN89" s="820"/>
      <c r="BO89" s="821"/>
      <c r="BP89" s="292"/>
      <c r="BQ89" s="819">
        <v>2025</v>
      </c>
      <c r="BR89" s="820"/>
      <c r="BS89" s="820"/>
      <c r="BT89" s="821"/>
      <c r="BU89" s="292"/>
      <c r="BV89" s="11"/>
      <c r="BW89" s="12"/>
      <c r="BX89" s="12"/>
      <c r="BY89" s="12"/>
      <c r="BZ89" s="12"/>
      <c r="CA89" s="12"/>
      <c r="CB89" s="13"/>
      <c r="CC89" s="14"/>
      <c r="CD89" s="14"/>
      <c r="CE89" s="14"/>
      <c r="CF89" s="14"/>
      <c r="CG89" s="15"/>
      <c r="CH89" s="15"/>
      <c r="CI89" s="16"/>
      <c r="CJ89" s="736"/>
      <c r="CK89" s="736"/>
      <c r="CL89" s="736"/>
      <c r="CM89" s="736"/>
    </row>
    <row r="90" spans="1:91" s="28" customFormat="1" x14ac:dyDescent="0.25">
      <c r="A90" s="835"/>
      <c r="B90" s="836"/>
      <c r="C90" s="293"/>
      <c r="D90" s="18" t="s">
        <v>149</v>
      </c>
      <c r="E90" s="19" t="s">
        <v>150</v>
      </c>
      <c r="F90" s="19" t="s">
        <v>151</v>
      </c>
      <c r="G90" s="20" t="s">
        <v>152</v>
      </c>
      <c r="H90" s="294"/>
      <c r="I90" s="18" t="s">
        <v>149</v>
      </c>
      <c r="J90" s="19" t="s">
        <v>150</v>
      </c>
      <c r="K90" s="19" t="s">
        <v>151</v>
      </c>
      <c r="L90" s="20" t="s">
        <v>152</v>
      </c>
      <c r="M90" s="295"/>
      <c r="N90" s="18" t="s">
        <v>149</v>
      </c>
      <c r="O90" s="19" t="s">
        <v>150</v>
      </c>
      <c r="P90" s="19" t="s">
        <v>151</v>
      </c>
      <c r="Q90" s="20" t="s">
        <v>152</v>
      </c>
      <c r="R90" s="295"/>
      <c r="S90" s="18" t="s">
        <v>149</v>
      </c>
      <c r="T90" s="19" t="s">
        <v>150</v>
      </c>
      <c r="U90" s="19" t="s">
        <v>151</v>
      </c>
      <c r="V90" s="20" t="s">
        <v>152</v>
      </c>
      <c r="W90" s="295"/>
      <c r="X90" s="18" t="s">
        <v>149</v>
      </c>
      <c r="Y90" s="19" t="s">
        <v>150</v>
      </c>
      <c r="Z90" s="19" t="s">
        <v>151</v>
      </c>
      <c r="AA90" s="20" t="s">
        <v>152</v>
      </c>
      <c r="AB90" s="295"/>
      <c r="AC90" s="18" t="s">
        <v>149</v>
      </c>
      <c r="AD90" s="19" t="s">
        <v>150</v>
      </c>
      <c r="AE90" s="19" t="s">
        <v>151</v>
      </c>
      <c r="AF90" s="20" t="s">
        <v>152</v>
      </c>
      <c r="AG90" s="293"/>
      <c r="AH90" s="18" t="s">
        <v>149</v>
      </c>
      <c r="AI90" s="19" t="s">
        <v>150</v>
      </c>
      <c r="AJ90" s="19" t="s">
        <v>151</v>
      </c>
      <c r="AK90" s="20" t="s">
        <v>152</v>
      </c>
      <c r="AL90" s="293"/>
      <c r="AM90" s="18" t="s">
        <v>149</v>
      </c>
      <c r="AN90" s="19" t="s">
        <v>150</v>
      </c>
      <c r="AO90" s="19" t="s">
        <v>151</v>
      </c>
      <c r="AP90" s="20" t="s">
        <v>152</v>
      </c>
      <c r="AQ90" s="295"/>
      <c r="AR90" s="18" t="s">
        <v>149</v>
      </c>
      <c r="AS90" s="19" t="s">
        <v>150</v>
      </c>
      <c r="AT90" s="19" t="s">
        <v>151</v>
      </c>
      <c r="AU90" s="20" t="s">
        <v>152</v>
      </c>
      <c r="AV90" s="295"/>
      <c r="AW90" s="18" t="s">
        <v>149</v>
      </c>
      <c r="AX90" s="19" t="s">
        <v>150</v>
      </c>
      <c r="AY90" s="19" t="s">
        <v>151</v>
      </c>
      <c r="AZ90" s="20" t="s">
        <v>152</v>
      </c>
      <c r="BA90" s="295"/>
      <c r="BB90" s="18" t="s">
        <v>149</v>
      </c>
      <c r="BC90" s="19" t="s">
        <v>150</v>
      </c>
      <c r="BD90" s="19" t="s">
        <v>151</v>
      </c>
      <c r="BE90" s="20" t="s">
        <v>152</v>
      </c>
      <c r="BF90" s="295"/>
      <c r="BG90" s="18" t="s">
        <v>149</v>
      </c>
      <c r="BH90" s="19" t="s">
        <v>150</v>
      </c>
      <c r="BI90" s="19" t="s">
        <v>151</v>
      </c>
      <c r="BJ90" s="20" t="s">
        <v>152</v>
      </c>
      <c r="BK90" s="296"/>
      <c r="BL90" s="18" t="s">
        <v>149</v>
      </c>
      <c r="BM90" s="19" t="s">
        <v>150</v>
      </c>
      <c r="BN90" s="19" t="s">
        <v>151</v>
      </c>
      <c r="BO90" s="20" t="s">
        <v>152</v>
      </c>
      <c r="BP90" s="296"/>
      <c r="BQ90" s="18" t="s">
        <v>149</v>
      </c>
      <c r="BR90" s="19" t="s">
        <v>150</v>
      </c>
      <c r="BS90" s="19" t="s">
        <v>151</v>
      </c>
      <c r="BT90" s="20" t="s">
        <v>152</v>
      </c>
      <c r="BU90" s="296"/>
      <c r="BV90" s="24">
        <v>2012</v>
      </c>
      <c r="BW90" s="25">
        <v>2013</v>
      </c>
      <c r="BX90" s="25">
        <v>2014</v>
      </c>
      <c r="BY90" s="25">
        <v>2015</v>
      </c>
      <c r="BZ90" s="25">
        <v>2016</v>
      </c>
      <c r="CA90" s="25">
        <v>2017</v>
      </c>
      <c r="CB90" s="25">
        <v>2018</v>
      </c>
      <c r="CC90" s="26">
        <v>2019</v>
      </c>
      <c r="CD90" s="26">
        <v>2020</v>
      </c>
      <c r="CE90" s="26">
        <v>2021</v>
      </c>
      <c r="CF90" s="26">
        <v>2022</v>
      </c>
      <c r="CG90" s="26">
        <v>2023</v>
      </c>
      <c r="CH90" s="26">
        <v>2024</v>
      </c>
      <c r="CI90" s="27">
        <v>2025</v>
      </c>
      <c r="CJ90" s="736"/>
      <c r="CK90" s="736"/>
      <c r="CL90" s="736"/>
      <c r="CM90" s="736"/>
    </row>
    <row r="91" spans="1:91" ht="6" customHeight="1" x14ac:dyDescent="0.25">
      <c r="A91"/>
      <c r="D91" s="2"/>
      <c r="E91" s="2"/>
      <c r="F91" s="2"/>
      <c r="G91" s="2"/>
      <c r="H91" s="287"/>
      <c r="I91" s="2"/>
      <c r="J91" s="2"/>
      <c r="K91" s="2"/>
      <c r="L91" s="2"/>
      <c r="M91" s="287"/>
      <c r="N91" s="2"/>
      <c r="O91" s="2"/>
      <c r="P91" s="2"/>
      <c r="Q91" s="2"/>
      <c r="R91" s="287"/>
      <c r="S91" s="2"/>
      <c r="T91" s="2"/>
      <c r="U91" s="2"/>
      <c r="V91" s="2"/>
      <c r="W91" s="287"/>
      <c r="X91" s="2"/>
      <c r="Y91" s="2"/>
      <c r="Z91" s="2"/>
      <c r="AA91" s="2"/>
      <c r="AB91" s="287"/>
      <c r="AC91" s="2"/>
      <c r="AD91" s="2"/>
      <c r="AE91" s="2"/>
      <c r="AF91" s="2"/>
      <c r="AG91" s="287"/>
      <c r="AH91" s="2"/>
      <c r="AI91" s="2"/>
      <c r="AJ91" s="2"/>
      <c r="AK91" s="2"/>
      <c r="AL91" s="287"/>
      <c r="AM91" s="2"/>
      <c r="AN91" s="2"/>
      <c r="AO91" s="2"/>
      <c r="AP91" s="2"/>
      <c r="AQ91" s="287"/>
      <c r="AR91" s="2"/>
      <c r="AS91" s="2"/>
      <c r="AT91" s="2"/>
      <c r="AU91" s="2"/>
      <c r="AV91" s="287"/>
      <c r="AW91" s="2"/>
      <c r="AX91" s="2"/>
      <c r="AY91" s="2"/>
      <c r="AZ91" s="2"/>
      <c r="BA91" s="287"/>
      <c r="BB91" s="2"/>
      <c r="BC91" s="2"/>
      <c r="BD91" s="2"/>
      <c r="BE91" s="2"/>
      <c r="BG91" s="2"/>
      <c r="BH91" s="2"/>
      <c r="BI91" s="2"/>
      <c r="BJ91" s="2"/>
      <c r="BL91" s="2"/>
      <c r="BM91" s="2"/>
      <c r="BN91" s="2"/>
      <c r="BO91" s="2"/>
      <c r="BQ91" s="2"/>
      <c r="BR91" s="2"/>
      <c r="BS91" s="2"/>
      <c r="BT91" s="2"/>
      <c r="BV91" s="4"/>
      <c r="BW91" s="4"/>
      <c r="BX91" s="4"/>
      <c r="BY91" s="4"/>
      <c r="BZ91" s="4"/>
      <c r="CA91" s="4"/>
      <c r="CB91" s="4"/>
      <c r="CC91" s="5"/>
      <c r="CD91" s="5"/>
      <c r="CE91" s="5"/>
      <c r="CF91" s="5"/>
      <c r="CG91" s="5"/>
      <c r="CH91" s="5"/>
      <c r="CI91" s="5"/>
      <c r="CJ91" s="736"/>
      <c r="CK91" s="736"/>
      <c r="CL91" s="736"/>
      <c r="CM91" s="736"/>
    </row>
    <row r="92" spans="1:91" s="238" customFormat="1" ht="15" x14ac:dyDescent="0.25">
      <c r="A92" s="232"/>
      <c r="B92" s="233"/>
      <c r="C92" s="234"/>
      <c r="D92" s="235"/>
      <c r="E92" s="236"/>
      <c r="F92" s="236"/>
      <c r="G92" s="237"/>
      <c r="H92" s="432"/>
      <c r="I92" s="235"/>
      <c r="J92" s="236"/>
      <c r="K92" s="236"/>
      <c r="L92" s="237"/>
      <c r="M92" s="432"/>
      <c r="N92" s="235"/>
      <c r="O92" s="236"/>
      <c r="P92" s="236"/>
      <c r="Q92" s="237"/>
      <c r="R92" s="432"/>
      <c r="S92" s="235"/>
      <c r="T92" s="236"/>
      <c r="U92" s="236"/>
      <c r="V92" s="237"/>
      <c r="W92" s="432"/>
      <c r="X92" s="235"/>
      <c r="Y92" s="236"/>
      <c r="Z92" s="236"/>
      <c r="AA92" s="237"/>
      <c r="AB92" s="432"/>
      <c r="AC92" s="235"/>
      <c r="AD92" s="236"/>
      <c r="AE92" s="236"/>
      <c r="AF92" s="237"/>
      <c r="AG92" s="432"/>
      <c r="AH92" s="235"/>
      <c r="AI92" s="236"/>
      <c r="AJ92" s="236"/>
      <c r="AK92" s="237"/>
      <c r="AL92" s="432"/>
      <c r="AM92" s="235"/>
      <c r="AN92" s="236"/>
      <c r="AO92" s="236"/>
      <c r="AP92" s="237"/>
      <c r="AQ92" s="432"/>
      <c r="AR92" s="235"/>
      <c r="AS92" s="236"/>
      <c r="AT92" s="236"/>
      <c r="AU92" s="237"/>
      <c r="AV92" s="432"/>
      <c r="AW92" s="235"/>
      <c r="AX92" s="236"/>
      <c r="AY92" s="236"/>
      <c r="AZ92" s="237"/>
      <c r="BA92" s="432"/>
      <c r="BB92" s="235"/>
      <c r="BC92" s="236"/>
      <c r="BD92" s="236"/>
      <c r="BE92" s="237"/>
      <c r="BF92" s="234"/>
      <c r="BG92" s="235"/>
      <c r="BH92" s="236"/>
      <c r="BI92" s="236"/>
      <c r="BJ92" s="237"/>
      <c r="BK92" s="234"/>
      <c r="BL92" s="235"/>
      <c r="BM92" s="236"/>
      <c r="BN92" s="236"/>
      <c r="BO92" s="237"/>
      <c r="BP92" s="234"/>
      <c r="BQ92" s="235"/>
      <c r="BR92" s="236"/>
      <c r="BS92" s="236"/>
      <c r="BT92" s="237"/>
      <c r="BU92" s="234"/>
      <c r="BV92" s="235"/>
      <c r="BW92" s="236"/>
      <c r="BX92" s="236"/>
      <c r="BY92" s="236"/>
      <c r="BZ92" s="236"/>
      <c r="CA92" s="236"/>
      <c r="CB92" s="236"/>
      <c r="CC92" s="236"/>
      <c r="CD92" s="236"/>
      <c r="CE92" s="236"/>
      <c r="CF92" s="236"/>
      <c r="CG92" s="236"/>
      <c r="CH92" s="236"/>
      <c r="CI92" s="237"/>
      <c r="CJ92" s="736"/>
      <c r="CK92" s="736"/>
      <c r="CL92" s="736"/>
      <c r="CM92" s="736"/>
    </row>
    <row r="93" spans="1:91" s="238" customFormat="1" ht="15" x14ac:dyDescent="0.25">
      <c r="A93" s="239" t="s">
        <v>138</v>
      </c>
      <c r="B93" s="240"/>
      <c r="C93" s="241"/>
      <c r="D93" s="242" t="s">
        <v>14</v>
      </c>
      <c r="E93" s="243" t="s">
        <v>14</v>
      </c>
      <c r="F93" s="243" t="s">
        <v>14</v>
      </c>
      <c r="G93" s="244">
        <f>SUM(D31:G31)</f>
        <v>142.65974994192456</v>
      </c>
      <c r="H93" s="277"/>
      <c r="I93" s="242">
        <f>SUM(E31:I31)</f>
        <v>146.53138983717616</v>
      </c>
      <c r="J93" s="243">
        <f>SUM(F31:J31)</f>
        <v>153.12552373242778</v>
      </c>
      <c r="K93" s="243">
        <f>SUM(G31:K31)</f>
        <v>155.48738032767943</v>
      </c>
      <c r="L93" s="244">
        <f>SUM(H31:L31)</f>
        <v>157.51588919</v>
      </c>
      <c r="M93" s="277"/>
      <c r="N93" s="242">
        <f>SUM(J31:N31)</f>
        <v>162.90923579000003</v>
      </c>
      <c r="O93" s="243">
        <f>SUM(K31:O31)</f>
        <v>163.88795794000004</v>
      </c>
      <c r="P93" s="243">
        <f>SUM(L31:P31)</f>
        <v>166.6340739</v>
      </c>
      <c r="Q93" s="244">
        <f>SUM(M31:Q31)</f>
        <v>166.89175850000004</v>
      </c>
      <c r="R93" s="277"/>
      <c r="S93" s="242">
        <f>SUM(O31:S31)</f>
        <v>173.25297995</v>
      </c>
      <c r="T93" s="243">
        <f>SUM(P31:T31)</f>
        <v>81.189259079999971</v>
      </c>
      <c r="U93" s="243">
        <f>SUM(Q31:U31)</f>
        <v>51.167916689999977</v>
      </c>
      <c r="V93" s="244">
        <f>SUM(R31:V31)</f>
        <v>26.30974854999997</v>
      </c>
      <c r="W93" s="277"/>
      <c r="X93" s="242">
        <f>SUM(T31:X31)</f>
        <v>11.219827949999988</v>
      </c>
      <c r="Y93" s="243">
        <f>SUM(U31:Y31)</f>
        <v>101.82318794999998</v>
      </c>
      <c r="Z93" s="243">
        <f>SUM(V31:Z31)</f>
        <v>110.39007433999997</v>
      </c>
      <c r="AA93" s="244">
        <f>SUM(W31:AA31)</f>
        <v>171.23262632999996</v>
      </c>
      <c r="AB93" s="277"/>
      <c r="AC93" s="242">
        <f>SUM(Y31:AC31)</f>
        <v>160.52838091112451</v>
      </c>
      <c r="AD93" s="243">
        <f>SUM(Z31:AD31)</f>
        <v>144.78030500201359</v>
      </c>
      <c r="AE93" s="243">
        <f>SUM(AA31:AE31)</f>
        <v>161.45868991723265</v>
      </c>
      <c r="AF93" s="244">
        <f>SUM(AB31:AF31)</f>
        <v>124.28922344696909</v>
      </c>
      <c r="AG93" s="245"/>
      <c r="AH93" s="242">
        <f>SUM(AD31:AH31)</f>
        <v>143.37212262584455</v>
      </c>
      <c r="AI93" s="243">
        <f>SUM(AE31:AI31)</f>
        <v>171.54607943495552</v>
      </c>
      <c r="AJ93" s="243">
        <f>SUM(AF31:AJ31)</f>
        <v>175.50298182973643</v>
      </c>
      <c r="AK93" s="244">
        <f>SUM(AG31:AK31)</f>
        <v>178.48373026000004</v>
      </c>
      <c r="AL93" s="246"/>
      <c r="AM93" s="242">
        <v>190.70051945647816</v>
      </c>
      <c r="AN93" s="243">
        <v>135.04142513636194</v>
      </c>
      <c r="AO93" s="243">
        <v>128.39353386164188</v>
      </c>
      <c r="AP93" s="244">
        <v>134.47516285479202</v>
      </c>
      <c r="AQ93" s="247"/>
      <c r="AR93" s="242">
        <f>SUM(AN31:AR31)</f>
        <v>195.7887451583139</v>
      </c>
      <c r="AS93" s="243">
        <f>SUM(AO31:AS31)</f>
        <v>280.80496999843007</v>
      </c>
      <c r="AT93" s="243">
        <f>SUM(AP31:AT31)</f>
        <v>314.20470340315018</v>
      </c>
      <c r="AU93" s="244">
        <f>SUM(AQ31:AU31)</f>
        <v>337.47691782000015</v>
      </c>
      <c r="AV93" s="434"/>
      <c r="AW93" s="242">
        <f>SUM(AS31:AW31)</f>
        <v>339.48495480000008</v>
      </c>
      <c r="AX93" s="243">
        <f>SUM(AT31:AX31)</f>
        <v>348.1303091800001</v>
      </c>
      <c r="AY93" s="243">
        <f>SUM(AU31:AY31)</f>
        <v>371.75988738000007</v>
      </c>
      <c r="AZ93" s="244">
        <f>SUM(AV31:AZ31)</f>
        <v>396.01432623000022</v>
      </c>
      <c r="BA93" s="247"/>
      <c r="BB93" s="242">
        <f>SUM(AX31:BB31)</f>
        <v>417.40931653728961</v>
      </c>
      <c r="BC93" s="243">
        <f>SUM(AY31:BC31)</f>
        <v>446.78742843341007</v>
      </c>
      <c r="BD93" s="243">
        <f>SUM(AZ31:BD31)</f>
        <v>481.06357057341</v>
      </c>
      <c r="BE93" s="244">
        <f>SUM(BA31:BE31)</f>
        <v>509.64155064340969</v>
      </c>
      <c r="BF93" s="247"/>
      <c r="BG93" s="242">
        <f>SUM(BC31:BG31)</f>
        <v>538.11067917375419</v>
      </c>
      <c r="BH93" s="243">
        <f>SUM(BD31:BH31)</f>
        <v>569.51729678987158</v>
      </c>
      <c r="BI93" s="243">
        <f>SUM(BE31:BI31)</f>
        <v>605.69210879466777</v>
      </c>
      <c r="BJ93" s="244">
        <f>SUM(BF31:BJ31)</f>
        <v>630.95601901011878</v>
      </c>
      <c r="BK93" s="247"/>
      <c r="BL93" s="242">
        <f>SUM(BH31:BL31)</f>
        <v>653.77573850261786</v>
      </c>
      <c r="BM93" s="243">
        <f>SUM(BI31:BM31)</f>
        <v>657.84130466562817</v>
      </c>
      <c r="BN93" s="243">
        <f>SUM(BJ31:BN31)</f>
        <v>653.24500061953222</v>
      </c>
      <c r="BO93" s="244">
        <f>SUM(BK31:BO31)</f>
        <v>667.64318569708121</v>
      </c>
      <c r="BP93" s="247"/>
      <c r="BQ93" s="242">
        <f>SUM(BM31:BQ31)</f>
        <v>668.54984329694821</v>
      </c>
      <c r="BR93" s="243">
        <f>SUM(BN31:BR31)</f>
        <v>644.2626812717001</v>
      </c>
      <c r="BS93" s="243">
        <f>SUM(BO31:BS31)</f>
        <v>610.5885463730001</v>
      </c>
      <c r="BT93" s="244">
        <f>SUM(BP31:BT31)</f>
        <v>585.04715422000004</v>
      </c>
      <c r="BU93" s="247"/>
      <c r="BV93" s="242">
        <f>IF(G93&lt;&gt;0, G93, IF(F93&lt;&gt;0, F93, IF(E93&lt;&gt;0, E93, IF(D93&lt;&gt;0,D93, 0))))</f>
        <v>142.65974994192456</v>
      </c>
      <c r="BW93" s="243">
        <f>IF(L93&lt;&gt;0, L93, IF(K93&lt;&gt;0, K93, IF(J93&lt;&gt;0, J93, IF(I93&lt;&gt;0,I93, 0))))</f>
        <v>157.51588919</v>
      </c>
      <c r="BX93" s="243">
        <f>IF(Q93&lt;&gt;0, Q93, IF(P93&lt;&gt;0, P93, IF(O93&lt;&gt;0, O93, IF(N93&lt;&gt;0,N93, 0))))</f>
        <v>166.89175850000004</v>
      </c>
      <c r="BY93" s="243">
        <f>IF(V93&lt;&gt;0, V93, IF(U93&lt;&gt;0, U93, IF(T93&lt;&gt;0, T93, IF(S93&lt;&gt;0,S93, 0))))</f>
        <v>26.30974854999997</v>
      </c>
      <c r="BZ93" s="243">
        <f>IF(AA93&lt;&gt;0, AA93, IF(Z93&lt;&gt;0, Z93, IF(Y93&lt;&gt;0, Y93, IF(X93&lt;&gt;0, X93, 0))))</f>
        <v>171.23262632999996</v>
      </c>
      <c r="CA93" s="243">
        <f>IF(AF93&lt;&gt;0, AF93, IF(AE93&lt;&gt;0, AE93, IF(AD93&lt;&gt;0, AD93, IF(AC93&lt;&gt;0, AC93, 0))))</f>
        <v>124.28922344696909</v>
      </c>
      <c r="CB93" s="243">
        <f>IF(AK93&lt;&gt;0, AK93, IF(AJ93&lt;&gt;0, AJ93, IF(AI93&lt;&gt;0, AI93, IF(AH93&lt;&gt;0, AH93, 0))))</f>
        <v>178.48373026000004</v>
      </c>
      <c r="CC93" s="243">
        <f>IF(AP93&lt;&gt;0, AP93, IF(AO93&lt;&gt;0, AO93, IF(AN93&lt;&gt;0, AN93, IF(AM93&lt;&gt;0, AM93, 0))))</f>
        <v>134.47516285479202</v>
      </c>
      <c r="CD93" s="243">
        <f>IF(AU93&lt;&gt;0, AU93, IF(AT93&lt;&gt;0, AT93, IF(AS93&lt;&gt;0, AS93, IF(AR93&lt;&gt;0, AR93, 0))))</f>
        <v>337.47691782000015</v>
      </c>
      <c r="CE93" s="243">
        <f>IF(AZ93&lt;&gt;0, AZ93, IF(AY93&lt;&gt;0, AY93, IF(AX93&lt;&gt;0, AX93, IF(AW93&lt;&gt;0, AW93, 0))))</f>
        <v>396.01432623000022</v>
      </c>
      <c r="CF93" s="243">
        <f>IF(BE93&lt;&gt;0, BE93, IF(BD93&lt;&gt;0, BD93, IF(BC93&lt;&gt;0, BC93, IF(BB93&lt;&gt;0, BB93, 0))))</f>
        <v>509.64155064340969</v>
      </c>
      <c r="CG93" s="243">
        <f>IF(BJ93&lt;&gt;0, BJ93, IF(BI93&lt;&gt;0, BI93, IF(BH93&lt;&gt;0, BH93, IF(BG93&lt;&gt;0, BG93, 0))))</f>
        <v>630.95601901011878</v>
      </c>
      <c r="CH93" s="243">
        <f>IF(BO93&lt;&gt;0, BO93, IF(BN93&lt;&gt;0, BN93, IF(BM93&lt;&gt;0, BM93, IF(BL93&lt;&gt;0, BL93, 0))))</f>
        <v>667.64318569708121</v>
      </c>
      <c r="CI93" s="244">
        <f>IF(BT93&lt;&gt;0, BT93, IF(BS93&lt;&gt;0, BS93, IF(BR93&lt;&gt;0, BR93, IF(BQ93&lt;&gt;0, BQ93, 0))))</f>
        <v>585.04715422000004</v>
      </c>
      <c r="CJ93" s="736"/>
      <c r="CK93" s="736"/>
      <c r="CL93" s="736"/>
      <c r="CM93" s="736"/>
    </row>
    <row r="94" spans="1:91" s="238" customFormat="1" ht="6" customHeight="1" x14ac:dyDescent="0.25">
      <c r="A94" s="248"/>
      <c r="B94" s="249"/>
      <c r="C94" s="234"/>
      <c r="D94" s="250"/>
      <c r="E94" s="251"/>
      <c r="F94" s="251"/>
      <c r="G94" s="252"/>
      <c r="H94" s="433"/>
      <c r="I94" s="250"/>
      <c r="J94" s="251"/>
      <c r="K94" s="251"/>
      <c r="L94" s="252"/>
      <c r="M94" s="433"/>
      <c r="N94" s="250"/>
      <c r="O94" s="251"/>
      <c r="P94" s="251"/>
      <c r="Q94" s="252"/>
      <c r="R94" s="433"/>
      <c r="S94" s="250"/>
      <c r="T94" s="251"/>
      <c r="U94" s="251"/>
      <c r="V94" s="252"/>
      <c r="W94" s="246"/>
      <c r="X94" s="250"/>
      <c r="Y94" s="251"/>
      <c r="Z94" s="251"/>
      <c r="AA94" s="252"/>
      <c r="AB94" s="246"/>
      <c r="AC94" s="250"/>
      <c r="AD94" s="251"/>
      <c r="AE94" s="251"/>
      <c r="AF94" s="252"/>
      <c r="AG94" s="246"/>
      <c r="AH94" s="250"/>
      <c r="AI94" s="251"/>
      <c r="AJ94" s="251"/>
      <c r="AK94" s="252"/>
      <c r="AL94" s="246"/>
      <c r="AM94" s="250"/>
      <c r="AN94" s="251"/>
      <c r="AO94" s="251"/>
      <c r="AP94" s="252"/>
      <c r="AQ94" s="247"/>
      <c r="AR94" s="250"/>
      <c r="AS94" s="251"/>
      <c r="AT94" s="251"/>
      <c r="AU94" s="252"/>
      <c r="AV94" s="247"/>
      <c r="AW94" s="250"/>
      <c r="AX94" s="251"/>
      <c r="AY94" s="251"/>
      <c r="AZ94" s="252"/>
      <c r="BA94" s="247"/>
      <c r="BB94" s="250"/>
      <c r="BC94" s="251"/>
      <c r="BD94" s="251"/>
      <c r="BE94" s="252"/>
      <c r="BF94" s="247"/>
      <c r="BG94" s="250"/>
      <c r="BH94" s="251"/>
      <c r="BI94" s="251"/>
      <c r="BJ94" s="252"/>
      <c r="BK94" s="247"/>
      <c r="BL94" s="250"/>
      <c r="BM94" s="251"/>
      <c r="BN94" s="251"/>
      <c r="BO94" s="252"/>
      <c r="BP94" s="247"/>
      <c r="BQ94" s="250"/>
      <c r="BR94" s="251"/>
      <c r="BS94" s="251"/>
      <c r="BT94" s="252"/>
      <c r="BU94" s="247"/>
      <c r="BV94" s="250"/>
      <c r="BW94" s="251"/>
      <c r="BX94" s="251"/>
      <c r="BY94" s="251"/>
      <c r="BZ94" s="251"/>
      <c r="CA94" s="251"/>
      <c r="CB94" s="251"/>
      <c r="CC94" s="251"/>
      <c r="CD94" s="251"/>
      <c r="CE94" s="251"/>
      <c r="CF94" s="251"/>
      <c r="CG94" s="251"/>
      <c r="CH94" s="251"/>
      <c r="CI94" s="252"/>
      <c r="CJ94" s="736"/>
      <c r="CK94" s="736"/>
      <c r="CL94" s="736"/>
      <c r="CM94" s="736"/>
    </row>
    <row r="95" spans="1:91" s="238" customFormat="1" ht="15" x14ac:dyDescent="0.25">
      <c r="A95" s="248" t="s">
        <v>139</v>
      </c>
      <c r="B95" s="249"/>
      <c r="C95" s="234"/>
      <c r="D95" s="250" t="s">
        <v>14</v>
      </c>
      <c r="E95" s="251" t="s">
        <v>14</v>
      </c>
      <c r="F95" s="251" t="s">
        <v>14</v>
      </c>
      <c r="G95" s="252">
        <f>-SUM(D33:G33)</f>
        <v>-36.564528260000003</v>
      </c>
      <c r="H95" s="433"/>
      <c r="I95" s="250">
        <f>-SUM(E33:I33)</f>
        <v>-40.514050619999999</v>
      </c>
      <c r="J95" s="251">
        <f>-SUM(F33:J33)</f>
        <v>-44.601576370000004</v>
      </c>
      <c r="K95" s="251">
        <f>-SUM(G33:K33)</f>
        <v>-46.466133549999995</v>
      </c>
      <c r="L95" s="252">
        <f>-SUM(H33:L33)</f>
        <v>-47.349407169999999</v>
      </c>
      <c r="M95" s="246"/>
      <c r="N95" s="250">
        <f>-SUM(J33:N33)</f>
        <v>-48.229532289999995</v>
      </c>
      <c r="O95" s="251">
        <f>-SUM(K33:O33)</f>
        <v>-48.779094579999999</v>
      </c>
      <c r="P95" s="251">
        <f>-SUM(L33:P33)</f>
        <v>-49.116554439999994</v>
      </c>
      <c r="Q95" s="252">
        <f>-SUM(M33:Q33)</f>
        <v>-49.372222350000001</v>
      </c>
      <c r="R95" s="246"/>
      <c r="S95" s="250">
        <f>-SUM(O33:S33)</f>
        <v>-47.425091269999996</v>
      </c>
      <c r="T95" s="251">
        <f>-SUM(P33:T33)</f>
        <v>-45.494625429999999</v>
      </c>
      <c r="U95" s="251">
        <f>-SUM(Q33:U33)</f>
        <v>-43.584466200000001</v>
      </c>
      <c r="V95" s="252">
        <f>-SUM(R33:V33)</f>
        <v>-41.66793835</v>
      </c>
      <c r="W95" s="246"/>
      <c r="X95" s="250">
        <f>-SUM(T33:X33)</f>
        <v>-41.9803614</v>
      </c>
      <c r="Y95" s="251">
        <f>-SUM(U33:Y33)</f>
        <v>-42.376606109999997</v>
      </c>
      <c r="Z95" s="251">
        <f>-SUM(V33:Z33)</f>
        <v>-42.841903930000001</v>
      </c>
      <c r="AA95" s="252">
        <f>-SUM(W33:AA33)</f>
        <v>-43.35606662</v>
      </c>
      <c r="AB95" s="246"/>
      <c r="AC95" s="250">
        <f>-SUM(Y33:AC33)</f>
        <v>-44.326895160000007</v>
      </c>
      <c r="AD95" s="251">
        <f>-SUM(Z33:AD33)</f>
        <v>-45.368295810000006</v>
      </c>
      <c r="AE95" s="251">
        <f>-SUM(AA33:AE33)</f>
        <v>-46.413078230000004</v>
      </c>
      <c r="AF95" s="252">
        <f>-SUM(AB33:AF33)</f>
        <v>-47.669007470000004</v>
      </c>
      <c r="AG95" s="246"/>
      <c r="AH95" s="250">
        <f>-SUM(AD33:AH33)</f>
        <v>-48.526892840000002</v>
      </c>
      <c r="AI95" s="251">
        <f>-SUM(AE33:AI33)</f>
        <v>-49.482637500000003</v>
      </c>
      <c r="AJ95" s="251">
        <f>-SUM(AF33:AJ33)</f>
        <v>-50.984812579999996</v>
      </c>
      <c r="AK95" s="252">
        <f>-SUM(AG33:AK33)</f>
        <v>-52.414388690000003</v>
      </c>
      <c r="AL95" s="246"/>
      <c r="AM95" s="250">
        <v>-54.314612309149688</v>
      </c>
      <c r="AN95" s="251">
        <v>-56.090096459149692</v>
      </c>
      <c r="AO95" s="251">
        <v>-57.9842315791497</v>
      </c>
      <c r="AP95" s="252">
        <v>-60.212394729149715</v>
      </c>
      <c r="AQ95" s="247"/>
      <c r="AR95" s="250">
        <f>-SUM(AN33:AR33)</f>
        <v>-79.075923770000017</v>
      </c>
      <c r="AS95" s="251">
        <f>-SUM(AO33:AS33)</f>
        <v>-79.946895310000016</v>
      </c>
      <c r="AT95" s="251">
        <f>-SUM(AP33:AT33)</f>
        <v>-82.97117824</v>
      </c>
      <c r="AU95" s="252">
        <f>-SUM(AQ33:AU33)</f>
        <v>-85.319451860000001</v>
      </c>
      <c r="AV95" s="247"/>
      <c r="AW95" s="250">
        <f>-SUM(AS33:AW33)</f>
        <v>-89.124462719999997</v>
      </c>
      <c r="AX95" s="251">
        <f>-SUM(AT33:AX33)</f>
        <v>-92.246638529999998</v>
      </c>
      <c r="AY95" s="251">
        <f>-SUM(AU33:AY33)</f>
        <v>-94.602491889999982</v>
      </c>
      <c r="AZ95" s="252">
        <f>-SUM(AV33:AZ33)</f>
        <v>-101.86061475</v>
      </c>
      <c r="BA95" s="247"/>
      <c r="BB95" s="250">
        <f>-SUM(AX33:BB33)</f>
        <v>-111.09788560132525</v>
      </c>
      <c r="BC95" s="251">
        <f>-SUM(AY33:BC33)</f>
        <v>-122.91240981665872</v>
      </c>
      <c r="BD95" s="251">
        <f>-SUM(AZ33:BD33)</f>
        <v>-130.48205194665871</v>
      </c>
      <c r="BE95" s="252">
        <f>-SUM(BA33:BE33)</f>
        <v>-131.4597788066587</v>
      </c>
      <c r="BF95" s="247"/>
      <c r="BG95" s="250">
        <f>-SUM(BC33:BG33)</f>
        <v>-132.65861797297592</v>
      </c>
      <c r="BH95" s="251">
        <f>-SUM(BD33:BH33)</f>
        <v>-130.26308203880649</v>
      </c>
      <c r="BI95" s="251">
        <f>-SUM(BE33:BI33)</f>
        <v>-131.28219346486668</v>
      </c>
      <c r="BJ95" s="252">
        <f>-SUM(BF33:BJ33)</f>
        <v>-135.72853762390559</v>
      </c>
      <c r="BK95" s="247"/>
      <c r="BL95" s="250">
        <f>-SUM(BH33:BL33)</f>
        <v>-138.72328986626314</v>
      </c>
      <c r="BM95" s="251">
        <f>-SUM(BI33:BM33)</f>
        <v>-144.3600363350991</v>
      </c>
      <c r="BN95" s="251">
        <f>-SUM(BJ33:BN33)</f>
        <v>-149.10316335903892</v>
      </c>
      <c r="BO95" s="252">
        <f>-SUM(BK33:BO33)</f>
        <v>-151.45311232</v>
      </c>
      <c r="BP95" s="247"/>
      <c r="BQ95" s="250">
        <f>-SUM(BM33:BQ33)</f>
        <v>-152.23181149999999</v>
      </c>
      <c r="BR95" s="251">
        <f>-SUM(BN33:BR33)</f>
        <v>-151.53310508999999</v>
      </c>
      <c r="BS95" s="251">
        <f>-SUM(BO33:BS33)</f>
        <v>-158.68528218</v>
      </c>
      <c r="BT95" s="252">
        <f>-SUM(BP33:BT33)</f>
        <v>-166.07345232999998</v>
      </c>
      <c r="BU95" s="247"/>
      <c r="BV95" s="250">
        <f>IF(G95&lt;&gt;0, G95, IF(F95&lt;&gt;0, F95, IF(E95&lt;&gt;0, E95, IF(D95&lt;&gt;0,D95, 0))))</f>
        <v>-36.564528260000003</v>
      </c>
      <c r="BW95" s="251">
        <f>IF(L95&lt;&gt;0, L95, IF(K95&lt;&gt;0, K95, IF(J95&lt;&gt;0, J95, IF(I95&lt;&gt;0,I95, 0))))</f>
        <v>-47.349407169999999</v>
      </c>
      <c r="BX95" s="251">
        <f>IF(Q95&lt;&gt;0, Q95, IF(P95&lt;&gt;0, P95, IF(O95&lt;&gt;0, O95, IF(N95&lt;&gt;0,N95, 0))))</f>
        <v>-49.372222350000001</v>
      </c>
      <c r="BY95" s="251">
        <f>IF(V95&lt;&gt;0, V95, IF(U95&lt;&gt;0, U95, IF(T95&lt;&gt;0, T95, IF(S95&lt;&gt;0,S95, 0))))</f>
        <v>-41.66793835</v>
      </c>
      <c r="BZ95" s="251">
        <f>IF(AA95&lt;&gt;0, AA95, IF(Z95&lt;&gt;0, Z95, IF(Y95&lt;&gt;0, Y95, IF(X95&lt;&gt;0, X95, 0))))</f>
        <v>-43.35606662</v>
      </c>
      <c r="CA95" s="251">
        <f>IF(AF95&lt;&gt;0, AF95, IF(AE95&lt;&gt;0, AE95, IF(AD95&lt;&gt;0, AD95, IF(AC95&lt;&gt;0, AC95, 0))))</f>
        <v>-47.669007470000004</v>
      </c>
      <c r="CB95" s="251">
        <f>IF(AK95&lt;&gt;0, AK95, IF(AJ95&lt;&gt;0, AJ95, IF(AI95&lt;&gt;0, AI95, IF(AH95&lt;&gt;0, AH95, 0))))</f>
        <v>-52.414388690000003</v>
      </c>
      <c r="CC95" s="251">
        <f>IF(AP95&lt;&gt;0, AP95, IF(AO95&lt;&gt;0, AO95, IF(AN95&lt;&gt;0, AN95, IF(AM95&lt;&gt;0, AM95, 0))))</f>
        <v>-60.212394729149715</v>
      </c>
      <c r="CD95" s="251">
        <f>IF(AU95&lt;&gt;0, AU95, IF(AT95&lt;&gt;0, AT95, IF(AS95&lt;&gt;0, AS95, IF(AR95&lt;&gt;0, AR95, 0))))</f>
        <v>-85.319451860000001</v>
      </c>
      <c r="CE95" s="251">
        <f>IF(AZ95&lt;&gt;0, AZ95, IF(AY95&lt;&gt;0, AY95, IF(AX95&lt;&gt;0, AX95, IF(AW95&lt;&gt;0, AW95, 0))))</f>
        <v>-101.86061475</v>
      </c>
      <c r="CF95" s="251">
        <f>IF(BE95&lt;&gt;0, BE95, IF(BD95&lt;&gt;0, BD95, IF(BC95&lt;&gt;0, BC95, IF(BB95&lt;&gt;0, BB95, 0))))</f>
        <v>-131.4597788066587</v>
      </c>
      <c r="CG95" s="251">
        <f>IF(BJ95&lt;&gt;0, BJ95, IF(BI95&lt;&gt;0, BI95, IF(BH95&lt;&gt;0, BH95, IF(BG95&lt;&gt;0, BG95, 0))))</f>
        <v>-135.72853762390559</v>
      </c>
      <c r="CH95" s="251">
        <f>IF(BO95&lt;&gt;0, BO95, IF(BN95&lt;&gt;0, BN95, IF(BM95&lt;&gt;0, BM95, IF(BL95&lt;&gt;0, BL95, 0))))</f>
        <v>-151.45311232</v>
      </c>
      <c r="CI95" s="252">
        <f t="shared" ref="CI95:CI99" si="281">IF(BT95&lt;&gt;0, BT95, IF(BS95&lt;&gt;0, BS95, IF(BR95&lt;&gt;0, BR95, IF(BQ95&lt;&gt;0, BQ95, 0))))</f>
        <v>-166.07345232999998</v>
      </c>
      <c r="CJ95" s="736"/>
      <c r="CK95" s="736"/>
      <c r="CL95" s="736"/>
      <c r="CM95" s="736"/>
    </row>
    <row r="96" spans="1:91" s="238" customFormat="1" ht="15" x14ac:dyDescent="0.25">
      <c r="A96" s="248" t="s">
        <v>140</v>
      </c>
      <c r="B96" s="249"/>
      <c r="C96" s="234"/>
      <c r="D96" s="250" t="s">
        <v>14</v>
      </c>
      <c r="E96" s="251" t="s">
        <v>14</v>
      </c>
      <c r="F96" s="251" t="s">
        <v>14</v>
      </c>
      <c r="G96" s="252">
        <f>-(G93+G95)*G97</f>
        <v>-36.072375371854349</v>
      </c>
      <c r="H96" s="246"/>
      <c r="I96" s="250">
        <f>-(I93+I95)*I97</f>
        <v>-36.045895333839894</v>
      </c>
      <c r="J96" s="251">
        <f t="shared" ref="J96:BJ96" si="282">-(J93+J95)*J97</f>
        <v>-36.898142103225446</v>
      </c>
      <c r="K96" s="251">
        <f t="shared" si="282"/>
        <v>-37.067223904411009</v>
      </c>
      <c r="L96" s="252">
        <f t="shared" si="282"/>
        <v>-37.456603886799996</v>
      </c>
      <c r="M96" s="246"/>
      <c r="N96" s="250">
        <f t="shared" si="282"/>
        <v>-38.991099190000014</v>
      </c>
      <c r="O96" s="251">
        <f t="shared" si="282"/>
        <v>-39.13701354240002</v>
      </c>
      <c r="P96" s="251">
        <f t="shared" si="282"/>
        <v>-39.955956616400009</v>
      </c>
      <c r="Q96" s="252">
        <f t="shared" si="282"/>
        <v>-39.956642291000016</v>
      </c>
      <c r="R96" s="246"/>
      <c r="S96" s="250">
        <f t="shared" si="282"/>
        <v>-42.781482151200002</v>
      </c>
      <c r="T96" s="251">
        <f t="shared" si="282"/>
        <v>-12.136175440999992</v>
      </c>
      <c r="U96" s="251">
        <f t="shared" si="282"/>
        <v>-2.5783731665999921</v>
      </c>
      <c r="V96" s="252">
        <f t="shared" si="282"/>
        <v>5.2217845320000107</v>
      </c>
      <c r="W96" s="246"/>
      <c r="X96" s="250">
        <f t="shared" si="282"/>
        <v>10.458581373000005</v>
      </c>
      <c r="Y96" s="251">
        <f t="shared" si="282"/>
        <v>-20.211837825599993</v>
      </c>
      <c r="Z96" s="251">
        <f t="shared" si="282"/>
        <v>-22.96637793939999</v>
      </c>
      <c r="AA96" s="252">
        <f t="shared" si="282"/>
        <v>-43.47803030139999</v>
      </c>
      <c r="AB96" s="246"/>
      <c r="AC96" s="250">
        <f t="shared" si="282"/>
        <v>-39.508505155382338</v>
      </c>
      <c r="AD96" s="251">
        <f t="shared" si="282"/>
        <v>-33.800083125284623</v>
      </c>
      <c r="AE96" s="251">
        <f t="shared" si="282"/>
        <v>-39.115507973659106</v>
      </c>
      <c r="AF96" s="252">
        <f t="shared" si="282"/>
        <v>-26.050873432169492</v>
      </c>
      <c r="AG96" s="246"/>
      <c r="AH96" s="250">
        <f t="shared" si="282"/>
        <v>-32.247378127187147</v>
      </c>
      <c r="AI96" s="251">
        <f t="shared" si="282"/>
        <v>-41.501570257884872</v>
      </c>
      <c r="AJ96" s="251">
        <f t="shared" si="282"/>
        <v>-42.336177544910392</v>
      </c>
      <c r="AK96" s="252">
        <f t="shared" si="282"/>
        <v>-42.863576133800017</v>
      </c>
      <c r="AL96" s="246"/>
      <c r="AM96" s="250">
        <f>-(AM93+AM95)*AM97</f>
        <v>-46.371208430091684</v>
      </c>
      <c r="AN96" s="251">
        <f t="shared" ref="AN96:AP96" si="283">-(AN93+AN95)*AN97</f>
        <v>-26.843451750252164</v>
      </c>
      <c r="AO96" s="251">
        <f t="shared" si="283"/>
        <v>-23.939162776047343</v>
      </c>
      <c r="AP96" s="252">
        <f t="shared" si="283"/>
        <v>-25.249341162718387</v>
      </c>
      <c r="AQ96" s="247"/>
      <c r="AR96" s="250">
        <f t="shared" si="282"/>
        <v>-39.682359272026723</v>
      </c>
      <c r="AS96" s="251">
        <f t="shared" si="282"/>
        <v>-68.291745394066226</v>
      </c>
      <c r="AT96" s="251">
        <f t="shared" si="282"/>
        <v>-78.619398555471065</v>
      </c>
      <c r="AU96" s="252">
        <f t="shared" si="282"/>
        <v>-85.73353842640006</v>
      </c>
      <c r="AV96" s="247"/>
      <c r="AW96" s="250">
        <f t="shared" si="282"/>
        <v>-85.122567307200029</v>
      </c>
      <c r="AX96" s="251">
        <f t="shared" si="282"/>
        <v>-87.000448021000039</v>
      </c>
      <c r="AY96" s="251">
        <f t="shared" si="282"/>
        <v>-94.233514466600042</v>
      </c>
      <c r="AZ96" s="252">
        <f t="shared" si="282"/>
        <v>-100.01226190320007</v>
      </c>
      <c r="BA96" s="247"/>
      <c r="BB96" s="250">
        <f t="shared" si="282"/>
        <v>-104.1458865182279</v>
      </c>
      <c r="BC96" s="251">
        <f t="shared" si="282"/>
        <v>-110.11750632969546</v>
      </c>
      <c r="BD96" s="251">
        <f t="shared" si="282"/>
        <v>-119.19771633309544</v>
      </c>
      <c r="BE96" s="252">
        <f t="shared" si="282"/>
        <v>-128.58180242449532</v>
      </c>
      <c r="BF96" s="247"/>
      <c r="BG96" s="250">
        <f t="shared" si="282"/>
        <v>-85.144932852163436</v>
      </c>
      <c r="BH96" s="251">
        <f t="shared" si="282"/>
        <v>-92.24338509772366</v>
      </c>
      <c r="BI96" s="251">
        <f t="shared" si="282"/>
        <v>-99.626082219258222</v>
      </c>
      <c r="BJ96" s="252">
        <f t="shared" si="282"/>
        <v>-103.99777109110477</v>
      </c>
      <c r="BK96" s="247"/>
      <c r="BL96" s="250">
        <f t="shared" ref="BL96:BO96" si="284">-(BL93+BL95)*BL97</f>
        <v>-118.46206318636159</v>
      </c>
      <c r="BM96" s="251">
        <f t="shared" si="284"/>
        <v>-118.10069171602169</v>
      </c>
      <c r="BN96" s="251">
        <f t="shared" si="284"/>
        <v>-115.95262256991346</v>
      </c>
      <c r="BO96" s="252">
        <f t="shared" si="284"/>
        <v>-118.7237168767287</v>
      </c>
      <c r="BP96" s="247"/>
      <c r="BQ96" s="250">
        <f t="shared" ref="BQ96" si="285">-(BQ93+BQ95)*BQ97</f>
        <v>-123.91632763126755</v>
      </c>
      <c r="BR96" s="251">
        <f t="shared" ref="BR96:BS96" si="286">-(BR93+BR95)*BR97</f>
        <v>-118.25509828360802</v>
      </c>
      <c r="BS96" s="251">
        <f t="shared" si="286"/>
        <v>-108.45678340632001</v>
      </c>
      <c r="BT96" s="252">
        <f t="shared" ref="BT96" si="287">-(BT93+BT95)*BT97</f>
        <v>-100.5536884536</v>
      </c>
      <c r="BU96" s="247"/>
      <c r="BV96" s="250">
        <f>IF(G96&lt;&gt;0, G96, IF(F96&lt;&gt;0, F96, IF(E96&lt;&gt;0, E96, IF(D96&lt;&gt;0,D96, 0))))</f>
        <v>-36.072375371854349</v>
      </c>
      <c r="BW96" s="251">
        <f>IF(L96&lt;&gt;0, L96, IF(K96&lt;&gt;0, K96, IF(J96&lt;&gt;0, J96, IF(I96&lt;&gt;0,I96, 0))))</f>
        <v>-37.456603886799996</v>
      </c>
      <c r="BX96" s="251">
        <f>IF(Q96&lt;&gt;0, Q96, IF(P96&lt;&gt;0, P96, IF(O96&lt;&gt;0, O96, IF(N96&lt;&gt;0,N96, 0))))</f>
        <v>-39.956642291000016</v>
      </c>
      <c r="BY96" s="251">
        <f>IF(V96&lt;&gt;0, V96, IF(U96&lt;&gt;0, U96, IF(T96&lt;&gt;0, T96, IF(S96&lt;&gt;0,S96, 0))))</f>
        <v>5.2217845320000107</v>
      </c>
      <c r="BZ96" s="251">
        <f>IF(AA96&lt;&gt;0, AA96, IF(Z96&lt;&gt;0, Z96, IF(Y96&lt;&gt;0, Y96, IF(X96&lt;&gt;0, X96, 0))))</f>
        <v>-43.47803030139999</v>
      </c>
      <c r="CA96" s="251">
        <f>IF(AF96&lt;&gt;0, AF96, IF(AE96&lt;&gt;0, AE96, IF(AD96&lt;&gt;0, AD96, IF(AC96&lt;&gt;0, AC96, 0))))</f>
        <v>-26.050873432169492</v>
      </c>
      <c r="CB96" s="251">
        <f>IF(AK96&lt;&gt;0, AK96, IF(AJ96&lt;&gt;0, AJ96, IF(AI96&lt;&gt;0, AI96, IF(AH96&lt;&gt;0, AH96, 0))))</f>
        <v>-42.863576133800017</v>
      </c>
      <c r="CC96" s="251">
        <f>IF(AP96&lt;&gt;0, AP96, IF(AO96&lt;&gt;0, AO96, IF(AN96&lt;&gt;0, AN96, IF(AM96&lt;&gt;0, AM96, 0))))</f>
        <v>-25.249341162718387</v>
      </c>
      <c r="CD96" s="251">
        <f>IF(AU96&lt;&gt;0, AU96, IF(AT96&lt;&gt;0, AT96, IF(AS96&lt;&gt;0, AS96, IF(AR96&lt;&gt;0, AR96, 0))))</f>
        <v>-85.73353842640006</v>
      </c>
      <c r="CE96" s="251">
        <f>IF(AZ96&lt;&gt;0, AZ96, IF(AY96&lt;&gt;0, AY96, IF(AX96&lt;&gt;0, AX96, IF(AW96&lt;&gt;0, AW96, 0))))</f>
        <v>-100.01226190320007</v>
      </c>
      <c r="CF96" s="251">
        <f>IF(BE96&lt;&gt;0, BE96, IF(BD96&lt;&gt;0, BD96, IF(BC96&lt;&gt;0, BC96, IF(BB96&lt;&gt;0, BB96, 0))))</f>
        <v>-128.58180242449532</v>
      </c>
      <c r="CG96" s="251">
        <f>IF(BJ96&lt;&gt;0, BJ96, IF(BI96&lt;&gt;0, BI96, IF(BH96&lt;&gt;0, BH96, IF(BG96&lt;&gt;0, BG96, 0))))</f>
        <v>-103.99777109110477</v>
      </c>
      <c r="CH96" s="251">
        <f t="shared" ref="CH96:CH97" si="288">IF(BO96&lt;&gt;0, BO96, IF(BN96&lt;&gt;0, BN96, IF(BM96&lt;&gt;0, BM96, IF(BL96&lt;&gt;0, BL96, 0))))</f>
        <v>-118.7237168767287</v>
      </c>
      <c r="CI96" s="252">
        <f t="shared" si="281"/>
        <v>-100.5536884536</v>
      </c>
      <c r="CJ96" s="736"/>
      <c r="CK96" s="736"/>
      <c r="CL96" s="736"/>
      <c r="CM96" s="736"/>
    </row>
    <row r="97" spans="1:91" s="238" customFormat="1" ht="15" x14ac:dyDescent="0.25">
      <c r="A97" s="253"/>
      <c r="B97" s="254" t="s">
        <v>7</v>
      </c>
      <c r="C97" s="255"/>
      <c r="D97" s="256">
        <v>0.34</v>
      </c>
      <c r="E97" s="257">
        <v>0.34</v>
      </c>
      <c r="F97" s="257">
        <v>0.34</v>
      </c>
      <c r="G97" s="258">
        <v>0.34</v>
      </c>
      <c r="H97" s="259"/>
      <c r="I97" s="256">
        <v>0.34</v>
      </c>
      <c r="J97" s="257">
        <v>0.34</v>
      </c>
      <c r="K97" s="257">
        <v>0.34</v>
      </c>
      <c r="L97" s="258">
        <v>0.34</v>
      </c>
      <c r="M97" s="259"/>
      <c r="N97" s="256">
        <v>0.34</v>
      </c>
      <c r="O97" s="257">
        <v>0.34</v>
      </c>
      <c r="P97" s="257">
        <v>0.34</v>
      </c>
      <c r="Q97" s="258">
        <v>0.34</v>
      </c>
      <c r="R97" s="259"/>
      <c r="S97" s="256">
        <v>0.34</v>
      </c>
      <c r="T97" s="257">
        <v>0.34</v>
      </c>
      <c r="U97" s="257">
        <v>0.34</v>
      </c>
      <c r="V97" s="258">
        <v>0.34</v>
      </c>
      <c r="W97" s="259"/>
      <c r="X97" s="256">
        <v>0.34</v>
      </c>
      <c r="Y97" s="257">
        <v>0.34</v>
      </c>
      <c r="Z97" s="257">
        <v>0.34</v>
      </c>
      <c r="AA97" s="258">
        <v>0.34</v>
      </c>
      <c r="AB97" s="259"/>
      <c r="AC97" s="256">
        <v>0.34</v>
      </c>
      <c r="AD97" s="257">
        <v>0.34</v>
      </c>
      <c r="AE97" s="257">
        <v>0.34</v>
      </c>
      <c r="AF97" s="258">
        <v>0.34</v>
      </c>
      <c r="AG97" s="259"/>
      <c r="AH97" s="256">
        <v>0.34</v>
      </c>
      <c r="AI97" s="257">
        <v>0.34</v>
      </c>
      <c r="AJ97" s="257">
        <v>0.34</v>
      </c>
      <c r="AK97" s="258">
        <v>0.34</v>
      </c>
      <c r="AL97" s="259"/>
      <c r="AM97" s="256">
        <v>0.34</v>
      </c>
      <c r="AN97" s="257">
        <v>0.34</v>
      </c>
      <c r="AO97" s="257">
        <v>0.34</v>
      </c>
      <c r="AP97" s="260">
        <v>0.34</v>
      </c>
      <c r="AQ97" s="247"/>
      <c r="AR97" s="256">
        <v>0.34</v>
      </c>
      <c r="AS97" s="257">
        <v>0.34</v>
      </c>
      <c r="AT97" s="257">
        <v>0.34</v>
      </c>
      <c r="AU97" s="258">
        <v>0.34</v>
      </c>
      <c r="AV97" s="247"/>
      <c r="AW97" s="256">
        <v>0.34</v>
      </c>
      <c r="AX97" s="257">
        <v>0.34</v>
      </c>
      <c r="AY97" s="257">
        <v>0.34</v>
      </c>
      <c r="AZ97" s="258">
        <v>0.34</v>
      </c>
      <c r="BA97" s="247"/>
      <c r="BB97" s="256">
        <v>0.34</v>
      </c>
      <c r="BC97" s="257">
        <v>0.34</v>
      </c>
      <c r="BD97" s="257">
        <v>0.34</v>
      </c>
      <c r="BE97" s="258">
        <v>0.34</v>
      </c>
      <c r="BF97" s="247"/>
      <c r="BG97" s="256">
        <v>0.21</v>
      </c>
      <c r="BH97" s="257">
        <v>0.21</v>
      </c>
      <c r="BI97" s="257">
        <v>0.21</v>
      </c>
      <c r="BJ97" s="258">
        <v>0.21</v>
      </c>
      <c r="BK97" s="247"/>
      <c r="BL97" s="256">
        <v>0.23</v>
      </c>
      <c r="BM97" s="257">
        <v>0.23</v>
      </c>
      <c r="BN97" s="257">
        <v>0.23</v>
      </c>
      <c r="BO97" s="258">
        <v>0.23</v>
      </c>
      <c r="BP97" s="247"/>
      <c r="BQ97" s="256">
        <v>0.24</v>
      </c>
      <c r="BR97" s="257">
        <v>0.24</v>
      </c>
      <c r="BS97" s="257">
        <v>0.24</v>
      </c>
      <c r="BT97" s="258">
        <v>0.24</v>
      </c>
      <c r="BU97" s="247"/>
      <c r="BV97" s="261">
        <f>IF(G97&lt;&gt;0, G97, IF(F97&lt;&gt;0, F97, IF(E97&lt;&gt;0, E97, IF(D97&lt;&gt;0,D97, 0))))</f>
        <v>0.34</v>
      </c>
      <c r="BW97" s="262">
        <f>IF(L97&lt;&gt;0, L97, IF(K97&lt;&gt;0, K97, IF(J97&lt;&gt;0, J97, IF(I97&lt;&gt;0,I97, 0))))</f>
        <v>0.34</v>
      </c>
      <c r="BX97" s="262">
        <f>IF(Q97&lt;&gt;0, Q97, IF(P97&lt;&gt;0, P97, IF(O97&lt;&gt;0, O97, IF(N97&lt;&gt;0,N97, 0))))</f>
        <v>0.34</v>
      </c>
      <c r="BY97" s="262">
        <f>IF(V97&lt;&gt;0, V97, IF(U97&lt;&gt;0, U97, IF(T97&lt;&gt;0, T97, IF(S97&lt;&gt;0,S97, 0))))</f>
        <v>0.34</v>
      </c>
      <c r="BZ97" s="262">
        <f>IF(AA97&lt;&gt;0, AA97, IF(Z97&lt;&gt;0, Z97, IF(Y97&lt;&gt;0, Y97, IF(X97&lt;&gt;0, X97, 0))))</f>
        <v>0.34</v>
      </c>
      <c r="CA97" s="262">
        <f>IF(AF97&lt;&gt;0, AF97, IF(AE97&lt;&gt;0, AE97, IF(AD97&lt;&gt;0, AD97, IF(AC97&lt;&gt;0, AC97, 0))))</f>
        <v>0.34</v>
      </c>
      <c r="CB97" s="262">
        <f>IF(AK97&lt;&gt;0, AK97, IF(AJ97&lt;&gt;0, AJ97, IF(AI97&lt;&gt;0, AI97, IF(AH97&lt;&gt;0, AH97, 0))))</f>
        <v>0.34</v>
      </c>
      <c r="CC97" s="262">
        <f>IF(AP97&lt;&gt;0, AP97, IF(AO97&lt;&gt;0, AO97, IF(AN97&lt;&gt;0, AN97, IF(AM97&lt;&gt;0, AM97, 0))))</f>
        <v>0.34</v>
      </c>
      <c r="CD97" s="262">
        <f>IF(AU97&lt;&gt;0, AU97, IF(AT97&lt;&gt;0, AT97, IF(AS97&lt;&gt;0, AS97, IF(AR97&lt;&gt;0, AR97, 0))))</f>
        <v>0.34</v>
      </c>
      <c r="CE97" s="262">
        <f>IF(AZ97&lt;&gt;0, AZ97, IF(AY97&lt;&gt;0, AY97, IF(AX97&lt;&gt;0, AX97, IF(AW97&lt;&gt;0, AW97, 0))))</f>
        <v>0.34</v>
      </c>
      <c r="CF97" s="262">
        <f>IF(BE97&lt;&gt;0, BE97, IF(BD97&lt;&gt;0, BD97, IF(BC97&lt;&gt;0, BC97, IF(BB97&lt;&gt;0, BB97, 0))))</f>
        <v>0.34</v>
      </c>
      <c r="CG97" s="262">
        <f>IF(BJ97&lt;&gt;0, BJ97, IF(BI97&lt;&gt;0, BI97, IF(BH97&lt;&gt;0, BH97, IF(BG97&lt;&gt;0, BG97, 0))))</f>
        <v>0.21</v>
      </c>
      <c r="CH97" s="262">
        <f t="shared" si="288"/>
        <v>0.23</v>
      </c>
      <c r="CI97" s="258">
        <f t="shared" si="281"/>
        <v>0.24</v>
      </c>
      <c r="CJ97" s="736"/>
      <c r="CK97" s="736"/>
      <c r="CL97" s="736"/>
      <c r="CM97" s="736"/>
    </row>
    <row r="98" spans="1:91" s="238" customFormat="1" ht="6" customHeight="1" x14ac:dyDescent="0.25">
      <c r="A98" s="248"/>
      <c r="B98" s="249"/>
      <c r="C98" s="234"/>
      <c r="D98" s="263"/>
      <c r="E98" s="246"/>
      <c r="F98" s="246"/>
      <c r="G98" s="252"/>
      <c r="H98" s="246"/>
      <c r="I98" s="263"/>
      <c r="J98" s="246"/>
      <c r="K98" s="246"/>
      <c r="L98" s="252"/>
      <c r="M98" s="246"/>
      <c r="N98" s="263"/>
      <c r="O98" s="246"/>
      <c r="P98" s="246"/>
      <c r="Q98" s="252"/>
      <c r="R98" s="246"/>
      <c r="S98" s="263"/>
      <c r="T98" s="246"/>
      <c r="U98" s="246"/>
      <c r="V98" s="252"/>
      <c r="W98" s="246"/>
      <c r="X98" s="263"/>
      <c r="Y98" s="246"/>
      <c r="Z98" s="246"/>
      <c r="AA98" s="252"/>
      <c r="AB98" s="246"/>
      <c r="AC98" s="263"/>
      <c r="AD98" s="246"/>
      <c r="AE98" s="246"/>
      <c r="AF98" s="252"/>
      <c r="AG98" s="246"/>
      <c r="AH98" s="263"/>
      <c r="AI98" s="246"/>
      <c r="AJ98" s="246"/>
      <c r="AK98" s="252"/>
      <c r="AL98" s="246"/>
      <c r="AM98" s="263"/>
      <c r="AN98" s="246"/>
      <c r="AO98" s="246"/>
      <c r="AP98" s="252"/>
      <c r="AQ98" s="247"/>
      <c r="AR98" s="263"/>
      <c r="AS98" s="246"/>
      <c r="AT98" s="246"/>
      <c r="AU98" s="252"/>
      <c r="AV98" s="247"/>
      <c r="AW98" s="263"/>
      <c r="AX98" s="246"/>
      <c r="AY98" s="246"/>
      <c r="AZ98" s="252"/>
      <c r="BA98" s="247"/>
      <c r="BB98" s="263"/>
      <c r="BC98" s="246"/>
      <c r="BD98" s="246"/>
      <c r="BE98" s="252"/>
      <c r="BF98" s="247"/>
      <c r="BG98" s="263"/>
      <c r="BH98" s="246"/>
      <c r="BI98" s="246"/>
      <c r="BJ98" s="252"/>
      <c r="BK98" s="247"/>
      <c r="BL98" s="263"/>
      <c r="BM98" s="246"/>
      <c r="BN98" s="246"/>
      <c r="BO98" s="252"/>
      <c r="BP98" s="247"/>
      <c r="BQ98" s="263"/>
      <c r="BR98" s="246"/>
      <c r="BS98" s="246"/>
      <c r="BT98" s="252"/>
      <c r="BU98" s="247"/>
      <c r="BV98" s="250"/>
      <c r="BW98" s="251"/>
      <c r="BX98" s="251"/>
      <c r="BY98" s="251"/>
      <c r="BZ98" s="251"/>
      <c r="CA98" s="251"/>
      <c r="CB98" s="251"/>
      <c r="CC98" s="251"/>
      <c r="CD98" s="251"/>
      <c r="CE98" s="251"/>
      <c r="CF98" s="251"/>
      <c r="CG98" s="251"/>
      <c r="CH98" s="251"/>
      <c r="CI98" s="252"/>
      <c r="CJ98" s="736"/>
      <c r="CK98" s="736"/>
      <c r="CL98" s="736"/>
      <c r="CM98" s="736"/>
    </row>
    <row r="99" spans="1:91" s="238" customFormat="1" ht="15" x14ac:dyDescent="0.25">
      <c r="A99" s="239" t="s">
        <v>8</v>
      </c>
      <c r="B99" s="240"/>
      <c r="C99" s="241"/>
      <c r="D99" s="242" t="s">
        <v>14</v>
      </c>
      <c r="E99" s="243" t="s">
        <v>14</v>
      </c>
      <c r="F99" s="243" t="s">
        <v>14</v>
      </c>
      <c r="G99" s="244">
        <f>SUM(G93,G95,G96)</f>
        <v>70.022846310070207</v>
      </c>
      <c r="H99" s="245"/>
      <c r="I99" s="242">
        <f>SUM(I93,I95,I96)</f>
        <v>69.971443883336264</v>
      </c>
      <c r="J99" s="243">
        <f t="shared" ref="J99:BJ99" si="289">SUM(J93,J95,J96)</f>
        <v>71.625805259202338</v>
      </c>
      <c r="K99" s="243">
        <f t="shared" si="289"/>
        <v>71.954022873268428</v>
      </c>
      <c r="L99" s="244">
        <f t="shared" si="289"/>
        <v>72.709878133199993</v>
      </c>
      <c r="M99" s="245"/>
      <c r="N99" s="242">
        <f t="shared" si="289"/>
        <v>75.688604310000017</v>
      </c>
      <c r="O99" s="243">
        <f t="shared" si="289"/>
        <v>75.971849817600031</v>
      </c>
      <c r="P99" s="243">
        <f t="shared" si="289"/>
        <v>77.561562843600001</v>
      </c>
      <c r="Q99" s="244">
        <f t="shared" si="289"/>
        <v>77.562893859000013</v>
      </c>
      <c r="R99" s="245"/>
      <c r="S99" s="242">
        <f t="shared" si="289"/>
        <v>83.046406528799992</v>
      </c>
      <c r="T99" s="243">
        <f t="shared" si="289"/>
        <v>23.55845820899998</v>
      </c>
      <c r="U99" s="243">
        <f t="shared" si="289"/>
        <v>5.0050773233999841</v>
      </c>
      <c r="V99" s="244">
        <f t="shared" si="289"/>
        <v>-10.136405268000019</v>
      </c>
      <c r="W99" s="245"/>
      <c r="X99" s="242">
        <f t="shared" si="289"/>
        <v>-20.301952077000006</v>
      </c>
      <c r="Y99" s="243">
        <f t="shared" si="289"/>
        <v>39.234744014399986</v>
      </c>
      <c r="Z99" s="243">
        <f t="shared" si="289"/>
        <v>44.581792470599979</v>
      </c>
      <c r="AA99" s="244">
        <f t="shared" si="289"/>
        <v>84.398529408599956</v>
      </c>
      <c r="AB99" s="245"/>
      <c r="AC99" s="242">
        <f t="shared" si="289"/>
        <v>76.692980595742171</v>
      </c>
      <c r="AD99" s="243">
        <f t="shared" si="289"/>
        <v>65.611926066728955</v>
      </c>
      <c r="AE99" s="243">
        <f t="shared" si="289"/>
        <v>75.930103713573544</v>
      </c>
      <c r="AF99" s="244">
        <f t="shared" si="289"/>
        <v>50.569342544799596</v>
      </c>
      <c r="AG99" s="245"/>
      <c r="AH99" s="242">
        <f t="shared" si="289"/>
        <v>62.597851658657405</v>
      </c>
      <c r="AI99" s="243">
        <f t="shared" si="289"/>
        <v>80.561871677070627</v>
      </c>
      <c r="AJ99" s="243">
        <f t="shared" si="289"/>
        <v>82.181991704826032</v>
      </c>
      <c r="AK99" s="244">
        <f t="shared" si="289"/>
        <v>83.205765436200011</v>
      </c>
      <c r="AL99" s="246"/>
      <c r="AM99" s="242">
        <f>SUM(AM93,AM95,AM96)</f>
        <v>90.014698717236797</v>
      </c>
      <c r="AN99" s="243">
        <f t="shared" ref="AN99:AP99" si="290">SUM(AN93,AN95,AN96)</f>
        <v>52.107876926960081</v>
      </c>
      <c r="AO99" s="243">
        <f t="shared" si="290"/>
        <v>46.470139506444838</v>
      </c>
      <c r="AP99" s="244">
        <f t="shared" si="290"/>
        <v>49.013426962923923</v>
      </c>
      <c r="AQ99" s="247"/>
      <c r="AR99" s="242">
        <f t="shared" si="289"/>
        <v>77.030462116287168</v>
      </c>
      <c r="AS99" s="243">
        <f t="shared" si="289"/>
        <v>132.56632929436384</v>
      </c>
      <c r="AT99" s="243">
        <f t="shared" si="289"/>
        <v>152.61412660767911</v>
      </c>
      <c r="AU99" s="244">
        <f t="shared" si="289"/>
        <v>166.42392753360008</v>
      </c>
      <c r="AV99" s="247"/>
      <c r="AW99" s="242">
        <f t="shared" si="289"/>
        <v>165.23792477280006</v>
      </c>
      <c r="AX99" s="243">
        <f t="shared" si="289"/>
        <v>168.88322262900007</v>
      </c>
      <c r="AY99" s="243">
        <f t="shared" si="289"/>
        <v>182.92388102340007</v>
      </c>
      <c r="AZ99" s="244">
        <f t="shared" si="289"/>
        <v>194.14144957680014</v>
      </c>
      <c r="BA99" s="247"/>
      <c r="BB99" s="242">
        <f t="shared" si="289"/>
        <v>202.1655444177365</v>
      </c>
      <c r="BC99" s="243">
        <f t="shared" si="289"/>
        <v>213.75751228705587</v>
      </c>
      <c r="BD99" s="243">
        <f t="shared" si="289"/>
        <v>231.38380229365583</v>
      </c>
      <c r="BE99" s="244">
        <f t="shared" si="289"/>
        <v>249.59996941225563</v>
      </c>
      <c r="BF99" s="247"/>
      <c r="BG99" s="242">
        <f t="shared" si="289"/>
        <v>320.30712834861487</v>
      </c>
      <c r="BH99" s="243">
        <f t="shared" si="289"/>
        <v>347.01082965334143</v>
      </c>
      <c r="BI99" s="243">
        <f t="shared" si="289"/>
        <v>374.7838331105429</v>
      </c>
      <c r="BJ99" s="244">
        <f t="shared" si="289"/>
        <v>391.22971029510842</v>
      </c>
      <c r="BK99" s="247"/>
      <c r="BL99" s="242">
        <f t="shared" ref="BL99:BO99" si="291">SUM(BL93,BL95,BL96)</f>
        <v>396.59038544999311</v>
      </c>
      <c r="BM99" s="243">
        <f t="shared" si="291"/>
        <v>395.38057661450733</v>
      </c>
      <c r="BN99" s="243">
        <f t="shared" si="291"/>
        <v>388.18921469057983</v>
      </c>
      <c r="BO99" s="244">
        <f t="shared" si="291"/>
        <v>397.46635650035256</v>
      </c>
      <c r="BP99" s="247"/>
      <c r="BQ99" s="242">
        <f t="shared" ref="BQ99:BR99" si="292">SUM(BQ93,BQ95,BQ96)</f>
        <v>392.4017041656806</v>
      </c>
      <c r="BR99" s="243">
        <f t="shared" si="292"/>
        <v>374.47447789809212</v>
      </c>
      <c r="BS99" s="243">
        <f t="shared" ref="BS99:BT99" si="293">SUM(BS93,BS95,BS96)</f>
        <v>343.44648078668007</v>
      </c>
      <c r="BT99" s="244">
        <f t="shared" si="293"/>
        <v>318.42001343640004</v>
      </c>
      <c r="BU99" s="247"/>
      <c r="BV99" s="242">
        <f>IF(G99&lt;&gt;0, G99, IF(F99&lt;&gt;0, F99, IF(E99&lt;&gt;0, E99, IF(D99&lt;&gt;0,D99, 0))))</f>
        <v>70.022846310070207</v>
      </c>
      <c r="BW99" s="243">
        <f>IF(L99&lt;&gt;0, L99, IF(K99&lt;&gt;0, K99, IF(J99&lt;&gt;0, J99, IF(I99&lt;&gt;0,I99, 0))))</f>
        <v>72.709878133199993</v>
      </c>
      <c r="BX99" s="243">
        <f>IF(Q99&lt;&gt;0, Q99, IF(P99&lt;&gt;0, P99, IF(O99&lt;&gt;0, O99, IF(N99&lt;&gt;0,N99, 0))))</f>
        <v>77.562893859000013</v>
      </c>
      <c r="BY99" s="243">
        <f>IF(V99&lt;&gt;0, V99, IF(U99&lt;&gt;0, U99, IF(T99&lt;&gt;0, T99, IF(S99&lt;&gt;0,S99, 0))))</f>
        <v>-10.136405268000019</v>
      </c>
      <c r="BZ99" s="243">
        <f>IF(AA99&lt;&gt;0, AA99, IF(Z99&lt;&gt;0, Z99, IF(Y99&lt;&gt;0, Y99, IF(X99&lt;&gt;0, X99, 0))))</f>
        <v>84.398529408599956</v>
      </c>
      <c r="CA99" s="243">
        <f>IF(AF99&lt;&gt;0, AF99, IF(AE99&lt;&gt;0, AE99, IF(AD99&lt;&gt;0, AD99, IF(AC99&lt;&gt;0, AC99, 0))))</f>
        <v>50.569342544799596</v>
      </c>
      <c r="CB99" s="243">
        <f>IF(AK99&lt;&gt;0, AK99, IF(AJ99&lt;&gt;0, AJ99, IF(AI99&lt;&gt;0, AI99, IF(AH99&lt;&gt;0, AH99, 0))))</f>
        <v>83.205765436200011</v>
      </c>
      <c r="CC99" s="243">
        <f>IF(AP99&lt;&gt;0, AP99, IF(AO99&lt;&gt;0, AO99, IF(AN99&lt;&gt;0, AN99, IF(AM99&lt;&gt;0, AM99, 0))))</f>
        <v>49.013426962923923</v>
      </c>
      <c r="CD99" s="243">
        <f>IF(AU99&lt;&gt;0, AU99, IF(AT99&lt;&gt;0, AT99, IF(AS99&lt;&gt;0, AS99, IF(AR99&lt;&gt;0, AR99, 0))))</f>
        <v>166.42392753360008</v>
      </c>
      <c r="CE99" s="243">
        <f>IF(AZ99&lt;&gt;0, AZ99, IF(AY99&lt;&gt;0, AY99, IF(AX99&lt;&gt;0, AX99, IF(AW99&lt;&gt;0, AW99, 0))))</f>
        <v>194.14144957680014</v>
      </c>
      <c r="CF99" s="243">
        <f>IF(BE99&lt;&gt;0, BE99, IF(BD99&lt;&gt;0, BD99, IF(BC99&lt;&gt;0, BC99, IF(BB99&lt;&gt;0, BB99, 0))))</f>
        <v>249.59996941225563</v>
      </c>
      <c r="CG99" s="243">
        <f>IF(BJ99&lt;&gt;0, BJ99, IF(BI99&lt;&gt;0, BI99, IF(BH99&lt;&gt;0, BH99, IF(BG99&lt;&gt;0, BG99, 0))))</f>
        <v>391.22971029510842</v>
      </c>
      <c r="CH99" s="243">
        <f>IF(BO99&lt;&gt;0, BO99, IF(BN99&lt;&gt;0, BN99, IF(BM99&lt;&gt;0, BM99, IF(BL99&lt;&gt;0, BL99, 0))))</f>
        <v>397.46635650035256</v>
      </c>
      <c r="CI99" s="244">
        <f t="shared" si="281"/>
        <v>318.42001343640004</v>
      </c>
      <c r="CJ99" s="736"/>
      <c r="CK99" s="736"/>
      <c r="CL99" s="736"/>
      <c r="CM99" s="736"/>
    </row>
    <row r="100" spans="1:91" s="238" customFormat="1" ht="15" x14ac:dyDescent="0.25">
      <c r="A100" s="248"/>
      <c r="B100" s="249"/>
      <c r="C100" s="234"/>
      <c r="D100" s="263"/>
      <c r="E100" s="246"/>
      <c r="F100" s="246"/>
      <c r="G100" s="252"/>
      <c r="H100" s="246"/>
      <c r="I100" s="263"/>
      <c r="J100" s="246"/>
      <c r="K100" s="246"/>
      <c r="L100" s="252"/>
      <c r="M100" s="246"/>
      <c r="N100" s="263"/>
      <c r="O100" s="246"/>
      <c r="P100" s="246"/>
      <c r="Q100" s="252"/>
      <c r="R100" s="246"/>
      <c r="S100" s="263"/>
      <c r="T100" s="246"/>
      <c r="U100" s="246"/>
      <c r="V100" s="252"/>
      <c r="W100" s="246"/>
      <c r="X100" s="263"/>
      <c r="Y100" s="246"/>
      <c r="Z100" s="246"/>
      <c r="AA100" s="252"/>
      <c r="AB100" s="246"/>
      <c r="AC100" s="263"/>
      <c r="AD100" s="246"/>
      <c r="AE100" s="246"/>
      <c r="AF100" s="252"/>
      <c r="AG100" s="246"/>
      <c r="AH100" s="263"/>
      <c r="AI100" s="246"/>
      <c r="AJ100" s="246"/>
      <c r="AK100" s="252"/>
      <c r="AL100" s="246"/>
      <c r="AM100" s="263"/>
      <c r="AN100" s="246"/>
      <c r="AO100" s="246"/>
      <c r="AP100" s="252"/>
      <c r="AQ100" s="247"/>
      <c r="AR100" s="263"/>
      <c r="AS100" s="246"/>
      <c r="AT100" s="246"/>
      <c r="AU100" s="252"/>
      <c r="AV100" s="247"/>
      <c r="AW100" s="263"/>
      <c r="AX100" s="246"/>
      <c r="AY100" s="246"/>
      <c r="AZ100" s="252"/>
      <c r="BA100" s="247"/>
      <c r="BB100" s="263"/>
      <c r="BC100" s="246"/>
      <c r="BD100" s="246"/>
      <c r="BE100" s="252"/>
      <c r="BF100" s="247"/>
      <c r="BG100" s="263"/>
      <c r="BH100" s="246"/>
      <c r="BI100" s="246"/>
      <c r="BJ100" s="252"/>
      <c r="BK100" s="247"/>
      <c r="BL100" s="263"/>
      <c r="BM100" s="246"/>
      <c r="BN100" s="246"/>
      <c r="BO100" s="252"/>
      <c r="BP100" s="247"/>
      <c r="BQ100" s="263"/>
      <c r="BR100" s="246"/>
      <c r="BS100" s="246"/>
      <c r="BT100" s="252"/>
      <c r="BU100" s="247"/>
      <c r="BV100" s="250"/>
      <c r="BW100" s="251"/>
      <c r="BX100" s="251"/>
      <c r="BY100" s="251"/>
      <c r="BZ100" s="251"/>
      <c r="CA100" s="251"/>
      <c r="CB100" s="251"/>
      <c r="CC100" s="251"/>
      <c r="CD100" s="251"/>
      <c r="CE100" s="251"/>
      <c r="CF100" s="251"/>
      <c r="CG100" s="251"/>
      <c r="CH100" s="251"/>
      <c r="CI100" s="252"/>
      <c r="CJ100" s="736"/>
      <c r="CK100" s="736"/>
      <c r="CL100" s="736"/>
      <c r="CM100" s="736"/>
    </row>
    <row r="101" spans="1:91" s="238" customFormat="1" ht="15" x14ac:dyDescent="0.25">
      <c r="A101" s="248" t="s">
        <v>196</v>
      </c>
      <c r="B101" s="249"/>
      <c r="C101" s="234"/>
      <c r="D101" s="250">
        <f>D73</f>
        <v>820.38408597000011</v>
      </c>
      <c r="E101" s="251">
        <f>E73</f>
        <v>853.33635347999984</v>
      </c>
      <c r="F101" s="251">
        <f>F73</f>
        <v>1011.3996273299998</v>
      </c>
      <c r="G101" s="252">
        <f>G73</f>
        <v>1019.0299535599997</v>
      </c>
      <c r="H101" s="246"/>
      <c r="I101" s="250">
        <f>I73</f>
        <v>1017.7794627</v>
      </c>
      <c r="J101" s="251">
        <f>J73</f>
        <v>1016.5648130699999</v>
      </c>
      <c r="K101" s="251">
        <f>K73</f>
        <v>1000.7948888</v>
      </c>
      <c r="L101" s="252">
        <f>L73</f>
        <v>1007.2776107299998</v>
      </c>
      <c r="M101" s="246"/>
      <c r="N101" s="250">
        <f>N73</f>
        <v>997.57536250999999</v>
      </c>
      <c r="O101" s="251">
        <f>O73</f>
        <v>997.50659489999975</v>
      </c>
      <c r="P101" s="251">
        <f>P73</f>
        <v>985.94945362999954</v>
      </c>
      <c r="Q101" s="252">
        <f>Q73</f>
        <v>980.91328847999989</v>
      </c>
      <c r="R101" s="246"/>
      <c r="S101" s="250">
        <f>S73</f>
        <v>984.48798201000011</v>
      </c>
      <c r="T101" s="251">
        <f>T73</f>
        <v>976.01166093000006</v>
      </c>
      <c r="U101" s="251">
        <f>U73</f>
        <v>958.45765563000032</v>
      </c>
      <c r="V101" s="252">
        <f>V73</f>
        <v>959.48146972000018</v>
      </c>
      <c r="W101" s="246"/>
      <c r="X101" s="250">
        <f>X73</f>
        <v>1095.5800223500003</v>
      </c>
      <c r="Y101" s="251">
        <f>Y73</f>
        <v>1103.4880622100002</v>
      </c>
      <c r="Z101" s="251">
        <f>Z73</f>
        <v>1147.3166006199999</v>
      </c>
      <c r="AA101" s="252">
        <f>AA73</f>
        <v>1365.4393539100001</v>
      </c>
      <c r="AB101" s="246"/>
      <c r="AC101" s="250">
        <f>AC73</f>
        <v>997.91208552071635</v>
      </c>
      <c r="AD101" s="251">
        <f>AD73</f>
        <v>997.64764165160534</v>
      </c>
      <c r="AE101" s="251">
        <f>AE73</f>
        <v>1007.4706451468243</v>
      </c>
      <c r="AF101" s="252">
        <f>AF73</f>
        <v>1033.3911894965609</v>
      </c>
      <c r="AG101" s="246"/>
      <c r="AH101" s="250">
        <f>AH73</f>
        <v>1134.4582159000001</v>
      </c>
      <c r="AI101" s="251">
        <f>AI73</f>
        <v>1177.2487360500002</v>
      </c>
      <c r="AJ101" s="251">
        <f>AJ73</f>
        <v>1201.8165271500002</v>
      </c>
      <c r="AK101" s="252">
        <f>AK73</f>
        <v>1250.1666370499997</v>
      </c>
      <c r="AL101" s="246"/>
      <c r="AM101" s="250">
        <v>1274.8602084832744</v>
      </c>
      <c r="AN101" s="251">
        <v>1295.1204989332746</v>
      </c>
      <c r="AO101" s="251">
        <v>1388.5942772332746</v>
      </c>
      <c r="AP101" s="252">
        <v>1454.3321716832752</v>
      </c>
      <c r="AQ101" s="247"/>
      <c r="AR101" s="250">
        <f>AR73</f>
        <v>1878.8997794500001</v>
      </c>
      <c r="AS101" s="251">
        <f>AS73</f>
        <v>1922.0625505099999</v>
      </c>
      <c r="AT101" s="251">
        <f>AT73</f>
        <v>1951.3347480400005</v>
      </c>
      <c r="AU101" s="252">
        <f>AU73</f>
        <v>2024.2105406000005</v>
      </c>
      <c r="AV101" s="247"/>
      <c r="AW101" s="250">
        <f>AW73</f>
        <v>2103.3163163700001</v>
      </c>
      <c r="AX101" s="251">
        <f>AX73</f>
        <v>2163.0790845299998</v>
      </c>
      <c r="AY101" s="251">
        <f>AY73</f>
        <v>2278.6700914100002</v>
      </c>
      <c r="AZ101" s="252">
        <f>AZ73</f>
        <v>2264.7572993399995</v>
      </c>
      <c r="BA101" s="247"/>
      <c r="BB101" s="250">
        <f>BB73</f>
        <v>2340.8055359500004</v>
      </c>
      <c r="BC101" s="251">
        <f>BC73</f>
        <v>2372.6662563599998</v>
      </c>
      <c r="BD101" s="251">
        <f>BD73</f>
        <v>2488.2712194699998</v>
      </c>
      <c r="BE101" s="252">
        <f>BE73</f>
        <v>2521.4914998599997</v>
      </c>
      <c r="BF101" s="247"/>
      <c r="BG101" s="250">
        <f>BG73</f>
        <v>2634.9540815900004</v>
      </c>
      <c r="BH101" s="251">
        <f>BH73</f>
        <v>2633.4287641800001</v>
      </c>
      <c r="BI101" s="251">
        <f>BI73</f>
        <v>3000.0201564500003</v>
      </c>
      <c r="BJ101" s="252">
        <f>BJ73</f>
        <v>3049.3202288099997</v>
      </c>
      <c r="BK101" s="247"/>
      <c r="BL101" s="250">
        <f>BL73</f>
        <v>3069.0737532899998</v>
      </c>
      <c r="BM101" s="251">
        <f>BM73</f>
        <v>3154.2081297700001</v>
      </c>
      <c r="BN101" s="251">
        <f>BN73</f>
        <v>3272.8148154499995</v>
      </c>
      <c r="BO101" s="252">
        <f>BO73</f>
        <v>3491.3331770699997</v>
      </c>
      <c r="BP101" s="247"/>
      <c r="BQ101" s="250">
        <f>BQ73</f>
        <v>3592.4925019500001</v>
      </c>
      <c r="BR101" s="251">
        <f>BR73</f>
        <v>3679.6889547199999</v>
      </c>
      <c r="BS101" s="251">
        <f>BS73</f>
        <v>3787.3804279599999</v>
      </c>
      <c r="BT101" s="252">
        <f>BT73</f>
        <v>3907.3436935199998</v>
      </c>
      <c r="BU101" s="247"/>
      <c r="BV101" s="250">
        <f>IF(G101&lt;&gt;0, G101, IF(F101&lt;&gt;0, F101, IF(E101&lt;&gt;0, E101, IF(D101&lt;&gt;0,D101, 0))))</f>
        <v>1019.0299535599997</v>
      </c>
      <c r="BW101" s="251">
        <f>IF(L101&lt;&gt;0, L101, IF(K101&lt;&gt;0, K101, IF(J101&lt;&gt;0, J101, IF(I101&lt;&gt;0,I101, 0))))</f>
        <v>1007.2776107299998</v>
      </c>
      <c r="BX101" s="251">
        <f>IF(Q101&lt;&gt;0, Q101, IF(P101&lt;&gt;0, P101, IF(O101&lt;&gt;0, O101, IF(N101&lt;&gt;0,N101, 0))))</f>
        <v>980.91328847999989</v>
      </c>
      <c r="BY101" s="251">
        <f>IF(V101&lt;&gt;0, V101, IF(U101&lt;&gt;0, U101, IF(T101&lt;&gt;0, T101, IF(S101&lt;&gt;0,S101, 0))))</f>
        <v>959.48146972000018</v>
      </c>
      <c r="BZ101" s="251">
        <f>IF(AA101&lt;&gt;0, AA101, IF(Z101&lt;&gt;0, Z101, IF(Y101&lt;&gt;0, Y101, IF(X101&lt;&gt;0, X101, 0))))</f>
        <v>1365.4393539100001</v>
      </c>
      <c r="CA101" s="251">
        <f>IF(AF101&lt;&gt;0, AF101, IF(AE101&lt;&gt;0, AE101, IF(AD101&lt;&gt;0, AD101, IF(AC101&lt;&gt;0, AC101, 0))))</f>
        <v>1033.3911894965609</v>
      </c>
      <c r="CB101" s="251">
        <f>IF(AK101&lt;&gt;0, AK101, IF(AJ101&lt;&gt;0, AJ101, IF(AI101&lt;&gt;0, AI101, IF(AH101&lt;&gt;0, AH101, 0))))</f>
        <v>1250.1666370499997</v>
      </c>
      <c r="CC101" s="251">
        <f>IF(AP101&lt;&gt;0, AP101, IF(AO101&lt;&gt;0, AO101, IF(AN101&lt;&gt;0, AN101, IF(AM101&lt;&gt;0, AM101, 0))))</f>
        <v>1454.3321716832752</v>
      </c>
      <c r="CD101" s="251">
        <f>IF(AU101&lt;&gt;0, AU101, IF(AT101&lt;&gt;0, AT101, IF(AS101&lt;&gt;0, AS101, IF(AR101&lt;&gt;0, AR101, 0))))</f>
        <v>2024.2105406000005</v>
      </c>
      <c r="CE101" s="251">
        <f>IF(AZ101&lt;&gt;0, AZ101, IF(AY101&lt;&gt;0, AY101, IF(AX101&lt;&gt;0, AX101, IF(AW101&lt;&gt;0, AW101, 0))))</f>
        <v>2264.7572993399995</v>
      </c>
      <c r="CF101" s="251">
        <f>IF(BE101&lt;&gt;0, BE101, IF(BD101&lt;&gt;0, BD101, IF(BC101&lt;&gt;0, BC101, IF(BB101&lt;&gt;0, BB101, 0))))</f>
        <v>2521.4914998599997</v>
      </c>
      <c r="CG101" s="251">
        <f>IF(BJ101&lt;&gt;0, BJ101, IF(BI101&lt;&gt;0, BI101, IF(BH101&lt;&gt;0, BH101, IF(BG101&lt;&gt;0, BG101, 0))))</f>
        <v>3049.3202288099997</v>
      </c>
      <c r="CH101" s="251">
        <f t="shared" ref="CH101:CH102" si="294">IF(BO101&lt;&gt;0, BO101, IF(BN101&lt;&gt;0, BN101, IF(BM101&lt;&gt;0, BM101, IF(BL101&lt;&gt;0, BL101, 0))))</f>
        <v>3491.3331770699997</v>
      </c>
      <c r="CI101" s="252">
        <f t="shared" ref="CI101:CI106" si="295">IF(BT101&lt;&gt;0, BT101, IF(BS101&lt;&gt;0, BS101, IF(BR101&lt;&gt;0, BR101, IF(BQ101&lt;&gt;0, BQ101, 0))))</f>
        <v>3907.3436935199998</v>
      </c>
      <c r="CJ101" s="736"/>
      <c r="CK101" s="736"/>
      <c r="CL101" s="736"/>
      <c r="CM101" s="736"/>
    </row>
    <row r="102" spans="1:91" s="238" customFormat="1" ht="15" x14ac:dyDescent="0.25">
      <c r="A102" s="264" t="s">
        <v>197</v>
      </c>
      <c r="B102" s="265"/>
      <c r="C102" s="266"/>
      <c r="D102" s="250">
        <f>D84</f>
        <v>97.141082173021374</v>
      </c>
      <c r="E102" s="251">
        <f t="shared" ref="E102:G102" si="296">E84</f>
        <v>81.432246728272986</v>
      </c>
      <c r="F102" s="251">
        <f t="shared" si="296"/>
        <v>90.729329103524606</v>
      </c>
      <c r="G102" s="252">
        <f t="shared" si="296"/>
        <v>86.625514398776218</v>
      </c>
      <c r="H102" s="267"/>
      <c r="I102" s="250">
        <f>I84</f>
        <v>87.61873159999999</v>
      </c>
      <c r="J102" s="251">
        <f t="shared" ref="J102:BJ102" si="297">J84</f>
        <v>84.79656288999999</v>
      </c>
      <c r="K102" s="251">
        <f t="shared" si="297"/>
        <v>90.183357490000006</v>
      </c>
      <c r="L102" s="252">
        <f t="shared" si="297"/>
        <v>96.153939430000008</v>
      </c>
      <c r="M102" s="267"/>
      <c r="N102" s="250">
        <f t="shared" si="297"/>
        <v>88.799897180000016</v>
      </c>
      <c r="O102" s="251">
        <f t="shared" si="297"/>
        <v>83.226836160000005</v>
      </c>
      <c r="P102" s="251">
        <f t="shared" si="297"/>
        <v>84.404996359999998</v>
      </c>
      <c r="Q102" s="252">
        <f t="shared" si="297"/>
        <v>87.725543979999998</v>
      </c>
      <c r="R102" s="267"/>
      <c r="S102" s="250">
        <f t="shared" si="297"/>
        <v>86.000418740000015</v>
      </c>
      <c r="T102" s="251">
        <f t="shared" si="297"/>
        <v>91.693509000000006</v>
      </c>
      <c r="U102" s="251">
        <f t="shared" si="297"/>
        <v>88.294813309999995</v>
      </c>
      <c r="V102" s="252">
        <f t="shared" si="297"/>
        <v>98.398576509999998</v>
      </c>
      <c r="W102" s="267"/>
      <c r="X102" s="250">
        <f t="shared" si="297"/>
        <v>205.17262069000003</v>
      </c>
      <c r="Y102" s="251">
        <f t="shared" si="297"/>
        <v>134.46691834000001</v>
      </c>
      <c r="Z102" s="251">
        <f t="shared" si="297"/>
        <v>121.36026418</v>
      </c>
      <c r="AA102" s="252">
        <f t="shared" si="297"/>
        <v>276.48277093999997</v>
      </c>
      <c r="AB102" s="267"/>
      <c r="AC102" s="250">
        <f t="shared" si="297"/>
        <v>247.74360738000004</v>
      </c>
      <c r="AD102" s="251">
        <f t="shared" si="297"/>
        <v>252.67962824000003</v>
      </c>
      <c r="AE102" s="251">
        <f t="shared" si="297"/>
        <v>210.15001933000002</v>
      </c>
      <c r="AF102" s="252">
        <f t="shared" si="297"/>
        <v>213.92662341000005</v>
      </c>
      <c r="AG102" s="267"/>
      <c r="AH102" s="250">
        <f t="shared" si="297"/>
        <v>180.21275046000002</v>
      </c>
      <c r="AI102" s="251">
        <f t="shared" si="297"/>
        <v>176.36842505999999</v>
      </c>
      <c r="AJ102" s="251">
        <f t="shared" si="297"/>
        <v>142.07477714000001</v>
      </c>
      <c r="AK102" s="252">
        <f t="shared" si="297"/>
        <v>169.37777269</v>
      </c>
      <c r="AL102" s="246"/>
      <c r="AM102" s="250">
        <v>139.30035162999997</v>
      </c>
      <c r="AN102" s="251">
        <v>200.5442547099999</v>
      </c>
      <c r="AO102" s="251">
        <v>209.4659085699999</v>
      </c>
      <c r="AP102" s="252">
        <v>189.43875806999989</v>
      </c>
      <c r="AQ102" s="247"/>
      <c r="AR102" s="250">
        <f t="shared" si="297"/>
        <v>593.39671057999999</v>
      </c>
      <c r="AS102" s="251">
        <f t="shared" si="297"/>
        <v>617.82562584000004</v>
      </c>
      <c r="AT102" s="251">
        <f t="shared" si="297"/>
        <v>664.4141800299999</v>
      </c>
      <c r="AU102" s="252">
        <f t="shared" si="297"/>
        <v>671.29245013999991</v>
      </c>
      <c r="AV102" s="247"/>
      <c r="AW102" s="250">
        <f t="shared" si="297"/>
        <v>582.51801943999999</v>
      </c>
      <c r="AX102" s="251">
        <f t="shared" si="297"/>
        <v>575.26048551999997</v>
      </c>
      <c r="AY102" s="251">
        <f t="shared" si="297"/>
        <v>647.2530483999999</v>
      </c>
      <c r="AZ102" s="252">
        <f t="shared" si="297"/>
        <v>604.59170544000006</v>
      </c>
      <c r="BA102" s="247"/>
      <c r="BB102" s="250">
        <f t="shared" si="297"/>
        <v>644.50169618000007</v>
      </c>
      <c r="BC102" s="251">
        <f t="shared" si="297"/>
        <v>690.53585219999991</v>
      </c>
      <c r="BD102" s="251">
        <f t="shared" si="297"/>
        <v>784.75462923000009</v>
      </c>
      <c r="BE102" s="252">
        <f t="shared" si="297"/>
        <v>769.25360214000023</v>
      </c>
      <c r="BF102" s="247"/>
      <c r="BG102" s="250">
        <f>BG84</f>
        <v>776.32434652999984</v>
      </c>
      <c r="BH102" s="251">
        <f t="shared" si="297"/>
        <v>788.58585215999994</v>
      </c>
      <c r="BI102" s="251">
        <f t="shared" si="297"/>
        <v>944.58717773000001</v>
      </c>
      <c r="BJ102" s="252">
        <f t="shared" si="297"/>
        <v>844.88059137000016</v>
      </c>
      <c r="BK102" s="247"/>
      <c r="BL102" s="250">
        <f t="shared" ref="BL102:BN102" si="298">BL84</f>
        <v>758.93264431</v>
      </c>
      <c r="BM102" s="251">
        <f t="shared" si="298"/>
        <v>794.35511436999991</v>
      </c>
      <c r="BN102" s="251">
        <f t="shared" si="298"/>
        <v>777.99855719000004</v>
      </c>
      <c r="BO102" s="252">
        <f>BO84</f>
        <v>837.3353290199999</v>
      </c>
      <c r="BP102" s="247"/>
      <c r="BQ102" s="250">
        <f>BQ84</f>
        <v>764.58244169</v>
      </c>
      <c r="BR102" s="251">
        <f>BR84</f>
        <v>735.74872685999992</v>
      </c>
      <c r="BS102" s="251">
        <f>BS84</f>
        <v>748.97376482999994</v>
      </c>
      <c r="BT102" s="252">
        <f>BT84</f>
        <v>781.97616114999994</v>
      </c>
      <c r="BU102" s="247"/>
      <c r="BV102" s="250">
        <f>IF(G102&lt;&gt;0, G102, IF(F102&lt;&gt;0, F102, IF(E102&lt;&gt;0, E102, IF(D102&lt;&gt;0,D102, 0))))</f>
        <v>86.625514398776218</v>
      </c>
      <c r="BW102" s="251">
        <f>IF(L102&lt;&gt;0, L102, IF(K102&lt;&gt;0, K102, IF(J102&lt;&gt;0, J102, IF(I102&lt;&gt;0,I102, 0))))</f>
        <v>96.153939430000008</v>
      </c>
      <c r="BX102" s="251">
        <f>IF(Q102&lt;&gt;0, Q102, IF(P102&lt;&gt;0, P102, IF(O102&lt;&gt;0, O102, IF(N102&lt;&gt;0,N102, 0))))</f>
        <v>87.725543979999998</v>
      </c>
      <c r="BY102" s="251">
        <f>IF(V102&lt;&gt;0, V102, IF(U102&lt;&gt;0, U102, IF(T102&lt;&gt;0, T102, IF(S102&lt;&gt;0,S102, 0))))</f>
        <v>98.398576509999998</v>
      </c>
      <c r="BZ102" s="251">
        <f>IF(AA102&lt;&gt;0, AA102, IF(Z102&lt;&gt;0, Z102, IF(Y102&lt;&gt;0, Y102, IF(X102&lt;&gt;0, X102, 0))))</f>
        <v>276.48277093999997</v>
      </c>
      <c r="CA102" s="251">
        <f>IF(AF102&lt;&gt;0, AF102, IF(AE102&lt;&gt;0, AE102, IF(AD102&lt;&gt;0, AD102, IF(AC102&lt;&gt;0, AC102, 0))))</f>
        <v>213.92662341000005</v>
      </c>
      <c r="CB102" s="251">
        <f>IF(AK102&lt;&gt;0, AK102, IF(AJ102&lt;&gt;0, AJ102, IF(AI102&lt;&gt;0, AI102, IF(AH102&lt;&gt;0, AH102, 0))))</f>
        <v>169.37777269</v>
      </c>
      <c r="CC102" s="251">
        <f>IF(AP102&lt;&gt;0, AP102, IF(AO102&lt;&gt;0, AO102, IF(AN102&lt;&gt;0, AN102, IF(AM102&lt;&gt;0, AM102, 0))))</f>
        <v>189.43875806999989</v>
      </c>
      <c r="CD102" s="251">
        <f>IF(AU102&lt;&gt;0, AU102, IF(AT102&lt;&gt;0, AT102, IF(AS102&lt;&gt;0, AS102, IF(AR102&lt;&gt;0, AR102, 0))))</f>
        <v>671.29245013999991</v>
      </c>
      <c r="CE102" s="251">
        <f>IF(AZ102&lt;&gt;0, AZ102, IF(AY102&lt;&gt;0, AY102, IF(AX102&lt;&gt;0, AX102, IF(AW102&lt;&gt;0, AW102, 0))))</f>
        <v>604.59170544000006</v>
      </c>
      <c r="CF102" s="251">
        <f>IF(BE102&lt;&gt;0, BE102, IF(BD102&lt;&gt;0, BD102, IF(BC102&lt;&gt;0, BC102, IF(BB102&lt;&gt;0, BB102, 0))))</f>
        <v>769.25360214000023</v>
      </c>
      <c r="CG102" s="251">
        <f>IF(BJ102&lt;&gt;0, BJ102, IF(BI102&lt;&gt;0, BI102, IF(BH102&lt;&gt;0, BH102, IF(BG102&lt;&gt;0, BG102, 0))))</f>
        <v>844.88059137000016</v>
      </c>
      <c r="CH102" s="251">
        <f t="shared" si="294"/>
        <v>837.3353290199999</v>
      </c>
      <c r="CI102" s="252">
        <f t="shared" si="295"/>
        <v>781.97616114999994</v>
      </c>
      <c r="CJ102" s="736"/>
      <c r="CK102" s="736"/>
      <c r="CL102" s="736"/>
      <c r="CM102" s="736"/>
    </row>
    <row r="103" spans="1:91" s="238" customFormat="1" ht="5.0999999999999996" customHeight="1" x14ac:dyDescent="0.25">
      <c r="A103" s="248"/>
      <c r="B103" s="249"/>
      <c r="C103" s="234"/>
      <c r="D103" s="250"/>
      <c r="E103" s="251"/>
      <c r="F103" s="251"/>
      <c r="G103" s="252"/>
      <c r="H103" s="246"/>
      <c r="I103" s="250"/>
      <c r="J103" s="251"/>
      <c r="K103" s="251"/>
      <c r="L103" s="252"/>
      <c r="M103" s="246"/>
      <c r="N103" s="250"/>
      <c r="O103" s="251"/>
      <c r="P103" s="251"/>
      <c r="Q103" s="252"/>
      <c r="R103" s="246"/>
      <c r="S103" s="250"/>
      <c r="T103" s="251"/>
      <c r="U103" s="251"/>
      <c r="V103" s="252"/>
      <c r="W103" s="246"/>
      <c r="X103" s="250"/>
      <c r="Y103" s="251"/>
      <c r="Z103" s="251"/>
      <c r="AA103" s="252"/>
      <c r="AB103" s="246"/>
      <c r="AC103" s="250"/>
      <c r="AD103" s="251"/>
      <c r="AE103" s="251"/>
      <c r="AF103" s="252"/>
      <c r="AG103" s="246"/>
      <c r="AH103" s="250"/>
      <c r="AI103" s="251"/>
      <c r="AJ103" s="251"/>
      <c r="AK103" s="252"/>
      <c r="AL103" s="246"/>
      <c r="AM103" s="250"/>
      <c r="AN103" s="251"/>
      <c r="AO103" s="251"/>
      <c r="AP103" s="252"/>
      <c r="AQ103" s="247"/>
      <c r="AR103" s="250"/>
      <c r="AS103" s="251"/>
      <c r="AT103" s="251"/>
      <c r="AU103" s="252"/>
      <c r="AV103" s="247"/>
      <c r="AW103" s="250"/>
      <c r="AX103" s="251"/>
      <c r="AY103" s="251"/>
      <c r="AZ103" s="252"/>
      <c r="BA103" s="247"/>
      <c r="BB103" s="250"/>
      <c r="BC103" s="251"/>
      <c r="BD103" s="251"/>
      <c r="BE103" s="252"/>
      <c r="BF103" s="247"/>
      <c r="BG103" s="250"/>
      <c r="BH103" s="251"/>
      <c r="BI103" s="251"/>
      <c r="BJ103" s="252"/>
      <c r="BK103" s="247"/>
      <c r="BL103" s="250"/>
      <c r="BM103" s="251"/>
      <c r="BN103" s="251"/>
      <c r="BO103" s="252"/>
      <c r="BP103" s="247"/>
      <c r="BQ103" s="250"/>
      <c r="BR103" s="251"/>
      <c r="BS103" s="251"/>
      <c r="BT103" s="252"/>
      <c r="BU103" s="247"/>
      <c r="BV103" s="250"/>
      <c r="BW103" s="251"/>
      <c r="BX103" s="251"/>
      <c r="BY103" s="251"/>
      <c r="BZ103" s="251"/>
      <c r="CA103" s="251"/>
      <c r="CB103" s="251"/>
      <c r="CC103" s="251"/>
      <c r="CD103" s="251"/>
      <c r="CE103" s="251"/>
      <c r="CF103" s="251"/>
      <c r="CG103" s="251"/>
      <c r="CH103" s="251"/>
      <c r="CI103" s="252"/>
      <c r="CJ103" s="736"/>
      <c r="CK103" s="736"/>
      <c r="CL103" s="736"/>
      <c r="CM103" s="736"/>
    </row>
    <row r="104" spans="1:91" s="238" customFormat="1" ht="15" x14ac:dyDescent="0.25">
      <c r="A104" s="239" t="s">
        <v>198</v>
      </c>
      <c r="B104" s="240"/>
      <c r="C104" s="241"/>
      <c r="D104" s="242">
        <f>D101-D102</f>
        <v>723.24300379697877</v>
      </c>
      <c r="E104" s="243">
        <f t="shared" ref="E104:G104" si="299">E101-E102</f>
        <v>771.90410675172689</v>
      </c>
      <c r="F104" s="243">
        <f t="shared" si="299"/>
        <v>920.67029822647521</v>
      </c>
      <c r="G104" s="244">
        <f t="shared" si="299"/>
        <v>932.40443916122354</v>
      </c>
      <c r="H104" s="245"/>
      <c r="I104" s="242">
        <f t="shared" ref="I104:BJ104" si="300">I101-I102</f>
        <v>930.16073110000002</v>
      </c>
      <c r="J104" s="243">
        <f t="shared" si="300"/>
        <v>931.76825017999988</v>
      </c>
      <c r="K104" s="243">
        <f t="shared" si="300"/>
        <v>910.61153130999992</v>
      </c>
      <c r="L104" s="244">
        <f t="shared" si="300"/>
        <v>911.12367129999973</v>
      </c>
      <c r="M104" s="245"/>
      <c r="N104" s="242">
        <f t="shared" si="300"/>
        <v>908.77546532999997</v>
      </c>
      <c r="O104" s="243">
        <f t="shared" si="300"/>
        <v>914.27975873999981</v>
      </c>
      <c r="P104" s="243">
        <f t="shared" si="300"/>
        <v>901.5444572699995</v>
      </c>
      <c r="Q104" s="244">
        <f t="shared" si="300"/>
        <v>893.18774449999989</v>
      </c>
      <c r="R104" s="245"/>
      <c r="S104" s="242">
        <f t="shared" si="300"/>
        <v>898.48756327000012</v>
      </c>
      <c r="T104" s="243">
        <f t="shared" si="300"/>
        <v>884.31815193000011</v>
      </c>
      <c r="U104" s="243">
        <f t="shared" si="300"/>
        <v>870.16284232000032</v>
      </c>
      <c r="V104" s="244">
        <f t="shared" si="300"/>
        <v>861.08289321000018</v>
      </c>
      <c r="W104" s="245"/>
      <c r="X104" s="242">
        <f t="shared" si="300"/>
        <v>890.40740166000023</v>
      </c>
      <c r="Y104" s="243">
        <f t="shared" si="300"/>
        <v>969.02114387000017</v>
      </c>
      <c r="Z104" s="243">
        <f t="shared" si="300"/>
        <v>1025.9563364399999</v>
      </c>
      <c r="AA104" s="244">
        <f t="shared" si="300"/>
        <v>1088.9565829700002</v>
      </c>
      <c r="AB104" s="245"/>
      <c r="AC104" s="242">
        <f t="shared" si="300"/>
        <v>750.16847814071627</v>
      </c>
      <c r="AD104" s="243">
        <f t="shared" si="300"/>
        <v>744.96801341160528</v>
      </c>
      <c r="AE104" s="243">
        <f t="shared" si="300"/>
        <v>797.3206258168243</v>
      </c>
      <c r="AF104" s="244">
        <f t="shared" si="300"/>
        <v>819.46456608656081</v>
      </c>
      <c r="AG104" s="245"/>
      <c r="AH104" s="242">
        <f t="shared" si="300"/>
        <v>954.24546544000009</v>
      </c>
      <c r="AI104" s="243">
        <f t="shared" si="300"/>
        <v>1000.8803109900002</v>
      </c>
      <c r="AJ104" s="243">
        <f t="shared" si="300"/>
        <v>1059.7417500100003</v>
      </c>
      <c r="AK104" s="244">
        <f t="shared" si="300"/>
        <v>1080.7888643599997</v>
      </c>
      <c r="AL104" s="245"/>
      <c r="AM104" s="242">
        <f t="shared" ref="AM104:AP104" si="301">AM101-AM102</f>
        <v>1135.5598568532744</v>
      </c>
      <c r="AN104" s="243">
        <f t="shared" si="301"/>
        <v>1094.5762442232747</v>
      </c>
      <c r="AO104" s="243">
        <f t="shared" si="301"/>
        <v>1179.1283686632746</v>
      </c>
      <c r="AP104" s="244">
        <f t="shared" si="301"/>
        <v>1264.8934136132752</v>
      </c>
      <c r="AQ104" s="247"/>
      <c r="AR104" s="242">
        <f t="shared" si="300"/>
        <v>1285.5030688700001</v>
      </c>
      <c r="AS104" s="243">
        <f t="shared" si="300"/>
        <v>1304.23692467</v>
      </c>
      <c r="AT104" s="243">
        <f t="shared" si="300"/>
        <v>1286.9205680100006</v>
      </c>
      <c r="AU104" s="244">
        <f t="shared" si="300"/>
        <v>1352.9180904600007</v>
      </c>
      <c r="AV104" s="247"/>
      <c r="AW104" s="242">
        <f t="shared" si="300"/>
        <v>1520.7982969300001</v>
      </c>
      <c r="AX104" s="243">
        <f t="shared" si="300"/>
        <v>1587.8185990099998</v>
      </c>
      <c r="AY104" s="243">
        <f t="shared" si="300"/>
        <v>1631.4170430100003</v>
      </c>
      <c r="AZ104" s="244">
        <f t="shared" si="300"/>
        <v>1660.1655938999993</v>
      </c>
      <c r="BA104" s="247"/>
      <c r="BB104" s="242">
        <f t="shared" si="300"/>
        <v>1696.3038397700002</v>
      </c>
      <c r="BC104" s="243">
        <f t="shared" si="300"/>
        <v>1682.1304041599999</v>
      </c>
      <c r="BD104" s="243">
        <f t="shared" si="300"/>
        <v>1703.5165902399997</v>
      </c>
      <c r="BE104" s="244">
        <f t="shared" si="300"/>
        <v>1752.2378977199996</v>
      </c>
      <c r="BF104" s="247"/>
      <c r="BG104" s="242">
        <f t="shared" si="300"/>
        <v>1858.6297350600007</v>
      </c>
      <c r="BH104" s="243">
        <f t="shared" si="300"/>
        <v>1844.8429120200003</v>
      </c>
      <c r="BI104" s="243">
        <f t="shared" si="300"/>
        <v>2055.4329787200004</v>
      </c>
      <c r="BJ104" s="244">
        <f t="shared" si="300"/>
        <v>2204.4396374399994</v>
      </c>
      <c r="BK104" s="247"/>
      <c r="BL104" s="242">
        <f t="shared" ref="BL104:BN104" si="302">BL101-BL102</f>
        <v>2310.1411089799999</v>
      </c>
      <c r="BM104" s="243">
        <f t="shared" si="302"/>
        <v>2359.8530154</v>
      </c>
      <c r="BN104" s="243">
        <f t="shared" si="302"/>
        <v>2494.8162582599994</v>
      </c>
      <c r="BO104" s="244">
        <f>BO101-BO102</f>
        <v>2653.9978480499999</v>
      </c>
      <c r="BP104" s="247"/>
      <c r="BQ104" s="242">
        <f>BQ101-BQ102</f>
        <v>2827.9100602600001</v>
      </c>
      <c r="BR104" s="243">
        <f>BR101-BR102</f>
        <v>2943.94022786</v>
      </c>
      <c r="BS104" s="243">
        <f>BS101-BS102</f>
        <v>3038.4066631300002</v>
      </c>
      <c r="BT104" s="244">
        <f>BT101-BT102</f>
        <v>3125.3675323699999</v>
      </c>
      <c r="BU104" s="247"/>
      <c r="BV104" s="242">
        <f>IF(G104&lt;&gt;0, G104, IF(F104&lt;&gt;0, F104, IF(E104&lt;&gt;0, E104, IF(D104&lt;&gt;0,D104, 0))))</f>
        <v>932.40443916122354</v>
      </c>
      <c r="BW104" s="243">
        <f>IF(L104&lt;&gt;0, L104, IF(K104&lt;&gt;0, K104, IF(J104&lt;&gt;0, J104, IF(I104&lt;&gt;0,I104, 0))))</f>
        <v>911.12367129999973</v>
      </c>
      <c r="BX104" s="243">
        <f>IF(Q104&lt;&gt;0, Q104, IF(P104&lt;&gt;0, P104, IF(O104&lt;&gt;0, O104, IF(N104&lt;&gt;0,N104, 0))))</f>
        <v>893.18774449999989</v>
      </c>
      <c r="BY104" s="243">
        <f>IF(V104&lt;&gt;0, V104, IF(U104&lt;&gt;0, U104, IF(T104&lt;&gt;0, T104, IF(S104&lt;&gt;0,S104, 0))))</f>
        <v>861.08289321000018</v>
      </c>
      <c r="BZ104" s="243">
        <f>IF(AA104&lt;&gt;0, AA104, IF(Z104&lt;&gt;0, Z104, IF(Y104&lt;&gt;0, Y104, IF(X104&lt;&gt;0, X104, 0))))</f>
        <v>1088.9565829700002</v>
      </c>
      <c r="CA104" s="243">
        <f>IF(AF104&lt;&gt;0, AF104, IF(AE104&lt;&gt;0, AE104, IF(AD104&lt;&gt;0, AD104, IF(AC104&lt;&gt;0, AC104, 0))))</f>
        <v>819.46456608656081</v>
      </c>
      <c r="CB104" s="243">
        <f>IF(AK104&lt;&gt;0, AK104, IF(AJ104&lt;&gt;0, AJ104, IF(AI104&lt;&gt;0, AI104, IF(AH104&lt;&gt;0, AH104, 0))))</f>
        <v>1080.7888643599997</v>
      </c>
      <c r="CC104" s="243">
        <f>IF(AP104&lt;&gt;0, AP104, IF(AO104&lt;&gt;0, AO104, IF(AN104&lt;&gt;0, AN104, IF(AM104&lt;&gt;0, AM104, 0))))</f>
        <v>1264.8934136132752</v>
      </c>
      <c r="CD104" s="243">
        <f>IF(AU104&lt;&gt;0, AU104, IF(AT104&lt;&gt;0, AT104, IF(AS104&lt;&gt;0, AS104, IF(AR104&lt;&gt;0, AR104, 0))))</f>
        <v>1352.9180904600007</v>
      </c>
      <c r="CE104" s="243">
        <f>IF(AZ104&lt;&gt;0, AZ104, IF(AY104&lt;&gt;0, AY104, IF(AX104&lt;&gt;0, AX104, IF(AW104&lt;&gt;0, AW104, 0))))</f>
        <v>1660.1655938999993</v>
      </c>
      <c r="CF104" s="243">
        <f>IF(BE104&lt;&gt;0, BE104, IF(BD104&lt;&gt;0, BD104, IF(BC104&lt;&gt;0, BC104, IF(BB104&lt;&gt;0, BB104, 0))))</f>
        <v>1752.2378977199996</v>
      </c>
      <c r="CG104" s="243">
        <f>IF(BJ104&lt;&gt;0, BJ104, IF(BI104&lt;&gt;0, BI104, IF(BH104&lt;&gt;0, BH104, IF(BG104&lt;&gt;0, BG104, 0))))</f>
        <v>2204.4396374399994</v>
      </c>
      <c r="CH104" s="243">
        <f>IF(BO104&lt;&gt;0, BO104, IF(BN104&lt;&gt;0, BN104, IF(BM104&lt;&gt;0, BM104, IF(BL104&lt;&gt;0, BL104, 0))))</f>
        <v>2653.9978480499999</v>
      </c>
      <c r="CI104" s="244">
        <f t="shared" si="295"/>
        <v>3125.3675323699999</v>
      </c>
      <c r="CJ104" s="736"/>
      <c r="CK104" s="736"/>
      <c r="CL104" s="736"/>
      <c r="CM104" s="736"/>
    </row>
    <row r="105" spans="1:91" s="238" customFormat="1" ht="6" customHeight="1" x14ac:dyDescent="0.25">
      <c r="A105" s="248"/>
      <c r="B105" s="249"/>
      <c r="C105" s="234"/>
      <c r="D105" s="250"/>
      <c r="E105" s="251"/>
      <c r="F105" s="251"/>
      <c r="G105" s="252"/>
      <c r="H105" s="246"/>
      <c r="I105" s="250"/>
      <c r="J105" s="251"/>
      <c r="K105" s="251"/>
      <c r="L105" s="252"/>
      <c r="M105" s="246"/>
      <c r="N105" s="250"/>
      <c r="O105" s="251"/>
      <c r="P105" s="251"/>
      <c r="Q105" s="252"/>
      <c r="R105" s="246"/>
      <c r="S105" s="250"/>
      <c r="T105" s="251"/>
      <c r="U105" s="251"/>
      <c r="V105" s="252"/>
      <c r="W105" s="246"/>
      <c r="X105" s="250"/>
      <c r="Y105" s="251"/>
      <c r="Z105" s="251"/>
      <c r="AA105" s="252"/>
      <c r="AB105" s="246"/>
      <c r="AC105" s="250"/>
      <c r="AD105" s="251"/>
      <c r="AE105" s="251"/>
      <c r="AF105" s="252"/>
      <c r="AG105" s="246"/>
      <c r="AH105" s="250"/>
      <c r="AI105" s="251"/>
      <c r="AJ105" s="251"/>
      <c r="AK105" s="252"/>
      <c r="AL105" s="246"/>
      <c r="AM105" s="250"/>
      <c r="AN105" s="251"/>
      <c r="AO105" s="251"/>
      <c r="AP105" s="252"/>
      <c r="AQ105" s="247"/>
      <c r="AR105" s="250"/>
      <c r="AS105" s="251"/>
      <c r="AT105" s="251"/>
      <c r="AU105" s="252"/>
      <c r="AV105" s="247"/>
      <c r="AW105" s="250"/>
      <c r="AX105" s="251"/>
      <c r="AY105" s="251"/>
      <c r="AZ105" s="252"/>
      <c r="BA105" s="247"/>
      <c r="BB105" s="250"/>
      <c r="BC105" s="251"/>
      <c r="BD105" s="251"/>
      <c r="BE105" s="252"/>
      <c r="BF105" s="247"/>
      <c r="BG105" s="250"/>
      <c r="BH105" s="251"/>
      <c r="BI105" s="251"/>
      <c r="BJ105" s="252"/>
      <c r="BK105" s="247"/>
      <c r="BL105" s="250"/>
      <c r="BM105" s="251"/>
      <c r="BN105" s="251"/>
      <c r="BO105" s="252"/>
      <c r="BP105" s="247"/>
      <c r="BQ105" s="250"/>
      <c r="BR105" s="243"/>
      <c r="BS105" s="243"/>
      <c r="BT105" s="252"/>
      <c r="BU105" s="247"/>
      <c r="BV105" s="250"/>
      <c r="BW105" s="251"/>
      <c r="BX105" s="251"/>
      <c r="BY105" s="251"/>
      <c r="BZ105" s="251"/>
      <c r="CA105" s="251"/>
      <c r="CB105" s="251"/>
      <c r="CC105" s="251"/>
      <c r="CD105" s="251"/>
      <c r="CE105" s="251"/>
      <c r="CF105" s="251"/>
      <c r="CG105" s="251"/>
      <c r="CH105" s="251"/>
      <c r="CI105" s="252"/>
      <c r="CJ105" s="736"/>
      <c r="CK105" s="736"/>
      <c r="CL105" s="736"/>
      <c r="CM105" s="736"/>
    </row>
    <row r="106" spans="1:91" s="238" customFormat="1" ht="15" x14ac:dyDescent="0.25">
      <c r="A106" s="239" t="s">
        <v>199</v>
      </c>
      <c r="B106" s="240"/>
      <c r="C106" s="241"/>
      <c r="D106" s="242" t="s">
        <v>14</v>
      </c>
      <c r="E106" s="243" t="s">
        <v>14</v>
      </c>
      <c r="F106" s="243" t="s">
        <v>14</v>
      </c>
      <c r="G106" s="244" t="s">
        <v>14</v>
      </c>
      <c r="H106" s="245"/>
      <c r="I106" s="242">
        <f>(I104+D104)/2</f>
        <v>826.70186744848934</v>
      </c>
      <c r="J106" s="243">
        <f t="shared" ref="J106:BE106" si="303">(J104+E104)/2</f>
        <v>851.83617846586344</v>
      </c>
      <c r="K106" s="243">
        <f t="shared" si="303"/>
        <v>915.64091476823751</v>
      </c>
      <c r="L106" s="244">
        <f t="shared" si="303"/>
        <v>921.76405523061158</v>
      </c>
      <c r="M106" s="245"/>
      <c r="N106" s="242">
        <f t="shared" si="303"/>
        <v>919.46809821500005</v>
      </c>
      <c r="O106" s="243">
        <f t="shared" si="303"/>
        <v>923.02400445999979</v>
      </c>
      <c r="P106" s="243">
        <f t="shared" si="303"/>
        <v>906.07799428999965</v>
      </c>
      <c r="Q106" s="244">
        <f t="shared" si="303"/>
        <v>902.15570789999981</v>
      </c>
      <c r="R106" s="245"/>
      <c r="S106" s="242">
        <f t="shared" si="303"/>
        <v>903.63151430000005</v>
      </c>
      <c r="T106" s="243">
        <f t="shared" si="303"/>
        <v>899.29895533499996</v>
      </c>
      <c r="U106" s="243">
        <f t="shared" si="303"/>
        <v>885.85364979499991</v>
      </c>
      <c r="V106" s="244">
        <f t="shared" si="303"/>
        <v>877.13531885500004</v>
      </c>
      <c r="W106" s="245"/>
      <c r="X106" s="242">
        <f t="shared" si="303"/>
        <v>894.44748246500012</v>
      </c>
      <c r="Y106" s="243">
        <f t="shared" si="303"/>
        <v>926.6696479000002</v>
      </c>
      <c r="Z106" s="243">
        <f t="shared" si="303"/>
        <v>948.05958938000003</v>
      </c>
      <c r="AA106" s="244">
        <f t="shared" si="303"/>
        <v>975.01973809000015</v>
      </c>
      <c r="AB106" s="245"/>
      <c r="AC106" s="242">
        <f t="shared" si="303"/>
        <v>820.2879399003582</v>
      </c>
      <c r="AD106" s="243">
        <f t="shared" si="303"/>
        <v>856.99457864080273</v>
      </c>
      <c r="AE106" s="243">
        <f t="shared" si="303"/>
        <v>911.63848112841208</v>
      </c>
      <c r="AF106" s="244">
        <f t="shared" si="303"/>
        <v>954.21057452828052</v>
      </c>
      <c r="AG106" s="245"/>
      <c r="AH106" s="242">
        <f t="shared" si="303"/>
        <v>852.20697179035824</v>
      </c>
      <c r="AI106" s="243">
        <f t="shared" si="303"/>
        <v>872.92416220080281</v>
      </c>
      <c r="AJ106" s="243">
        <f t="shared" si="303"/>
        <v>928.53118791341228</v>
      </c>
      <c r="AK106" s="244">
        <f t="shared" si="303"/>
        <v>950.12671522328026</v>
      </c>
      <c r="AL106" s="246"/>
      <c r="AM106" s="242">
        <f>(AM104+AH104)/2</f>
        <v>1044.9026611466372</v>
      </c>
      <c r="AN106" s="243">
        <f t="shared" ref="AN106:AP106" si="304">(AN104+AI104)/2</f>
        <v>1047.7282776066374</v>
      </c>
      <c r="AO106" s="243">
        <f t="shared" si="304"/>
        <v>1119.4350593366376</v>
      </c>
      <c r="AP106" s="244">
        <f t="shared" si="304"/>
        <v>1172.8411389866374</v>
      </c>
      <c r="AQ106" s="247"/>
      <c r="AR106" s="725">
        <f>((AR104+(AM73-AM84)))/2</f>
        <v>1209.64895576</v>
      </c>
      <c r="AS106" s="243">
        <f>((AS104+(AN73-AN84)))/2</f>
        <v>1198.0512887699999</v>
      </c>
      <c r="AT106" s="243">
        <f>((AT104+(AO73-AO84)))/2</f>
        <v>1229.6080967150001</v>
      </c>
      <c r="AU106" s="244">
        <f>((AU104+(AP73-AP84)))/2</f>
        <v>1304.2434126650005</v>
      </c>
      <c r="AV106" s="247"/>
      <c r="AW106" s="242">
        <f t="shared" si="303"/>
        <v>1403.1506829</v>
      </c>
      <c r="AX106" s="243">
        <f t="shared" si="303"/>
        <v>1446.02776184</v>
      </c>
      <c r="AY106" s="243">
        <f t="shared" si="303"/>
        <v>1459.1688055100003</v>
      </c>
      <c r="AZ106" s="244">
        <f t="shared" si="303"/>
        <v>1506.54184218</v>
      </c>
      <c r="BA106" s="247"/>
      <c r="BB106" s="242">
        <f t="shared" si="303"/>
        <v>1608.5510683500002</v>
      </c>
      <c r="BC106" s="243">
        <f t="shared" si="303"/>
        <v>1634.9745015849999</v>
      </c>
      <c r="BD106" s="243">
        <f t="shared" si="303"/>
        <v>1667.4668166249999</v>
      </c>
      <c r="BE106" s="244">
        <f t="shared" si="303"/>
        <v>1706.2017458099995</v>
      </c>
      <c r="BF106" s="247"/>
      <c r="BG106" s="242">
        <v>1778.363047196</v>
      </c>
      <c r="BH106" s="243">
        <v>1798.9506961360003</v>
      </c>
      <c r="BI106" s="243">
        <v>1864.6067115100002</v>
      </c>
      <c r="BJ106" s="244">
        <v>1954.7137190740002</v>
      </c>
      <c r="BK106" s="247"/>
      <c r="BL106" s="242">
        <v>2054.697275172</v>
      </c>
      <c r="BM106" s="243">
        <v>2154.9477710639999</v>
      </c>
      <c r="BN106" s="243">
        <v>2284.94244033</v>
      </c>
      <c r="BO106" s="244">
        <v>2404.6554142140003</v>
      </c>
      <c r="BP106" s="247"/>
      <c r="BQ106" s="242">
        <f>SUM(BL104:BQ104)/5</f>
        <v>2529.34365819</v>
      </c>
      <c r="BR106" s="243">
        <f>SUM(BM104:BR104)/5</f>
        <v>2656.1034819659994</v>
      </c>
      <c r="BS106" s="243">
        <f>SUM(BN104:BS104)/5</f>
        <v>2791.8142115119999</v>
      </c>
      <c r="BT106" s="244">
        <f>SUM(BO104:BT104)/5</f>
        <v>2917.9244663340005</v>
      </c>
      <c r="BU106" s="247"/>
      <c r="BV106" s="242" t="str">
        <f>IF(G106&lt;&gt;0, G106, IF(F106&lt;&gt;0, F106, IF(E106&lt;&gt;0, E106, IF(D106&lt;&gt;0,D106, 0))))</f>
        <v>n/a</v>
      </c>
      <c r="BW106" s="243">
        <f>IF(L106&lt;&gt;0, L106, IF(K106&lt;&gt;0, K106, IF(J106&lt;&gt;0, J106, IF(I106&lt;&gt;0,I106, 0))))</f>
        <v>921.76405523061158</v>
      </c>
      <c r="BX106" s="243">
        <f>IF(Q106&lt;&gt;0, Q106, IF(P106&lt;&gt;0, P106, IF(O106&lt;&gt;0, O106, IF(N106&lt;&gt;0,N106, 0))))</f>
        <v>902.15570789999981</v>
      </c>
      <c r="BY106" s="243">
        <f>IF(V106&lt;&gt;0, V106, IF(U106&lt;&gt;0, U106, IF(T106&lt;&gt;0, T106, IF(S106&lt;&gt;0,S106, 0))))</f>
        <v>877.13531885500004</v>
      </c>
      <c r="BZ106" s="243">
        <f>IF(AA106&lt;&gt;0, AA106, IF(Z106&lt;&gt;0, Z106, IF(Y106&lt;&gt;0, Y106, IF(X106&lt;&gt;0, X106, 0))))</f>
        <v>975.01973809000015</v>
      </c>
      <c r="CA106" s="243">
        <f>IF(AF106&lt;&gt;0, AF106, IF(AE106&lt;&gt;0, AE106, IF(AD106&lt;&gt;0, AD106, IF(AC106&lt;&gt;0, AC106, 0))))</f>
        <v>954.21057452828052</v>
      </c>
      <c r="CB106" s="243">
        <f>IF(AK106&lt;&gt;0, AK106, IF(AJ106&lt;&gt;0, AJ106, IF(AI106&lt;&gt;0, AI106, IF(AH106&lt;&gt;0, AH106, 0))))</f>
        <v>950.12671522328026</v>
      </c>
      <c r="CC106" s="243">
        <f>IF(AP106&lt;&gt;0, AP106, IF(AO106&lt;&gt;0, AO106, IF(AN106&lt;&gt;0, AN106, IF(AM106&lt;&gt;0, AM106, 0))))</f>
        <v>1172.8411389866374</v>
      </c>
      <c r="CD106" s="243">
        <f>IF(AU106&lt;&gt;0, AU106, IF(AT106&lt;&gt;0, AT106, IF(AS106&lt;&gt;0, AS106, IF(AR106&lt;&gt;0, AR106, 0))))</f>
        <v>1304.2434126650005</v>
      </c>
      <c r="CE106" s="243">
        <f>IF(AZ106&lt;&gt;0, AZ106, IF(AY106&lt;&gt;0, AY106, IF(AX106&lt;&gt;0, AX106, IF(AW106&lt;&gt;0, AW106, 0))))</f>
        <v>1506.54184218</v>
      </c>
      <c r="CF106" s="243">
        <f>IF(BE106&lt;&gt;0, BE106, IF(BD106&lt;&gt;0, BD106, IF(BC106&lt;&gt;0, BC106, IF(BB106&lt;&gt;0, BB106, 0))))</f>
        <v>1706.2017458099995</v>
      </c>
      <c r="CG106" s="243">
        <f>IF(BJ106&lt;&gt;0, BJ106, IF(BI106&lt;&gt;0, BI106, IF(BH106&lt;&gt;0, BH106, IF(BG106&lt;&gt;0, BG106, 0))))</f>
        <v>1954.7137190740002</v>
      </c>
      <c r="CH106" s="243">
        <f>IF(BO106&lt;&gt;0, BO106, IF(BN106&lt;&gt;0, BN106, IF(BM106&lt;&gt;0, BM106, IF(BL106&lt;&gt;0, BL106, 0))))</f>
        <v>2404.6554142140003</v>
      </c>
      <c r="CI106" s="244">
        <f t="shared" si="295"/>
        <v>2917.9244663340005</v>
      </c>
      <c r="CJ106" s="736"/>
      <c r="CK106" s="736"/>
      <c r="CL106" s="736"/>
      <c r="CM106" s="736"/>
    </row>
    <row r="107" spans="1:91" s="238" customFormat="1" ht="15" x14ac:dyDescent="0.25">
      <c r="A107" s="248"/>
      <c r="B107" s="249"/>
      <c r="C107" s="234"/>
      <c r="D107" s="263"/>
      <c r="E107" s="246"/>
      <c r="F107" s="246"/>
      <c r="G107" s="268"/>
      <c r="H107" s="246"/>
      <c r="I107" s="263"/>
      <c r="J107" s="246"/>
      <c r="K107" s="246"/>
      <c r="L107" s="268"/>
      <c r="M107" s="246"/>
      <c r="N107" s="263"/>
      <c r="O107" s="246"/>
      <c r="P107" s="246"/>
      <c r="Q107" s="268"/>
      <c r="R107" s="246"/>
      <c r="S107" s="263"/>
      <c r="T107" s="246"/>
      <c r="U107" s="246"/>
      <c r="V107" s="268"/>
      <c r="W107" s="246"/>
      <c r="X107" s="263"/>
      <c r="Y107" s="246"/>
      <c r="Z107" s="246"/>
      <c r="AA107" s="268"/>
      <c r="AB107" s="246"/>
      <c r="AC107" s="263"/>
      <c r="AD107" s="246"/>
      <c r="AE107" s="246"/>
      <c r="AF107" s="268"/>
      <c r="AG107" s="246"/>
      <c r="AH107" s="263"/>
      <c r="AI107" s="246"/>
      <c r="AJ107" s="246"/>
      <c r="AK107" s="268"/>
      <c r="AL107" s="246"/>
      <c r="AM107" s="263"/>
      <c r="AN107" s="246"/>
      <c r="AO107" s="246"/>
      <c r="AP107" s="268"/>
      <c r="AQ107" s="247"/>
      <c r="AR107" s="263"/>
      <c r="AS107" s="246"/>
      <c r="AT107" s="246"/>
      <c r="AU107" s="268"/>
      <c r="AV107" s="247"/>
      <c r="AW107" s="263"/>
      <c r="AX107" s="246"/>
      <c r="AY107" s="246"/>
      <c r="AZ107" s="268"/>
      <c r="BA107" s="247"/>
      <c r="BB107" s="263"/>
      <c r="BC107" s="246"/>
      <c r="BD107" s="246"/>
      <c r="BE107" s="268"/>
      <c r="BF107" s="247"/>
      <c r="BG107" s="263"/>
      <c r="BH107" s="246"/>
      <c r="BI107" s="246"/>
      <c r="BJ107" s="268"/>
      <c r="BK107" s="247"/>
      <c r="BL107" s="263"/>
      <c r="BM107" s="246"/>
      <c r="BN107" s="246"/>
      <c r="BO107" s="268"/>
      <c r="BP107" s="247"/>
      <c r="BQ107" s="263"/>
      <c r="BR107" s="246"/>
      <c r="BS107" s="246"/>
      <c r="BT107" s="268"/>
      <c r="BU107" s="247"/>
      <c r="BV107" s="269"/>
      <c r="BW107" s="270"/>
      <c r="BX107" s="270"/>
      <c r="BY107" s="270"/>
      <c r="BZ107" s="270"/>
      <c r="CA107" s="270"/>
      <c r="CB107" s="270"/>
      <c r="CC107" s="270"/>
      <c r="CD107" s="270"/>
      <c r="CE107" s="270"/>
      <c r="CF107" s="270"/>
      <c r="CG107" s="270"/>
      <c r="CH107" s="270"/>
      <c r="CI107" s="268"/>
      <c r="CJ107" s="736"/>
      <c r="CK107" s="736"/>
      <c r="CL107" s="736"/>
      <c r="CM107" s="736"/>
    </row>
    <row r="108" spans="1:91" s="238" customFormat="1" ht="15" x14ac:dyDescent="0.25">
      <c r="A108" s="271" t="s">
        <v>200</v>
      </c>
      <c r="B108" s="272"/>
      <c r="C108" s="241"/>
      <c r="D108" s="274" t="s">
        <v>14</v>
      </c>
      <c r="E108" s="275" t="s">
        <v>14</v>
      </c>
      <c r="F108" s="275" t="s">
        <v>14</v>
      </c>
      <c r="G108" s="276" t="s">
        <v>14</v>
      </c>
      <c r="H108" s="245"/>
      <c r="I108" s="274">
        <f>I99/I106</f>
        <v>8.4639271590487952E-2</v>
      </c>
      <c r="J108" s="275">
        <f t="shared" ref="J108:BJ108" si="305">J99/J106</f>
        <v>8.4084014121352177E-2</v>
      </c>
      <c r="K108" s="275">
        <f t="shared" si="305"/>
        <v>7.8583232479821061E-2</v>
      </c>
      <c r="L108" s="276">
        <f t="shared" si="305"/>
        <v>7.8881225320734674E-2</v>
      </c>
      <c r="M108" s="245"/>
      <c r="N108" s="274">
        <f t="shared" si="305"/>
        <v>8.2317814459182778E-2</v>
      </c>
      <c r="O108" s="275">
        <f t="shared" si="305"/>
        <v>8.230755587125399E-2</v>
      </c>
      <c r="P108" s="275">
        <f t="shared" si="305"/>
        <v>8.5601419891426722E-2</v>
      </c>
      <c r="Q108" s="276">
        <f t="shared" si="305"/>
        <v>8.5975063040445276E-2</v>
      </c>
      <c r="R108" s="245"/>
      <c r="S108" s="274">
        <f t="shared" si="305"/>
        <v>9.1902955147742993E-2</v>
      </c>
      <c r="T108" s="275">
        <f t="shared" si="305"/>
        <v>2.6196470116240891E-2</v>
      </c>
      <c r="U108" s="275">
        <f t="shared" si="305"/>
        <v>5.6500047435129215E-3</v>
      </c>
      <c r="V108" s="276">
        <f t="shared" si="305"/>
        <v>-1.1556261673776788E-2</v>
      </c>
      <c r="W108" s="245"/>
      <c r="X108" s="274">
        <f t="shared" si="305"/>
        <v>-2.2697757526299957E-2</v>
      </c>
      <c r="Y108" s="275">
        <f t="shared" si="305"/>
        <v>4.2339515601177789E-2</v>
      </c>
      <c r="Z108" s="275">
        <f t="shared" si="305"/>
        <v>4.7024251397272412E-2</v>
      </c>
      <c r="AA108" s="276">
        <f t="shared" si="305"/>
        <v>8.656084191067881E-2</v>
      </c>
      <c r="AB108" s="245"/>
      <c r="AC108" s="274">
        <f t="shared" si="305"/>
        <v>9.3495194632580117E-2</v>
      </c>
      <c r="AD108" s="275">
        <f t="shared" si="305"/>
        <v>7.6560491398661779E-2</v>
      </c>
      <c r="AE108" s="275">
        <f t="shared" si="305"/>
        <v>8.3289708898190026E-2</v>
      </c>
      <c r="AF108" s="276">
        <f t="shared" si="305"/>
        <v>5.2995998886093715E-2</v>
      </c>
      <c r="AG108" s="245"/>
      <c r="AH108" s="274">
        <f t="shared" si="305"/>
        <v>7.3453813135497786E-2</v>
      </c>
      <c r="AI108" s="275">
        <f t="shared" si="305"/>
        <v>9.2289657183917656E-2</v>
      </c>
      <c r="AJ108" s="275">
        <f t="shared" si="305"/>
        <v>8.850751894452219E-2</v>
      </c>
      <c r="AK108" s="276">
        <f t="shared" si="305"/>
        <v>8.7573335327853205E-2</v>
      </c>
      <c r="AL108" s="246"/>
      <c r="AM108" s="274">
        <f>AM99/AM106</f>
        <v>8.6146491978935175E-2</v>
      </c>
      <c r="AN108" s="275">
        <f t="shared" ref="AN108:AP108" si="306">AN99/AN106</f>
        <v>4.9734151535922977E-2</v>
      </c>
      <c r="AO108" s="275">
        <f t="shared" si="306"/>
        <v>4.1512135178241094E-2</v>
      </c>
      <c r="AP108" s="276">
        <f t="shared" si="306"/>
        <v>4.1790337440987695E-2</v>
      </c>
      <c r="AQ108" s="247"/>
      <c r="AR108" s="274">
        <f t="shared" si="305"/>
        <v>6.3680013734141866E-2</v>
      </c>
      <c r="AS108" s="275">
        <f t="shared" si="305"/>
        <v>0.11065163114215699</v>
      </c>
      <c r="AT108" s="275">
        <f t="shared" si="305"/>
        <v>0.12411607162916412</v>
      </c>
      <c r="AU108" s="276">
        <f t="shared" si="305"/>
        <v>0.127601892344268</v>
      </c>
      <c r="AV108" s="247"/>
      <c r="AW108" s="274">
        <f t="shared" si="305"/>
        <v>0.11776206702995723</v>
      </c>
      <c r="AX108" s="275">
        <f t="shared" si="305"/>
        <v>0.11679113436529349</v>
      </c>
      <c r="AY108" s="275">
        <f t="shared" si="305"/>
        <v>0.12536169929939364</v>
      </c>
      <c r="AZ108" s="276">
        <f t="shared" si="305"/>
        <v>0.12886562068257798</v>
      </c>
      <c r="BA108" s="247"/>
      <c r="BB108" s="274">
        <f t="shared" si="305"/>
        <v>0.12568176938585568</v>
      </c>
      <c r="BC108" s="275">
        <f t="shared" si="305"/>
        <v>0.13074057857161203</v>
      </c>
      <c r="BD108" s="275">
        <f t="shared" si="305"/>
        <v>0.13876366233301315</v>
      </c>
      <c r="BE108" s="276">
        <f t="shared" si="305"/>
        <v>0.14628983355878641</v>
      </c>
      <c r="BF108" s="247"/>
      <c r="BG108" s="274">
        <f t="shared" si="305"/>
        <v>0.18011346381361951</v>
      </c>
      <c r="BH108" s="275">
        <f t="shared" si="305"/>
        <v>0.19289624245883585</v>
      </c>
      <c r="BI108" s="275">
        <f t="shared" si="305"/>
        <v>0.20099886522827892</v>
      </c>
      <c r="BJ108" s="276">
        <f t="shared" si="305"/>
        <v>0.20014680742121374</v>
      </c>
      <c r="BK108" s="247"/>
      <c r="BL108" s="274">
        <f t="shared" ref="BL108:BO108" si="307">BL99/BL106</f>
        <v>0.19301645563178851</v>
      </c>
      <c r="BM108" s="275">
        <f t="shared" si="307"/>
        <v>0.1834757119980171</v>
      </c>
      <c r="BN108" s="275">
        <f t="shared" si="307"/>
        <v>0.16989015033329072</v>
      </c>
      <c r="BO108" s="276">
        <f t="shared" si="307"/>
        <v>0.16529035892249483</v>
      </c>
      <c r="BP108" s="247"/>
      <c r="BQ108" s="274">
        <f t="shared" ref="BQ108:BR108" si="308">BQ99/BQ106</f>
        <v>0.15513973472726261</v>
      </c>
      <c r="BR108" s="275">
        <f t="shared" si="308"/>
        <v>0.1409864037454267</v>
      </c>
      <c r="BS108" s="275">
        <f t="shared" ref="BS108:BT108" si="309">BS99/BS106</f>
        <v>0.12301910326642947</v>
      </c>
      <c r="BT108" s="276">
        <f t="shared" si="309"/>
        <v>0.10912551613663055</v>
      </c>
      <c r="BU108" s="247"/>
      <c r="BV108" s="274" t="str">
        <f>IF(G108&lt;&gt;0, G108, IF(F108&lt;&gt;0, F108, IF(E108&lt;&gt;0, E108, IF(D108&lt;&gt;0,D108, 0))))</f>
        <v>n/a</v>
      </c>
      <c r="BW108" s="275">
        <f>IF(L108&lt;&gt;0, L108, IF(K108&lt;&gt;0, K108, IF(J108&lt;&gt;0, J108, IF(I108&lt;&gt;0,I108, 0))))</f>
        <v>7.8881225320734674E-2</v>
      </c>
      <c r="BX108" s="275">
        <f>IF(Q108&lt;&gt;0, Q108, IF(P108&lt;&gt;0, P108, IF(O108&lt;&gt;0, O108, IF(N108&lt;&gt;0,N108, 0))))</f>
        <v>8.5975063040445276E-2</v>
      </c>
      <c r="BY108" s="275">
        <f>IF(V108&lt;&gt;0, V108, IF(U108&lt;&gt;0, U108, IF(T108&lt;&gt;0, T108, IF(S108&lt;&gt;0,S108, 0))))</f>
        <v>-1.1556261673776788E-2</v>
      </c>
      <c r="BZ108" s="275">
        <f>IF(AA108&lt;&gt;0, AA108, IF(Z108&lt;&gt;0, Z108, IF(Y108&lt;&gt;0, Y108, IF(X108&lt;&gt;0, X108, 0))))</f>
        <v>8.656084191067881E-2</v>
      </c>
      <c r="CA108" s="275">
        <f>IF(AF108&lt;&gt;0, AF108, IF(AE108&lt;&gt;0, AE108, IF(AD108&lt;&gt;0, AD108, IF(AC108&lt;&gt;0, AC108, 0))))</f>
        <v>5.2995998886093715E-2</v>
      </c>
      <c r="CB108" s="275">
        <f>IF(AK108&lt;&gt;0, AK108, IF(AJ108&lt;&gt;0, AJ108, IF(AI108&lt;&gt;0, AI108, IF(AH108&lt;&gt;0, AH108, 0))))</f>
        <v>8.7573335327853205E-2</v>
      </c>
      <c r="CC108" s="275">
        <f>IF(AP108&lt;&gt;0, AP108, IF(AO108&lt;&gt;0, AO108, IF(AN108&lt;&gt;0, AN108, IF(AM108&lt;&gt;0, AM108, 0))))</f>
        <v>4.1790337440987695E-2</v>
      </c>
      <c r="CD108" s="275">
        <f>IF(AU108&lt;&gt;0, AU108, IF(AT108&lt;&gt;0, AT108, IF(AS108&lt;&gt;0, AS108, IF(AR108&lt;&gt;0, AR108, 0))))</f>
        <v>0.127601892344268</v>
      </c>
      <c r="CE108" s="275">
        <f>IF(AZ108&lt;&gt;0, AZ108, IF(AY108&lt;&gt;0, AY108, IF(AX108&lt;&gt;0, AX108, IF(AW108&lt;&gt;0, AW108, 0))))</f>
        <v>0.12886562068257798</v>
      </c>
      <c r="CF108" s="275">
        <f>IF(BE108&lt;&gt;0, BE108, IF(BD108&lt;&gt;0, BD108, IF(BC108&lt;&gt;0, BC108, IF(BB108&lt;&gt;0, BB108, 0))))</f>
        <v>0.14628983355878641</v>
      </c>
      <c r="CG108" s="275">
        <f>IF(BJ108&lt;&gt;0, BJ108, IF(BI108&lt;&gt;0, BI108, IF(BH108&lt;&gt;0, BH108, IF(BG108&lt;&gt;0, BG108, 0))))</f>
        <v>0.20014680742121374</v>
      </c>
      <c r="CH108" s="275">
        <f>IF(BO108&lt;&gt;0, BO108, IF(BN108&lt;&gt;0, BN108, IF(BM108&lt;&gt;0, BM108, IF(BL108&lt;&gt;0, BL108, 0))))</f>
        <v>0.16529035892249483</v>
      </c>
      <c r="CI108" s="276">
        <f>IF(BT108&lt;&gt;0, BT108, IF(BS108&lt;&gt;0, BS108, IF(BR108&lt;&gt;0, BR108, IF(BQ108&lt;&gt;0, BQ108, 0))))</f>
        <v>0.10912551613663055</v>
      </c>
      <c r="CJ108" s="736"/>
      <c r="CK108" s="736"/>
      <c r="CL108" s="736"/>
      <c r="CM108" s="736"/>
    </row>
    <row r="109" spans="1:91" s="238" customFormat="1" ht="15" x14ac:dyDescent="0.25">
      <c r="A109" s="278"/>
      <c r="B109" s="279"/>
      <c r="C109" s="234"/>
      <c r="D109" s="280"/>
      <c r="E109" s="281"/>
      <c r="F109" s="281"/>
      <c r="G109" s="282"/>
      <c r="H109" s="234"/>
      <c r="I109" s="280"/>
      <c r="J109" s="281"/>
      <c r="K109" s="281"/>
      <c r="L109" s="282"/>
      <c r="M109" s="234"/>
      <c r="N109" s="280"/>
      <c r="O109" s="281"/>
      <c r="P109" s="281"/>
      <c r="Q109" s="282"/>
      <c r="R109" s="234"/>
      <c r="S109" s="280"/>
      <c r="T109" s="281"/>
      <c r="U109" s="281"/>
      <c r="V109" s="282"/>
      <c r="W109" s="234"/>
      <c r="X109" s="280"/>
      <c r="Y109" s="281"/>
      <c r="Z109" s="281"/>
      <c r="AA109" s="282"/>
      <c r="AB109" s="234"/>
      <c r="AC109" s="280"/>
      <c r="AD109" s="281"/>
      <c r="AE109" s="281"/>
      <c r="AF109" s="282"/>
      <c r="AG109" s="234"/>
      <c r="AH109" s="280"/>
      <c r="AI109" s="281"/>
      <c r="AJ109" s="281"/>
      <c r="AK109" s="282"/>
      <c r="AL109" s="234"/>
      <c r="AM109" s="280"/>
      <c r="AN109" s="281"/>
      <c r="AO109" s="281"/>
      <c r="AP109" s="282"/>
      <c r="AQ109" s="234"/>
      <c r="AR109" s="280"/>
      <c r="AS109" s="281"/>
      <c r="AT109" s="281"/>
      <c r="AU109" s="282"/>
      <c r="AV109" s="234"/>
      <c r="AW109" s="280"/>
      <c r="AX109" s="281"/>
      <c r="AY109" s="281"/>
      <c r="AZ109" s="282"/>
      <c r="BA109" s="234"/>
      <c r="BB109" s="280"/>
      <c r="BC109" s="281"/>
      <c r="BD109" s="281"/>
      <c r="BE109" s="282"/>
      <c r="BF109" s="234"/>
      <c r="BG109" s="280"/>
      <c r="BH109" s="281"/>
      <c r="BI109" s="281"/>
      <c r="BJ109" s="282"/>
      <c r="BK109" s="234"/>
      <c r="BL109" s="280"/>
      <c r="BM109" s="281"/>
      <c r="BN109" s="281"/>
      <c r="BO109" s="282"/>
      <c r="BP109" s="234"/>
      <c r="BQ109" s="280"/>
      <c r="BR109" s="281"/>
      <c r="BS109" s="281"/>
      <c r="BT109" s="282"/>
      <c r="BU109" s="234"/>
      <c r="BV109" s="280"/>
      <c r="BW109" s="281"/>
      <c r="BX109" s="281"/>
      <c r="BY109" s="281"/>
      <c r="BZ109" s="281"/>
      <c r="CA109" s="281"/>
      <c r="CB109" s="281"/>
      <c r="CC109" s="281"/>
      <c r="CD109" s="281"/>
      <c r="CE109" s="281"/>
      <c r="CF109" s="281"/>
      <c r="CG109" s="281"/>
      <c r="CH109" s="281"/>
      <c r="CI109" s="282"/>
    </row>
    <row r="110" spans="1:91" ht="6" customHeight="1" x14ac:dyDescent="0.25">
      <c r="A110" s="234"/>
      <c r="B110" s="234"/>
    </row>
    <row r="111" spans="1:91" s="238" customFormat="1" ht="15" customHeight="1" x14ac:dyDescent="0.25">
      <c r="A111" s="283" t="s">
        <v>223</v>
      </c>
      <c r="B111" s="283"/>
      <c r="C111" s="283"/>
      <c r="D111" s="284"/>
      <c r="E111" s="284"/>
      <c r="F111" s="284"/>
      <c r="G111" s="284"/>
      <c r="H111" s="284"/>
      <c r="I111" s="284"/>
      <c r="J111" s="284"/>
      <c r="K111" s="284"/>
      <c r="L111" s="284"/>
      <c r="M111" s="284"/>
      <c r="N111" s="284"/>
      <c r="O111" s="284"/>
      <c r="P111" s="284"/>
      <c r="Q111" s="284"/>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84"/>
      <c r="AP111" s="284"/>
      <c r="AQ111" s="284"/>
      <c r="AR111" s="284"/>
      <c r="AS111" s="284"/>
      <c r="AT111" s="284"/>
      <c r="AU111" s="284"/>
      <c r="AV111" s="284"/>
      <c r="AW111" s="284"/>
      <c r="AX111" s="284"/>
      <c r="AY111" s="284"/>
      <c r="AZ111" s="284"/>
      <c r="BA111" s="284"/>
      <c r="BB111" s="284"/>
      <c r="BC111" s="284"/>
      <c r="BD111" s="284"/>
      <c r="BE111" s="284"/>
      <c r="BF111" s="284"/>
      <c r="BG111" s="284"/>
      <c r="BH111" s="284"/>
      <c r="BI111" s="284"/>
      <c r="BJ111" s="284"/>
      <c r="BK111" s="284"/>
      <c r="BL111" s="284"/>
      <c r="BM111" s="284"/>
      <c r="BN111" s="284"/>
      <c r="BO111" s="284"/>
      <c r="BP111" s="284"/>
      <c r="BQ111" s="284"/>
      <c r="BR111" s="284"/>
      <c r="BS111" s="284"/>
      <c r="BT111" s="284"/>
      <c r="BU111" s="284"/>
      <c r="BV111" s="284"/>
      <c r="BW111" s="284"/>
      <c r="BX111" s="284"/>
      <c r="BY111" s="284"/>
      <c r="BZ111" s="284"/>
      <c r="CA111" s="284"/>
      <c r="CB111" s="284"/>
      <c r="CC111" s="284"/>
      <c r="CD111" s="284"/>
      <c r="CE111" s="284"/>
      <c r="CF111" s="284"/>
      <c r="CG111" s="284"/>
      <c r="CH111" s="284"/>
      <c r="CI111" s="284"/>
    </row>
    <row r="112" spans="1:91" x14ac:dyDescent="0.25">
      <c r="A112" s="283" t="s">
        <v>202</v>
      </c>
      <c r="BL112" s="786"/>
      <c r="BM112" s="786"/>
      <c r="BN112" s="786"/>
      <c r="BO112" s="786"/>
      <c r="BP112" s="453"/>
      <c r="BQ112" s="785"/>
      <c r="BR112" s="785"/>
    </row>
    <row r="114" spans="45:47" x14ac:dyDescent="0.25">
      <c r="AS114" s="592"/>
      <c r="AT114" s="592"/>
      <c r="AU114" s="592"/>
    </row>
    <row r="115" spans="45:47" x14ac:dyDescent="0.25">
      <c r="AS115" s="592"/>
      <c r="AT115" s="592"/>
      <c r="AU115" s="592"/>
    </row>
    <row r="116" spans="45:47" x14ac:dyDescent="0.25">
      <c r="AS116" s="593"/>
      <c r="AT116" s="593"/>
      <c r="AU116" s="593"/>
    </row>
  </sheetData>
  <mergeCells count="60">
    <mergeCell ref="BQ7:BT7"/>
    <mergeCell ref="BQ52:BT52"/>
    <mergeCell ref="BQ59:BT59"/>
    <mergeCell ref="BQ89:BT89"/>
    <mergeCell ref="AM89:AP89"/>
    <mergeCell ref="AR89:AU89"/>
    <mergeCell ref="AW89:AZ89"/>
    <mergeCell ref="BB89:BE89"/>
    <mergeCell ref="BG89:BJ89"/>
    <mergeCell ref="BL89:BO89"/>
    <mergeCell ref="BG59:BJ59"/>
    <mergeCell ref="BL59:BO59"/>
    <mergeCell ref="AM59:AP59"/>
    <mergeCell ref="AR59:AU59"/>
    <mergeCell ref="AW59:AZ59"/>
    <mergeCell ref="BB59:BE59"/>
    <mergeCell ref="A89:B90"/>
    <mergeCell ref="D89:G89"/>
    <mergeCell ref="I89:L89"/>
    <mergeCell ref="N89:Q89"/>
    <mergeCell ref="S89:V89"/>
    <mergeCell ref="X89:AA89"/>
    <mergeCell ref="AC89:AF89"/>
    <mergeCell ref="AH89:AK89"/>
    <mergeCell ref="AC59:AF59"/>
    <mergeCell ref="AH59:AK59"/>
    <mergeCell ref="X59:AA59"/>
    <mergeCell ref="A59:B60"/>
    <mergeCell ref="D59:G59"/>
    <mergeCell ref="I59:L59"/>
    <mergeCell ref="N59:Q59"/>
    <mergeCell ref="S59:V59"/>
    <mergeCell ref="AM52:AP52"/>
    <mergeCell ref="AR52:AU52"/>
    <mergeCell ref="AW52:AZ52"/>
    <mergeCell ref="BB52:BE52"/>
    <mergeCell ref="BG52:BJ52"/>
    <mergeCell ref="BL52:BO52"/>
    <mergeCell ref="BG7:BJ7"/>
    <mergeCell ref="BL7:BO7"/>
    <mergeCell ref="A52:B53"/>
    <mergeCell ref="D52:G52"/>
    <mergeCell ref="I52:L52"/>
    <mergeCell ref="N52:Q52"/>
    <mergeCell ref="S52:V52"/>
    <mergeCell ref="X52:AA52"/>
    <mergeCell ref="AC52:AF52"/>
    <mergeCell ref="AH52:AK52"/>
    <mergeCell ref="AC7:AF7"/>
    <mergeCell ref="AH7:AK7"/>
    <mergeCell ref="AM7:AP7"/>
    <mergeCell ref="AR7:AU7"/>
    <mergeCell ref="AW7:AZ7"/>
    <mergeCell ref="BB7:BE7"/>
    <mergeCell ref="A7:B8"/>
    <mergeCell ref="D7:G7"/>
    <mergeCell ref="I7:L7"/>
    <mergeCell ref="N7:Q7"/>
    <mergeCell ref="S7:V7"/>
    <mergeCell ref="X7:AA7"/>
  </mergeCells>
  <pageMargins left="0.25" right="0.25" top="0.75" bottom="0.75" header="0.3" footer="0.3"/>
  <pageSetup paperSize="9" scale="11"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C75B0-7C06-48A0-850C-4EEEE588D2E6}">
  <sheetPr>
    <pageSetUpPr fitToPage="1"/>
  </sheetPr>
  <dimension ref="A1:BN126"/>
  <sheetViews>
    <sheetView showGridLines="0" zoomScaleNormal="100" workbookViewId="0">
      <pane xSplit="2" ySplit="8" topLeftCell="C9" activePane="bottomRight" state="frozen"/>
      <selection activeCell="B5" sqref="B5:B6"/>
      <selection pane="topRight" activeCell="B5" sqref="B5:B6"/>
      <selection pane="bottomLeft" activeCell="B5" sqref="B5:B6"/>
      <selection pane="bottomRight"/>
    </sheetView>
  </sheetViews>
  <sheetFormatPr defaultColWidth="9.140625" defaultRowHeight="13.5" x14ac:dyDescent="0.25"/>
  <cols>
    <col min="1" max="1" width="3" style="1" customWidth="1"/>
    <col min="2" max="2" width="64" style="1" customWidth="1"/>
    <col min="3" max="3" width="2.5703125" style="1" customWidth="1"/>
    <col min="4" max="7" width="15.7109375" style="7" customWidth="1"/>
    <col min="8" max="8" width="2.5703125" style="8" customWidth="1"/>
    <col min="9" max="10" width="15.7109375" style="7" customWidth="1"/>
    <col min="11" max="11" width="15.7109375" style="592" customWidth="1"/>
    <col min="12" max="12" width="15.7109375" style="7" customWidth="1"/>
    <col min="13" max="13" width="2.5703125" style="8" customWidth="1"/>
    <col min="14" max="15" width="15.7109375" style="106" customWidth="1"/>
    <col min="16" max="17" width="11.5703125" style="1" bestFit="1" customWidth="1"/>
    <col min="18" max="18" width="8.5703125" style="1" bestFit="1" customWidth="1"/>
    <col min="19" max="22" width="11.5703125" style="1" bestFit="1" customWidth="1"/>
    <col min="23" max="23" width="6.85546875" style="1" bestFit="1" customWidth="1"/>
    <col min="24" max="27" width="11.5703125" style="1" bestFit="1" customWidth="1"/>
    <col min="28" max="28" width="8.5703125" style="1" bestFit="1" customWidth="1"/>
    <col min="29" max="32" width="11.5703125" style="1" bestFit="1" customWidth="1"/>
    <col min="33" max="33" width="6.85546875" style="1" bestFit="1" customWidth="1"/>
    <col min="34" max="35" width="11.85546875" style="1" bestFit="1" customWidth="1"/>
    <col min="36" max="37" width="12.42578125" style="1" bestFit="1" customWidth="1"/>
    <col min="38" max="38" width="8.5703125" style="1" bestFit="1" customWidth="1"/>
    <col min="39" max="39" width="11.140625" style="1" bestFit="1" customWidth="1"/>
    <col min="40" max="40" width="11.85546875" style="1" bestFit="1" customWidth="1"/>
    <col min="41" max="42" width="12.42578125" style="1" bestFit="1" customWidth="1"/>
    <col min="43" max="43" width="8.5703125" style="1" bestFit="1" customWidth="1"/>
    <col min="44" max="47" width="12.42578125" style="1" bestFit="1" customWidth="1"/>
    <col min="48" max="48" width="8.5703125" style="1" bestFit="1" customWidth="1"/>
    <col min="49" max="49" width="12.42578125" style="1" bestFit="1" customWidth="1"/>
    <col min="50" max="50" width="14.140625" style="1" bestFit="1" customWidth="1"/>
    <col min="51" max="52" width="8.5703125" style="1" bestFit="1" customWidth="1"/>
    <col min="53" max="53" width="6.85546875" style="1" bestFit="1" customWidth="1"/>
    <col min="54" max="61" width="11.5703125" style="1" bestFit="1" customWidth="1"/>
    <col min="62" max="63" width="10.85546875" style="1" bestFit="1" customWidth="1"/>
    <col min="64" max="65" width="11.42578125" style="1" bestFit="1" customWidth="1"/>
    <col min="66" max="66" width="12.42578125" style="1" bestFit="1" customWidth="1"/>
    <col min="67" max="16384" width="9.140625" style="1"/>
  </cols>
  <sheetData>
    <row r="1" spans="1:66" x14ac:dyDescent="0.25">
      <c r="D1" s="2"/>
      <c r="E1" s="2"/>
      <c r="F1" s="2"/>
      <c r="G1" s="2"/>
      <c r="H1" s="3"/>
      <c r="I1" s="2"/>
      <c r="J1" s="2"/>
      <c r="K1" s="758"/>
      <c r="L1" s="2"/>
      <c r="M1" s="3"/>
      <c r="N1" s="5"/>
      <c r="O1" s="5"/>
    </row>
    <row r="2" spans="1:66" x14ac:dyDescent="0.25">
      <c r="D2" s="2"/>
      <c r="E2" s="758"/>
      <c r="F2" s="759"/>
      <c r="G2" s="2"/>
      <c r="H2" s="3"/>
      <c r="I2" s="758"/>
      <c r="J2" s="2"/>
      <c r="K2" s="758"/>
      <c r="L2" s="2"/>
      <c r="M2" s="3"/>
      <c r="N2" s="5"/>
      <c r="O2" s="5"/>
    </row>
    <row r="3" spans="1:66" x14ac:dyDescent="0.25">
      <c r="D3" s="2"/>
      <c r="E3" s="2"/>
      <c r="F3" s="759"/>
      <c r="G3" s="2"/>
      <c r="H3" s="3"/>
      <c r="I3" s="2"/>
      <c r="J3" s="758"/>
      <c r="K3" s="758"/>
      <c r="L3" s="2"/>
      <c r="M3" s="3"/>
      <c r="N3" s="5"/>
      <c r="O3" s="5"/>
    </row>
    <row r="4" spans="1:66" x14ac:dyDescent="0.25">
      <c r="D4" s="2"/>
      <c r="E4" s="2"/>
      <c r="F4" s="759"/>
      <c r="G4" s="2"/>
      <c r="H4" s="3"/>
      <c r="I4" s="2"/>
      <c r="J4" s="758"/>
      <c r="K4" s="758"/>
      <c r="L4" s="2"/>
      <c r="M4" s="3"/>
      <c r="N4" s="5"/>
      <c r="O4" s="5"/>
    </row>
    <row r="5" spans="1:66" x14ac:dyDescent="0.25">
      <c r="K5" s="758"/>
      <c r="L5" s="2"/>
      <c r="M5" s="3"/>
      <c r="N5" s="5"/>
      <c r="O5" s="5"/>
    </row>
    <row r="6" spans="1:66" ht="6" customHeight="1" x14ac:dyDescent="0.25">
      <c r="A6" s="6"/>
      <c r="B6" s="7"/>
      <c r="C6" s="8"/>
      <c r="H6" s="7"/>
      <c r="J6" s="773"/>
      <c r="M6" s="7"/>
      <c r="N6" s="7"/>
      <c r="O6" s="9"/>
    </row>
    <row r="7" spans="1:66" x14ac:dyDescent="0.25">
      <c r="A7" s="822" t="s">
        <v>224</v>
      </c>
      <c r="B7" s="823"/>
      <c r="C7" s="10"/>
      <c r="D7" s="819">
        <v>2024</v>
      </c>
      <c r="E7" s="820"/>
      <c r="F7" s="820"/>
      <c r="G7" s="821"/>
      <c r="H7" s="3"/>
      <c r="I7" s="819">
        <v>2025</v>
      </c>
      <c r="J7" s="820"/>
      <c r="K7" s="820"/>
      <c r="L7" s="821"/>
      <c r="M7" s="3"/>
      <c r="N7" s="15"/>
      <c r="O7" s="16"/>
    </row>
    <row r="8" spans="1:66" s="28" customFormat="1" x14ac:dyDescent="0.25">
      <c r="A8" s="824"/>
      <c r="B8" s="825"/>
      <c r="C8" s="17"/>
      <c r="D8" s="18" t="s">
        <v>149</v>
      </c>
      <c r="E8" s="19" t="s">
        <v>150</v>
      </c>
      <c r="F8" s="19" t="s">
        <v>151</v>
      </c>
      <c r="G8" s="20" t="s">
        <v>152</v>
      </c>
      <c r="H8" s="23"/>
      <c r="I8" s="18" t="s">
        <v>149</v>
      </c>
      <c r="J8" s="19" t="s">
        <v>150</v>
      </c>
      <c r="K8" s="793" t="s">
        <v>151</v>
      </c>
      <c r="L8" s="20" t="s">
        <v>152</v>
      </c>
      <c r="M8" s="23"/>
      <c r="N8" s="26">
        <v>2024</v>
      </c>
      <c r="O8" s="27">
        <v>2025</v>
      </c>
      <c r="P8" s="733"/>
      <c r="Q8" s="733"/>
      <c r="R8" s="733"/>
      <c r="S8" s="733"/>
      <c r="T8" s="733"/>
      <c r="U8" s="733"/>
      <c r="V8" s="733"/>
      <c r="W8" s="733"/>
      <c r="X8" s="733"/>
      <c r="Y8" s="733"/>
      <c r="Z8" s="733"/>
      <c r="AA8" s="733"/>
      <c r="AB8" s="733"/>
      <c r="AC8" s="733"/>
      <c r="AD8" s="733"/>
      <c r="AE8" s="733"/>
      <c r="AF8" s="733"/>
      <c r="AG8" s="733"/>
      <c r="AH8" s="733"/>
      <c r="AI8" s="733"/>
      <c r="AJ8" s="733"/>
      <c r="AK8" s="733"/>
      <c r="AL8" s="733"/>
      <c r="AM8" s="733"/>
      <c r="AN8" s="733"/>
      <c r="AO8" s="733"/>
      <c r="AP8" s="733"/>
      <c r="AQ8" s="733"/>
      <c r="AR8" s="733"/>
      <c r="AS8" s="733"/>
      <c r="AT8" s="733"/>
      <c r="AU8" s="733"/>
      <c r="AV8" s="734"/>
      <c r="AW8" s="733"/>
      <c r="AX8" s="733"/>
      <c r="AY8" s="733"/>
      <c r="AZ8" s="733"/>
      <c r="BA8" s="734"/>
      <c r="BB8" s="735"/>
      <c r="BC8" s="735"/>
      <c r="BD8" s="735"/>
      <c r="BE8" s="735"/>
      <c r="BF8" s="735"/>
      <c r="BG8" s="735"/>
      <c r="BH8" s="737"/>
      <c r="BI8" s="737"/>
      <c r="BJ8" s="737"/>
      <c r="BK8" s="737"/>
      <c r="BL8" s="737"/>
      <c r="BM8" s="737"/>
      <c r="BN8" s="737"/>
    </row>
    <row r="9" spans="1:66" ht="6" customHeight="1" x14ac:dyDescent="0.25">
      <c r="A9" s="6"/>
      <c r="B9" s="7"/>
      <c r="C9" s="8"/>
      <c r="H9" s="7"/>
      <c r="M9" s="7"/>
      <c r="N9" s="7"/>
      <c r="O9" s="9"/>
    </row>
    <row r="10" spans="1:66" x14ac:dyDescent="0.25">
      <c r="A10" s="325"/>
      <c r="B10" s="326"/>
      <c r="C10" s="8"/>
      <c r="D10" s="573"/>
      <c r="E10" s="574"/>
      <c r="F10" s="574"/>
      <c r="G10" s="612"/>
      <c r="H10" s="354"/>
      <c r="I10" s="573"/>
      <c r="J10" s="574"/>
      <c r="K10" s="574"/>
      <c r="L10" s="612"/>
      <c r="M10" s="354"/>
      <c r="N10" s="486"/>
      <c r="O10" s="488"/>
    </row>
    <row r="11" spans="1:66" x14ac:dyDescent="0.25">
      <c r="A11" s="829" t="s">
        <v>160</v>
      </c>
      <c r="B11" s="774"/>
      <c r="C11" s="54"/>
      <c r="D11" s="41">
        <v>432.88772348404717</v>
      </c>
      <c r="E11" s="42">
        <v>524.03879101770906</v>
      </c>
      <c r="F11" s="42">
        <v>463.35991187851658</v>
      </c>
      <c r="G11" s="43">
        <v>235.44694928175855</v>
      </c>
      <c r="H11" s="74"/>
      <c r="I11" s="41">
        <v>541.09478936199162</v>
      </c>
      <c r="J11" s="42">
        <v>684.26040893554614</v>
      </c>
      <c r="K11" s="42">
        <v>705.24985507600002</v>
      </c>
      <c r="L11" s="43">
        <v>507.305602816788</v>
      </c>
      <c r="M11" s="74"/>
      <c r="N11" s="45">
        <f>SUM(D11:G11)</f>
        <v>1655.7333756620314</v>
      </c>
      <c r="O11" s="47">
        <f>SUM(I11:L11)</f>
        <v>2437.9106561903259</v>
      </c>
      <c r="P11" s="738"/>
      <c r="Q11" s="738"/>
      <c r="R11" s="738"/>
      <c r="S11" s="738"/>
      <c r="T11" s="738"/>
      <c r="U11" s="738"/>
      <c r="V11" s="738"/>
      <c r="W11" s="738"/>
      <c r="X11" s="738"/>
      <c r="Y11" s="738"/>
      <c r="Z11" s="738"/>
      <c r="AA11" s="738"/>
      <c r="AB11" s="738"/>
      <c r="AC11" s="738"/>
      <c r="AD11" s="738"/>
      <c r="AE11" s="738"/>
      <c r="AF11" s="738"/>
      <c r="AG11" s="738"/>
      <c r="AH11" s="738"/>
      <c r="AI11" s="738"/>
      <c r="AJ11" s="738"/>
      <c r="AK11" s="738"/>
      <c r="AL11" s="738"/>
      <c r="AM11" s="738"/>
      <c r="AN11" s="738"/>
      <c r="AO11" s="738"/>
      <c r="AP11" s="738"/>
      <c r="AQ11" s="738"/>
      <c r="AR11" s="738"/>
      <c r="AS11" s="738"/>
      <c r="AT11" s="738"/>
      <c r="AU11" s="738"/>
      <c r="AV11" s="738"/>
      <c r="AW11" s="738"/>
      <c r="AX11" s="738"/>
      <c r="AY11" s="738"/>
      <c r="AZ11" s="738"/>
      <c r="BA11" s="738"/>
      <c r="BB11" s="738"/>
      <c r="BC11" s="738"/>
      <c r="BD11" s="738"/>
      <c r="BE11" s="738"/>
      <c r="BF11" s="738"/>
      <c r="BG11" s="738"/>
      <c r="BH11" s="739"/>
      <c r="BI11" s="739"/>
      <c r="BJ11" s="739"/>
      <c r="BK11" s="739"/>
      <c r="BL11" s="739"/>
      <c r="BM11" s="739"/>
      <c r="BN11" s="739"/>
    </row>
    <row r="12" spans="1:66" x14ac:dyDescent="0.25">
      <c r="A12" s="870" t="s">
        <v>228</v>
      </c>
      <c r="B12" s="774"/>
      <c r="C12" s="54"/>
      <c r="D12" s="41">
        <f t="shared" ref="D12" si="0">D11+D42</f>
        <v>450.34201411687383</v>
      </c>
      <c r="E12" s="42">
        <f t="shared" ref="E12" si="1">E11+E42</f>
        <v>545.55733937836078</v>
      </c>
      <c r="F12" s="42">
        <f t="shared" ref="F12" si="2">F11+F42</f>
        <v>487.98324789941438</v>
      </c>
      <c r="G12" s="43">
        <f t="shared" ref="G12" si="3">G11+G42</f>
        <v>264.98610142297798</v>
      </c>
      <c r="H12" s="74"/>
      <c r="I12" s="41">
        <f t="shared" ref="I12:J12" si="4">I11+I42</f>
        <v>554.67470571871627</v>
      </c>
      <c r="J12" s="42">
        <f t="shared" si="4"/>
        <v>690.40455715554617</v>
      </c>
      <c r="K12" s="42">
        <f>K11+K42</f>
        <v>710.96674468599997</v>
      </c>
      <c r="L12" s="43">
        <f>L11+L42</f>
        <v>509.15355202678802</v>
      </c>
      <c r="M12" s="74"/>
      <c r="N12" s="45">
        <f>SUM(D12:G12)</f>
        <v>1748.8687028176271</v>
      </c>
      <c r="O12" s="47">
        <f>SUM(I12:L12)</f>
        <v>2465.1995595870503</v>
      </c>
      <c r="P12" s="738"/>
      <c r="Q12" s="738"/>
      <c r="R12" s="738"/>
      <c r="S12" s="738"/>
      <c r="T12" s="738"/>
      <c r="U12" s="738"/>
      <c r="V12" s="738"/>
      <c r="W12" s="738"/>
      <c r="X12" s="738"/>
      <c r="Y12" s="738"/>
      <c r="Z12" s="738"/>
      <c r="AA12" s="738"/>
      <c r="AB12" s="738"/>
      <c r="AC12" s="738"/>
      <c r="AD12" s="738"/>
      <c r="AE12" s="738"/>
      <c r="AF12" s="738"/>
      <c r="AG12" s="738"/>
      <c r="AH12" s="738"/>
      <c r="AI12" s="738"/>
      <c r="AJ12" s="738"/>
      <c r="AK12" s="738"/>
      <c r="AL12" s="738"/>
      <c r="AM12" s="738"/>
      <c r="AN12" s="738"/>
      <c r="AO12" s="738"/>
      <c r="AP12" s="738"/>
      <c r="AQ12" s="738"/>
      <c r="AR12" s="738"/>
      <c r="AS12" s="738"/>
      <c r="AT12" s="738"/>
      <c r="AU12" s="738"/>
      <c r="AV12" s="738"/>
      <c r="AW12" s="738"/>
      <c r="AX12" s="738"/>
      <c r="AY12" s="738"/>
      <c r="AZ12" s="738"/>
      <c r="BA12" s="738"/>
      <c r="BB12" s="738"/>
      <c r="BC12" s="738"/>
      <c r="BD12" s="738"/>
      <c r="BE12" s="738"/>
      <c r="BF12" s="738"/>
      <c r="BG12" s="738"/>
      <c r="BH12" s="739"/>
      <c r="BI12" s="739"/>
      <c r="BJ12" s="739"/>
      <c r="BK12" s="739"/>
      <c r="BL12" s="739"/>
      <c r="BM12" s="739"/>
      <c r="BN12" s="739"/>
    </row>
    <row r="13" spans="1:66" x14ac:dyDescent="0.25">
      <c r="A13" s="48"/>
      <c r="B13" s="49"/>
      <c r="C13" s="50"/>
      <c r="D13" s="51"/>
      <c r="E13" s="52"/>
      <c r="F13" s="52"/>
      <c r="G13" s="53"/>
      <c r="H13" s="54"/>
      <c r="I13" s="51"/>
      <c r="J13" s="52"/>
      <c r="K13" s="52"/>
      <c r="L13" s="53"/>
      <c r="M13" s="54"/>
      <c r="N13" s="60"/>
      <c r="O13" s="57"/>
      <c r="P13" s="738"/>
      <c r="Q13" s="738"/>
      <c r="R13" s="738"/>
      <c r="S13" s="738"/>
      <c r="T13" s="738"/>
      <c r="U13" s="738"/>
      <c r="V13" s="738"/>
      <c r="W13" s="738"/>
      <c r="X13" s="738"/>
      <c r="Y13" s="738"/>
      <c r="Z13" s="738"/>
      <c r="AA13" s="738"/>
      <c r="AB13" s="738"/>
      <c r="AC13" s="738"/>
      <c r="AD13" s="738"/>
      <c r="AE13" s="738"/>
      <c r="AF13" s="738"/>
      <c r="AG13" s="738"/>
      <c r="AH13" s="738"/>
      <c r="AI13" s="738"/>
      <c r="AJ13" s="738"/>
      <c r="AK13" s="738"/>
      <c r="AL13" s="738"/>
      <c r="AM13" s="738"/>
      <c r="AN13" s="738"/>
      <c r="AO13" s="738"/>
      <c r="AP13" s="738"/>
      <c r="AQ13" s="738"/>
      <c r="AR13" s="738"/>
      <c r="AS13" s="738"/>
      <c r="AT13" s="738"/>
      <c r="AU13" s="738"/>
      <c r="AV13" s="738"/>
      <c r="AW13" s="738"/>
      <c r="AX13" s="738"/>
      <c r="AY13" s="738"/>
      <c r="AZ13" s="738"/>
      <c r="BA13" s="738"/>
      <c r="BB13" s="738"/>
      <c r="BC13" s="738"/>
      <c r="BD13" s="738"/>
      <c r="BE13" s="738"/>
      <c r="BF13" s="738"/>
      <c r="BG13" s="738"/>
      <c r="BH13" s="739"/>
      <c r="BI13" s="739"/>
      <c r="BJ13" s="739"/>
      <c r="BK13" s="739"/>
      <c r="BL13" s="739"/>
      <c r="BM13" s="739"/>
      <c r="BN13" s="739"/>
    </row>
    <row r="14" spans="1:66" x14ac:dyDescent="0.25">
      <c r="A14" s="871" t="s">
        <v>229</v>
      </c>
      <c r="B14" s="58"/>
      <c r="C14" s="50"/>
      <c r="D14" s="41">
        <v>-76.917490059662001</v>
      </c>
      <c r="E14" s="52">
        <v>-79.901329744123998</v>
      </c>
      <c r="F14" s="52">
        <v>-84.455206054776014</v>
      </c>
      <c r="G14" s="53">
        <v>-129.604802880855</v>
      </c>
      <c r="H14" s="54"/>
      <c r="I14" s="51">
        <v>-88.597535939157993</v>
      </c>
      <c r="J14" s="52">
        <v>-84.761767740806008</v>
      </c>
      <c r="K14" s="52">
        <v>-82.942457737400005</v>
      </c>
      <c r="L14" s="53">
        <v>-85.097540465580991</v>
      </c>
      <c r="M14" s="54"/>
      <c r="N14" s="45">
        <f>SUM(D14:G14)</f>
        <v>-370.87882873941703</v>
      </c>
      <c r="O14" s="47">
        <f>SUM(I14:L14)</f>
        <v>-341.399301882945</v>
      </c>
      <c r="P14" s="738"/>
      <c r="Q14" s="738"/>
      <c r="R14" s="738"/>
      <c r="S14" s="738"/>
      <c r="T14" s="738"/>
      <c r="U14" s="738"/>
      <c r="V14" s="738"/>
      <c r="W14" s="738"/>
      <c r="X14" s="738"/>
      <c r="Y14" s="738"/>
      <c r="Z14" s="738"/>
      <c r="AA14" s="738"/>
      <c r="AB14" s="738"/>
      <c r="AC14" s="738"/>
      <c r="AD14" s="738"/>
      <c r="AE14" s="738"/>
      <c r="AF14" s="738"/>
      <c r="AG14" s="738"/>
      <c r="AH14" s="738"/>
      <c r="AI14" s="738"/>
      <c r="AJ14" s="738"/>
      <c r="AK14" s="738"/>
      <c r="AL14" s="738"/>
      <c r="AM14" s="738"/>
      <c r="AN14" s="738"/>
      <c r="AO14" s="738"/>
      <c r="AP14" s="738"/>
      <c r="AQ14" s="738"/>
      <c r="AR14" s="738"/>
      <c r="AS14" s="738"/>
      <c r="AT14" s="738"/>
      <c r="AU14" s="738"/>
      <c r="AV14" s="738"/>
      <c r="AW14" s="738"/>
      <c r="AX14" s="738"/>
      <c r="AY14" s="738"/>
      <c r="AZ14" s="738"/>
      <c r="BA14" s="738"/>
      <c r="BB14" s="738"/>
      <c r="BC14" s="738"/>
      <c r="BD14" s="738"/>
      <c r="BE14" s="738"/>
      <c r="BF14" s="738"/>
      <c r="BG14" s="738"/>
      <c r="BH14" s="739"/>
      <c r="BI14" s="739"/>
      <c r="BJ14" s="739"/>
      <c r="BK14" s="739"/>
      <c r="BL14" s="739"/>
      <c r="BM14" s="739"/>
      <c r="BN14" s="739"/>
    </row>
    <row r="15" spans="1:66" x14ac:dyDescent="0.25">
      <c r="A15" s="811" t="s">
        <v>216</v>
      </c>
      <c r="B15" s="58"/>
      <c r="C15" s="50"/>
      <c r="D15" s="41">
        <v>-299.48978434844196</v>
      </c>
      <c r="E15" s="52">
        <v>-356.37813981416798</v>
      </c>
      <c r="F15" s="52">
        <v>-350.48642465826788</v>
      </c>
      <c r="G15" s="53">
        <v>-337.23926428306606</v>
      </c>
      <c r="H15" s="74"/>
      <c r="I15" s="41">
        <v>-339.18557813966402</v>
      </c>
      <c r="J15" s="52">
        <v>-384.42559415457305</v>
      </c>
      <c r="K15" s="52">
        <v>-382.89402984649701</v>
      </c>
      <c r="L15" s="53">
        <v>-362.96221331239605</v>
      </c>
      <c r="M15" s="74"/>
      <c r="N15" s="45">
        <f>SUM(D15:G15)</f>
        <v>-1343.5936131039439</v>
      </c>
      <c r="O15" s="47">
        <f>SUM(I15:L15)</f>
        <v>-1469.4674154531301</v>
      </c>
      <c r="P15" s="738"/>
      <c r="Q15" s="738"/>
      <c r="R15" s="738"/>
      <c r="S15" s="738"/>
      <c r="T15" s="738"/>
      <c r="U15" s="738"/>
      <c r="V15" s="738"/>
      <c r="W15" s="738"/>
      <c r="X15" s="738"/>
      <c r="Y15" s="738"/>
      <c r="Z15" s="738"/>
      <c r="AA15" s="738"/>
      <c r="AB15" s="738"/>
      <c r="AC15" s="738"/>
      <c r="AD15" s="738"/>
      <c r="AE15" s="738"/>
      <c r="AF15" s="738"/>
      <c r="AG15" s="738"/>
      <c r="AH15" s="738"/>
      <c r="AI15" s="738"/>
      <c r="AJ15" s="738"/>
      <c r="AK15" s="738"/>
      <c r="AL15" s="738"/>
      <c r="AM15" s="738"/>
      <c r="AN15" s="738"/>
      <c r="AO15" s="738"/>
      <c r="AP15" s="738"/>
      <c r="AQ15" s="738"/>
      <c r="AR15" s="738"/>
      <c r="AS15" s="738"/>
      <c r="AT15" s="738"/>
      <c r="AU15" s="738"/>
      <c r="AV15" s="738"/>
      <c r="AW15" s="738"/>
      <c r="AX15" s="738"/>
      <c r="AY15" s="738"/>
      <c r="AZ15" s="738"/>
      <c r="BA15" s="738"/>
      <c r="BB15" s="738"/>
      <c r="BC15" s="738"/>
      <c r="BD15" s="738"/>
      <c r="BE15" s="738"/>
      <c r="BF15" s="738"/>
      <c r="BG15" s="738"/>
      <c r="BH15" s="739"/>
      <c r="BI15" s="739"/>
      <c r="BJ15" s="739"/>
      <c r="BK15" s="739"/>
      <c r="BL15" s="739"/>
      <c r="BM15" s="739"/>
      <c r="BN15" s="739"/>
    </row>
    <row r="16" spans="1:66" x14ac:dyDescent="0.25">
      <c r="A16" s="48"/>
      <c r="B16" s="49"/>
      <c r="C16" s="50"/>
      <c r="D16" s="41"/>
      <c r="E16" s="42"/>
      <c r="F16" s="42"/>
      <c r="G16" s="43"/>
      <c r="H16" s="54"/>
      <c r="I16" s="41"/>
      <c r="J16" s="42"/>
      <c r="K16" s="42"/>
      <c r="L16" s="43"/>
      <c r="M16" s="54"/>
      <c r="N16" s="60"/>
      <c r="O16" s="57"/>
      <c r="P16" s="738"/>
      <c r="Q16" s="738"/>
      <c r="R16" s="738"/>
      <c r="S16" s="738"/>
      <c r="T16" s="738"/>
      <c r="U16" s="738"/>
      <c r="V16" s="738"/>
      <c r="W16" s="738"/>
      <c r="X16" s="738"/>
      <c r="Y16" s="738"/>
      <c r="Z16" s="738"/>
      <c r="AA16" s="738"/>
      <c r="AB16" s="738"/>
      <c r="AC16" s="738"/>
      <c r="AD16" s="738"/>
      <c r="AE16" s="738"/>
      <c r="AF16" s="738"/>
      <c r="AG16" s="738"/>
      <c r="AH16" s="738"/>
      <c r="AI16" s="738"/>
      <c r="AJ16" s="738"/>
      <c r="AK16" s="738"/>
      <c r="AL16" s="738"/>
      <c r="AM16" s="738"/>
      <c r="AN16" s="738"/>
      <c r="AO16" s="738"/>
      <c r="AP16" s="738"/>
      <c r="AQ16" s="738"/>
      <c r="AR16" s="738"/>
      <c r="AS16" s="738"/>
      <c r="AT16" s="738"/>
      <c r="AU16" s="738"/>
      <c r="AV16" s="738"/>
      <c r="AW16" s="738"/>
      <c r="AX16" s="738"/>
      <c r="AY16" s="738"/>
      <c r="AZ16" s="738"/>
      <c r="BA16" s="738"/>
      <c r="BB16" s="738"/>
      <c r="BC16" s="738"/>
      <c r="BD16" s="738"/>
      <c r="BE16" s="738"/>
      <c r="BF16" s="738"/>
      <c r="BG16" s="738"/>
      <c r="BH16" s="739"/>
      <c r="BI16" s="739"/>
      <c r="BJ16" s="739"/>
      <c r="BK16" s="739"/>
      <c r="BL16" s="739"/>
      <c r="BM16" s="739"/>
      <c r="BN16" s="739"/>
    </row>
    <row r="17" spans="1:66" x14ac:dyDescent="0.25">
      <c r="A17" s="811" t="s">
        <v>33</v>
      </c>
      <c r="B17" s="58"/>
      <c r="C17" s="50"/>
      <c r="D17" s="51">
        <f>D11+D15</f>
        <v>133.39793913560521</v>
      </c>
      <c r="E17" s="52">
        <f t="shared" ref="E17:G17" si="5">E11+E15</f>
        <v>167.66065120354108</v>
      </c>
      <c r="F17" s="52">
        <f t="shared" si="5"/>
        <v>112.87348722024871</v>
      </c>
      <c r="G17" s="53">
        <f t="shared" si="5"/>
        <v>-101.79231500130751</v>
      </c>
      <c r="H17" s="74"/>
      <c r="I17" s="51">
        <f t="shared" ref="I17" si="6">I11+I15</f>
        <v>201.9092112223276</v>
      </c>
      <c r="J17" s="52">
        <f>J11+J15</f>
        <v>299.83481478097309</v>
      </c>
      <c r="K17" s="52">
        <f>K11+K15</f>
        <v>322.35582522950301</v>
      </c>
      <c r="L17" s="53">
        <f>L11+L15</f>
        <v>144.34338950439195</v>
      </c>
      <c r="M17" s="74"/>
      <c r="N17" s="45">
        <f>SUM(D17:G17)</f>
        <v>312.13976255808745</v>
      </c>
      <c r="O17" s="47">
        <f>SUM(I17:L17)</f>
        <v>968.44324073719577</v>
      </c>
      <c r="P17" s="738"/>
      <c r="Q17" s="738"/>
      <c r="R17" s="738"/>
      <c r="S17" s="738"/>
      <c r="T17" s="738"/>
      <c r="U17" s="738"/>
      <c r="V17" s="738"/>
      <c r="W17" s="738"/>
      <c r="X17" s="738"/>
      <c r="Y17" s="738"/>
      <c r="Z17" s="738"/>
      <c r="AA17" s="738"/>
      <c r="AB17" s="738"/>
      <c r="AC17" s="738"/>
      <c r="AD17" s="738"/>
      <c r="AE17" s="738"/>
      <c r="AF17" s="738"/>
      <c r="AG17" s="738"/>
      <c r="AH17" s="738"/>
      <c r="AI17" s="738"/>
      <c r="AJ17" s="738"/>
      <c r="AK17" s="738"/>
      <c r="AL17" s="738"/>
      <c r="AM17" s="738"/>
      <c r="AN17" s="738"/>
      <c r="AO17" s="738"/>
      <c r="AP17" s="738"/>
      <c r="AQ17" s="738"/>
      <c r="AR17" s="738"/>
      <c r="AS17" s="738"/>
      <c r="AT17" s="738"/>
      <c r="AU17" s="738"/>
      <c r="AV17" s="738"/>
      <c r="AW17" s="738"/>
      <c r="AX17" s="738"/>
      <c r="AY17" s="738"/>
      <c r="AZ17" s="738"/>
      <c r="BA17" s="738"/>
      <c r="BB17" s="738"/>
      <c r="BC17" s="738"/>
      <c r="BD17" s="738"/>
      <c r="BE17" s="738"/>
      <c r="BF17" s="738"/>
      <c r="BG17" s="738"/>
      <c r="BH17" s="739"/>
      <c r="BI17" s="739"/>
      <c r="BJ17" s="739"/>
      <c r="BK17" s="739"/>
      <c r="BL17" s="739"/>
      <c r="BM17" s="739"/>
      <c r="BN17" s="739"/>
    </row>
    <row r="18" spans="1:66" x14ac:dyDescent="0.25">
      <c r="A18" s="48"/>
      <c r="B18" s="49"/>
      <c r="C18" s="50"/>
      <c r="D18" s="51"/>
      <c r="E18" s="52"/>
      <c r="F18" s="52"/>
      <c r="G18" s="53"/>
      <c r="H18" s="54"/>
      <c r="I18" s="51"/>
      <c r="J18" s="52"/>
      <c r="K18" s="52"/>
      <c r="L18" s="53"/>
      <c r="M18" s="54"/>
      <c r="N18" s="60"/>
      <c r="O18" s="57"/>
      <c r="P18" s="738"/>
      <c r="Q18" s="738"/>
      <c r="R18" s="738"/>
      <c r="S18" s="738"/>
      <c r="T18" s="738"/>
      <c r="U18" s="738"/>
      <c r="V18" s="738"/>
      <c r="W18" s="738"/>
      <c r="X18" s="738"/>
      <c r="Y18" s="738"/>
      <c r="Z18" s="738"/>
      <c r="AA18" s="738"/>
      <c r="AB18" s="738"/>
      <c r="AC18" s="738"/>
      <c r="AD18" s="738"/>
      <c r="AE18" s="738"/>
      <c r="AF18" s="738"/>
      <c r="AG18" s="738"/>
      <c r="AH18" s="738"/>
      <c r="AI18" s="738"/>
      <c r="AJ18" s="738"/>
      <c r="AK18" s="738"/>
      <c r="AL18" s="738"/>
      <c r="AM18" s="738"/>
      <c r="AN18" s="738"/>
      <c r="AO18" s="738"/>
      <c r="AP18" s="738"/>
      <c r="AQ18" s="738"/>
      <c r="AR18" s="738"/>
      <c r="AS18" s="738"/>
      <c r="AT18" s="738"/>
      <c r="AU18" s="738"/>
      <c r="AV18" s="738"/>
      <c r="AW18" s="738"/>
      <c r="AX18" s="738"/>
      <c r="AY18" s="738"/>
      <c r="AZ18" s="738"/>
      <c r="BA18" s="738"/>
      <c r="BB18" s="738"/>
      <c r="BC18" s="738"/>
      <c r="BD18" s="738"/>
      <c r="BE18" s="738"/>
      <c r="BF18" s="738"/>
      <c r="BG18" s="738"/>
      <c r="BH18" s="739"/>
      <c r="BI18" s="739"/>
      <c r="BJ18" s="739"/>
      <c r="BK18" s="739"/>
      <c r="BL18" s="739"/>
      <c r="BM18" s="739"/>
      <c r="BN18" s="739"/>
    </row>
    <row r="19" spans="1:66" x14ac:dyDescent="0.25">
      <c r="A19" s="811" t="s">
        <v>34</v>
      </c>
      <c r="B19" s="49"/>
      <c r="C19" s="8"/>
      <c r="D19" s="41">
        <f>SUM(D20:D22)</f>
        <v>-77.443324653106004</v>
      </c>
      <c r="E19" s="42">
        <f t="shared" ref="E19:G19" si="7">SUM(E20:E22)</f>
        <v>-88.772524264159998</v>
      </c>
      <c r="F19" s="42">
        <f t="shared" si="7"/>
        <v>-97.432430748165018</v>
      </c>
      <c r="G19" s="43">
        <f t="shared" si="7"/>
        <v>-40.577286122200192</v>
      </c>
      <c r="H19" s="74"/>
      <c r="I19" s="41">
        <f>SUM(I20:I22)</f>
        <v>-63.493992953342001</v>
      </c>
      <c r="J19" s="42">
        <f>SUM(J20:J22)</f>
        <v>-63.275281239576998</v>
      </c>
      <c r="K19" s="42">
        <f>SUM(K20:K22)</f>
        <v>-83.040168298684023</v>
      </c>
      <c r="L19" s="43">
        <f>SUM(L20:L22)</f>
        <v>-95.894668979484976</v>
      </c>
      <c r="M19" s="74"/>
      <c r="N19" s="45">
        <f>SUM(D19:G19)</f>
        <v>-304.22556578763118</v>
      </c>
      <c r="O19" s="47">
        <f>SUM(I19:L19)</f>
        <v>-305.70411147108803</v>
      </c>
      <c r="P19" s="738"/>
      <c r="Q19" s="738"/>
      <c r="R19" s="738"/>
      <c r="S19" s="738"/>
      <c r="T19" s="738"/>
      <c r="U19" s="738"/>
      <c r="V19" s="738"/>
      <c r="W19" s="738"/>
      <c r="X19" s="738"/>
      <c r="Y19" s="738"/>
      <c r="Z19" s="738"/>
      <c r="AA19" s="738"/>
      <c r="AB19" s="738"/>
      <c r="AC19" s="738"/>
      <c r="AD19" s="738"/>
      <c r="AE19" s="738"/>
      <c r="AF19" s="738"/>
      <c r="AG19" s="738"/>
      <c r="AH19" s="738"/>
      <c r="AI19" s="738"/>
      <c r="AJ19" s="738"/>
      <c r="AK19" s="738"/>
      <c r="AL19" s="738"/>
      <c r="AM19" s="738"/>
      <c r="AN19" s="738"/>
      <c r="AO19" s="738"/>
      <c r="AP19" s="738"/>
      <c r="AQ19" s="738"/>
      <c r="AR19" s="738"/>
      <c r="AS19" s="738"/>
      <c r="AT19" s="738"/>
      <c r="AU19" s="738"/>
      <c r="AV19" s="738"/>
      <c r="AW19" s="738"/>
      <c r="AX19" s="738"/>
      <c r="AY19" s="738"/>
      <c r="AZ19" s="738"/>
      <c r="BA19" s="738"/>
      <c r="BB19" s="738"/>
      <c r="BC19" s="738"/>
      <c r="BD19" s="738"/>
      <c r="BE19" s="738"/>
      <c r="BF19" s="738"/>
      <c r="BG19" s="738"/>
      <c r="BH19" s="739"/>
      <c r="BI19" s="739"/>
      <c r="BJ19" s="739"/>
      <c r="BK19" s="739"/>
      <c r="BL19" s="739"/>
      <c r="BM19" s="739"/>
      <c r="BN19" s="739"/>
    </row>
    <row r="20" spans="1:66" x14ac:dyDescent="0.25">
      <c r="A20" s="871" t="s">
        <v>230</v>
      </c>
      <c r="B20" s="49"/>
      <c r="C20" s="8"/>
      <c r="D20" s="60">
        <v>-16.830586154437</v>
      </c>
      <c r="E20" s="61">
        <v>-19.375875544693002</v>
      </c>
      <c r="F20" s="61">
        <v>-28.176593815594</v>
      </c>
      <c r="G20" s="62">
        <v>16.630683744889993</v>
      </c>
      <c r="H20" s="576"/>
      <c r="I20" s="60">
        <v>-9.0743627296859994</v>
      </c>
      <c r="J20" s="61">
        <v>-8.1523168598279998</v>
      </c>
      <c r="K20" s="794">
        <v>-6.5404436572290008</v>
      </c>
      <c r="L20" s="62">
        <v>-6.7670176878839987</v>
      </c>
      <c r="M20" s="74"/>
      <c r="N20" s="63">
        <f>SUM(D20:G20)</f>
        <v>-47.752371769834014</v>
      </c>
      <c r="O20" s="65">
        <f>SUM(I20:L20)</f>
        <v>-30.534140934627001</v>
      </c>
      <c r="P20" s="738"/>
      <c r="Q20" s="738"/>
      <c r="R20" s="738"/>
      <c r="S20" s="738"/>
      <c r="T20" s="738"/>
      <c r="U20" s="738"/>
      <c r="V20" s="738"/>
      <c r="W20" s="738"/>
      <c r="X20" s="738"/>
      <c r="Y20" s="738"/>
      <c r="Z20" s="738"/>
      <c r="AA20" s="738"/>
      <c r="AB20" s="738"/>
      <c r="AC20" s="738"/>
      <c r="AD20" s="738"/>
      <c r="AE20" s="738"/>
      <c r="AF20" s="738"/>
      <c r="AG20" s="738"/>
      <c r="AH20" s="738"/>
      <c r="AI20" s="738"/>
      <c r="AJ20" s="738"/>
      <c r="AK20" s="738"/>
      <c r="AL20" s="738"/>
      <c r="AM20" s="738"/>
      <c r="AN20" s="738"/>
      <c r="AO20" s="738"/>
      <c r="AP20" s="738"/>
      <c r="AQ20" s="738"/>
      <c r="AR20" s="738"/>
      <c r="AS20" s="738"/>
      <c r="AT20" s="738"/>
      <c r="AU20" s="738"/>
      <c r="AV20" s="738"/>
      <c r="AW20" s="738"/>
      <c r="AX20" s="738"/>
      <c r="AY20" s="738"/>
      <c r="AZ20" s="738"/>
      <c r="BA20" s="738"/>
      <c r="BB20" s="738"/>
      <c r="BC20" s="738"/>
      <c r="BD20" s="738"/>
      <c r="BE20" s="738"/>
      <c r="BF20" s="738"/>
      <c r="BG20" s="738"/>
      <c r="BH20" s="739"/>
      <c r="BI20" s="739"/>
      <c r="BJ20" s="739"/>
      <c r="BK20" s="739"/>
      <c r="BL20" s="739"/>
      <c r="BM20" s="739"/>
      <c r="BN20" s="739"/>
    </row>
    <row r="21" spans="1:66" x14ac:dyDescent="0.25">
      <c r="A21" s="812" t="s">
        <v>35</v>
      </c>
      <c r="B21" s="49"/>
      <c r="C21" s="8"/>
      <c r="D21" s="60">
        <v>0</v>
      </c>
      <c r="E21" s="61">
        <v>0</v>
      </c>
      <c r="F21" s="61">
        <v>0</v>
      </c>
      <c r="G21" s="62">
        <v>0</v>
      </c>
      <c r="H21" s="74"/>
      <c r="I21" s="60">
        <v>0</v>
      </c>
      <c r="J21" s="61">
        <v>0</v>
      </c>
      <c r="K21" s="61">
        <v>0</v>
      </c>
      <c r="L21" s="62">
        <v>0</v>
      </c>
      <c r="M21" s="74"/>
      <c r="N21" s="63">
        <f>SUM(D21:G21)</f>
        <v>0</v>
      </c>
      <c r="O21" s="65">
        <f>SUM(I21:L21)</f>
        <v>0</v>
      </c>
      <c r="P21" s="738"/>
      <c r="Q21" s="738"/>
      <c r="R21" s="738"/>
      <c r="S21" s="738"/>
      <c r="T21" s="738"/>
      <c r="U21" s="738"/>
      <c r="V21" s="738"/>
      <c r="W21" s="738"/>
      <c r="X21" s="738"/>
      <c r="Y21" s="738"/>
      <c r="Z21" s="738"/>
      <c r="AA21" s="738"/>
      <c r="AB21" s="738"/>
      <c r="AC21" s="738"/>
      <c r="AD21" s="738"/>
      <c r="AE21" s="738"/>
      <c r="AF21" s="738"/>
      <c r="AG21" s="738"/>
      <c r="AH21" s="738"/>
      <c r="AI21" s="738"/>
      <c r="AJ21" s="738"/>
      <c r="AK21" s="738"/>
      <c r="AL21" s="738"/>
      <c r="AM21" s="738"/>
      <c r="AN21" s="738"/>
      <c r="AO21" s="738"/>
      <c r="AP21" s="738"/>
      <c r="AQ21" s="738"/>
      <c r="AR21" s="738"/>
      <c r="AS21" s="738"/>
      <c r="AT21" s="738"/>
      <c r="AU21" s="738"/>
      <c r="AV21" s="738"/>
      <c r="AW21" s="738"/>
      <c r="AX21" s="738"/>
      <c r="AY21" s="738"/>
      <c r="AZ21" s="738"/>
      <c r="BA21" s="738"/>
      <c r="BB21" s="738"/>
      <c r="BC21" s="738"/>
      <c r="BD21" s="738"/>
      <c r="BE21" s="738"/>
      <c r="BF21" s="738"/>
      <c r="BG21" s="738"/>
      <c r="BH21" s="739"/>
      <c r="BI21" s="739"/>
      <c r="BJ21" s="739"/>
      <c r="BK21" s="739"/>
      <c r="BL21" s="739"/>
      <c r="BM21" s="739"/>
      <c r="BN21" s="739"/>
    </row>
    <row r="22" spans="1:66" x14ac:dyDescent="0.25">
      <c r="A22" s="812" t="s">
        <v>36</v>
      </c>
      <c r="B22" s="49"/>
      <c r="C22" s="8"/>
      <c r="D22" s="66">
        <v>-60.612738498669003</v>
      </c>
      <c r="E22" s="67">
        <v>-69.396648719466995</v>
      </c>
      <c r="F22" s="67">
        <v>-69.255836932571015</v>
      </c>
      <c r="G22" s="68">
        <v>-57.207969867090185</v>
      </c>
      <c r="H22" s="74"/>
      <c r="I22" s="66">
        <v>-54.419630223656</v>
      </c>
      <c r="J22" s="67">
        <v>-55.122964379749</v>
      </c>
      <c r="K22" s="794">
        <v>-76.499724641455018</v>
      </c>
      <c r="L22" s="68">
        <v>-89.127651291600984</v>
      </c>
      <c r="M22" s="74"/>
      <c r="N22" s="63">
        <f>SUM(D22:G22)</f>
        <v>-256.4731940177972</v>
      </c>
      <c r="O22" s="65">
        <f>SUM(I22:L22)</f>
        <v>-275.16997053646105</v>
      </c>
      <c r="P22" s="738"/>
      <c r="Q22" s="738"/>
      <c r="R22" s="738"/>
      <c r="S22" s="738"/>
      <c r="T22" s="738"/>
      <c r="U22" s="738"/>
      <c r="V22" s="738"/>
      <c r="W22" s="738"/>
      <c r="X22" s="738"/>
      <c r="Y22" s="738"/>
      <c r="Z22" s="738"/>
      <c r="AA22" s="738"/>
      <c r="AB22" s="738"/>
      <c r="AC22" s="738"/>
      <c r="AD22" s="738"/>
      <c r="AE22" s="738"/>
      <c r="AF22" s="738"/>
      <c r="AG22" s="738"/>
      <c r="AH22" s="738"/>
      <c r="AI22" s="738"/>
      <c r="AJ22" s="738"/>
      <c r="AK22" s="738"/>
      <c r="AL22" s="738"/>
      <c r="AM22" s="738"/>
      <c r="AN22" s="738"/>
      <c r="AO22" s="738"/>
      <c r="AP22" s="738"/>
      <c r="AQ22" s="738"/>
      <c r="AR22" s="738"/>
      <c r="AS22" s="738"/>
      <c r="AT22" s="738"/>
      <c r="AU22" s="738"/>
      <c r="AV22" s="738"/>
      <c r="AW22" s="738"/>
      <c r="AX22" s="738"/>
      <c r="AY22" s="738"/>
      <c r="AZ22" s="738"/>
      <c r="BA22" s="738"/>
      <c r="BB22" s="738"/>
      <c r="BC22" s="738"/>
      <c r="BD22" s="738"/>
      <c r="BE22" s="738"/>
      <c r="BF22" s="738"/>
      <c r="BG22" s="738"/>
      <c r="BH22" s="739"/>
      <c r="BI22" s="739"/>
      <c r="BJ22" s="739"/>
      <c r="BK22" s="739"/>
      <c r="BL22" s="739"/>
      <c r="BM22" s="739"/>
      <c r="BN22" s="739"/>
    </row>
    <row r="23" spans="1:66" x14ac:dyDescent="0.25">
      <c r="A23" s="48"/>
      <c r="B23" s="49"/>
      <c r="C23" s="8"/>
      <c r="D23" s="41"/>
      <c r="E23" s="52"/>
      <c r="F23" s="52"/>
      <c r="G23" s="53"/>
      <c r="H23" s="69"/>
      <c r="I23" s="41"/>
      <c r="J23" s="52"/>
      <c r="K23" s="52"/>
      <c r="L23" s="53"/>
      <c r="M23" s="69"/>
      <c r="N23" s="41"/>
      <c r="O23" s="72"/>
      <c r="P23" s="738"/>
      <c r="Q23" s="738"/>
      <c r="R23" s="738"/>
      <c r="S23" s="738"/>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c r="AT23" s="738"/>
      <c r="AU23" s="738"/>
      <c r="AV23" s="738"/>
      <c r="AW23" s="738"/>
      <c r="AX23" s="738"/>
      <c r="AY23" s="738"/>
      <c r="AZ23" s="738"/>
      <c r="BA23" s="738"/>
      <c r="BB23" s="738"/>
      <c r="BC23" s="738"/>
      <c r="BD23" s="738"/>
      <c r="BE23" s="738"/>
      <c r="BF23" s="738"/>
      <c r="BG23" s="738"/>
      <c r="BH23" s="739"/>
      <c r="BI23" s="739"/>
      <c r="BJ23" s="739"/>
      <c r="BK23" s="739"/>
      <c r="BL23" s="739"/>
      <c r="BM23" s="739"/>
      <c r="BN23" s="739"/>
    </row>
    <row r="24" spans="1:66" x14ac:dyDescent="0.25">
      <c r="A24" s="811" t="s">
        <v>37</v>
      </c>
      <c r="B24" s="58"/>
      <c r="C24" s="69"/>
      <c r="D24" s="41">
        <v>4.9899999999999999E-4</v>
      </c>
      <c r="E24" s="42">
        <v>-0.99131387000000015</v>
      </c>
      <c r="F24" s="42">
        <v>-0.42460017426399976</v>
      </c>
      <c r="G24" s="43">
        <v>-109.75698691392998</v>
      </c>
      <c r="H24" s="74"/>
      <c r="I24" s="41">
        <v>-33.876106949792003</v>
      </c>
      <c r="J24" s="42">
        <v>-48.174853860116002</v>
      </c>
      <c r="K24" s="42">
        <v>-23.464067804134999</v>
      </c>
      <c r="L24" s="43">
        <v>-147.87498914659403</v>
      </c>
      <c r="M24" s="74"/>
      <c r="N24" s="45">
        <f>SUM(D24:G24)</f>
        <v>-111.17240195819397</v>
      </c>
      <c r="O24" s="47">
        <f>SUM(I24:L24)</f>
        <v>-253.39001776063702</v>
      </c>
      <c r="P24" s="738"/>
      <c r="Q24" s="738"/>
      <c r="R24" s="738"/>
      <c r="S24" s="738"/>
      <c r="T24" s="738"/>
      <c r="U24" s="738"/>
      <c r="V24" s="738"/>
      <c r="W24" s="738"/>
      <c r="X24" s="738"/>
      <c r="Y24" s="738"/>
      <c r="Z24" s="738"/>
      <c r="AA24" s="738"/>
      <c r="AB24" s="738"/>
      <c r="AC24" s="738"/>
      <c r="AD24" s="738"/>
      <c r="AE24" s="738"/>
      <c r="AF24" s="738"/>
      <c r="AG24" s="738"/>
      <c r="AH24" s="738"/>
      <c r="AI24" s="738"/>
      <c r="AJ24" s="738"/>
      <c r="AK24" s="738"/>
      <c r="AL24" s="738"/>
      <c r="AM24" s="738"/>
      <c r="AN24" s="738"/>
      <c r="AO24" s="738"/>
      <c r="AP24" s="738"/>
      <c r="AQ24" s="738"/>
      <c r="AR24" s="738"/>
      <c r="AS24" s="738"/>
      <c r="AT24" s="738"/>
      <c r="AU24" s="738"/>
      <c r="AV24" s="738"/>
      <c r="AW24" s="738"/>
      <c r="AX24" s="738"/>
      <c r="AY24" s="738"/>
      <c r="AZ24" s="738"/>
      <c r="BA24" s="738"/>
      <c r="BB24" s="738"/>
      <c r="BC24" s="738"/>
      <c r="BD24" s="738"/>
      <c r="BE24" s="738"/>
      <c r="BF24" s="738"/>
      <c r="BG24" s="738"/>
      <c r="BH24" s="739"/>
      <c r="BI24" s="739"/>
      <c r="BJ24" s="739"/>
      <c r="BK24" s="739"/>
      <c r="BL24" s="739"/>
      <c r="BM24" s="739"/>
      <c r="BN24" s="739"/>
    </row>
    <row r="25" spans="1:66" x14ac:dyDescent="0.25">
      <c r="A25" s="48"/>
      <c r="B25" s="58"/>
      <c r="C25" s="69"/>
      <c r="D25" s="41"/>
      <c r="E25" s="42"/>
      <c r="F25" s="42"/>
      <c r="G25" s="43"/>
      <c r="H25" s="69"/>
      <c r="I25" s="41"/>
      <c r="J25" s="42"/>
      <c r="K25" s="42"/>
      <c r="L25" s="43"/>
      <c r="M25" s="69"/>
      <c r="N25" s="41"/>
      <c r="O25" s="72"/>
      <c r="P25" s="738"/>
      <c r="Q25" s="738"/>
      <c r="R25" s="738"/>
      <c r="S25" s="738"/>
      <c r="T25" s="738"/>
      <c r="U25" s="738"/>
      <c r="V25" s="738"/>
      <c r="W25" s="738"/>
      <c r="X25" s="738"/>
      <c r="Y25" s="738"/>
      <c r="Z25" s="738"/>
      <c r="AA25" s="738"/>
      <c r="AB25" s="738"/>
      <c r="AC25" s="738"/>
      <c r="AD25" s="738"/>
      <c r="AE25" s="738"/>
      <c r="AF25" s="738"/>
      <c r="AG25" s="738"/>
      <c r="AH25" s="738"/>
      <c r="AI25" s="738"/>
      <c r="AJ25" s="738"/>
      <c r="AK25" s="738"/>
      <c r="AL25" s="738"/>
      <c r="AM25" s="738"/>
      <c r="AN25" s="738"/>
      <c r="AO25" s="738"/>
      <c r="AP25" s="738"/>
      <c r="AQ25" s="738"/>
      <c r="AR25" s="738"/>
      <c r="AS25" s="738"/>
      <c r="AT25" s="738"/>
      <c r="AU25" s="738"/>
      <c r="AV25" s="738"/>
      <c r="AW25" s="738"/>
      <c r="AX25" s="738"/>
      <c r="AY25" s="738"/>
      <c r="AZ25" s="738"/>
      <c r="BA25" s="738"/>
      <c r="BB25" s="738"/>
      <c r="BC25" s="738"/>
      <c r="BD25" s="738"/>
      <c r="BE25" s="738"/>
      <c r="BF25" s="738"/>
      <c r="BG25" s="738"/>
      <c r="BH25" s="739"/>
      <c r="BI25" s="739"/>
      <c r="BJ25" s="739"/>
      <c r="BK25" s="739"/>
      <c r="BL25" s="739"/>
      <c r="BM25" s="739"/>
      <c r="BN25" s="739"/>
    </row>
    <row r="26" spans="1:66" x14ac:dyDescent="0.25">
      <c r="A26" s="811" t="s">
        <v>38</v>
      </c>
      <c r="B26" s="58"/>
      <c r="C26" s="69"/>
      <c r="D26" s="51">
        <v>0.95016221384500021</v>
      </c>
      <c r="E26" s="52">
        <v>9.4231497236150048</v>
      </c>
      <c r="F26" s="52">
        <v>10.942865694744006</v>
      </c>
      <c r="G26" s="53">
        <v>10.757357333180995</v>
      </c>
      <c r="H26" s="74"/>
      <c r="I26" s="51">
        <v>7.1339021738660016</v>
      </c>
      <c r="J26" s="52">
        <v>3.9504189107920009</v>
      </c>
      <c r="K26" s="761">
        <v>3.5125308102949995</v>
      </c>
      <c r="L26" s="53">
        <v>-58.047896318382023</v>
      </c>
      <c r="M26" s="74"/>
      <c r="N26" s="45">
        <f>SUM(D26:G26)</f>
        <v>32.073534965385008</v>
      </c>
      <c r="O26" s="47">
        <f>SUM(I26:L26)</f>
        <v>-43.451044423429025</v>
      </c>
      <c r="P26" s="738"/>
      <c r="Q26" s="738"/>
      <c r="R26" s="738"/>
      <c r="S26" s="738"/>
      <c r="T26" s="738"/>
      <c r="U26" s="738"/>
      <c r="V26" s="738"/>
      <c r="W26" s="738"/>
      <c r="X26" s="738"/>
      <c r="Y26" s="738"/>
      <c r="Z26" s="738"/>
      <c r="AA26" s="738"/>
      <c r="AB26" s="738"/>
      <c r="AC26" s="738"/>
      <c r="AD26" s="738"/>
      <c r="AE26" s="738"/>
      <c r="AF26" s="738"/>
      <c r="AG26" s="738"/>
      <c r="AH26" s="738"/>
      <c r="AI26" s="738"/>
      <c r="AJ26" s="738"/>
      <c r="AK26" s="738"/>
      <c r="AL26" s="738"/>
      <c r="AM26" s="738"/>
      <c r="AN26" s="738"/>
      <c r="AO26" s="738"/>
      <c r="AP26" s="738"/>
      <c r="AQ26" s="738"/>
      <c r="AR26" s="738"/>
      <c r="AS26" s="738"/>
      <c r="AT26" s="738"/>
      <c r="AU26" s="738"/>
      <c r="AV26" s="738"/>
      <c r="AW26" s="738"/>
      <c r="AX26" s="738"/>
      <c r="AY26" s="738"/>
      <c r="AZ26" s="738"/>
      <c r="BA26" s="738"/>
      <c r="BB26" s="738"/>
      <c r="BC26" s="738"/>
      <c r="BD26" s="738"/>
      <c r="BE26" s="738"/>
      <c r="BF26" s="738"/>
      <c r="BG26" s="738"/>
      <c r="BH26" s="739"/>
      <c r="BI26" s="739"/>
      <c r="BJ26" s="739"/>
      <c r="BK26" s="739"/>
      <c r="BL26" s="739"/>
      <c r="BM26" s="739"/>
      <c r="BN26" s="739"/>
    </row>
    <row r="27" spans="1:66" x14ac:dyDescent="0.25">
      <c r="A27" s="811"/>
      <c r="B27" s="58"/>
      <c r="C27" s="8"/>
      <c r="D27" s="41"/>
      <c r="E27" s="52"/>
      <c r="F27" s="52"/>
      <c r="G27" s="53"/>
      <c r="H27" s="69"/>
      <c r="I27" s="41"/>
      <c r="J27" s="52"/>
      <c r="K27" s="52"/>
      <c r="L27" s="53"/>
      <c r="M27" s="69"/>
      <c r="N27" s="41"/>
      <c r="O27" s="72"/>
      <c r="P27" s="738"/>
      <c r="Q27" s="738"/>
      <c r="R27" s="738"/>
      <c r="S27" s="738"/>
      <c r="T27" s="738"/>
      <c r="U27" s="738"/>
      <c r="V27" s="738"/>
      <c r="W27" s="738"/>
      <c r="X27" s="738"/>
      <c r="Y27" s="738"/>
      <c r="Z27" s="738"/>
      <c r="AA27" s="738"/>
      <c r="AB27" s="738"/>
      <c r="AC27" s="738"/>
      <c r="AD27" s="738"/>
      <c r="AE27" s="738"/>
      <c r="AF27" s="738"/>
      <c r="AG27" s="738"/>
      <c r="AH27" s="738"/>
      <c r="AI27" s="738"/>
      <c r="AJ27" s="738"/>
      <c r="AK27" s="738"/>
      <c r="AL27" s="738"/>
      <c r="AM27" s="738"/>
      <c r="AN27" s="738"/>
      <c r="AO27" s="738"/>
      <c r="AP27" s="738"/>
      <c r="AQ27" s="738"/>
      <c r="AR27" s="738"/>
      <c r="AS27" s="738"/>
      <c r="AT27" s="738"/>
      <c r="AU27" s="738"/>
      <c r="AV27" s="738"/>
      <c r="AW27" s="738"/>
      <c r="AX27" s="738"/>
      <c r="AY27" s="738"/>
      <c r="AZ27" s="738"/>
      <c r="BA27" s="738"/>
      <c r="BB27" s="738"/>
      <c r="BC27" s="738"/>
      <c r="BD27" s="738"/>
      <c r="BE27" s="738"/>
      <c r="BF27" s="738"/>
      <c r="BG27" s="738"/>
      <c r="BH27" s="739"/>
      <c r="BI27" s="739"/>
      <c r="BJ27" s="739"/>
      <c r="BK27" s="739"/>
      <c r="BL27" s="739"/>
      <c r="BM27" s="739"/>
      <c r="BN27" s="739"/>
    </row>
    <row r="28" spans="1:66" x14ac:dyDescent="0.25">
      <c r="A28" s="811" t="s">
        <v>40</v>
      </c>
      <c r="B28" s="58"/>
      <c r="C28" s="8"/>
      <c r="D28" s="51">
        <f t="shared" ref="D28:F28" si="8">D17+D19+D24+D26</f>
        <v>56.905275696344205</v>
      </c>
      <c r="E28" s="52">
        <f t="shared" si="8"/>
        <v>87.31996279299608</v>
      </c>
      <c r="F28" s="52">
        <f t="shared" si="8"/>
        <v>25.959321992563694</v>
      </c>
      <c r="G28" s="53">
        <f>G17+G19+G24+G26</f>
        <v>-241.36923070425669</v>
      </c>
      <c r="H28" s="74"/>
      <c r="I28" s="51">
        <f t="shared" ref="I28" si="9">I17+I19+I24+I26</f>
        <v>111.6730134930596</v>
      </c>
      <c r="J28" s="52">
        <f>J17+J19+J24+J26</f>
        <v>192.33509859207209</v>
      </c>
      <c r="K28" s="52">
        <f>K17+K19+K24+K26</f>
        <v>219.36411993697899</v>
      </c>
      <c r="L28" s="53">
        <f>L17+L19+L24+L26</f>
        <v>-157.47416494006907</v>
      </c>
      <c r="M28" s="74"/>
      <c r="N28" s="45">
        <f>SUM(D28:G28)</f>
        <v>-71.184670222352707</v>
      </c>
      <c r="O28" s="47">
        <f>SUM(I28:L28)</f>
        <v>365.89806708204162</v>
      </c>
      <c r="P28" s="738"/>
      <c r="Q28" s="738"/>
      <c r="R28" s="738"/>
      <c r="S28" s="738"/>
      <c r="T28" s="738"/>
      <c r="U28" s="738"/>
      <c r="V28" s="738"/>
      <c r="W28" s="738"/>
      <c r="X28" s="738"/>
      <c r="Y28" s="738"/>
      <c r="Z28" s="738"/>
      <c r="AA28" s="738"/>
      <c r="AB28" s="738"/>
      <c r="AC28" s="738"/>
      <c r="AD28" s="738"/>
      <c r="AE28" s="738"/>
      <c r="AF28" s="738"/>
      <c r="AG28" s="738"/>
      <c r="AH28" s="738"/>
      <c r="AI28" s="738"/>
      <c r="AJ28" s="738"/>
      <c r="AK28" s="738"/>
      <c r="AL28" s="738"/>
      <c r="AM28" s="738"/>
      <c r="AN28" s="738"/>
      <c r="AO28" s="738"/>
      <c r="AP28" s="738"/>
      <c r="AQ28" s="738"/>
      <c r="AR28" s="738"/>
      <c r="AS28" s="738"/>
      <c r="AT28" s="738"/>
      <c r="AU28" s="738"/>
      <c r="AV28" s="738"/>
      <c r="AW28" s="738"/>
      <c r="AX28" s="738"/>
      <c r="AY28" s="738"/>
      <c r="AZ28" s="738"/>
      <c r="BA28" s="738"/>
      <c r="BB28" s="738"/>
      <c r="BC28" s="738"/>
      <c r="BD28" s="738"/>
      <c r="BE28" s="738"/>
      <c r="BF28" s="738"/>
      <c r="BG28" s="738"/>
      <c r="BH28" s="739"/>
      <c r="BI28" s="739"/>
      <c r="BJ28" s="739"/>
      <c r="BK28" s="739"/>
      <c r="BL28" s="739"/>
      <c r="BM28" s="739"/>
      <c r="BN28" s="739"/>
    </row>
    <row r="29" spans="1:66" x14ac:dyDescent="0.25">
      <c r="A29" s="48"/>
      <c r="B29" s="58"/>
      <c r="C29" s="8"/>
      <c r="D29" s="41"/>
      <c r="E29" s="42"/>
      <c r="F29" s="42"/>
      <c r="G29" s="43"/>
      <c r="H29" s="69"/>
      <c r="I29" s="41"/>
      <c r="J29" s="42"/>
      <c r="K29" s="42"/>
      <c r="L29" s="43"/>
      <c r="M29" s="69"/>
      <c r="N29" s="41"/>
      <c r="O29" s="72"/>
      <c r="P29" s="738"/>
      <c r="Q29" s="738"/>
      <c r="R29" s="738"/>
      <c r="S29" s="738"/>
      <c r="T29" s="738"/>
      <c r="U29" s="738"/>
      <c r="V29" s="738"/>
      <c r="W29" s="738"/>
      <c r="X29" s="738"/>
      <c r="Y29" s="738"/>
      <c r="Z29" s="738"/>
      <c r="AA29" s="738"/>
      <c r="AB29" s="738"/>
      <c r="AC29" s="738"/>
      <c r="AD29" s="738"/>
      <c r="AE29" s="738"/>
      <c r="AF29" s="738"/>
      <c r="AG29" s="738"/>
      <c r="AH29" s="738"/>
      <c r="AI29" s="738"/>
      <c r="AJ29" s="738"/>
      <c r="AK29" s="738"/>
      <c r="AL29" s="738"/>
      <c r="AM29" s="738"/>
      <c r="AN29" s="738"/>
      <c r="AO29" s="738"/>
      <c r="AP29" s="738"/>
      <c r="AQ29" s="738"/>
      <c r="AR29" s="738"/>
      <c r="AS29" s="738"/>
      <c r="AT29" s="738"/>
      <c r="AU29" s="738"/>
      <c r="AV29" s="738"/>
      <c r="AW29" s="738"/>
      <c r="AX29" s="738"/>
      <c r="AY29" s="738"/>
      <c r="AZ29" s="738"/>
      <c r="BA29" s="738"/>
      <c r="BB29" s="738"/>
      <c r="BC29" s="738"/>
      <c r="BD29" s="738"/>
      <c r="BE29" s="738"/>
      <c r="BF29" s="738"/>
      <c r="BG29" s="738"/>
      <c r="BH29" s="739"/>
      <c r="BI29" s="739"/>
      <c r="BJ29" s="739"/>
      <c r="BK29" s="739"/>
      <c r="BL29" s="739"/>
      <c r="BM29" s="739"/>
      <c r="BN29" s="739"/>
    </row>
    <row r="30" spans="1:66" x14ac:dyDescent="0.25">
      <c r="A30" s="811" t="s">
        <v>44</v>
      </c>
      <c r="B30" s="58"/>
      <c r="C30" s="69"/>
      <c r="D30" s="51">
        <v>-1.3713037484629989</v>
      </c>
      <c r="E30" s="52">
        <v>12.403075982515031</v>
      </c>
      <c r="F30" s="52">
        <v>5.3747664733669902</v>
      </c>
      <c r="G30" s="53">
        <v>-8.3024187774310647</v>
      </c>
      <c r="H30" s="74"/>
      <c r="I30" s="51">
        <v>-2.3021541356639785</v>
      </c>
      <c r="J30" s="52">
        <v>12.716401471901833</v>
      </c>
      <c r="K30" s="52">
        <v>17.027041813</v>
      </c>
      <c r="L30" s="53">
        <v>-2.4851830198690821</v>
      </c>
      <c r="M30" s="74"/>
      <c r="N30" s="45">
        <f>SUM(D30:G30)</f>
        <v>8.1041199299879558</v>
      </c>
      <c r="O30" s="47">
        <f>SUM(I30:L30)</f>
        <v>24.95610612936877</v>
      </c>
      <c r="P30" s="738"/>
      <c r="Q30" s="738"/>
      <c r="R30" s="738"/>
      <c r="S30" s="738"/>
      <c r="T30" s="738"/>
      <c r="U30" s="738"/>
      <c r="V30" s="738"/>
      <c r="W30" s="738"/>
      <c r="X30" s="738"/>
      <c r="Y30" s="738"/>
      <c r="Z30" s="738"/>
      <c r="AA30" s="738"/>
      <c r="AB30" s="738"/>
      <c r="AC30" s="738"/>
      <c r="AD30" s="738"/>
      <c r="AE30" s="738"/>
      <c r="AF30" s="738"/>
      <c r="AG30" s="738"/>
      <c r="AH30" s="738"/>
      <c r="AI30" s="738"/>
      <c r="AJ30" s="738"/>
      <c r="AK30" s="738"/>
      <c r="AL30" s="738"/>
      <c r="AM30" s="738"/>
      <c r="AN30" s="738"/>
      <c r="AO30" s="738"/>
      <c r="AP30" s="738"/>
      <c r="AQ30" s="738"/>
      <c r="AR30" s="738"/>
      <c r="AS30" s="738"/>
      <c r="AT30" s="738"/>
      <c r="AU30" s="738"/>
      <c r="AV30" s="738"/>
      <c r="AW30" s="738"/>
      <c r="AX30" s="738"/>
      <c r="AY30" s="738"/>
      <c r="AZ30" s="738"/>
      <c r="BA30" s="738"/>
      <c r="BB30" s="738"/>
      <c r="BC30" s="738"/>
      <c r="BD30" s="738"/>
      <c r="BE30" s="738"/>
      <c r="BF30" s="738"/>
      <c r="BG30" s="738"/>
      <c r="BH30" s="739"/>
      <c r="BI30" s="739"/>
      <c r="BJ30" s="739"/>
      <c r="BK30" s="739"/>
      <c r="BL30" s="739"/>
      <c r="BM30" s="739"/>
      <c r="BN30" s="739"/>
    </row>
    <row r="31" spans="1:66" x14ac:dyDescent="0.25">
      <c r="A31" s="48"/>
      <c r="B31" s="49"/>
      <c r="C31" s="69"/>
      <c r="D31" s="60"/>
      <c r="E31" s="61"/>
      <c r="F31" s="61"/>
      <c r="G31" s="62"/>
      <c r="H31" s="69"/>
      <c r="I31" s="60"/>
      <c r="J31" s="61"/>
      <c r="K31" s="61"/>
      <c r="L31" s="62"/>
      <c r="M31" s="69"/>
      <c r="N31" s="41"/>
      <c r="O31" s="72"/>
      <c r="P31" s="738"/>
      <c r="Q31" s="738"/>
      <c r="R31" s="738"/>
      <c r="S31" s="738"/>
      <c r="T31" s="738"/>
      <c r="U31" s="738"/>
      <c r="V31" s="738"/>
      <c r="W31" s="738"/>
      <c r="X31" s="738"/>
      <c r="Y31" s="738"/>
      <c r="Z31" s="738"/>
      <c r="AA31" s="738"/>
      <c r="AB31" s="738"/>
      <c r="AC31" s="738"/>
      <c r="AD31" s="738"/>
      <c r="AE31" s="738"/>
      <c r="AF31" s="738"/>
      <c r="AG31" s="738"/>
      <c r="AH31" s="738"/>
      <c r="AI31" s="738"/>
      <c r="AJ31" s="738"/>
      <c r="AK31" s="738"/>
      <c r="AL31" s="738"/>
      <c r="AM31" s="738"/>
      <c r="AN31" s="738"/>
      <c r="AO31" s="738"/>
      <c r="AP31" s="738"/>
      <c r="AQ31" s="738"/>
      <c r="AR31" s="738"/>
      <c r="AS31" s="738"/>
      <c r="AT31" s="738"/>
      <c r="AU31" s="738"/>
      <c r="AV31" s="738"/>
      <c r="AW31" s="738"/>
      <c r="AX31" s="738"/>
      <c r="AY31" s="738"/>
      <c r="AZ31" s="738"/>
      <c r="BA31" s="738"/>
      <c r="BB31" s="738"/>
      <c r="BC31" s="738"/>
      <c r="BD31" s="738"/>
      <c r="BE31" s="738"/>
      <c r="BF31" s="738"/>
      <c r="BG31" s="738"/>
      <c r="BH31" s="739"/>
      <c r="BI31" s="739"/>
      <c r="BJ31" s="739"/>
      <c r="BK31" s="739"/>
      <c r="BL31" s="739"/>
      <c r="BM31" s="739"/>
      <c r="BN31" s="739"/>
    </row>
    <row r="32" spans="1:66" x14ac:dyDescent="0.25">
      <c r="A32" s="811" t="s">
        <v>56</v>
      </c>
      <c r="B32" s="58"/>
      <c r="C32" s="69"/>
      <c r="D32" s="760">
        <f>SUM(D30,D28,D42,D41)</f>
        <v>166.73633879480687</v>
      </c>
      <c r="E32" s="761">
        <f>SUM(E30,E28,E42,E41)</f>
        <v>220.51879242497978</v>
      </c>
      <c r="F32" s="761">
        <f>SUM(F30,F28,F42,F41)</f>
        <v>168.58922435719847</v>
      </c>
      <c r="G32" s="762">
        <f>SUM(G30,G28,G42,G41)</f>
        <v>-107.15837820450328</v>
      </c>
      <c r="H32" s="763"/>
      <c r="I32" s="760">
        <f>SUM(I30,I28,I42,I41)</f>
        <v>220.62267438296425</v>
      </c>
      <c r="J32" s="761">
        <f>SUM(J30,J28,J42,J41)</f>
        <v>304.10973288460792</v>
      </c>
      <c r="K32" s="761">
        <f>SUM(K30,K28,K42,K41)</f>
        <v>331.590952754608</v>
      </c>
      <c r="L32" s="762">
        <f>SUM(L30,L28,L42,L41)</f>
        <v>-66.246840596473177</v>
      </c>
      <c r="M32" s="763"/>
      <c r="N32" s="764">
        <f>SUM(N30,N28,N42,N41)</f>
        <v>448.68597737248183</v>
      </c>
      <c r="O32" s="765">
        <f>SUM(O30,O28,O42,O41)</f>
        <v>790.07651942570692</v>
      </c>
      <c r="P32" s="738"/>
      <c r="Q32" s="738"/>
      <c r="R32" s="738"/>
      <c r="S32" s="738"/>
      <c r="T32" s="738"/>
      <c r="U32" s="738"/>
      <c r="V32" s="738"/>
      <c r="W32" s="738"/>
      <c r="X32" s="738"/>
      <c r="Y32" s="738"/>
      <c r="Z32" s="738"/>
      <c r="AA32" s="738"/>
      <c r="AB32" s="738"/>
      <c r="AC32" s="738"/>
      <c r="AD32" s="738"/>
      <c r="AE32" s="738"/>
      <c r="AF32" s="738"/>
      <c r="AG32" s="738"/>
      <c r="AH32" s="738"/>
      <c r="AI32" s="738"/>
      <c r="AJ32" s="738"/>
      <c r="AK32" s="738"/>
      <c r="AL32" s="738"/>
      <c r="AM32" s="738"/>
      <c r="AN32" s="738"/>
      <c r="AO32" s="738"/>
      <c r="AP32" s="738"/>
      <c r="AQ32" s="738"/>
      <c r="AR32" s="738"/>
      <c r="AS32" s="738"/>
      <c r="AT32" s="738"/>
      <c r="AU32" s="738"/>
      <c r="AV32" s="738"/>
      <c r="AW32" s="738"/>
      <c r="AX32" s="738"/>
      <c r="AY32" s="738"/>
      <c r="AZ32" s="738"/>
      <c r="BA32" s="738"/>
      <c r="BB32" s="738"/>
      <c r="BC32" s="738"/>
      <c r="BD32" s="738"/>
      <c r="BE32" s="738"/>
      <c r="BF32" s="738"/>
      <c r="BG32" s="738"/>
      <c r="BH32" s="739"/>
      <c r="BI32" s="739"/>
      <c r="BJ32" s="739"/>
      <c r="BK32" s="739"/>
      <c r="BL32" s="739"/>
      <c r="BM32" s="739"/>
      <c r="BN32" s="739"/>
    </row>
    <row r="33" spans="1:66" s="113" customFormat="1" x14ac:dyDescent="0.25">
      <c r="A33" s="75" t="s">
        <v>231</v>
      </c>
      <c r="B33" s="58"/>
      <c r="C33" s="69"/>
      <c r="D33" s="70">
        <f>SUM(D34:D38)</f>
        <v>0</v>
      </c>
      <c r="E33" s="42">
        <f>SUM(E34:E38)</f>
        <v>-29.975765109999998</v>
      </c>
      <c r="F33" s="42">
        <f>SUM(F34:F38)</f>
        <v>0</v>
      </c>
      <c r="G33" s="790">
        <f>SUM(G34:G38)</f>
        <v>-99.248956528409991</v>
      </c>
      <c r="H33" s="69"/>
      <c r="I33" s="70">
        <f>SUM(I34:I38)</f>
        <v>-35.854709670000005</v>
      </c>
      <c r="J33" s="42">
        <f>SUM(J34:J38)</f>
        <v>-43.693949890000006</v>
      </c>
      <c r="K33" s="42">
        <f>SUM(K34:K38)</f>
        <v>-29.118182990000001</v>
      </c>
      <c r="L33" s="43">
        <f>SUM(L34:L38)</f>
        <v>-226.13386529000002</v>
      </c>
      <c r="M33" s="69"/>
      <c r="N33" s="45">
        <f>SUM(D33:G33)</f>
        <v>-129.22472163840999</v>
      </c>
      <c r="O33" s="47">
        <f t="shared" ref="O33:O38" si="10">SUM(I33:L33)</f>
        <v>-334.80070784000003</v>
      </c>
      <c r="P33" s="738"/>
      <c r="Q33" s="738"/>
      <c r="R33" s="738"/>
      <c r="S33" s="738"/>
      <c r="T33" s="738"/>
      <c r="U33" s="738"/>
      <c r="V33" s="738"/>
      <c r="W33" s="738"/>
      <c r="X33" s="738"/>
      <c r="Y33" s="738"/>
      <c r="Z33" s="738"/>
      <c r="AA33" s="738"/>
      <c r="AB33" s="738"/>
      <c r="AC33" s="738"/>
      <c r="AD33" s="738"/>
      <c r="AE33" s="738"/>
      <c r="AF33" s="738"/>
      <c r="AG33" s="738"/>
      <c r="AH33" s="738"/>
      <c r="AI33" s="738"/>
      <c r="AJ33" s="738"/>
      <c r="AK33" s="738"/>
      <c r="AL33" s="738"/>
      <c r="AM33" s="738"/>
      <c r="AN33" s="738"/>
      <c r="AO33" s="738"/>
      <c r="AP33" s="738"/>
      <c r="AQ33" s="738"/>
      <c r="AR33" s="738"/>
      <c r="AS33" s="738"/>
      <c r="AT33" s="738"/>
      <c r="AU33" s="738"/>
      <c r="AV33" s="738"/>
      <c r="AW33" s="738"/>
      <c r="AX33" s="738"/>
      <c r="AY33" s="738"/>
      <c r="AZ33" s="738"/>
      <c r="BA33" s="738"/>
      <c r="BB33" s="738"/>
      <c r="BC33" s="738"/>
      <c r="BD33" s="738"/>
      <c r="BE33" s="738"/>
      <c r="BF33" s="738"/>
      <c r="BG33" s="738"/>
      <c r="BH33" s="738"/>
      <c r="BI33" s="738"/>
      <c r="BJ33" s="738"/>
      <c r="BK33" s="738"/>
      <c r="BL33" s="738"/>
      <c r="BM33" s="738"/>
      <c r="BN33" s="738"/>
    </row>
    <row r="34" spans="1:66" x14ac:dyDescent="0.25">
      <c r="A34" s="871" t="s">
        <v>232</v>
      </c>
      <c r="B34" s="49"/>
      <c r="C34" s="69"/>
      <c r="D34" s="66">
        <v>0</v>
      </c>
      <c r="E34" s="67">
        <v>-16.86967512</v>
      </c>
      <c r="F34" s="67">
        <v>0</v>
      </c>
      <c r="G34" s="791">
        <v>0</v>
      </c>
      <c r="H34" s="69"/>
      <c r="I34" s="66">
        <v>0</v>
      </c>
      <c r="J34" s="67">
        <v>0</v>
      </c>
      <c r="K34" s="67">
        <v>0</v>
      </c>
      <c r="L34" s="68">
        <v>0</v>
      </c>
      <c r="M34" s="69"/>
      <c r="N34" s="63">
        <f>SUM(D34:G34)</f>
        <v>-16.86967512</v>
      </c>
      <c r="O34" s="65">
        <f t="shared" si="10"/>
        <v>0</v>
      </c>
      <c r="P34" s="738"/>
      <c r="Q34" s="738"/>
      <c r="R34" s="738"/>
      <c r="S34" s="738"/>
      <c r="T34" s="738"/>
      <c r="U34" s="738"/>
      <c r="V34" s="738"/>
      <c r="W34" s="738"/>
      <c r="X34" s="738"/>
      <c r="Y34" s="738"/>
      <c r="Z34" s="738"/>
      <c r="AA34" s="738"/>
      <c r="AB34" s="738"/>
      <c r="AC34" s="738"/>
      <c r="AD34" s="738"/>
      <c r="AE34" s="738"/>
      <c r="AF34" s="738"/>
      <c r="AG34" s="738"/>
      <c r="AH34" s="738"/>
      <c r="AI34" s="738"/>
      <c r="AJ34" s="738"/>
      <c r="AK34" s="738"/>
      <c r="AL34" s="738"/>
      <c r="AM34" s="738"/>
      <c r="AN34" s="738"/>
      <c r="AO34" s="738"/>
      <c r="AP34" s="738"/>
      <c r="AQ34" s="738"/>
      <c r="AR34" s="738"/>
      <c r="AS34" s="738"/>
      <c r="AT34" s="738"/>
      <c r="AU34" s="738"/>
      <c r="AV34" s="738"/>
      <c r="AW34" s="738"/>
      <c r="AX34" s="738"/>
      <c r="AY34" s="738"/>
      <c r="AZ34" s="738"/>
      <c r="BA34" s="738"/>
      <c r="BB34" s="738"/>
      <c r="BC34" s="738"/>
      <c r="BD34" s="738"/>
      <c r="BE34" s="738"/>
      <c r="BF34" s="738"/>
      <c r="BG34" s="738"/>
      <c r="BH34" s="739"/>
      <c r="BI34" s="739"/>
      <c r="BJ34" s="739"/>
      <c r="BK34" s="739"/>
      <c r="BL34" s="739"/>
      <c r="BM34" s="739"/>
      <c r="BN34" s="739"/>
    </row>
    <row r="35" spans="1:66" x14ac:dyDescent="0.25">
      <c r="A35" s="871" t="s">
        <v>233</v>
      </c>
      <c r="B35" s="49"/>
      <c r="C35" s="69"/>
      <c r="D35" s="66">
        <v>0</v>
      </c>
      <c r="E35" s="67">
        <v>0</v>
      </c>
      <c r="F35" s="67">
        <v>0</v>
      </c>
      <c r="G35" s="791">
        <v>0</v>
      </c>
      <c r="H35" s="69"/>
      <c r="I35" s="66">
        <v>-35.854709670000005</v>
      </c>
      <c r="J35" s="67">
        <v>-43.693949890000006</v>
      </c>
      <c r="K35" s="67">
        <v>-29.118182990000001</v>
      </c>
      <c r="L35" s="68">
        <v>-139.45661529</v>
      </c>
      <c r="M35" s="69"/>
      <c r="N35" s="63">
        <f t="shared" ref="N35:N38" si="11">SUM(D35:G35)</f>
        <v>0</v>
      </c>
      <c r="O35" s="65">
        <f t="shared" si="10"/>
        <v>-248.12345784000001</v>
      </c>
      <c r="P35" s="738"/>
      <c r="Q35" s="738"/>
      <c r="R35" s="738"/>
      <c r="S35" s="738"/>
      <c r="T35" s="738"/>
      <c r="U35" s="738"/>
      <c r="V35" s="738"/>
      <c r="W35" s="738"/>
      <c r="X35" s="738"/>
      <c r="Y35" s="738"/>
      <c r="Z35" s="738"/>
      <c r="AA35" s="738"/>
      <c r="AB35" s="738"/>
      <c r="AC35" s="738"/>
      <c r="AD35" s="738"/>
      <c r="AE35" s="738"/>
      <c r="AF35" s="738"/>
      <c r="AG35" s="738"/>
      <c r="AH35" s="738"/>
      <c r="AI35" s="738"/>
      <c r="AJ35" s="738"/>
      <c r="AK35" s="738"/>
      <c r="AL35" s="738"/>
      <c r="AM35" s="738"/>
      <c r="AN35" s="738"/>
      <c r="AO35" s="738"/>
      <c r="AP35" s="738"/>
      <c r="AQ35" s="738"/>
      <c r="AR35" s="738"/>
      <c r="AS35" s="738"/>
      <c r="AT35" s="738"/>
      <c r="AU35" s="738"/>
      <c r="AV35" s="738"/>
      <c r="AW35" s="738"/>
      <c r="AX35" s="738"/>
      <c r="AY35" s="738"/>
      <c r="AZ35" s="738"/>
      <c r="BA35" s="738"/>
      <c r="BB35" s="738"/>
      <c r="BC35" s="738"/>
      <c r="BD35" s="738"/>
      <c r="BE35" s="738"/>
      <c r="BF35" s="738"/>
      <c r="BG35" s="738"/>
      <c r="BH35" s="739"/>
      <c r="BI35" s="739"/>
      <c r="BJ35" s="739"/>
      <c r="BK35" s="739"/>
      <c r="BL35" s="739"/>
      <c r="BM35" s="739"/>
      <c r="BN35" s="739"/>
    </row>
    <row r="36" spans="1:66" x14ac:dyDescent="0.25">
      <c r="A36" s="871" t="s">
        <v>234</v>
      </c>
      <c r="B36" s="49"/>
      <c r="C36" s="69"/>
      <c r="D36" s="66">
        <v>0</v>
      </c>
      <c r="E36" s="67">
        <v>-13.106089989999999</v>
      </c>
      <c r="F36" s="67">
        <v>0</v>
      </c>
      <c r="G36" s="791">
        <v>0</v>
      </c>
      <c r="H36" s="69"/>
      <c r="I36" s="66">
        <v>0</v>
      </c>
      <c r="J36" s="67">
        <v>0</v>
      </c>
      <c r="K36" s="67">
        <v>0</v>
      </c>
      <c r="L36" s="68">
        <v>0</v>
      </c>
      <c r="M36" s="69"/>
      <c r="N36" s="63">
        <f t="shared" si="11"/>
        <v>-13.106089989999999</v>
      </c>
      <c r="O36" s="65">
        <f t="shared" si="10"/>
        <v>0</v>
      </c>
      <c r="P36" s="738"/>
      <c r="Q36" s="738"/>
      <c r="R36" s="738"/>
      <c r="S36" s="738"/>
      <c r="T36" s="738"/>
      <c r="U36" s="738"/>
      <c r="V36" s="738"/>
      <c r="W36" s="738"/>
      <c r="X36" s="738"/>
      <c r="Y36" s="738"/>
      <c r="Z36" s="738"/>
      <c r="AA36" s="738"/>
      <c r="AB36" s="738"/>
      <c r="AC36" s="738"/>
      <c r="AD36" s="738"/>
      <c r="AE36" s="738"/>
      <c r="AF36" s="738"/>
      <c r="AG36" s="738"/>
      <c r="AH36" s="738"/>
      <c r="AI36" s="738"/>
      <c r="AJ36" s="738"/>
      <c r="AK36" s="738"/>
      <c r="AL36" s="738"/>
      <c r="AM36" s="738"/>
      <c r="AN36" s="738"/>
      <c r="AO36" s="738"/>
      <c r="AP36" s="738"/>
      <c r="AQ36" s="738"/>
      <c r="AR36" s="738"/>
      <c r="AS36" s="738"/>
      <c r="AT36" s="738"/>
      <c r="AU36" s="738"/>
      <c r="AV36" s="738"/>
      <c r="AW36" s="738"/>
      <c r="AX36" s="738"/>
      <c r="AY36" s="738"/>
      <c r="AZ36" s="738"/>
      <c r="BA36" s="738"/>
      <c r="BB36" s="738"/>
      <c r="BC36" s="738"/>
      <c r="BD36" s="738"/>
      <c r="BE36" s="738"/>
      <c r="BF36" s="738"/>
      <c r="BG36" s="738"/>
      <c r="BH36" s="739"/>
      <c r="BI36" s="739"/>
      <c r="BJ36" s="739"/>
      <c r="BK36" s="739"/>
      <c r="BL36" s="739"/>
      <c r="BM36" s="739"/>
      <c r="BN36" s="739"/>
    </row>
    <row r="37" spans="1:66" x14ac:dyDescent="0.25">
      <c r="A37" s="871" t="s">
        <v>249</v>
      </c>
      <c r="B37" s="49"/>
      <c r="C37" s="69"/>
      <c r="D37" s="70">
        <v>0</v>
      </c>
      <c r="E37" s="42">
        <v>0</v>
      </c>
      <c r="F37" s="42">
        <v>0</v>
      </c>
      <c r="G37" s="792">
        <v>0</v>
      </c>
      <c r="H37" s="69"/>
      <c r="I37" s="70">
        <v>0</v>
      </c>
      <c r="J37" s="42">
        <v>0</v>
      </c>
      <c r="K37" s="42">
        <v>0</v>
      </c>
      <c r="L37" s="792">
        <v>-86.677250000000001</v>
      </c>
      <c r="M37" s="69"/>
      <c r="N37" s="63">
        <f t="shared" ref="N37" si="12">SUM(D37:G37)</f>
        <v>0</v>
      </c>
      <c r="O37" s="65">
        <f t="shared" si="10"/>
        <v>-86.677250000000001</v>
      </c>
      <c r="P37" s="738"/>
      <c r="Q37" s="738"/>
      <c r="R37" s="738"/>
      <c r="S37" s="738"/>
      <c r="T37" s="738"/>
      <c r="U37" s="738"/>
      <c r="V37" s="738"/>
      <c r="W37" s="738"/>
      <c r="X37" s="738"/>
      <c r="Y37" s="738"/>
      <c r="Z37" s="738"/>
      <c r="AA37" s="738"/>
      <c r="AB37" s="738"/>
      <c r="AC37" s="738"/>
      <c r="AD37" s="738"/>
      <c r="AE37" s="738"/>
      <c r="AF37" s="738"/>
      <c r="AG37" s="738"/>
      <c r="AH37" s="738"/>
      <c r="AI37" s="738"/>
      <c r="AJ37" s="738"/>
      <c r="AK37" s="738"/>
      <c r="AL37" s="738"/>
      <c r="AM37" s="738"/>
      <c r="AN37" s="738"/>
      <c r="AO37" s="738"/>
      <c r="AP37" s="738"/>
      <c r="AQ37" s="738"/>
      <c r="AR37" s="738"/>
      <c r="AS37" s="738"/>
      <c r="AT37" s="738"/>
      <c r="AU37" s="738"/>
      <c r="AV37" s="738"/>
      <c r="AW37" s="738"/>
      <c r="AX37" s="738"/>
      <c r="AY37" s="738"/>
      <c r="AZ37" s="738"/>
      <c r="BA37" s="738"/>
      <c r="BB37" s="738"/>
      <c r="BC37" s="738"/>
      <c r="BD37" s="738"/>
      <c r="BE37" s="738"/>
      <c r="BF37" s="738"/>
      <c r="BG37" s="738"/>
      <c r="BH37" s="739"/>
      <c r="BI37" s="739"/>
      <c r="BJ37" s="739"/>
      <c r="BK37" s="739"/>
      <c r="BL37" s="739"/>
      <c r="BM37" s="739"/>
      <c r="BN37" s="739"/>
    </row>
    <row r="38" spans="1:66" x14ac:dyDescent="0.25">
      <c r="A38" s="871" t="s">
        <v>132</v>
      </c>
      <c r="B38" s="49"/>
      <c r="C38" s="69"/>
      <c r="D38" s="70">
        <v>0</v>
      </c>
      <c r="E38" s="42">
        <v>0</v>
      </c>
      <c r="F38" s="42">
        <v>0</v>
      </c>
      <c r="G38" s="792">
        <v>-99.248956528409991</v>
      </c>
      <c r="H38" s="69"/>
      <c r="I38" s="70">
        <v>0</v>
      </c>
      <c r="J38" s="42">
        <v>0</v>
      </c>
      <c r="K38" s="42">
        <v>0</v>
      </c>
      <c r="L38" s="792">
        <v>0</v>
      </c>
      <c r="M38" s="69"/>
      <c r="N38" s="63">
        <f t="shared" si="11"/>
        <v>-99.248956528409991</v>
      </c>
      <c r="O38" s="65">
        <f t="shared" si="10"/>
        <v>0</v>
      </c>
      <c r="P38" s="738"/>
      <c r="Q38" s="738"/>
      <c r="R38" s="738"/>
      <c r="S38" s="738"/>
      <c r="T38" s="738"/>
      <c r="U38" s="738"/>
      <c r="V38" s="738"/>
      <c r="W38" s="738"/>
      <c r="X38" s="738"/>
      <c r="Y38" s="738"/>
      <c r="Z38" s="738"/>
      <c r="AA38" s="738"/>
      <c r="AB38" s="738"/>
      <c r="AC38" s="738"/>
      <c r="AD38" s="738"/>
      <c r="AE38" s="738"/>
      <c r="AF38" s="738"/>
      <c r="AG38" s="738"/>
      <c r="AH38" s="738"/>
      <c r="AI38" s="738"/>
      <c r="AJ38" s="738"/>
      <c r="AK38" s="738"/>
      <c r="AL38" s="738"/>
      <c r="AM38" s="738"/>
      <c r="AN38" s="738"/>
      <c r="AO38" s="738"/>
      <c r="AP38" s="738"/>
      <c r="AQ38" s="738"/>
      <c r="AR38" s="738"/>
      <c r="AS38" s="738"/>
      <c r="AT38" s="738"/>
      <c r="AU38" s="738"/>
      <c r="AV38" s="738"/>
      <c r="AW38" s="738"/>
      <c r="AX38" s="738"/>
      <c r="AY38" s="738"/>
      <c r="AZ38" s="738"/>
      <c r="BA38" s="738"/>
      <c r="BB38" s="738"/>
      <c r="BC38" s="738"/>
      <c r="BD38" s="738"/>
      <c r="BE38" s="738"/>
      <c r="BF38" s="738"/>
      <c r="BG38" s="738"/>
      <c r="BH38" s="739"/>
      <c r="BI38" s="739"/>
      <c r="BJ38" s="739"/>
      <c r="BK38" s="739"/>
      <c r="BL38" s="739"/>
      <c r="BM38" s="739"/>
      <c r="BN38" s="739"/>
    </row>
    <row r="39" spans="1:66" x14ac:dyDescent="0.25">
      <c r="A39" s="73"/>
      <c r="B39" s="49"/>
      <c r="C39" s="69"/>
      <c r="D39" s="70"/>
      <c r="E39" s="42"/>
      <c r="F39" s="42"/>
      <c r="G39" s="43"/>
      <c r="H39" s="69"/>
      <c r="I39" s="70"/>
      <c r="J39" s="42"/>
      <c r="K39" s="42"/>
      <c r="L39" s="43"/>
      <c r="M39" s="69"/>
      <c r="N39" s="45"/>
      <c r="O39" s="47"/>
      <c r="P39" s="738"/>
      <c r="Q39" s="738"/>
      <c r="R39" s="738"/>
      <c r="S39" s="738"/>
      <c r="T39" s="738"/>
      <c r="U39" s="738"/>
      <c r="V39" s="738"/>
      <c r="W39" s="738"/>
      <c r="X39" s="738"/>
      <c r="Y39" s="738"/>
      <c r="Z39" s="738"/>
      <c r="AA39" s="738"/>
      <c r="AB39" s="738"/>
      <c r="AC39" s="738"/>
      <c r="AD39" s="738"/>
      <c r="AE39" s="738"/>
      <c r="AF39" s="738"/>
      <c r="AG39" s="738"/>
      <c r="AH39" s="738"/>
      <c r="AI39" s="738"/>
      <c r="AJ39" s="738"/>
      <c r="AK39" s="738"/>
      <c r="AL39" s="738"/>
      <c r="AM39" s="738"/>
      <c r="AN39" s="738"/>
      <c r="AO39" s="738"/>
      <c r="AP39" s="738"/>
      <c r="AQ39" s="738"/>
      <c r="AR39" s="738"/>
      <c r="AS39" s="738"/>
      <c r="AT39" s="738"/>
      <c r="AU39" s="738"/>
      <c r="AV39" s="738"/>
      <c r="AW39" s="738"/>
      <c r="AX39" s="738"/>
      <c r="AY39" s="738"/>
      <c r="AZ39" s="738"/>
      <c r="BA39" s="738"/>
      <c r="BB39" s="738"/>
      <c r="BC39" s="738"/>
      <c r="BD39" s="738"/>
      <c r="BE39" s="738"/>
      <c r="BF39" s="738"/>
      <c r="BG39" s="738"/>
      <c r="BH39" s="739"/>
      <c r="BI39" s="739"/>
      <c r="BJ39" s="739"/>
      <c r="BK39" s="739"/>
      <c r="BL39" s="739"/>
      <c r="BM39" s="739"/>
      <c r="BN39" s="739"/>
    </row>
    <row r="40" spans="1:66" x14ac:dyDescent="0.25">
      <c r="A40" s="811" t="s">
        <v>235</v>
      </c>
      <c r="B40" s="58"/>
      <c r="C40" s="69"/>
      <c r="D40" s="70">
        <f>D32-D33</f>
        <v>166.73633879480687</v>
      </c>
      <c r="E40" s="42">
        <f>E32-E33</f>
        <v>250.49455753497978</v>
      </c>
      <c r="F40" s="42">
        <f>F32-F33</f>
        <v>168.58922435719847</v>
      </c>
      <c r="G40" s="43">
        <f>G32-G33</f>
        <v>-7.9094216760932881</v>
      </c>
      <c r="H40" s="69"/>
      <c r="I40" s="70">
        <f>I32-I33</f>
        <v>256.47738405296423</v>
      </c>
      <c r="J40" s="42">
        <f>J32-J33</f>
        <v>347.80368277460792</v>
      </c>
      <c r="K40" s="42">
        <f>K32-K33</f>
        <v>360.70913574460798</v>
      </c>
      <c r="L40" s="43">
        <f>L32-L33</f>
        <v>159.88702469352683</v>
      </c>
      <c r="M40" s="69"/>
      <c r="N40" s="45">
        <f>N32-N33</f>
        <v>577.91069901089179</v>
      </c>
      <c r="O40" s="47">
        <f>O32-O33</f>
        <v>1124.877227265707</v>
      </c>
      <c r="P40" s="738"/>
      <c r="Q40" s="738"/>
      <c r="R40" s="738"/>
      <c r="S40" s="738"/>
      <c r="T40" s="738"/>
      <c r="U40" s="738"/>
      <c r="V40" s="738"/>
      <c r="W40" s="738"/>
      <c r="X40" s="738"/>
      <c r="Y40" s="738"/>
      <c r="Z40" s="738"/>
      <c r="AA40" s="738"/>
      <c r="AB40" s="738"/>
      <c r="AC40" s="738"/>
      <c r="AD40" s="738"/>
      <c r="AE40" s="738"/>
      <c r="AF40" s="738"/>
      <c r="AG40" s="738"/>
      <c r="AH40" s="738"/>
      <c r="AI40" s="738"/>
      <c r="AJ40" s="738"/>
      <c r="AK40" s="738"/>
      <c r="AL40" s="738"/>
      <c r="AM40" s="738"/>
      <c r="AN40" s="738"/>
      <c r="AO40" s="738"/>
      <c r="AP40" s="738"/>
      <c r="AQ40" s="738"/>
      <c r="AR40" s="738"/>
      <c r="AS40" s="738"/>
      <c r="AT40" s="738"/>
      <c r="AU40" s="738"/>
      <c r="AV40" s="738"/>
      <c r="AW40" s="738"/>
      <c r="AX40" s="738"/>
      <c r="AY40" s="738"/>
      <c r="AZ40" s="738"/>
      <c r="BA40" s="738"/>
      <c r="BB40" s="738"/>
      <c r="BC40" s="738"/>
      <c r="BD40" s="738"/>
      <c r="BE40" s="738"/>
      <c r="BF40" s="738"/>
      <c r="BG40" s="738"/>
      <c r="BH40" s="738"/>
      <c r="BI40" s="738"/>
      <c r="BJ40" s="738"/>
      <c r="BK40" s="738"/>
      <c r="BL40" s="738"/>
      <c r="BM40" s="738"/>
      <c r="BN40" s="738"/>
    </row>
    <row r="41" spans="1:66" x14ac:dyDescent="0.25">
      <c r="A41" s="871" t="s">
        <v>236</v>
      </c>
      <c r="B41" s="49"/>
      <c r="C41" s="69"/>
      <c r="D41" s="77">
        <f>-D14-D20</f>
        <v>93.748076214099001</v>
      </c>
      <c r="E41" s="78">
        <f>-E14-E20</f>
        <v>99.277205288817001</v>
      </c>
      <c r="F41" s="78">
        <f>-F14-F20</f>
        <v>112.63179987037002</v>
      </c>
      <c r="G41" s="79">
        <f>-G14-G20</f>
        <v>112.97411913596501</v>
      </c>
      <c r="H41" s="69"/>
      <c r="I41" s="77">
        <f>-I14-I20</f>
        <v>97.671898668843994</v>
      </c>
      <c r="J41" s="78">
        <f>-J14-J20</f>
        <v>92.914084600634013</v>
      </c>
      <c r="K41" s="78">
        <f>-K14-K20</f>
        <v>89.48290139462901</v>
      </c>
      <c r="L41" s="68">
        <f>-L14-L20</f>
        <v>91.864558153464984</v>
      </c>
      <c r="M41" s="69"/>
      <c r="N41" s="77">
        <f>-N14-N20</f>
        <v>418.63120050925102</v>
      </c>
      <c r="O41" s="79">
        <f>-O14-O20</f>
        <v>371.93344281757197</v>
      </c>
      <c r="P41" s="738"/>
      <c r="Q41" s="738"/>
      <c r="R41" s="738"/>
      <c r="S41" s="738"/>
      <c r="T41" s="738"/>
      <c r="U41" s="738"/>
      <c r="V41" s="738"/>
      <c r="W41" s="738"/>
      <c r="X41" s="738"/>
      <c r="Y41" s="738"/>
      <c r="Z41" s="738"/>
      <c r="AA41" s="738"/>
      <c r="AB41" s="738"/>
      <c r="AC41" s="738"/>
      <c r="AD41" s="738"/>
      <c r="AE41" s="738"/>
      <c r="AF41" s="738"/>
      <c r="AG41" s="738"/>
      <c r="AH41" s="738"/>
      <c r="AI41" s="738"/>
      <c r="AJ41" s="738"/>
      <c r="AK41" s="738"/>
      <c r="AL41" s="738"/>
      <c r="AM41" s="738"/>
      <c r="AN41" s="738"/>
      <c r="AO41" s="738"/>
      <c r="AP41" s="738"/>
      <c r="AQ41" s="738"/>
      <c r="AR41" s="738"/>
      <c r="AS41" s="738"/>
      <c r="AT41" s="738"/>
      <c r="AU41" s="738"/>
      <c r="AV41" s="738"/>
      <c r="AW41" s="738"/>
      <c r="AX41" s="738"/>
      <c r="AY41" s="738"/>
      <c r="AZ41" s="738"/>
      <c r="BA41" s="738"/>
      <c r="BB41" s="738"/>
      <c r="BC41" s="738"/>
      <c r="BD41" s="738"/>
      <c r="BE41" s="738"/>
      <c r="BF41" s="738"/>
      <c r="BG41" s="738"/>
      <c r="BH41" s="739"/>
      <c r="BI41" s="739"/>
      <c r="BJ41" s="739"/>
      <c r="BK41" s="739"/>
      <c r="BL41" s="739"/>
      <c r="BM41" s="739"/>
      <c r="BN41" s="739"/>
    </row>
    <row r="42" spans="1:66" x14ac:dyDescent="0.25">
      <c r="A42" s="93" t="s">
        <v>28</v>
      </c>
      <c r="B42" s="9"/>
      <c r="C42" s="69"/>
      <c r="D42" s="77">
        <v>17.45429063282667</v>
      </c>
      <c r="E42" s="78">
        <v>21.518548360651671</v>
      </c>
      <c r="F42" s="78">
        <v>24.623336020897774</v>
      </c>
      <c r="G42" s="68">
        <v>29.53915214121945</v>
      </c>
      <c r="H42" s="69"/>
      <c r="I42" s="77">
        <v>13.579916356724626</v>
      </c>
      <c r="J42" s="78">
        <v>6.1441482200000008</v>
      </c>
      <c r="K42" s="78">
        <v>5.71688961</v>
      </c>
      <c r="L42" s="68">
        <v>1.847949210000001</v>
      </c>
      <c r="M42" s="69"/>
      <c r="N42" s="63">
        <f>SUM(D42:G42)</f>
        <v>93.135327155595562</v>
      </c>
      <c r="O42" s="65">
        <f>SUM(I42:L42)</f>
        <v>27.288903396724624</v>
      </c>
      <c r="P42" s="738"/>
      <c r="Q42" s="738"/>
      <c r="R42" s="738"/>
      <c r="S42" s="738"/>
      <c r="T42" s="738"/>
      <c r="U42" s="738"/>
      <c r="V42" s="738"/>
      <c r="W42" s="738"/>
      <c r="X42" s="738"/>
      <c r="Y42" s="738"/>
      <c r="Z42" s="738"/>
      <c r="AA42" s="738"/>
      <c r="AB42" s="738"/>
      <c r="AC42" s="738"/>
      <c r="AD42" s="738"/>
      <c r="AE42" s="738"/>
      <c r="AF42" s="738"/>
      <c r="AG42" s="738"/>
      <c r="AH42" s="738"/>
      <c r="AI42" s="738"/>
      <c r="AJ42" s="738"/>
      <c r="AK42" s="738"/>
      <c r="AL42" s="738"/>
      <c r="AM42" s="738"/>
      <c r="AN42" s="738"/>
      <c r="AO42" s="738"/>
      <c r="AP42" s="738"/>
      <c r="AQ42" s="738"/>
      <c r="AR42" s="738"/>
      <c r="AS42" s="738"/>
      <c r="AT42" s="738"/>
      <c r="AU42" s="738"/>
      <c r="AV42" s="738"/>
      <c r="AW42" s="738"/>
      <c r="AX42" s="738"/>
      <c r="AY42" s="738"/>
      <c r="AZ42" s="738"/>
      <c r="BA42" s="738"/>
      <c r="BB42" s="738"/>
      <c r="BC42" s="738"/>
      <c r="BD42" s="738"/>
      <c r="BE42" s="738"/>
      <c r="BF42" s="738"/>
      <c r="BG42" s="738"/>
      <c r="BH42" s="739"/>
      <c r="BI42" s="739"/>
      <c r="BJ42" s="739"/>
      <c r="BK42" s="739"/>
      <c r="BL42" s="739"/>
      <c r="BM42" s="739"/>
      <c r="BN42" s="739"/>
    </row>
    <row r="43" spans="1:66" x14ac:dyDescent="0.25">
      <c r="A43" s="871" t="s">
        <v>245</v>
      </c>
      <c r="B43" s="95"/>
      <c r="C43" s="8"/>
      <c r="D43" s="96">
        <v>0</v>
      </c>
      <c r="E43" s="97">
        <v>0</v>
      </c>
      <c r="F43" s="97">
        <v>0</v>
      </c>
      <c r="G43" s="98">
        <v>0</v>
      </c>
      <c r="I43" s="96">
        <v>0</v>
      </c>
      <c r="J43" s="97">
        <v>0</v>
      </c>
      <c r="K43" s="97">
        <v>40.440058605188497</v>
      </c>
      <c r="L43" s="98">
        <v>22.746330041717599</v>
      </c>
      <c r="N43" s="96">
        <f>SUM(D43:G43)</f>
        <v>0</v>
      </c>
      <c r="O43" s="322">
        <f>SUM(I43:L43)</f>
        <v>63.186388646906096</v>
      </c>
      <c r="P43" s="738"/>
      <c r="Q43" s="738"/>
      <c r="R43" s="738"/>
      <c r="S43" s="738"/>
      <c r="T43" s="738"/>
      <c r="U43" s="738"/>
      <c r="V43" s="738"/>
      <c r="W43" s="738"/>
      <c r="X43" s="738"/>
      <c r="Y43" s="738"/>
      <c r="Z43" s="738"/>
      <c r="AA43" s="738"/>
      <c r="AB43" s="738"/>
      <c r="AC43" s="738"/>
      <c r="AD43" s="738"/>
      <c r="AE43" s="738"/>
      <c r="AF43" s="738"/>
      <c r="AG43" s="738"/>
      <c r="AH43" s="738"/>
      <c r="AI43" s="738"/>
      <c r="AJ43" s="738"/>
      <c r="AK43" s="738"/>
      <c r="AL43" s="738"/>
      <c r="AM43" s="738"/>
      <c r="AN43" s="738"/>
      <c r="AO43" s="738"/>
      <c r="AP43" s="738"/>
      <c r="AQ43" s="738"/>
      <c r="AR43" s="738"/>
      <c r="AS43" s="738"/>
      <c r="AT43" s="738"/>
      <c r="AU43" s="738"/>
      <c r="AV43" s="738"/>
      <c r="AW43" s="738"/>
      <c r="AX43" s="738"/>
      <c r="AY43" s="738"/>
      <c r="AZ43" s="738"/>
      <c r="BA43" s="738"/>
      <c r="BB43" s="738"/>
      <c r="BC43" s="738"/>
      <c r="BD43" s="738"/>
      <c r="BE43" s="738"/>
      <c r="BF43" s="738"/>
      <c r="BG43" s="738"/>
      <c r="BH43" s="739"/>
      <c r="BI43" s="739"/>
      <c r="BJ43" s="739"/>
      <c r="BK43" s="739"/>
      <c r="BL43" s="739"/>
      <c r="BM43" s="739"/>
      <c r="BN43" s="739"/>
    </row>
    <row r="44" spans="1:66" x14ac:dyDescent="0.25">
      <c r="A44" s="101"/>
      <c r="B44" s="9"/>
      <c r="C44" s="102"/>
      <c r="D44" s="103"/>
      <c r="E44" s="52"/>
      <c r="F44" s="52"/>
      <c r="G44" s="52"/>
      <c r="H44" s="102"/>
      <c r="I44" s="103"/>
      <c r="J44" s="52"/>
      <c r="K44" s="52"/>
      <c r="L44" s="52"/>
      <c r="M44" s="102"/>
      <c r="N44" s="71"/>
      <c r="O44" s="71"/>
      <c r="P44" s="738"/>
      <c r="Q44" s="738"/>
      <c r="R44" s="738"/>
      <c r="S44" s="738"/>
      <c r="T44" s="738"/>
      <c r="U44" s="738"/>
      <c r="V44" s="738"/>
      <c r="W44" s="738"/>
      <c r="X44" s="738"/>
      <c r="Y44" s="738"/>
      <c r="Z44" s="738"/>
      <c r="AA44" s="738"/>
      <c r="AB44" s="738"/>
      <c r="AC44" s="738"/>
      <c r="AD44" s="738"/>
      <c r="AE44" s="738"/>
      <c r="AF44" s="738"/>
      <c r="AG44" s="738"/>
      <c r="AH44" s="738"/>
      <c r="AI44" s="738"/>
      <c r="AJ44" s="738"/>
      <c r="AK44" s="738"/>
      <c r="AL44" s="738"/>
      <c r="AM44" s="738"/>
      <c r="AN44" s="738"/>
      <c r="AO44" s="738"/>
      <c r="AP44" s="738"/>
      <c r="AQ44" s="738"/>
      <c r="AR44" s="738"/>
      <c r="AS44" s="738"/>
      <c r="AT44" s="738"/>
      <c r="AU44" s="738"/>
      <c r="AV44" s="738"/>
      <c r="AW44" s="738"/>
      <c r="AX44" s="738"/>
      <c r="AY44" s="738"/>
      <c r="AZ44" s="738"/>
      <c r="BA44" s="738"/>
      <c r="BB44" s="738"/>
      <c r="BC44" s="738"/>
      <c r="BD44" s="738"/>
      <c r="BE44" s="738"/>
      <c r="BF44" s="738"/>
      <c r="BG44" s="738"/>
      <c r="BH44" s="739"/>
      <c r="BI44" s="739"/>
      <c r="BJ44" s="739"/>
      <c r="BK44" s="739"/>
      <c r="BL44" s="739"/>
      <c r="BM44" s="739"/>
      <c r="BN44" s="739"/>
    </row>
    <row r="45" spans="1:66" x14ac:dyDescent="0.25">
      <c r="A45" s="104"/>
      <c r="B45" s="105"/>
      <c r="C45" s="106"/>
      <c r="D45" s="107"/>
      <c r="E45" s="108"/>
      <c r="F45" s="108"/>
      <c r="G45" s="109"/>
      <c r="H45" s="106"/>
      <c r="I45" s="107"/>
      <c r="J45" s="108"/>
      <c r="K45" s="108"/>
      <c r="L45" s="109"/>
      <c r="M45" s="106"/>
      <c r="N45" s="107"/>
      <c r="O45" s="111"/>
      <c r="P45" s="738"/>
      <c r="Q45" s="738"/>
      <c r="R45" s="738"/>
      <c r="S45" s="738"/>
      <c r="T45" s="738"/>
      <c r="U45" s="738"/>
      <c r="V45" s="738"/>
      <c r="W45" s="738"/>
      <c r="X45" s="738"/>
      <c r="Y45" s="738"/>
      <c r="Z45" s="738"/>
      <c r="AA45" s="738"/>
      <c r="AB45" s="738"/>
      <c r="AC45" s="738"/>
      <c r="AD45" s="738"/>
      <c r="AE45" s="738"/>
      <c r="AF45" s="738"/>
      <c r="AG45" s="738"/>
      <c r="AH45" s="738"/>
      <c r="AI45" s="738"/>
      <c r="AJ45" s="738"/>
      <c r="AK45" s="738"/>
      <c r="AL45" s="738"/>
      <c r="AM45" s="738"/>
      <c r="AN45" s="738"/>
      <c r="AO45" s="738"/>
      <c r="AP45" s="738"/>
      <c r="AQ45" s="738"/>
      <c r="AR45" s="738"/>
      <c r="AS45" s="738"/>
      <c r="AT45" s="738"/>
      <c r="AU45" s="738"/>
      <c r="AV45" s="738"/>
      <c r="AW45" s="738"/>
      <c r="AX45" s="738"/>
      <c r="AY45" s="738"/>
      <c r="AZ45" s="738"/>
      <c r="BA45" s="738"/>
      <c r="BB45" s="738"/>
      <c r="BC45" s="738"/>
      <c r="BD45" s="738"/>
      <c r="BE45" s="738"/>
      <c r="BF45" s="738"/>
      <c r="BG45" s="738"/>
      <c r="BH45" s="739"/>
      <c r="BI45" s="739"/>
      <c r="BJ45" s="739"/>
      <c r="BK45" s="739"/>
      <c r="BL45" s="739"/>
      <c r="BM45" s="739"/>
      <c r="BN45" s="739"/>
    </row>
    <row r="46" spans="1:66" s="106" customFormat="1" x14ac:dyDescent="0.25">
      <c r="A46" s="48" t="s">
        <v>0</v>
      </c>
      <c r="B46" s="58"/>
      <c r="D46" s="41">
        <v>4034.4159560000003</v>
      </c>
      <c r="E46" s="112">
        <v>4474.7957150000002</v>
      </c>
      <c r="F46" s="112">
        <v>3980.6901644999998</v>
      </c>
      <c r="G46" s="53">
        <v>2173.5546685000013</v>
      </c>
      <c r="I46" s="41">
        <v>4161.4362959999989</v>
      </c>
      <c r="J46" s="112">
        <v>4922.215486000001</v>
      </c>
      <c r="K46" s="112">
        <v>5182</v>
      </c>
      <c r="L46" s="53">
        <v>3593.4219349999998</v>
      </c>
      <c r="N46" s="45">
        <f t="shared" ref="N46" si="13">SUM(D46:G46)</f>
        <v>14663.456504000002</v>
      </c>
      <c r="O46" s="47">
        <f t="shared" ref="O46" si="14">SUM(I46:L46)</f>
        <v>17859.073716999999</v>
      </c>
    </row>
    <row r="47" spans="1:66" s="106" customFormat="1" x14ac:dyDescent="0.25">
      <c r="A47" s="94"/>
      <c r="B47" s="95"/>
      <c r="D47" s="116"/>
      <c r="E47" s="117"/>
      <c r="F47" s="117"/>
      <c r="G47" s="95"/>
      <c r="I47" s="116"/>
      <c r="J47" s="117"/>
      <c r="K47" s="483"/>
      <c r="L47" s="95"/>
      <c r="N47" s="116"/>
      <c r="O47" s="95"/>
    </row>
    <row r="48" spans="1:66" x14ac:dyDescent="0.25">
      <c r="A48" s="629"/>
      <c r="B48" s="7"/>
      <c r="H48" s="1"/>
      <c r="M48" s="1"/>
      <c r="N48" s="9"/>
      <c r="O48" s="9"/>
      <c r="P48" s="738"/>
      <c r="Q48" s="738"/>
      <c r="R48" s="738"/>
      <c r="S48" s="738"/>
      <c r="T48" s="738"/>
      <c r="U48" s="738"/>
      <c r="V48" s="738"/>
      <c r="W48" s="738"/>
      <c r="X48" s="738"/>
      <c r="Y48" s="738"/>
      <c r="Z48" s="738"/>
      <c r="AA48" s="738"/>
      <c r="AB48" s="738"/>
      <c r="AC48" s="738"/>
      <c r="AD48" s="738"/>
      <c r="AE48" s="738"/>
      <c r="AF48" s="738"/>
      <c r="AG48" s="738"/>
      <c r="AH48" s="738"/>
      <c r="AI48" s="738"/>
      <c r="AJ48" s="738"/>
      <c r="AK48" s="738"/>
      <c r="AL48" s="738"/>
      <c r="AM48" s="738"/>
      <c r="AN48" s="738"/>
      <c r="AO48" s="738"/>
      <c r="AP48" s="738"/>
      <c r="AQ48" s="738"/>
      <c r="AR48" s="738"/>
      <c r="AS48" s="738"/>
      <c r="AT48" s="738"/>
      <c r="AU48" s="738"/>
      <c r="AV48" s="738"/>
      <c r="AW48" s="738"/>
      <c r="AX48" s="738"/>
      <c r="AY48" s="738"/>
      <c r="AZ48" s="738"/>
      <c r="BA48" s="738"/>
      <c r="BB48" s="738"/>
      <c r="BC48" s="738"/>
      <c r="BD48" s="738"/>
      <c r="BE48" s="738"/>
      <c r="BF48" s="738"/>
      <c r="BG48" s="738"/>
      <c r="BH48" s="739"/>
      <c r="BI48" s="739"/>
      <c r="BJ48" s="739"/>
      <c r="BK48" s="739"/>
      <c r="BL48" s="739"/>
      <c r="BM48" s="739"/>
      <c r="BN48" s="739"/>
    </row>
    <row r="49" spans="1:66" x14ac:dyDescent="0.25">
      <c r="A49" s="118"/>
      <c r="B49" s="119"/>
      <c r="D49" s="120"/>
      <c r="E49" s="121"/>
      <c r="F49" s="121"/>
      <c r="G49" s="105"/>
      <c r="H49" s="1"/>
      <c r="I49" s="120"/>
      <c r="J49" s="121"/>
      <c r="K49" s="574"/>
      <c r="L49" s="105"/>
      <c r="M49" s="1"/>
      <c r="N49" s="120"/>
      <c r="O49" s="105"/>
      <c r="P49" s="738"/>
      <c r="Q49" s="738"/>
      <c r="R49" s="738"/>
      <c r="S49" s="738"/>
      <c r="T49" s="738"/>
      <c r="U49" s="738"/>
      <c r="V49" s="738"/>
      <c r="W49" s="738"/>
      <c r="X49" s="738"/>
      <c r="Y49" s="738"/>
      <c r="Z49" s="738"/>
      <c r="AA49" s="738"/>
      <c r="AB49" s="738"/>
      <c r="AC49" s="738"/>
      <c r="AD49" s="738"/>
      <c r="AE49" s="738"/>
      <c r="AF49" s="738"/>
      <c r="AG49" s="738"/>
      <c r="AH49" s="738"/>
      <c r="AI49" s="738"/>
      <c r="AJ49" s="738"/>
      <c r="AK49" s="738"/>
      <c r="AL49" s="738"/>
      <c r="AM49" s="738"/>
      <c r="AN49" s="738"/>
      <c r="AO49" s="738"/>
      <c r="AP49" s="738"/>
      <c r="AQ49" s="738"/>
      <c r="AR49" s="738"/>
      <c r="AS49" s="738"/>
      <c r="AT49" s="738"/>
      <c r="AU49" s="738"/>
      <c r="AV49" s="738"/>
      <c r="AW49" s="738"/>
      <c r="AX49" s="738"/>
      <c r="AY49" s="738"/>
      <c r="AZ49" s="738"/>
      <c r="BA49" s="738"/>
      <c r="BB49" s="738"/>
      <c r="BC49" s="738"/>
      <c r="BD49" s="738"/>
      <c r="BE49" s="738"/>
      <c r="BF49" s="738"/>
      <c r="BG49" s="738"/>
      <c r="BH49" s="739"/>
      <c r="BI49" s="739"/>
      <c r="BJ49" s="739"/>
      <c r="BK49" s="739"/>
      <c r="BL49" s="739"/>
      <c r="BM49" s="739"/>
      <c r="BN49" s="739"/>
    </row>
    <row r="50" spans="1:66" x14ac:dyDescent="0.25">
      <c r="A50" s="70" t="s">
        <v>209</v>
      </c>
      <c r="B50" s="53"/>
      <c r="D50" s="70">
        <f>D17/D$46*1000</f>
        <v>33.064993939758551</v>
      </c>
      <c r="E50" s="42">
        <f>E17/E$46*1000</f>
        <v>37.46777772257277</v>
      </c>
      <c r="F50" s="42">
        <f>F17/F$46*1000</f>
        <v>28.355255635532824</v>
      </c>
      <c r="G50" s="43">
        <f>G17/G$46*1000</f>
        <v>-46.832185302960767</v>
      </c>
      <c r="H50" s="1"/>
      <c r="I50" s="70">
        <f>I17/I$46*1000</f>
        <v>48.519116204278824</v>
      </c>
      <c r="J50" s="42">
        <f>J17/J$46*1000</f>
        <v>60.914605553896919</v>
      </c>
      <c r="K50" s="42">
        <f>K17/K$46*1000</f>
        <v>62.206836207931879</v>
      </c>
      <c r="L50" s="43">
        <f>L17/L$46*1000</f>
        <v>40.168783993464423</v>
      </c>
      <c r="M50" s="1"/>
      <c r="N50" s="683">
        <f>N17/N$46*1000</f>
        <v>21.286915705921025</v>
      </c>
      <c r="O50" s="53">
        <f>O17/O$46*1000</f>
        <v>54.226958020523625</v>
      </c>
    </row>
    <row r="51" spans="1:66" x14ac:dyDescent="0.25">
      <c r="A51" s="70" t="s">
        <v>210</v>
      </c>
      <c r="B51" s="53"/>
      <c r="D51" s="70">
        <f>D28/D$46*1000</f>
        <v>14.104960003371602</v>
      </c>
      <c r="E51" s="42">
        <f>E28/E$46*1000</f>
        <v>19.513731654897697</v>
      </c>
      <c r="F51" s="42">
        <f>F28/F$46*1000</f>
        <v>6.5213118629704638</v>
      </c>
      <c r="G51" s="43">
        <f>G28/G$46*1000</f>
        <v>-111.04815268843861</v>
      </c>
      <c r="H51" s="1"/>
      <c r="I51" s="70">
        <f>I28/I$46*1000</f>
        <v>26.835209180157452</v>
      </c>
      <c r="J51" s="42">
        <f>J28/J$46*1000</f>
        <v>39.074904205051709</v>
      </c>
      <c r="K51" s="42">
        <f>K28/K$46*1000</f>
        <v>42.331941323230218</v>
      </c>
      <c r="L51" s="43">
        <f>L28/L$46*1000</f>
        <v>-43.822898559801075</v>
      </c>
      <c r="M51" s="1"/>
      <c r="N51" s="683">
        <f>N28/N$46*1000</f>
        <v>-4.8545627835384133</v>
      </c>
      <c r="O51" s="53">
        <f>O28/O$46*1000</f>
        <v>20.488076418753138</v>
      </c>
    </row>
    <row r="52" spans="1:66" x14ac:dyDescent="0.25">
      <c r="A52" s="70" t="s">
        <v>211</v>
      </c>
      <c r="B52" s="53"/>
      <c r="D52" s="70">
        <f>D32/D$46*1000</f>
        <v>41.328494784191967</v>
      </c>
      <c r="E52" s="42">
        <f>E32/E$46*1000</f>
        <v>49.280192095870852</v>
      </c>
      <c r="F52" s="42">
        <f>F32/F$46*1000</f>
        <v>42.35175745670584</v>
      </c>
      <c r="G52" s="43">
        <f>G32/G$46*1000</f>
        <v>-49.300981363608713</v>
      </c>
      <c r="H52" s="1"/>
      <c r="I52" s="70">
        <f>I32/I$46*1000</f>
        <v>53.01599224167586</v>
      </c>
      <c r="J52" s="42">
        <f>J32/J$46*1000</f>
        <v>61.783100262386171</v>
      </c>
      <c r="K52" s="42">
        <f>K32/K$46*1000</f>
        <v>63.988991268739483</v>
      </c>
      <c r="L52" s="43">
        <f>L32/L$46*1000</f>
        <v>-18.435586411722948</v>
      </c>
      <c r="M52" s="1"/>
      <c r="N52" s="683">
        <f>N32/N$46*1000</f>
        <v>30.598923060881731</v>
      </c>
      <c r="O52" s="53">
        <f>O32/O$46*1000</f>
        <v>44.239501552291337</v>
      </c>
    </row>
    <row r="53" spans="1:66" x14ac:dyDescent="0.25">
      <c r="A53" s="70" t="s">
        <v>237</v>
      </c>
      <c r="B53" s="53"/>
      <c r="D53" s="70">
        <f>D40/D$46*1000</f>
        <v>41.328494784191967</v>
      </c>
      <c r="E53" s="42">
        <f>E40/E$46*1000</f>
        <v>55.978992894646538</v>
      </c>
      <c r="F53" s="42">
        <f>F40/F$46*1000</f>
        <v>42.35175745670584</v>
      </c>
      <c r="G53" s="43">
        <f>G40/G$46*1000</f>
        <v>-3.6389338583103981</v>
      </c>
      <c r="H53" s="1"/>
      <c r="I53" s="70">
        <f>I40/I$46*1000</f>
        <v>61.631938064146752</v>
      </c>
      <c r="J53" s="42">
        <f>J40/J$46*1000</f>
        <v>70.659987106181703</v>
      </c>
      <c r="K53" s="42">
        <f>K40/K$46*1000</f>
        <v>69.608092579044381</v>
      </c>
      <c r="L53" s="43">
        <f>L40/L$46*1000</f>
        <v>44.494364309468942</v>
      </c>
      <c r="M53" s="1"/>
      <c r="N53" s="683">
        <f>N40/N$46*1000</f>
        <v>39.411628414708716</v>
      </c>
      <c r="O53" s="53">
        <f>O40/O$46*1000</f>
        <v>62.986314133131089</v>
      </c>
    </row>
    <row r="54" spans="1:66" x14ac:dyDescent="0.25">
      <c r="A54" s="127"/>
      <c r="B54" s="58"/>
      <c r="D54" s="70"/>
      <c r="E54" s="42"/>
      <c r="F54" s="42"/>
      <c r="G54" s="43"/>
      <c r="H54" s="1"/>
      <c r="I54" s="70"/>
      <c r="J54" s="42"/>
      <c r="K54" s="42"/>
      <c r="L54" s="43"/>
      <c r="M54" s="1"/>
      <c r="N54" s="48"/>
      <c r="O54" s="58"/>
    </row>
    <row r="55" spans="1:66" x14ac:dyDescent="0.25">
      <c r="A55" s="128" t="s">
        <v>78</v>
      </c>
      <c r="B55" s="129"/>
      <c r="D55" s="131">
        <f>D17/D$11</f>
        <v>0.3081582865459136</v>
      </c>
      <c r="E55" s="132">
        <f>E17/E$11</f>
        <v>0.31993939013166539</v>
      </c>
      <c r="F55" s="132">
        <f>F17/F$11</f>
        <v>0.24359786923008955</v>
      </c>
      <c r="G55" s="133">
        <f>G17/G$11</f>
        <v>-0.43233652129207673</v>
      </c>
      <c r="H55" s="1"/>
      <c r="I55" s="131">
        <f>I17/I$11</f>
        <v>0.37314942814437385</v>
      </c>
      <c r="J55" s="132">
        <f>J17/J$11</f>
        <v>0.43818816764132851</v>
      </c>
      <c r="K55" s="132">
        <f>K17/K$11</f>
        <v>0.45708031403248556</v>
      </c>
      <c r="L55" s="133">
        <f>L17/L$11</f>
        <v>0.28452946055185036</v>
      </c>
      <c r="M55" s="1"/>
      <c r="N55" s="131">
        <f>N17/N$11</f>
        <v>0.18852054753880945</v>
      </c>
      <c r="O55" s="133">
        <f>O17/O$11</f>
        <v>0.39724312221128011</v>
      </c>
    </row>
    <row r="56" spans="1:66" x14ac:dyDescent="0.25">
      <c r="A56" s="128" t="s">
        <v>79</v>
      </c>
      <c r="B56" s="129"/>
      <c r="D56" s="131">
        <f>D28/D$11</f>
        <v>0.1314550462146365</v>
      </c>
      <c r="E56" s="132">
        <f>E28/E$11</f>
        <v>0.16662881506045846</v>
      </c>
      <c r="F56" s="132">
        <f>F28/F$11</f>
        <v>5.6024099899625528E-2</v>
      </c>
      <c r="G56" s="133">
        <f>G28/G$11</f>
        <v>-1.0251533580730789</v>
      </c>
      <c r="H56" s="1"/>
      <c r="I56" s="131">
        <f>I28/I$11</f>
        <v>0.20638345755414494</v>
      </c>
      <c r="J56" s="132">
        <f>J28/J$11</f>
        <v>0.28108465151633388</v>
      </c>
      <c r="K56" s="132">
        <f>K28/K$11</f>
        <v>0.31104454450875374</v>
      </c>
      <c r="L56" s="133">
        <f>L28/L$11</f>
        <v>-0.31041282427338068</v>
      </c>
      <c r="M56" s="1"/>
      <c r="N56" s="131">
        <f>N28/N$11</f>
        <v>-4.2992834032768171E-2</v>
      </c>
      <c r="O56" s="133">
        <f>O28/O$11</f>
        <v>0.15008674175690392</v>
      </c>
    </row>
    <row r="57" spans="1:66" x14ac:dyDescent="0.25">
      <c r="A57" s="128" t="s">
        <v>80</v>
      </c>
      <c r="B57" s="129"/>
      <c r="D57" s="131">
        <f>D32/D$11</f>
        <v>0.38517225079253481</v>
      </c>
      <c r="E57" s="132">
        <f>E32/E$11</f>
        <v>0.4208062384021638</v>
      </c>
      <c r="F57" s="132">
        <f>F32/F$11</f>
        <v>0.36384076402664522</v>
      </c>
      <c r="G57" s="133">
        <f>G32/G$11</f>
        <v>-0.45512748638873729</v>
      </c>
      <c r="H57" s="1"/>
      <c r="I57" s="131">
        <f>I32/I$11</f>
        <v>0.40773387347363277</v>
      </c>
      <c r="J57" s="132">
        <f>J32/J$11</f>
        <v>0.4444356693933077</v>
      </c>
      <c r="K57" s="132">
        <f>K32/K$11</f>
        <v>0.4701751448341307</v>
      </c>
      <c r="L57" s="133">
        <f>L32/L$11</f>
        <v>-0.13058566715731315</v>
      </c>
      <c r="M57" s="1"/>
      <c r="N57" s="131">
        <f>N32/N$11</f>
        <v>0.27098926914671778</v>
      </c>
      <c r="O57" s="133">
        <f>O32/O$11</f>
        <v>0.32407935763336942</v>
      </c>
    </row>
    <row r="58" spans="1:66" x14ac:dyDescent="0.25">
      <c r="A58" s="128" t="s">
        <v>238</v>
      </c>
      <c r="B58" s="129"/>
      <c r="D58" s="131">
        <f>D40/D$11</f>
        <v>0.38517225079253481</v>
      </c>
      <c r="E58" s="132">
        <f>E40/E$11</f>
        <v>0.4780076624642749</v>
      </c>
      <c r="F58" s="132">
        <f>F40/F$11</f>
        <v>0.36384076402664522</v>
      </c>
      <c r="G58" s="133">
        <f>G40/G$11</f>
        <v>-3.3593222168396462E-2</v>
      </c>
      <c r="H58" s="1"/>
      <c r="I58" s="131">
        <f>I40/I$11</f>
        <v>0.47399714263628073</v>
      </c>
      <c r="J58" s="132">
        <f>J40/J$11</f>
        <v>0.50829140226841518</v>
      </c>
      <c r="K58" s="132">
        <f>K40/K$11</f>
        <v>0.51146289949359403</v>
      </c>
      <c r="L58" s="133">
        <f>L40/L$11</f>
        <v>0.31516904959409558</v>
      </c>
      <c r="M58" s="1"/>
      <c r="N58" s="131">
        <f>N40/N$11</f>
        <v>0.34903608727450997</v>
      </c>
      <c r="O58" s="133">
        <f>O40/O$11</f>
        <v>0.46141035743431635</v>
      </c>
    </row>
    <row r="59" spans="1:66" x14ac:dyDescent="0.25">
      <c r="A59" s="94"/>
      <c r="B59" s="95"/>
      <c r="D59" s="143"/>
      <c r="E59" s="144"/>
      <c r="F59" s="144"/>
      <c r="G59" s="95"/>
      <c r="H59" s="1"/>
      <c r="I59" s="143"/>
      <c r="J59" s="144"/>
      <c r="K59" s="484"/>
      <c r="L59" s="95"/>
      <c r="M59" s="1"/>
      <c r="N59" s="143"/>
      <c r="O59" s="145"/>
    </row>
    <row r="60" spans="1:66" ht="6" customHeight="1" x14ac:dyDescent="0.25">
      <c r="D60" s="2"/>
      <c r="E60" s="2"/>
      <c r="F60" s="2"/>
      <c r="G60" s="2"/>
      <c r="H60" s="2"/>
      <c r="I60" s="2"/>
      <c r="J60" s="2"/>
      <c r="K60" s="758"/>
      <c r="L60" s="2"/>
      <c r="M60" s="2"/>
      <c r="N60" s="4"/>
      <c r="O60" s="4"/>
      <c r="P60" s="738"/>
      <c r="Q60" s="738"/>
      <c r="R60" s="738"/>
      <c r="S60" s="738"/>
      <c r="T60" s="738"/>
      <c r="U60" s="738"/>
      <c r="V60" s="738"/>
      <c r="W60" s="738"/>
      <c r="X60" s="738"/>
      <c r="Y60" s="738"/>
      <c r="Z60" s="738"/>
      <c r="AA60" s="738"/>
      <c r="AB60" s="738"/>
      <c r="AC60" s="738"/>
      <c r="AD60" s="738"/>
      <c r="AE60" s="738"/>
      <c r="AF60" s="738"/>
      <c r="AG60" s="738"/>
      <c r="AH60" s="738"/>
      <c r="AI60" s="738"/>
      <c r="AJ60" s="738"/>
      <c r="AK60" s="738"/>
      <c r="AL60" s="738"/>
      <c r="AM60" s="738"/>
      <c r="AN60" s="738"/>
      <c r="AO60" s="738"/>
      <c r="AP60" s="738"/>
      <c r="AQ60" s="738"/>
      <c r="AR60" s="738"/>
      <c r="AS60" s="738"/>
      <c r="AT60" s="738"/>
      <c r="AU60" s="738"/>
      <c r="AV60" s="738"/>
      <c r="AW60" s="738"/>
      <c r="AX60" s="738"/>
      <c r="AY60" s="738"/>
      <c r="AZ60" s="738"/>
      <c r="BA60" s="738"/>
      <c r="BB60" s="738"/>
      <c r="BC60" s="738"/>
      <c r="BD60" s="738"/>
      <c r="BE60" s="738"/>
      <c r="BF60" s="738"/>
      <c r="BG60" s="738"/>
      <c r="BH60" s="739"/>
      <c r="BI60" s="739"/>
      <c r="BJ60" s="739"/>
      <c r="BK60" s="739"/>
      <c r="BL60" s="739"/>
      <c r="BM60" s="739"/>
      <c r="BN60" s="739"/>
    </row>
    <row r="61" spans="1:66" x14ac:dyDescent="0.25">
      <c r="A61" s="826"/>
      <c r="B61" s="826"/>
      <c r="D61" s="4"/>
      <c r="E61" s="4"/>
      <c r="F61" s="4"/>
      <c r="G61" s="9"/>
      <c r="H61" s="2"/>
      <c r="I61" s="4"/>
      <c r="J61" s="4"/>
      <c r="K61" s="795"/>
      <c r="L61" s="9"/>
      <c r="M61" s="2"/>
      <c r="N61" s="4"/>
      <c r="O61" s="4"/>
      <c r="P61" s="738"/>
      <c r="Q61" s="738"/>
      <c r="R61" s="738"/>
      <c r="S61" s="738"/>
      <c r="T61" s="738"/>
      <c r="U61" s="738"/>
      <c r="V61" s="738"/>
      <c r="W61" s="738"/>
      <c r="X61" s="738"/>
      <c r="Y61" s="738"/>
      <c r="Z61" s="738"/>
      <c r="AA61" s="738"/>
      <c r="AB61" s="738"/>
      <c r="AC61" s="738"/>
      <c r="AD61" s="738"/>
      <c r="AE61" s="738"/>
      <c r="AF61" s="738"/>
      <c r="AG61" s="738"/>
      <c r="AH61" s="738"/>
      <c r="AI61" s="738"/>
      <c r="AJ61" s="738"/>
      <c r="AK61" s="738"/>
      <c r="AL61" s="738"/>
      <c r="AM61" s="738"/>
      <c r="AN61" s="738"/>
      <c r="AO61" s="738"/>
      <c r="AP61" s="738"/>
      <c r="AQ61" s="738"/>
      <c r="AR61" s="738"/>
      <c r="AS61" s="738"/>
      <c r="AT61" s="738"/>
      <c r="AU61" s="738"/>
      <c r="AV61" s="738"/>
      <c r="AW61" s="738"/>
      <c r="AX61" s="738"/>
      <c r="AY61" s="738"/>
      <c r="AZ61" s="738"/>
      <c r="BA61" s="738"/>
      <c r="BB61" s="738"/>
      <c r="BC61" s="738"/>
      <c r="BD61" s="738"/>
      <c r="BE61" s="738"/>
      <c r="BF61" s="738"/>
      <c r="BG61" s="738"/>
      <c r="BH61" s="739"/>
      <c r="BI61" s="739"/>
      <c r="BJ61" s="739"/>
      <c r="BK61" s="739"/>
      <c r="BL61" s="739"/>
      <c r="BM61" s="739"/>
      <c r="BN61" s="739"/>
    </row>
    <row r="62" spans="1:66" ht="15" customHeight="1" x14ac:dyDescent="0.25">
      <c r="D62" s="2"/>
      <c r="E62" s="2"/>
      <c r="F62" s="2"/>
      <c r="G62" s="2"/>
      <c r="H62" s="2"/>
      <c r="I62" s="2"/>
      <c r="J62" s="2"/>
      <c r="K62" s="758"/>
      <c r="L62" s="2"/>
      <c r="M62" s="2"/>
      <c r="N62" s="4"/>
      <c r="O62" s="4"/>
      <c r="P62" s="738"/>
      <c r="Q62" s="738"/>
      <c r="R62" s="738"/>
      <c r="S62" s="738"/>
      <c r="T62" s="738"/>
      <c r="U62" s="738"/>
      <c r="V62" s="738"/>
      <c r="W62" s="738"/>
      <c r="X62" s="738"/>
      <c r="Y62" s="738"/>
      <c r="Z62" s="738"/>
      <c r="AA62" s="738"/>
      <c r="AB62" s="738"/>
      <c r="AC62" s="738"/>
      <c r="AD62" s="738"/>
      <c r="AE62" s="738"/>
      <c r="AF62" s="738"/>
      <c r="AG62" s="738"/>
      <c r="AH62" s="738"/>
      <c r="AI62" s="738"/>
      <c r="AJ62" s="738"/>
      <c r="AK62" s="738"/>
      <c r="AL62" s="738"/>
      <c r="AM62" s="738"/>
      <c r="AN62" s="738"/>
      <c r="AO62" s="738"/>
      <c r="AP62" s="738"/>
      <c r="AQ62" s="738"/>
      <c r="AR62" s="738"/>
      <c r="AS62" s="738"/>
      <c r="AT62" s="738"/>
      <c r="AU62" s="738"/>
      <c r="AV62" s="738"/>
      <c r="AW62" s="738"/>
      <c r="AX62" s="738"/>
      <c r="AY62" s="738"/>
      <c r="AZ62" s="738"/>
      <c r="BA62" s="738"/>
      <c r="BB62" s="738"/>
      <c r="BC62" s="738"/>
      <c r="BD62" s="738"/>
      <c r="BE62" s="738"/>
      <c r="BF62" s="738"/>
      <c r="BG62" s="738"/>
      <c r="BH62" s="739"/>
      <c r="BI62" s="739"/>
      <c r="BJ62" s="739"/>
      <c r="BK62" s="739"/>
      <c r="BL62" s="739"/>
      <c r="BM62" s="739"/>
      <c r="BN62" s="739"/>
    </row>
    <row r="63" spans="1:66" s="150" customFormat="1" x14ac:dyDescent="0.25">
      <c r="A63" s="822" t="s">
        <v>225</v>
      </c>
      <c r="B63" s="823"/>
      <c r="C63" s="147"/>
      <c r="D63" s="819">
        <v>2024</v>
      </c>
      <c r="E63" s="820"/>
      <c r="F63" s="820"/>
      <c r="G63" s="821"/>
      <c r="H63" s="149"/>
      <c r="I63" s="819">
        <v>2025</v>
      </c>
      <c r="J63" s="820"/>
      <c r="K63" s="820"/>
      <c r="L63" s="821"/>
      <c r="M63" s="149"/>
      <c r="N63" s="15"/>
      <c r="O63" s="16"/>
      <c r="P63" s="740"/>
      <c r="Q63" s="740"/>
      <c r="R63" s="740"/>
      <c r="S63" s="740"/>
      <c r="T63" s="740"/>
      <c r="U63" s="740"/>
      <c r="V63" s="740"/>
      <c r="W63" s="740"/>
      <c r="X63" s="740"/>
      <c r="Y63" s="740"/>
      <c r="Z63" s="740"/>
      <c r="AA63" s="740"/>
      <c r="AB63" s="740"/>
      <c r="AC63" s="740"/>
      <c r="AD63" s="740"/>
      <c r="AE63" s="740"/>
      <c r="AF63" s="740"/>
      <c r="AG63" s="740"/>
      <c r="AH63" s="740"/>
      <c r="AI63" s="740"/>
      <c r="AJ63" s="740"/>
      <c r="AK63" s="740"/>
      <c r="AL63" s="740"/>
      <c r="AM63" s="740"/>
      <c r="AN63" s="740"/>
      <c r="AO63" s="740"/>
      <c r="AP63" s="740"/>
      <c r="AQ63" s="740"/>
      <c r="AR63" s="740"/>
      <c r="AS63" s="740"/>
      <c r="AT63" s="740"/>
      <c r="AU63" s="740"/>
      <c r="AV63" s="740"/>
      <c r="AW63" s="740"/>
      <c r="AX63" s="738"/>
      <c r="AY63" s="740"/>
      <c r="AZ63" s="740"/>
      <c r="BA63" s="740"/>
      <c r="BB63" s="740"/>
      <c r="BC63" s="740"/>
      <c r="BD63" s="740"/>
      <c r="BE63" s="740"/>
      <c r="BF63" s="740"/>
      <c r="BG63" s="740"/>
      <c r="BH63" s="741"/>
      <c r="BI63" s="741"/>
      <c r="BJ63" s="741"/>
      <c r="BK63" s="741"/>
      <c r="BL63" s="741"/>
      <c r="BM63" s="741"/>
      <c r="BN63" s="741"/>
    </row>
    <row r="64" spans="1:66" s="155" customFormat="1" x14ac:dyDescent="0.25">
      <c r="A64" s="824"/>
      <c r="B64" s="825"/>
      <c r="C64" s="151"/>
      <c r="D64" s="18" t="s">
        <v>149</v>
      </c>
      <c r="E64" s="19" t="s">
        <v>150</v>
      </c>
      <c r="F64" s="19" t="s">
        <v>151</v>
      </c>
      <c r="G64" s="20" t="s">
        <v>152</v>
      </c>
      <c r="H64" s="154"/>
      <c r="I64" s="18" t="s">
        <v>149</v>
      </c>
      <c r="J64" s="19" t="s">
        <v>150</v>
      </c>
      <c r="K64" s="793" t="s">
        <v>151</v>
      </c>
      <c r="L64" s="20" t="s">
        <v>152</v>
      </c>
      <c r="M64" s="154"/>
      <c r="N64" s="26">
        <v>2024</v>
      </c>
      <c r="O64" s="27">
        <v>2025</v>
      </c>
      <c r="P64" s="740"/>
      <c r="Q64" s="740"/>
      <c r="R64" s="740"/>
      <c r="S64" s="740"/>
      <c r="T64" s="740"/>
      <c r="U64" s="740"/>
      <c r="V64" s="740"/>
      <c r="W64" s="740"/>
      <c r="X64" s="740"/>
      <c r="Y64" s="740"/>
      <c r="Z64" s="740"/>
      <c r="AA64" s="740"/>
      <c r="AB64" s="740"/>
      <c r="AC64" s="740"/>
      <c r="AD64" s="740"/>
      <c r="AE64" s="740"/>
      <c r="AF64" s="740"/>
      <c r="AG64" s="740"/>
      <c r="AH64" s="740"/>
      <c r="AI64" s="740"/>
      <c r="AJ64" s="740"/>
      <c r="AK64" s="740"/>
      <c r="AL64" s="740"/>
      <c r="AM64" s="740"/>
      <c r="AN64" s="740"/>
      <c r="AO64" s="740"/>
      <c r="AP64" s="740"/>
      <c r="AQ64" s="740"/>
      <c r="AR64" s="740"/>
      <c r="AS64" s="740"/>
      <c r="AT64" s="740"/>
      <c r="AU64" s="740"/>
      <c r="AV64" s="740"/>
      <c r="AW64" s="740"/>
      <c r="AX64" s="738"/>
      <c r="AY64" s="740"/>
      <c r="AZ64" s="740"/>
      <c r="BA64" s="740"/>
      <c r="BB64" s="740"/>
      <c r="BC64" s="740"/>
      <c r="BD64" s="740"/>
      <c r="BE64" s="740"/>
      <c r="BF64" s="740"/>
      <c r="BG64" s="740"/>
      <c r="BH64" s="741"/>
      <c r="BI64" s="741"/>
      <c r="BJ64" s="741"/>
      <c r="BK64" s="741"/>
      <c r="BL64" s="741"/>
      <c r="BM64" s="741"/>
      <c r="BN64" s="741"/>
    </row>
    <row r="65" spans="1:66" ht="6" customHeight="1" x14ac:dyDescent="0.25">
      <c r="D65" s="2"/>
      <c r="E65" s="2"/>
      <c r="F65" s="2"/>
      <c r="G65" s="2"/>
      <c r="H65" s="3"/>
      <c r="I65" s="2"/>
      <c r="J65" s="2"/>
      <c r="K65" s="758"/>
      <c r="L65" s="2"/>
      <c r="M65" s="3"/>
      <c r="N65" s="2"/>
      <c r="O65" s="2"/>
      <c r="P65" s="738"/>
      <c r="Q65" s="738"/>
      <c r="R65" s="738"/>
      <c r="S65" s="738"/>
      <c r="T65" s="738"/>
      <c r="U65" s="738"/>
      <c r="V65" s="738"/>
      <c r="W65" s="738"/>
      <c r="X65" s="738"/>
      <c r="Y65" s="738"/>
      <c r="Z65" s="738"/>
      <c r="AA65" s="738"/>
      <c r="AB65" s="738"/>
      <c r="AC65" s="738"/>
      <c r="AD65" s="738"/>
      <c r="AE65" s="738"/>
      <c r="AF65" s="738"/>
      <c r="AG65" s="738"/>
      <c r="AH65" s="738"/>
      <c r="AI65" s="738"/>
      <c r="AJ65" s="738"/>
      <c r="AK65" s="738"/>
      <c r="AL65" s="738"/>
      <c r="AM65" s="738"/>
      <c r="AN65" s="738"/>
      <c r="AO65" s="738"/>
      <c r="AP65" s="738"/>
      <c r="AQ65" s="738"/>
      <c r="AR65" s="738"/>
      <c r="AS65" s="738"/>
      <c r="AT65" s="738"/>
      <c r="AU65" s="738"/>
      <c r="AV65" s="738"/>
      <c r="AW65" s="738"/>
      <c r="AX65" s="738"/>
      <c r="AY65" s="738"/>
      <c r="AZ65" s="738"/>
      <c r="BA65" s="738"/>
      <c r="BB65" s="738"/>
      <c r="BC65" s="738"/>
      <c r="BD65" s="738"/>
      <c r="BE65" s="738"/>
      <c r="BF65" s="738"/>
      <c r="BG65" s="738"/>
      <c r="BH65" s="739"/>
      <c r="BI65" s="739"/>
      <c r="BJ65" s="739"/>
      <c r="BK65" s="739"/>
      <c r="BL65" s="739"/>
      <c r="BM65" s="739"/>
      <c r="BN65" s="739"/>
    </row>
    <row r="66" spans="1:66" x14ac:dyDescent="0.25">
      <c r="A66" s="156"/>
      <c r="B66" s="157"/>
      <c r="D66" s="158"/>
      <c r="E66" s="159"/>
      <c r="F66" s="159"/>
      <c r="G66" s="160"/>
      <c r="H66" s="3"/>
      <c r="I66" s="158"/>
      <c r="J66" s="159"/>
      <c r="K66" s="796"/>
      <c r="L66" s="160"/>
      <c r="M66" s="3"/>
      <c r="N66" s="766"/>
      <c r="O66" s="162"/>
      <c r="P66" s="738"/>
      <c r="Q66" s="738"/>
      <c r="R66" s="738"/>
      <c r="S66" s="738"/>
      <c r="T66" s="738"/>
      <c r="U66" s="738"/>
      <c r="V66" s="738"/>
      <c r="W66" s="738"/>
      <c r="X66" s="738"/>
      <c r="Y66" s="738"/>
      <c r="Z66" s="738"/>
      <c r="AA66" s="738"/>
      <c r="AB66" s="738"/>
      <c r="AC66" s="738"/>
      <c r="AD66" s="738"/>
      <c r="AE66" s="738"/>
      <c r="AF66" s="738"/>
      <c r="AG66" s="738"/>
      <c r="AH66" s="738"/>
      <c r="AI66" s="738"/>
      <c r="AJ66" s="738"/>
      <c r="AK66" s="738"/>
      <c r="AL66" s="738"/>
      <c r="AM66" s="738"/>
      <c r="AN66" s="738"/>
      <c r="AO66" s="738"/>
      <c r="AP66" s="738"/>
      <c r="AQ66" s="738"/>
      <c r="AR66" s="738"/>
      <c r="AS66" s="738"/>
      <c r="AT66" s="738"/>
      <c r="AU66" s="738"/>
      <c r="AV66" s="738"/>
      <c r="AW66" s="738"/>
      <c r="AX66" s="738"/>
      <c r="AY66" s="738"/>
      <c r="AZ66" s="738"/>
      <c r="BA66" s="738"/>
      <c r="BB66" s="738"/>
      <c r="BC66" s="738"/>
      <c r="BD66" s="738"/>
      <c r="BE66" s="738"/>
      <c r="BF66" s="738"/>
      <c r="BG66" s="738"/>
      <c r="BH66" s="739"/>
      <c r="BI66" s="739"/>
      <c r="BJ66" s="739"/>
      <c r="BK66" s="739"/>
      <c r="BL66" s="739"/>
      <c r="BM66" s="739"/>
      <c r="BN66" s="739"/>
    </row>
    <row r="67" spans="1:66" s="465" customFormat="1" x14ac:dyDescent="0.25">
      <c r="A67" s="508" t="s">
        <v>5</v>
      </c>
      <c r="B67" s="510"/>
      <c r="D67" s="88">
        <f>SUM(D68:D69)</f>
        <v>57.924480270000004</v>
      </c>
      <c r="E67" s="89">
        <f>SUM(E68:E69)</f>
        <v>95.735809369999998</v>
      </c>
      <c r="F67" s="89">
        <f>SUM(F68:F69)</f>
        <v>68.580002666845331</v>
      </c>
      <c r="G67" s="90">
        <f>SUM(G68:G69)</f>
        <v>138</v>
      </c>
      <c r="H67" s="775"/>
      <c r="I67" s="88">
        <f>SUM(I68:I69)</f>
        <v>116.89077074999999</v>
      </c>
      <c r="J67" s="89">
        <f>SUM(J68:J69)</f>
        <v>90.943397000000004</v>
      </c>
      <c r="K67" s="89">
        <f>SUM(K68:K69)</f>
        <v>68.98352921</v>
      </c>
      <c r="L67" s="90">
        <f>SUM(L68:L69)</f>
        <v>102.084805</v>
      </c>
      <c r="M67" s="775"/>
      <c r="N67" s="661">
        <f>SUM(D67:G67)</f>
        <v>360.24029230684533</v>
      </c>
      <c r="O67" s="776">
        <f>SUM(I67:L67)</f>
        <v>378.90250196000005</v>
      </c>
      <c r="P67" s="777"/>
      <c r="Q67" s="777"/>
      <c r="R67" s="777"/>
      <c r="S67" s="777"/>
      <c r="T67" s="777"/>
      <c r="U67" s="777"/>
      <c r="V67" s="777"/>
      <c r="W67" s="777"/>
      <c r="X67" s="777"/>
      <c r="Y67" s="777"/>
      <c r="Z67" s="777"/>
      <c r="AA67" s="777"/>
      <c r="AB67" s="777"/>
      <c r="AC67" s="777"/>
      <c r="AD67" s="777"/>
      <c r="AE67" s="777"/>
      <c r="AF67" s="777"/>
      <c r="AG67" s="777"/>
      <c r="AH67" s="777"/>
      <c r="AI67" s="777"/>
      <c r="AJ67" s="777"/>
      <c r="AK67" s="777"/>
      <c r="AL67" s="777"/>
      <c r="AM67" s="777"/>
      <c r="AN67" s="777"/>
      <c r="AO67" s="777"/>
      <c r="AP67" s="777"/>
      <c r="AQ67" s="777"/>
      <c r="AR67" s="777"/>
      <c r="AS67" s="777"/>
      <c r="AT67" s="777"/>
      <c r="AU67" s="777"/>
      <c r="AV67" s="777"/>
      <c r="AW67" s="777"/>
      <c r="AX67" s="777"/>
      <c r="AY67" s="777"/>
      <c r="AZ67" s="777"/>
      <c r="BA67" s="777"/>
      <c r="BB67" s="777"/>
      <c r="BC67" s="777"/>
      <c r="BD67" s="777"/>
      <c r="BE67" s="777"/>
      <c r="BF67" s="777"/>
      <c r="BG67" s="777"/>
      <c r="BH67" s="778"/>
      <c r="BI67" s="778"/>
      <c r="BJ67" s="778"/>
      <c r="BK67" s="778"/>
      <c r="BL67" s="778"/>
      <c r="BM67" s="778"/>
      <c r="BN67" s="778"/>
    </row>
    <row r="68" spans="1:66" s="522" customFormat="1" x14ac:dyDescent="0.25">
      <c r="A68" s="172" t="s">
        <v>83</v>
      </c>
      <c r="B68" s="406"/>
      <c r="D68" s="311">
        <v>57.924480270000004</v>
      </c>
      <c r="E68" s="608">
        <v>95.735809369999998</v>
      </c>
      <c r="F68" s="608">
        <v>68.580002666845331</v>
      </c>
      <c r="G68" s="609">
        <v>138</v>
      </c>
      <c r="H68" s="751"/>
      <c r="I68" s="311">
        <v>116.89077074999999</v>
      </c>
      <c r="J68" s="608">
        <v>90.943397000000004</v>
      </c>
      <c r="K68" s="608">
        <v>68.98352921</v>
      </c>
      <c r="L68" s="609">
        <v>102.084805</v>
      </c>
      <c r="M68" s="751"/>
      <c r="N68" s="769">
        <f>SUM(D68:G68)</f>
        <v>360.24029230684533</v>
      </c>
      <c r="O68" s="546">
        <f>SUM(I68:L68)</f>
        <v>378.90250196000005</v>
      </c>
      <c r="P68" s="777"/>
      <c r="Q68" s="777"/>
      <c r="R68" s="777"/>
      <c r="S68" s="777"/>
      <c r="T68" s="777"/>
      <c r="U68" s="777"/>
      <c r="V68" s="777"/>
      <c r="W68" s="777"/>
      <c r="X68" s="777"/>
      <c r="Y68" s="777"/>
      <c r="Z68" s="777"/>
      <c r="AA68" s="777"/>
      <c r="AB68" s="777"/>
      <c r="AC68" s="777"/>
      <c r="AD68" s="777"/>
      <c r="AE68" s="777"/>
      <c r="AF68" s="777"/>
      <c r="AG68" s="777"/>
      <c r="AH68" s="777"/>
      <c r="AI68" s="777"/>
      <c r="AJ68" s="777"/>
      <c r="AK68" s="777"/>
      <c r="AL68" s="777"/>
      <c r="AM68" s="777"/>
      <c r="AN68" s="777"/>
      <c r="AO68" s="777"/>
      <c r="AP68" s="777"/>
      <c r="AQ68" s="777"/>
      <c r="AR68" s="777"/>
      <c r="AS68" s="777"/>
      <c r="AT68" s="777"/>
      <c r="AU68" s="777"/>
      <c r="AV68" s="777"/>
      <c r="AW68" s="777"/>
      <c r="AX68" s="777"/>
      <c r="AY68" s="777"/>
      <c r="AZ68" s="777"/>
      <c r="BA68" s="777"/>
      <c r="BB68" s="777"/>
      <c r="BC68" s="777"/>
      <c r="BD68" s="777"/>
      <c r="BE68" s="777"/>
      <c r="BF68" s="777"/>
      <c r="BG68" s="777"/>
      <c r="BH68" s="778"/>
      <c r="BI68" s="778"/>
      <c r="BJ68" s="778"/>
      <c r="BK68" s="778"/>
      <c r="BL68" s="778"/>
      <c r="BM68" s="778"/>
      <c r="BN68" s="778"/>
    </row>
    <row r="69" spans="1:66" s="522" customFormat="1" x14ac:dyDescent="0.25">
      <c r="A69" s="172" t="s">
        <v>84</v>
      </c>
      <c r="B69" s="406"/>
      <c r="D69" s="311">
        <v>0</v>
      </c>
      <c r="E69" s="608">
        <v>0</v>
      </c>
      <c r="F69" s="608">
        <v>0</v>
      </c>
      <c r="G69" s="609">
        <v>0</v>
      </c>
      <c r="H69" s="751"/>
      <c r="I69" s="311">
        <v>0</v>
      </c>
      <c r="J69" s="608">
        <v>0</v>
      </c>
      <c r="K69" s="608">
        <v>0</v>
      </c>
      <c r="L69" s="609">
        <v>0</v>
      </c>
      <c r="M69" s="751"/>
      <c r="N69" s="769">
        <v>0</v>
      </c>
      <c r="O69" s="546">
        <v>0</v>
      </c>
      <c r="P69" s="777"/>
      <c r="Q69" s="777"/>
      <c r="R69" s="777"/>
      <c r="S69" s="777"/>
      <c r="T69" s="777"/>
      <c r="U69" s="777"/>
      <c r="V69" s="777"/>
      <c r="W69" s="777"/>
      <c r="X69" s="777"/>
      <c r="Y69" s="777"/>
      <c r="Z69" s="777"/>
      <c r="AA69" s="777"/>
      <c r="AB69" s="777"/>
      <c r="AC69" s="777"/>
      <c r="AD69" s="777"/>
      <c r="AE69" s="777"/>
      <c r="AF69" s="777"/>
      <c r="AG69" s="777"/>
      <c r="AH69" s="777"/>
      <c r="AI69" s="777"/>
      <c r="AJ69" s="777"/>
      <c r="AK69" s="777"/>
      <c r="AL69" s="777"/>
      <c r="AM69" s="777"/>
      <c r="AN69" s="777"/>
      <c r="AO69" s="777"/>
      <c r="AP69" s="777"/>
      <c r="AQ69" s="777"/>
      <c r="AR69" s="777"/>
      <c r="AS69" s="777"/>
      <c r="AT69" s="777"/>
      <c r="AU69" s="777"/>
      <c r="AV69" s="777"/>
      <c r="AW69" s="777"/>
      <c r="AX69" s="777"/>
      <c r="AY69" s="777"/>
      <c r="AZ69" s="777"/>
      <c r="BA69" s="777"/>
      <c r="BB69" s="777"/>
      <c r="BC69" s="777"/>
      <c r="BD69" s="777"/>
      <c r="BE69" s="777"/>
      <c r="BF69" s="777"/>
      <c r="BG69" s="777"/>
      <c r="BH69" s="778"/>
      <c r="BI69" s="778"/>
      <c r="BJ69" s="778"/>
      <c r="BK69" s="778"/>
      <c r="BL69" s="778"/>
      <c r="BM69" s="778"/>
      <c r="BN69" s="778"/>
    </row>
    <row r="70" spans="1:66" x14ac:dyDescent="0.25">
      <c r="A70" s="179"/>
      <c r="B70" s="180"/>
      <c r="D70" s="143"/>
      <c r="E70" s="144"/>
      <c r="F70" s="144"/>
      <c r="G70" s="145"/>
      <c r="H70" s="3"/>
      <c r="I70" s="143"/>
      <c r="J70" s="144"/>
      <c r="K70" s="484"/>
      <c r="L70" s="145"/>
      <c r="M70" s="3"/>
      <c r="N70" s="767"/>
      <c r="O70" s="182"/>
      <c r="P70" s="738"/>
      <c r="Q70" s="738"/>
      <c r="R70" s="738"/>
      <c r="S70" s="738"/>
      <c r="T70" s="738"/>
      <c r="U70" s="738"/>
      <c r="V70" s="738"/>
      <c r="W70" s="738"/>
      <c r="X70" s="738"/>
      <c r="Y70" s="738"/>
      <c r="Z70" s="738"/>
      <c r="AA70" s="738"/>
      <c r="AB70" s="738"/>
      <c r="AC70" s="738"/>
      <c r="AD70" s="738"/>
      <c r="AE70" s="738"/>
      <c r="AF70" s="738"/>
      <c r="AG70" s="738"/>
      <c r="AH70" s="738"/>
      <c r="AI70" s="738"/>
      <c r="AJ70" s="738"/>
      <c r="AK70" s="738"/>
      <c r="AL70" s="738"/>
      <c r="AM70" s="738"/>
      <c r="AN70" s="738"/>
      <c r="AO70" s="738"/>
      <c r="AP70" s="738"/>
      <c r="AQ70" s="738"/>
      <c r="AR70" s="738"/>
      <c r="AS70" s="738"/>
      <c r="AT70" s="738"/>
      <c r="AU70" s="738"/>
      <c r="AV70" s="738"/>
      <c r="AW70" s="738"/>
      <c r="AX70" s="738"/>
      <c r="AY70" s="738"/>
      <c r="AZ70" s="738"/>
      <c r="BA70" s="738"/>
      <c r="BB70" s="738"/>
      <c r="BC70" s="738"/>
      <c r="BD70" s="738"/>
      <c r="BE70" s="738"/>
      <c r="BF70" s="738"/>
      <c r="BG70" s="738"/>
      <c r="BH70" s="739"/>
      <c r="BI70" s="739"/>
      <c r="BJ70" s="739"/>
      <c r="BK70" s="739"/>
      <c r="BL70" s="739"/>
      <c r="BM70" s="739"/>
      <c r="BN70" s="739"/>
    </row>
    <row r="71" spans="1:66" ht="15" customHeight="1" x14ac:dyDescent="0.25">
      <c r="A71" s="6"/>
      <c r="B71" s="7"/>
      <c r="C71" s="8"/>
      <c r="H71" s="7"/>
      <c r="I71" s="773"/>
      <c r="J71" s="773"/>
      <c r="M71" s="7"/>
      <c r="N71" s="7"/>
      <c r="O71" s="9"/>
      <c r="P71" s="738"/>
      <c r="Q71" s="738"/>
      <c r="R71" s="738"/>
      <c r="S71" s="738"/>
      <c r="T71" s="738"/>
      <c r="U71" s="738"/>
      <c r="V71" s="738"/>
      <c r="W71" s="738"/>
      <c r="X71" s="738"/>
      <c r="Y71" s="738"/>
      <c r="Z71" s="738"/>
      <c r="AA71" s="738"/>
      <c r="AB71" s="738"/>
      <c r="AC71" s="738"/>
      <c r="AD71" s="738"/>
      <c r="AE71" s="738"/>
      <c r="AF71" s="738"/>
      <c r="AG71" s="738"/>
      <c r="AH71" s="738"/>
      <c r="AI71" s="738"/>
      <c r="AJ71" s="738"/>
      <c r="AK71" s="738"/>
      <c r="AL71" s="738"/>
      <c r="AM71" s="738"/>
      <c r="AN71" s="738"/>
      <c r="AO71" s="738"/>
      <c r="AP71" s="738"/>
      <c r="AQ71" s="738"/>
      <c r="AR71" s="738"/>
      <c r="AS71" s="738"/>
      <c r="AT71" s="738"/>
      <c r="AU71" s="738"/>
      <c r="AV71" s="738"/>
      <c r="AW71" s="738"/>
      <c r="AX71" s="738"/>
      <c r="AY71" s="738"/>
      <c r="AZ71" s="738"/>
      <c r="BA71" s="738"/>
      <c r="BB71" s="738"/>
      <c r="BC71" s="738"/>
      <c r="BD71" s="738"/>
      <c r="BE71" s="738"/>
      <c r="BF71" s="738"/>
      <c r="BG71" s="738"/>
      <c r="BH71" s="739"/>
      <c r="BI71" s="739"/>
      <c r="BJ71" s="739"/>
      <c r="BK71" s="739"/>
      <c r="BL71" s="739"/>
      <c r="BM71" s="739"/>
      <c r="BN71" s="739"/>
    </row>
    <row r="72" spans="1:66" x14ac:dyDescent="0.25">
      <c r="A72" s="822" t="s">
        <v>226</v>
      </c>
      <c r="B72" s="823"/>
      <c r="C72" s="10"/>
      <c r="D72" s="819">
        <v>2024</v>
      </c>
      <c r="E72" s="820"/>
      <c r="F72" s="820"/>
      <c r="G72" s="821"/>
      <c r="H72" s="3"/>
      <c r="I72" s="819">
        <v>2025</v>
      </c>
      <c r="J72" s="820"/>
      <c r="K72" s="820"/>
      <c r="L72" s="821"/>
      <c r="M72" s="3"/>
      <c r="N72" s="15"/>
      <c r="O72" s="16"/>
      <c r="P72" s="738"/>
      <c r="Q72" s="738"/>
      <c r="R72" s="738"/>
      <c r="S72" s="738"/>
      <c r="T72" s="738"/>
      <c r="U72" s="738"/>
      <c r="V72" s="738"/>
      <c r="W72" s="738"/>
      <c r="X72" s="738"/>
      <c r="Y72" s="738"/>
      <c r="Z72" s="738"/>
      <c r="AA72" s="738"/>
      <c r="AB72" s="738"/>
      <c r="AC72" s="738"/>
      <c r="AD72" s="738"/>
      <c r="AE72" s="738"/>
      <c r="AF72" s="738"/>
      <c r="AG72" s="738"/>
      <c r="AH72" s="738"/>
      <c r="AI72" s="738"/>
      <c r="AJ72" s="738"/>
      <c r="AK72" s="738"/>
      <c r="AL72" s="738"/>
      <c r="AM72" s="738"/>
      <c r="AN72" s="738"/>
      <c r="AO72" s="738"/>
      <c r="AP72" s="738"/>
      <c r="AQ72" s="738"/>
      <c r="AR72" s="738"/>
      <c r="AS72" s="738"/>
      <c r="AT72" s="738"/>
      <c r="AU72" s="738"/>
      <c r="AV72" s="738"/>
      <c r="AW72" s="738"/>
      <c r="AX72" s="738"/>
      <c r="AY72" s="738"/>
      <c r="AZ72" s="738"/>
      <c r="BA72" s="738"/>
      <c r="BB72" s="738"/>
      <c r="BC72" s="738"/>
      <c r="BD72" s="738"/>
      <c r="BE72" s="738"/>
      <c r="BF72" s="738"/>
      <c r="BG72" s="738"/>
      <c r="BH72" s="739"/>
      <c r="BI72" s="739"/>
      <c r="BJ72" s="739"/>
      <c r="BK72" s="739"/>
      <c r="BL72" s="739"/>
      <c r="BM72" s="739"/>
      <c r="BN72" s="739"/>
    </row>
    <row r="73" spans="1:66" s="28" customFormat="1" x14ac:dyDescent="0.25">
      <c r="A73" s="824"/>
      <c r="B73" s="825"/>
      <c r="C73" s="17"/>
      <c r="D73" s="18" t="s">
        <v>149</v>
      </c>
      <c r="E73" s="19" t="s">
        <v>150</v>
      </c>
      <c r="F73" s="19" t="s">
        <v>151</v>
      </c>
      <c r="G73" s="20" t="s">
        <v>152</v>
      </c>
      <c r="H73" s="23"/>
      <c r="I73" s="18" t="s">
        <v>149</v>
      </c>
      <c r="J73" s="19" t="s">
        <v>150</v>
      </c>
      <c r="K73" s="793" t="s">
        <v>151</v>
      </c>
      <c r="L73" s="20" t="s">
        <v>152</v>
      </c>
      <c r="M73" s="23"/>
      <c r="N73" s="26">
        <v>2024</v>
      </c>
      <c r="O73" s="27">
        <v>2025</v>
      </c>
      <c r="P73" s="738"/>
      <c r="Q73" s="738"/>
      <c r="R73" s="738"/>
      <c r="S73" s="738"/>
      <c r="T73" s="738"/>
      <c r="U73" s="738"/>
      <c r="V73" s="738"/>
      <c r="W73" s="738"/>
      <c r="X73" s="738"/>
      <c r="Y73" s="738"/>
      <c r="Z73" s="738"/>
      <c r="AA73" s="738"/>
      <c r="AB73" s="738"/>
      <c r="AC73" s="738"/>
      <c r="AD73" s="738"/>
      <c r="AE73" s="738"/>
      <c r="AF73" s="738"/>
      <c r="AG73" s="738"/>
      <c r="AH73" s="738"/>
      <c r="AI73" s="738"/>
      <c r="AJ73" s="738"/>
      <c r="AK73" s="738"/>
      <c r="AL73" s="738"/>
      <c r="AM73" s="738"/>
      <c r="AN73" s="738"/>
      <c r="AO73" s="738"/>
      <c r="AP73" s="738"/>
      <c r="AQ73" s="738"/>
      <c r="AR73" s="738"/>
      <c r="AS73" s="738"/>
      <c r="AT73" s="738"/>
      <c r="AU73" s="738"/>
      <c r="AV73" s="738"/>
      <c r="AW73" s="738"/>
      <c r="AX73" s="738"/>
      <c r="AY73" s="738"/>
      <c r="AZ73" s="738"/>
      <c r="BA73" s="738"/>
      <c r="BB73" s="738"/>
      <c r="BC73" s="738"/>
      <c r="BD73" s="738"/>
      <c r="BE73" s="738"/>
      <c r="BF73" s="738"/>
      <c r="BG73" s="738"/>
      <c r="BH73" s="739"/>
      <c r="BI73" s="739"/>
      <c r="BJ73" s="739"/>
      <c r="BK73" s="739"/>
      <c r="BL73" s="739"/>
      <c r="BM73" s="739"/>
      <c r="BN73" s="739"/>
    </row>
    <row r="74" spans="1:66" ht="6" customHeight="1" x14ac:dyDescent="0.25">
      <c r="D74" s="2"/>
      <c r="E74" s="2"/>
      <c r="F74" s="2"/>
      <c r="G74" s="2"/>
      <c r="H74" s="3"/>
      <c r="I74" s="2"/>
      <c r="J74" s="2"/>
      <c r="K74" s="758"/>
      <c r="L74" s="2"/>
      <c r="M74" s="3"/>
      <c r="N74" s="5"/>
      <c r="O74" s="5"/>
      <c r="P74" s="738"/>
      <c r="Q74" s="738"/>
      <c r="R74" s="738"/>
      <c r="S74" s="738"/>
      <c r="T74" s="738"/>
      <c r="U74" s="738"/>
      <c r="V74" s="738"/>
      <c r="W74" s="738"/>
      <c r="X74" s="738"/>
      <c r="Y74" s="738"/>
      <c r="Z74" s="738"/>
      <c r="AA74" s="738"/>
      <c r="AB74" s="738"/>
      <c r="AC74" s="738"/>
      <c r="AD74" s="738"/>
      <c r="AE74" s="738"/>
      <c r="AF74" s="738"/>
      <c r="AG74" s="738"/>
      <c r="AH74" s="738"/>
      <c r="AI74" s="738"/>
      <c r="AJ74" s="738"/>
      <c r="AK74" s="738"/>
      <c r="AL74" s="738"/>
      <c r="AM74" s="738"/>
      <c r="AN74" s="738"/>
      <c r="AO74" s="738"/>
      <c r="AP74" s="738"/>
      <c r="AQ74" s="738"/>
      <c r="AR74" s="738"/>
      <c r="AS74" s="738"/>
      <c r="AT74" s="738"/>
      <c r="AU74" s="738"/>
      <c r="AV74" s="738"/>
      <c r="AW74" s="738"/>
      <c r="AX74" s="738"/>
      <c r="AY74" s="738"/>
      <c r="AZ74" s="738"/>
      <c r="BA74" s="738"/>
      <c r="BB74" s="738"/>
      <c r="BC74" s="738"/>
      <c r="BD74" s="738"/>
      <c r="BE74" s="738"/>
      <c r="BF74" s="738"/>
      <c r="BG74" s="738"/>
      <c r="BH74" s="739"/>
      <c r="BI74" s="739"/>
      <c r="BJ74" s="739"/>
      <c r="BK74" s="739"/>
      <c r="BL74" s="739"/>
      <c r="BM74" s="739"/>
      <c r="BN74" s="739"/>
    </row>
    <row r="75" spans="1:66" x14ac:dyDescent="0.25">
      <c r="A75" s="183"/>
      <c r="B75" s="184"/>
      <c r="C75" s="185"/>
      <c r="D75" s="186"/>
      <c r="E75" s="187"/>
      <c r="F75" s="187"/>
      <c r="G75" s="184"/>
      <c r="H75" s="1"/>
      <c r="I75" s="186"/>
      <c r="J75" s="187"/>
      <c r="K75" s="797"/>
      <c r="L75" s="184"/>
      <c r="M75" s="1"/>
      <c r="N75" s="186"/>
      <c r="O75" s="184"/>
      <c r="P75" s="738"/>
      <c r="Q75" s="738"/>
      <c r="R75" s="738"/>
      <c r="S75" s="738"/>
      <c r="T75" s="738"/>
      <c r="U75" s="738"/>
      <c r="V75" s="738"/>
      <c r="W75" s="738"/>
      <c r="X75" s="738"/>
      <c r="Y75" s="738"/>
      <c r="Z75" s="738"/>
      <c r="AA75" s="738"/>
      <c r="AB75" s="738"/>
      <c r="AC75" s="738"/>
      <c r="AD75" s="738"/>
      <c r="AE75" s="738"/>
      <c r="AF75" s="738"/>
      <c r="AG75" s="738"/>
      <c r="AH75" s="738"/>
      <c r="AI75" s="738"/>
      <c r="AJ75" s="738"/>
      <c r="AK75" s="738"/>
      <c r="AL75" s="738"/>
      <c r="AM75" s="738"/>
      <c r="AN75" s="738"/>
      <c r="AO75" s="738"/>
      <c r="AP75" s="738"/>
      <c r="AQ75" s="738"/>
      <c r="AR75" s="738"/>
      <c r="AS75" s="738"/>
      <c r="AT75" s="738"/>
      <c r="AU75" s="738"/>
      <c r="AV75" s="738"/>
      <c r="AW75" s="738"/>
      <c r="AX75" s="738"/>
      <c r="AY75" s="738"/>
      <c r="AZ75" s="738"/>
      <c r="BA75" s="738"/>
      <c r="BB75" s="738"/>
      <c r="BC75" s="738"/>
      <c r="BD75" s="738"/>
      <c r="BE75" s="738"/>
      <c r="BF75" s="738"/>
      <c r="BG75" s="738"/>
      <c r="BH75" s="739"/>
      <c r="BI75" s="739"/>
      <c r="BJ75" s="739"/>
      <c r="BK75" s="739"/>
      <c r="BL75" s="739"/>
      <c r="BM75" s="739"/>
      <c r="BN75" s="739"/>
    </row>
    <row r="76" spans="1:66" x14ac:dyDescent="0.25">
      <c r="A76" s="188" t="s">
        <v>183</v>
      </c>
      <c r="B76" s="189"/>
      <c r="C76" s="190"/>
      <c r="D76" s="191"/>
      <c r="E76" s="192"/>
      <c r="F76" s="192"/>
      <c r="G76" s="193"/>
      <c r="H76" s="1"/>
      <c r="I76" s="191"/>
      <c r="J76" s="192"/>
      <c r="K76" s="192"/>
      <c r="L76" s="193"/>
      <c r="M76" s="1"/>
      <c r="N76" s="768"/>
      <c r="O76" s="189"/>
      <c r="P76" s="738"/>
      <c r="Q76" s="738"/>
      <c r="R76" s="738"/>
      <c r="S76" s="738"/>
      <c r="T76" s="738"/>
      <c r="U76" s="738"/>
      <c r="V76" s="738"/>
      <c r="W76" s="738"/>
      <c r="X76" s="738"/>
      <c r="Y76" s="738"/>
      <c r="Z76" s="738"/>
      <c r="AA76" s="738"/>
      <c r="AB76" s="738"/>
      <c r="AC76" s="738"/>
      <c r="AD76" s="738"/>
      <c r="AE76" s="738"/>
      <c r="AF76" s="738"/>
      <c r="AG76" s="738"/>
      <c r="AH76" s="738"/>
      <c r="AI76" s="738"/>
      <c r="AJ76" s="738"/>
      <c r="AK76" s="738"/>
      <c r="AL76" s="738"/>
      <c r="AM76" s="738"/>
      <c r="AN76" s="738"/>
      <c r="AO76" s="738"/>
      <c r="AP76" s="738"/>
      <c r="AQ76" s="738"/>
      <c r="AR76" s="738"/>
      <c r="AS76" s="738"/>
      <c r="AT76" s="738"/>
      <c r="AU76" s="738"/>
      <c r="AV76" s="738"/>
      <c r="AW76" s="738"/>
      <c r="AX76" s="738"/>
      <c r="AY76" s="738"/>
      <c r="AZ76" s="738"/>
      <c r="BA76" s="738"/>
      <c r="BB76" s="738"/>
      <c r="BC76" s="738"/>
      <c r="BD76" s="738"/>
      <c r="BE76" s="738"/>
      <c r="BF76" s="738"/>
      <c r="BG76" s="738"/>
      <c r="BH76" s="739"/>
      <c r="BI76" s="739"/>
      <c r="BJ76" s="739"/>
      <c r="BK76" s="739"/>
      <c r="BL76" s="739"/>
      <c r="BM76" s="739"/>
      <c r="BN76" s="739"/>
    </row>
    <row r="77" spans="1:66" x14ac:dyDescent="0.25">
      <c r="A77" s="195" t="s">
        <v>184</v>
      </c>
      <c r="B77" s="196"/>
      <c r="C77" s="190"/>
      <c r="D77" s="77">
        <v>0</v>
      </c>
      <c r="E77" s="78">
        <v>0</v>
      </c>
      <c r="F77" s="78">
        <v>0</v>
      </c>
      <c r="G77" s="197">
        <v>0</v>
      </c>
      <c r="H77" s="198"/>
      <c r="I77" s="77">
        <v>0</v>
      </c>
      <c r="J77" s="78">
        <v>228.24981705250002</v>
      </c>
      <c r="K77" s="78">
        <v>169.8247860724</v>
      </c>
      <c r="L77" s="197">
        <v>100.90090542557999</v>
      </c>
      <c r="M77" s="198"/>
      <c r="N77" s="77">
        <v>0</v>
      </c>
      <c r="O77" s="202">
        <f t="shared" ref="O77:O85" si="15">INDEX(I77:L77,1,COUNT(I77:L77))</f>
        <v>100.90090542557999</v>
      </c>
      <c r="P77" s="738"/>
      <c r="Q77" s="738"/>
      <c r="R77" s="738"/>
      <c r="S77" s="738"/>
      <c r="T77" s="738"/>
      <c r="U77" s="738"/>
      <c r="V77" s="738"/>
      <c r="W77" s="738"/>
      <c r="X77" s="738"/>
      <c r="Y77" s="738"/>
      <c r="Z77" s="738"/>
      <c r="AA77" s="738"/>
      <c r="AB77" s="738"/>
      <c r="AC77" s="738"/>
      <c r="AD77" s="738"/>
      <c r="AE77" s="738"/>
      <c r="AF77" s="738"/>
      <c r="AG77" s="738"/>
      <c r="AH77" s="738"/>
      <c r="AI77" s="738"/>
      <c r="AJ77" s="738"/>
      <c r="AK77" s="738"/>
      <c r="AL77" s="738"/>
      <c r="AM77" s="738"/>
      <c r="AN77" s="738"/>
      <c r="AO77" s="738"/>
      <c r="AP77" s="738"/>
      <c r="AQ77" s="738"/>
      <c r="AR77" s="738"/>
      <c r="AS77" s="738"/>
      <c r="AT77" s="738"/>
      <c r="AU77" s="738"/>
      <c r="AV77" s="738"/>
      <c r="AW77" s="738"/>
      <c r="AX77" s="738"/>
      <c r="AY77" s="738"/>
      <c r="AZ77" s="738"/>
      <c r="BA77" s="738"/>
      <c r="BB77" s="738"/>
      <c r="BC77" s="738"/>
      <c r="BD77" s="738"/>
      <c r="BE77" s="738"/>
      <c r="BF77" s="738"/>
      <c r="BG77" s="738"/>
      <c r="BH77" s="739"/>
      <c r="BI77" s="739"/>
      <c r="BJ77" s="739"/>
      <c r="BK77" s="739"/>
      <c r="BL77" s="739"/>
      <c r="BM77" s="739"/>
      <c r="BN77" s="739"/>
    </row>
    <row r="78" spans="1:66" x14ac:dyDescent="0.25">
      <c r="A78" s="195" t="s">
        <v>96</v>
      </c>
      <c r="B78" s="203"/>
      <c r="C78" s="204"/>
      <c r="D78" s="77">
        <v>0</v>
      </c>
      <c r="E78" s="78">
        <v>0</v>
      </c>
      <c r="F78" s="78">
        <v>0</v>
      </c>
      <c r="G78" s="197">
        <v>0</v>
      </c>
      <c r="H78" s="198"/>
      <c r="I78" s="77">
        <v>0</v>
      </c>
      <c r="J78" s="78">
        <v>173.29987731282</v>
      </c>
      <c r="K78" s="78">
        <v>169.51475973312</v>
      </c>
      <c r="L78" s="197">
        <v>144.32371605861999</v>
      </c>
      <c r="M78" s="198"/>
      <c r="N78" s="77">
        <v>0</v>
      </c>
      <c r="O78" s="202">
        <f t="shared" si="15"/>
        <v>144.32371605861999</v>
      </c>
      <c r="P78" s="738"/>
      <c r="Q78" s="738"/>
      <c r="R78" s="738"/>
      <c r="S78" s="738"/>
      <c r="T78" s="738"/>
      <c r="U78" s="738"/>
      <c r="V78" s="738"/>
      <c r="W78" s="738"/>
      <c r="X78" s="738"/>
      <c r="Y78" s="738"/>
      <c r="Z78" s="738"/>
      <c r="AA78" s="738"/>
      <c r="AB78" s="738"/>
      <c r="AC78" s="738"/>
      <c r="AD78" s="738"/>
      <c r="AE78" s="738"/>
      <c r="AF78" s="738"/>
      <c r="AG78" s="738"/>
      <c r="AH78" s="738"/>
      <c r="AI78" s="738"/>
      <c r="AJ78" s="738"/>
      <c r="AK78" s="738"/>
      <c r="AL78" s="738"/>
      <c r="AM78" s="738"/>
      <c r="AN78" s="738"/>
      <c r="AO78" s="738"/>
      <c r="AP78" s="738"/>
      <c r="AQ78" s="738"/>
      <c r="AR78" s="738"/>
      <c r="AS78" s="738"/>
      <c r="AT78" s="738"/>
      <c r="AU78" s="738"/>
      <c r="AV78" s="738"/>
      <c r="AW78" s="738"/>
      <c r="AX78" s="738"/>
      <c r="AY78" s="738"/>
      <c r="AZ78" s="738"/>
      <c r="BA78" s="738"/>
      <c r="BB78" s="738"/>
      <c r="BC78" s="738"/>
      <c r="BD78" s="738"/>
      <c r="BE78" s="738"/>
      <c r="BF78" s="738"/>
      <c r="BG78" s="738"/>
      <c r="BH78" s="739"/>
      <c r="BI78" s="739"/>
      <c r="BJ78" s="739"/>
      <c r="BK78" s="739"/>
      <c r="BL78" s="739"/>
      <c r="BM78" s="739"/>
      <c r="BN78" s="739"/>
    </row>
    <row r="79" spans="1:66" x14ac:dyDescent="0.25">
      <c r="A79" s="195" t="s">
        <v>50</v>
      </c>
      <c r="B79" s="203"/>
      <c r="C79" s="204"/>
      <c r="D79" s="77">
        <v>0</v>
      </c>
      <c r="E79" s="78">
        <v>0</v>
      </c>
      <c r="F79" s="78">
        <v>0</v>
      </c>
      <c r="G79" s="197">
        <v>0</v>
      </c>
      <c r="H79" s="198"/>
      <c r="I79" s="77">
        <v>0</v>
      </c>
      <c r="J79" s="78">
        <v>131.84920787999999</v>
      </c>
      <c r="K79" s="78">
        <v>106.838413809</v>
      </c>
      <c r="L79" s="197">
        <v>73.646199639000002</v>
      </c>
      <c r="M79" s="198"/>
      <c r="N79" s="77">
        <v>0</v>
      </c>
      <c r="O79" s="202">
        <f t="shared" si="15"/>
        <v>73.646199639000002</v>
      </c>
      <c r="P79" s="738"/>
      <c r="Q79" s="738"/>
      <c r="R79" s="738"/>
      <c r="S79" s="738"/>
      <c r="T79" s="738"/>
      <c r="U79" s="738"/>
      <c r="V79" s="738"/>
      <c r="W79" s="738"/>
      <c r="X79" s="738"/>
      <c r="Y79" s="738"/>
      <c r="Z79" s="738"/>
      <c r="AA79" s="738"/>
      <c r="AB79" s="738"/>
      <c r="AC79" s="738"/>
      <c r="AD79" s="738"/>
      <c r="AE79" s="738"/>
      <c r="AF79" s="738"/>
      <c r="AG79" s="738"/>
      <c r="AH79" s="738"/>
      <c r="AI79" s="738"/>
      <c r="AJ79" s="738"/>
      <c r="AK79" s="738"/>
      <c r="AL79" s="738"/>
      <c r="AM79" s="738"/>
      <c r="AN79" s="738"/>
      <c r="AO79" s="738"/>
      <c r="AP79" s="738"/>
      <c r="AQ79" s="738"/>
      <c r="AR79" s="738"/>
      <c r="AS79" s="738"/>
      <c r="AT79" s="738"/>
      <c r="AU79" s="738"/>
      <c r="AV79" s="738"/>
      <c r="AW79" s="738"/>
      <c r="AX79" s="738"/>
      <c r="AY79" s="738"/>
      <c r="AZ79" s="738"/>
      <c r="BA79" s="738"/>
      <c r="BB79" s="738"/>
      <c r="BC79" s="738"/>
      <c r="BD79" s="738"/>
      <c r="BE79" s="738"/>
      <c r="BF79" s="738"/>
      <c r="BG79" s="738"/>
      <c r="BH79" s="739"/>
      <c r="BI79" s="739"/>
      <c r="BJ79" s="739"/>
      <c r="BK79" s="739"/>
      <c r="BL79" s="739"/>
      <c r="BM79" s="739"/>
      <c r="BN79" s="739"/>
    </row>
    <row r="80" spans="1:66" x14ac:dyDescent="0.25">
      <c r="A80" s="195" t="s">
        <v>186</v>
      </c>
      <c r="B80" s="205"/>
      <c r="C80" s="204"/>
      <c r="D80" s="77">
        <v>0</v>
      </c>
      <c r="E80" s="78">
        <v>0</v>
      </c>
      <c r="F80" s="78">
        <v>0</v>
      </c>
      <c r="G80" s="197">
        <v>0</v>
      </c>
      <c r="H80" s="198"/>
      <c r="I80" s="77">
        <v>0</v>
      </c>
      <c r="J80" s="78">
        <v>222.96251959669999</v>
      </c>
      <c r="K80" s="78">
        <v>224.98862443819999</v>
      </c>
      <c r="L80" s="197">
        <v>196.73100899618998</v>
      </c>
      <c r="M80" s="198"/>
      <c r="N80" s="77">
        <v>0</v>
      </c>
      <c r="O80" s="202">
        <f t="shared" si="15"/>
        <v>196.73100899618998</v>
      </c>
      <c r="P80" s="738"/>
      <c r="Q80" s="738"/>
      <c r="R80" s="738"/>
      <c r="S80" s="738"/>
      <c r="T80" s="738"/>
      <c r="U80" s="738"/>
      <c r="V80" s="738"/>
      <c r="W80" s="738"/>
      <c r="X80" s="738"/>
      <c r="Y80" s="738"/>
      <c r="Z80" s="738"/>
      <c r="AA80" s="738"/>
      <c r="AB80" s="738"/>
      <c r="AC80" s="738"/>
      <c r="AD80" s="738"/>
      <c r="AE80" s="738"/>
      <c r="AF80" s="738"/>
      <c r="AG80" s="738"/>
      <c r="AH80" s="738"/>
      <c r="AI80" s="738"/>
      <c r="AJ80" s="738"/>
      <c r="AK80" s="738"/>
      <c r="AL80" s="738"/>
      <c r="AM80" s="738"/>
      <c r="AN80" s="738"/>
      <c r="AO80" s="738"/>
      <c r="AP80" s="738"/>
      <c r="AQ80" s="738"/>
      <c r="AR80" s="738"/>
      <c r="AS80" s="738"/>
      <c r="AT80" s="738"/>
      <c r="AU80" s="738"/>
      <c r="AV80" s="738"/>
      <c r="AW80" s="738"/>
      <c r="AX80" s="738"/>
      <c r="AY80" s="738"/>
      <c r="AZ80" s="738"/>
      <c r="BA80" s="738"/>
      <c r="BB80" s="738"/>
      <c r="BC80" s="738"/>
      <c r="BD80" s="738"/>
      <c r="BE80" s="738"/>
      <c r="BF80" s="738"/>
      <c r="BG80" s="738"/>
      <c r="BH80" s="739"/>
      <c r="BI80" s="739"/>
      <c r="BJ80" s="739"/>
      <c r="BK80" s="739"/>
      <c r="BL80" s="739"/>
      <c r="BM80" s="739"/>
      <c r="BN80" s="739"/>
    </row>
    <row r="81" spans="1:66" x14ac:dyDescent="0.25">
      <c r="A81" s="195" t="s">
        <v>187</v>
      </c>
      <c r="B81" s="205"/>
      <c r="C81" s="204"/>
      <c r="D81" s="77">
        <v>0</v>
      </c>
      <c r="E81" s="78">
        <v>0</v>
      </c>
      <c r="F81" s="78">
        <v>0</v>
      </c>
      <c r="G81" s="197">
        <v>0</v>
      </c>
      <c r="H81" s="198"/>
      <c r="I81" s="77">
        <v>0</v>
      </c>
      <c r="J81" s="78">
        <v>90.815035502900002</v>
      </c>
      <c r="K81" s="78">
        <v>93.622476542729999</v>
      </c>
      <c r="L81" s="197">
        <v>73.138318757630003</v>
      </c>
      <c r="M81" s="198"/>
      <c r="N81" s="77">
        <v>0</v>
      </c>
      <c r="O81" s="202">
        <f t="shared" si="15"/>
        <v>73.138318757630003</v>
      </c>
      <c r="P81" s="738"/>
      <c r="Q81" s="738"/>
      <c r="R81" s="738"/>
      <c r="S81" s="738"/>
      <c r="T81" s="738"/>
      <c r="U81" s="738"/>
      <c r="V81" s="738"/>
      <c r="W81" s="738"/>
      <c r="X81" s="738"/>
      <c r="Y81" s="738"/>
      <c r="Z81" s="738"/>
      <c r="AA81" s="738"/>
      <c r="AB81" s="738"/>
      <c r="AC81" s="738"/>
      <c r="AD81" s="738"/>
      <c r="AE81" s="738"/>
      <c r="AF81" s="738"/>
      <c r="AG81" s="738"/>
      <c r="AH81" s="738"/>
      <c r="AI81" s="738"/>
      <c r="AJ81" s="738"/>
      <c r="AK81" s="738"/>
      <c r="AL81" s="738"/>
      <c r="AM81" s="738"/>
      <c r="AN81" s="738"/>
      <c r="AO81" s="738"/>
      <c r="AP81" s="738"/>
      <c r="AQ81" s="738"/>
      <c r="AR81" s="738"/>
      <c r="AS81" s="738"/>
      <c r="AT81" s="738"/>
      <c r="AU81" s="738"/>
      <c r="AV81" s="738"/>
      <c r="AW81" s="738"/>
      <c r="AX81" s="738"/>
      <c r="AY81" s="738"/>
      <c r="AZ81" s="738"/>
      <c r="BA81" s="738"/>
      <c r="BB81" s="738"/>
      <c r="BC81" s="738"/>
      <c r="BD81" s="738"/>
      <c r="BE81" s="738"/>
      <c r="BF81" s="738"/>
      <c r="BG81" s="738"/>
      <c r="BH81" s="739"/>
      <c r="BI81" s="739"/>
      <c r="BJ81" s="739"/>
      <c r="BK81" s="739"/>
      <c r="BL81" s="739"/>
      <c r="BM81" s="739"/>
      <c r="BN81" s="739"/>
    </row>
    <row r="82" spans="1:66" x14ac:dyDescent="0.25">
      <c r="A82" s="195" t="s">
        <v>132</v>
      </c>
      <c r="B82" s="203"/>
      <c r="C82" s="204"/>
      <c r="D82" s="77">
        <v>0</v>
      </c>
      <c r="E82" s="78">
        <v>0</v>
      </c>
      <c r="F82" s="78">
        <v>0</v>
      </c>
      <c r="G82" s="197">
        <v>0</v>
      </c>
      <c r="H82" s="207"/>
      <c r="I82" s="77">
        <v>0</v>
      </c>
      <c r="J82" s="78">
        <v>250.09808610995699</v>
      </c>
      <c r="K82" s="78">
        <v>262.84471515802397</v>
      </c>
      <c r="L82" s="197">
        <v>216.99049388136001</v>
      </c>
      <c r="M82" s="207"/>
      <c r="N82" s="77">
        <v>0</v>
      </c>
      <c r="O82" s="546">
        <f t="shared" si="15"/>
        <v>216.99049388136001</v>
      </c>
      <c r="P82" s="738"/>
      <c r="Q82" s="738"/>
      <c r="R82" s="738"/>
      <c r="S82" s="738"/>
      <c r="T82" s="738"/>
      <c r="U82" s="738"/>
      <c r="V82" s="738"/>
      <c r="W82" s="738"/>
      <c r="X82" s="738"/>
      <c r="Y82" s="738"/>
      <c r="Z82" s="738"/>
      <c r="AA82" s="738"/>
      <c r="AB82" s="738"/>
      <c r="AC82" s="738"/>
      <c r="AD82" s="738"/>
      <c r="AE82" s="738"/>
      <c r="AF82" s="738"/>
      <c r="AG82" s="738"/>
      <c r="AH82" s="738"/>
      <c r="AI82" s="738"/>
      <c r="AJ82" s="738"/>
      <c r="AK82" s="738"/>
      <c r="AL82" s="738"/>
      <c r="AM82" s="738"/>
      <c r="AN82" s="738"/>
      <c r="AO82" s="738"/>
      <c r="AP82" s="738"/>
      <c r="AQ82" s="738"/>
      <c r="AR82" s="738"/>
      <c r="AS82" s="738"/>
      <c r="AT82" s="738"/>
      <c r="AU82" s="738"/>
      <c r="AV82" s="738"/>
      <c r="AW82" s="738"/>
      <c r="AX82" s="738"/>
      <c r="AY82" s="738"/>
      <c r="AZ82" s="738"/>
      <c r="BA82" s="738"/>
      <c r="BB82" s="738"/>
      <c r="BC82" s="738"/>
      <c r="BD82" s="738"/>
      <c r="BE82" s="738"/>
      <c r="BF82" s="738"/>
      <c r="BG82" s="738"/>
      <c r="BH82" s="738"/>
      <c r="BI82" s="738"/>
      <c r="BJ82" s="738"/>
      <c r="BK82" s="738"/>
      <c r="BL82" s="738"/>
      <c r="BM82" s="738"/>
      <c r="BN82" s="738"/>
    </row>
    <row r="83" spans="1:66" x14ac:dyDescent="0.25">
      <c r="A83" s="195" t="s">
        <v>188</v>
      </c>
      <c r="B83" s="203"/>
      <c r="C83" s="204"/>
      <c r="D83" s="77">
        <v>0</v>
      </c>
      <c r="E83" s="78">
        <v>0</v>
      </c>
      <c r="F83" s="78">
        <v>0</v>
      </c>
      <c r="G83" s="197">
        <v>0</v>
      </c>
      <c r="H83" s="207"/>
      <c r="I83" s="77">
        <v>0</v>
      </c>
      <c r="J83" s="78">
        <v>317.40086549645002</v>
      </c>
      <c r="K83" s="78">
        <v>286.21739585255006</v>
      </c>
      <c r="L83" s="197">
        <v>288.73303304641996</v>
      </c>
      <c r="M83" s="207"/>
      <c r="N83" s="77">
        <v>0</v>
      </c>
      <c r="O83" s="202">
        <f t="shared" si="15"/>
        <v>288.73303304641996</v>
      </c>
      <c r="P83" s="738"/>
      <c r="Q83" s="738"/>
      <c r="R83" s="738"/>
      <c r="S83" s="738"/>
      <c r="T83" s="738"/>
      <c r="U83" s="738"/>
      <c r="V83" s="738"/>
      <c r="W83" s="738"/>
      <c r="X83" s="738"/>
      <c r="Y83" s="738"/>
      <c r="Z83" s="738"/>
      <c r="AA83" s="738"/>
      <c r="AB83" s="738"/>
      <c r="AC83" s="738"/>
      <c r="AD83" s="738"/>
      <c r="AE83" s="738"/>
      <c r="AF83" s="738"/>
      <c r="AG83" s="738"/>
      <c r="AH83" s="738"/>
      <c r="AI83" s="738"/>
      <c r="AJ83" s="738"/>
      <c r="AK83" s="738"/>
      <c r="AL83" s="738"/>
      <c r="AM83" s="738"/>
      <c r="AN83" s="738"/>
      <c r="AO83" s="738"/>
      <c r="AP83" s="738"/>
      <c r="AQ83" s="738"/>
      <c r="AR83" s="738"/>
      <c r="AS83" s="738"/>
      <c r="AT83" s="738"/>
      <c r="AU83" s="738"/>
      <c r="AV83" s="738"/>
      <c r="AW83" s="738"/>
      <c r="AX83" s="738"/>
      <c r="AY83" s="738"/>
      <c r="AZ83" s="738"/>
      <c r="BA83" s="738"/>
      <c r="BB83" s="738"/>
      <c r="BC83" s="738"/>
      <c r="BD83" s="738"/>
      <c r="BE83" s="738"/>
      <c r="BF83" s="738"/>
      <c r="BG83" s="738"/>
      <c r="BH83" s="738"/>
      <c r="BI83" s="738"/>
      <c r="BJ83" s="738"/>
      <c r="BK83" s="738"/>
      <c r="BL83" s="738"/>
      <c r="BM83" s="738"/>
      <c r="BN83" s="738"/>
    </row>
    <row r="84" spans="1:66" x14ac:dyDescent="0.25">
      <c r="A84" s="206" t="s">
        <v>189</v>
      </c>
      <c r="B84" s="203"/>
      <c r="C84" s="204"/>
      <c r="D84" s="77">
        <v>0</v>
      </c>
      <c r="E84" s="78">
        <v>0</v>
      </c>
      <c r="F84" s="78">
        <v>0</v>
      </c>
      <c r="G84" s="197">
        <v>0</v>
      </c>
      <c r="H84" s="207"/>
      <c r="I84" s="77">
        <v>0</v>
      </c>
      <c r="J84" s="78">
        <v>6407.2350644815615</v>
      </c>
      <c r="K84" s="78">
        <v>6077.3029249541551</v>
      </c>
      <c r="L84" s="197">
        <v>5677.698066671298</v>
      </c>
      <c r="M84" s="207"/>
      <c r="N84" s="77">
        <v>0</v>
      </c>
      <c r="O84" s="202">
        <f t="shared" si="15"/>
        <v>5677.698066671298</v>
      </c>
      <c r="P84" s="738"/>
      <c r="Q84" s="738"/>
      <c r="R84" s="738"/>
      <c r="S84" s="738"/>
      <c r="T84" s="738"/>
      <c r="U84" s="738"/>
      <c r="V84" s="738"/>
      <c r="W84" s="738"/>
      <c r="X84" s="738"/>
      <c r="Y84" s="738"/>
      <c r="Z84" s="738"/>
      <c r="AA84" s="738"/>
      <c r="AB84" s="738"/>
      <c r="AC84" s="738"/>
      <c r="AD84" s="738"/>
      <c r="AE84" s="738"/>
      <c r="AF84" s="738"/>
      <c r="AG84" s="738"/>
      <c r="AH84" s="738"/>
      <c r="AI84" s="738"/>
      <c r="AJ84" s="738"/>
      <c r="AK84" s="738"/>
      <c r="AL84" s="738"/>
      <c r="AM84" s="738"/>
      <c r="AN84" s="738"/>
      <c r="AO84" s="738"/>
      <c r="AP84" s="738"/>
      <c r="AQ84" s="738"/>
      <c r="AR84" s="738"/>
      <c r="AS84" s="738"/>
      <c r="AT84" s="738"/>
      <c r="AU84" s="738"/>
      <c r="AV84" s="738"/>
      <c r="AW84" s="738"/>
      <c r="AX84" s="738"/>
      <c r="AY84" s="738"/>
      <c r="AZ84" s="738"/>
      <c r="BA84" s="738"/>
      <c r="BB84" s="738"/>
      <c r="BC84" s="738"/>
      <c r="BD84" s="738"/>
      <c r="BE84" s="738"/>
      <c r="BF84" s="738"/>
      <c r="BG84" s="738"/>
      <c r="BH84" s="738"/>
      <c r="BI84" s="738"/>
      <c r="BJ84" s="738"/>
      <c r="BK84" s="738"/>
      <c r="BL84" s="738"/>
      <c r="BM84" s="738"/>
      <c r="BN84" s="738"/>
    </row>
    <row r="85" spans="1:66" s="113" customFormat="1" x14ac:dyDescent="0.25">
      <c r="A85" s="208" t="s">
        <v>190</v>
      </c>
      <c r="B85" s="205"/>
      <c r="C85" s="209"/>
      <c r="D85" s="215">
        <v>0</v>
      </c>
      <c r="E85" s="216">
        <v>0</v>
      </c>
      <c r="F85" s="216">
        <v>0</v>
      </c>
      <c r="G85" s="214">
        <v>0</v>
      </c>
      <c r="H85" s="198"/>
      <c r="I85" s="77">
        <v>0</v>
      </c>
      <c r="J85" s="216">
        <f>SUM(J77:J84)</f>
        <v>7821.9104734328885</v>
      </c>
      <c r="K85" s="216">
        <f>SUM(K77:K84)</f>
        <v>7391.1540965601789</v>
      </c>
      <c r="L85" s="214">
        <f>SUM(L77:L84)</f>
        <v>6772.161742476098</v>
      </c>
      <c r="M85" s="198"/>
      <c r="N85" s="77">
        <v>0</v>
      </c>
      <c r="O85" s="214">
        <f t="shared" si="15"/>
        <v>6772.161742476098</v>
      </c>
      <c r="P85" s="738"/>
      <c r="Q85" s="738"/>
      <c r="R85" s="738"/>
      <c r="S85" s="738"/>
      <c r="T85" s="738"/>
      <c r="U85" s="738"/>
      <c r="V85" s="738"/>
      <c r="W85" s="738"/>
      <c r="X85" s="738"/>
      <c r="Y85" s="738"/>
      <c r="Z85" s="738"/>
      <c r="AA85" s="738"/>
      <c r="AB85" s="738"/>
      <c r="AC85" s="738"/>
      <c r="AD85" s="738"/>
      <c r="AE85" s="738"/>
      <c r="AF85" s="738"/>
      <c r="AG85" s="738"/>
      <c r="AH85" s="738"/>
      <c r="AI85" s="738"/>
      <c r="AJ85" s="738"/>
      <c r="AK85" s="738"/>
      <c r="AL85" s="738"/>
      <c r="AM85" s="738"/>
      <c r="AN85" s="738"/>
      <c r="AO85" s="738"/>
      <c r="AP85" s="738"/>
      <c r="AQ85" s="738"/>
      <c r="AR85" s="738"/>
      <c r="AS85" s="738"/>
      <c r="AT85" s="738"/>
      <c r="AU85" s="738"/>
      <c r="AV85" s="738"/>
      <c r="AW85" s="738"/>
      <c r="AX85" s="738"/>
      <c r="AY85" s="738"/>
      <c r="AZ85" s="738"/>
      <c r="BA85" s="738"/>
      <c r="BB85" s="738"/>
      <c r="BC85" s="738"/>
      <c r="BD85" s="738"/>
      <c r="BE85" s="738"/>
      <c r="BF85" s="738"/>
      <c r="BG85" s="738"/>
      <c r="BH85" s="738"/>
      <c r="BI85" s="738"/>
      <c r="BJ85" s="738"/>
      <c r="BK85" s="738"/>
      <c r="BL85" s="738"/>
      <c r="BM85" s="738"/>
      <c r="BN85" s="738"/>
    </row>
    <row r="86" spans="1:66" x14ac:dyDescent="0.25">
      <c r="A86" s="188"/>
      <c r="B86" s="203"/>
      <c r="C86" s="204"/>
      <c r="D86" s="215"/>
      <c r="E86" s="216"/>
      <c r="F86" s="216"/>
      <c r="G86" s="214"/>
      <c r="H86" s="207"/>
      <c r="I86" s="215"/>
      <c r="J86" s="216"/>
      <c r="K86" s="216"/>
      <c r="L86" s="214"/>
      <c r="M86" s="207"/>
      <c r="N86" s="215"/>
      <c r="O86" s="214"/>
      <c r="P86" s="738"/>
      <c r="Q86" s="738"/>
      <c r="R86" s="738"/>
      <c r="S86" s="738"/>
      <c r="T86" s="738"/>
      <c r="U86" s="738"/>
      <c r="V86" s="738"/>
      <c r="W86" s="738"/>
      <c r="X86" s="738"/>
      <c r="Y86" s="738"/>
      <c r="Z86" s="738"/>
      <c r="AA86" s="738"/>
      <c r="AB86" s="738"/>
      <c r="AC86" s="738"/>
      <c r="AD86" s="738"/>
      <c r="AE86" s="738"/>
      <c r="AF86" s="738"/>
      <c r="AG86" s="738"/>
      <c r="AH86" s="738"/>
      <c r="AI86" s="738"/>
      <c r="AJ86" s="738"/>
      <c r="AK86" s="738"/>
      <c r="AL86" s="738"/>
      <c r="AM86" s="738"/>
      <c r="AN86" s="738"/>
      <c r="AO86" s="738"/>
      <c r="AP86" s="738"/>
      <c r="AQ86" s="738"/>
      <c r="AR86" s="738"/>
      <c r="AS86" s="738"/>
      <c r="AT86" s="738"/>
      <c r="AU86" s="738"/>
      <c r="AV86" s="738"/>
      <c r="AW86" s="738"/>
      <c r="AX86" s="738"/>
      <c r="AY86" s="738"/>
      <c r="AZ86" s="738"/>
      <c r="BA86" s="738"/>
      <c r="BB86" s="738"/>
      <c r="BC86" s="738"/>
      <c r="BD86" s="738"/>
      <c r="BE86" s="738"/>
      <c r="BF86" s="738"/>
      <c r="BG86" s="738"/>
      <c r="BH86" s="738"/>
      <c r="BI86" s="738"/>
      <c r="BJ86" s="738"/>
      <c r="BK86" s="738"/>
      <c r="BL86" s="738"/>
      <c r="BM86" s="738"/>
      <c r="BN86" s="738"/>
    </row>
    <row r="87" spans="1:66" x14ac:dyDescent="0.25">
      <c r="A87" s="188" t="s">
        <v>191</v>
      </c>
      <c r="B87" s="203"/>
      <c r="C87" s="204"/>
      <c r="D87" s="199"/>
      <c r="E87" s="200"/>
      <c r="F87" s="200"/>
      <c r="G87" s="197"/>
      <c r="H87" s="198"/>
      <c r="I87" s="218"/>
      <c r="J87" s="200"/>
      <c r="K87" s="200"/>
      <c r="L87" s="197"/>
      <c r="M87" s="198"/>
      <c r="N87" s="218"/>
      <c r="O87" s="197"/>
      <c r="P87" s="738"/>
      <c r="Q87" s="738"/>
      <c r="R87" s="738"/>
      <c r="S87" s="738"/>
      <c r="T87" s="738"/>
      <c r="U87" s="738"/>
      <c r="V87" s="738"/>
      <c r="W87" s="738"/>
      <c r="X87" s="738"/>
      <c r="Y87" s="738"/>
      <c r="Z87" s="738"/>
      <c r="AA87" s="738"/>
      <c r="AB87" s="738"/>
      <c r="AC87" s="738"/>
      <c r="AD87" s="738"/>
      <c r="AE87" s="738"/>
      <c r="AF87" s="738"/>
      <c r="AG87" s="738"/>
      <c r="AH87" s="738"/>
      <c r="AI87" s="738"/>
      <c r="AJ87" s="738"/>
      <c r="AK87" s="738"/>
      <c r="AL87" s="738"/>
      <c r="AM87" s="738"/>
      <c r="AN87" s="738"/>
      <c r="AO87" s="738"/>
      <c r="AP87" s="738"/>
      <c r="AQ87" s="738"/>
      <c r="AR87" s="738"/>
      <c r="AS87" s="738"/>
      <c r="AT87" s="738"/>
      <c r="AU87" s="738"/>
      <c r="AV87" s="738"/>
      <c r="AW87" s="738"/>
      <c r="AX87" s="738"/>
      <c r="AY87" s="738"/>
      <c r="AZ87" s="738"/>
      <c r="BA87" s="738"/>
      <c r="BB87" s="738"/>
      <c r="BC87" s="738"/>
      <c r="BD87" s="738"/>
      <c r="BE87" s="738"/>
      <c r="BF87" s="738"/>
      <c r="BG87" s="738"/>
      <c r="BH87" s="738"/>
      <c r="BI87" s="738"/>
      <c r="BJ87" s="738"/>
      <c r="BK87" s="738"/>
      <c r="BL87" s="738"/>
      <c r="BM87" s="738"/>
      <c r="BN87" s="738"/>
    </row>
    <row r="88" spans="1:66" ht="15" customHeight="1" x14ac:dyDescent="0.25">
      <c r="A88" s="195" t="s">
        <v>113</v>
      </c>
      <c r="B88" s="203"/>
      <c r="C88" s="204"/>
      <c r="D88" s="77">
        <v>0</v>
      </c>
      <c r="E88" s="78">
        <v>0</v>
      </c>
      <c r="F88" s="78">
        <v>0</v>
      </c>
      <c r="G88" s="197">
        <v>0</v>
      </c>
      <c r="H88" s="198"/>
      <c r="I88" s="77">
        <v>0</v>
      </c>
      <c r="J88" s="78">
        <v>135.4116205789791</v>
      </c>
      <c r="K88" s="78">
        <v>121.17504686830961</v>
      </c>
      <c r="L88" s="197">
        <v>139.54666764482991</v>
      </c>
      <c r="M88" s="198"/>
      <c r="N88" s="77">
        <v>0</v>
      </c>
      <c r="O88" s="202">
        <f t="shared" ref="O88:O96" si="16">INDEX(I88:L88,1,COUNT(I88:L88))</f>
        <v>139.54666764482991</v>
      </c>
      <c r="P88" s="738"/>
      <c r="Q88" s="738"/>
      <c r="R88" s="738"/>
      <c r="S88" s="738"/>
      <c r="T88" s="738"/>
      <c r="U88" s="738"/>
      <c r="V88" s="738"/>
      <c r="W88" s="738"/>
      <c r="X88" s="738"/>
      <c r="Y88" s="738"/>
      <c r="Z88" s="738"/>
      <c r="AA88" s="738"/>
      <c r="AB88" s="738"/>
      <c r="AC88" s="738"/>
      <c r="AD88" s="738"/>
      <c r="AE88" s="738"/>
      <c r="AF88" s="738"/>
      <c r="AG88" s="738"/>
      <c r="AH88" s="738"/>
      <c r="AI88" s="738"/>
      <c r="AJ88" s="738"/>
      <c r="AK88" s="738"/>
      <c r="AL88" s="738"/>
      <c r="AM88" s="738"/>
      <c r="AN88" s="738"/>
      <c r="AO88" s="738"/>
      <c r="AP88" s="738"/>
      <c r="AQ88" s="738"/>
      <c r="AR88" s="738"/>
      <c r="AS88" s="738"/>
      <c r="AT88" s="738"/>
      <c r="AU88" s="738"/>
      <c r="AV88" s="738"/>
      <c r="AW88" s="738"/>
      <c r="AX88" s="738"/>
      <c r="AY88" s="738"/>
      <c r="AZ88" s="738"/>
      <c r="BA88" s="738"/>
      <c r="BB88" s="738"/>
      <c r="BC88" s="738"/>
      <c r="BD88" s="738"/>
      <c r="BE88" s="738"/>
      <c r="BF88" s="738"/>
      <c r="BG88" s="738"/>
      <c r="BH88" s="738"/>
      <c r="BI88" s="738"/>
      <c r="BJ88" s="738"/>
      <c r="BK88" s="738"/>
      <c r="BL88" s="738"/>
      <c r="BM88" s="738"/>
      <c r="BN88" s="738"/>
    </row>
    <row r="89" spans="1:66" x14ac:dyDescent="0.25">
      <c r="A89" s="195" t="s">
        <v>116</v>
      </c>
      <c r="B89" s="203"/>
      <c r="C89" s="204"/>
      <c r="D89" s="77">
        <v>0</v>
      </c>
      <c r="E89" s="78">
        <v>0</v>
      </c>
      <c r="F89" s="78">
        <v>0</v>
      </c>
      <c r="G89" s="197">
        <v>0</v>
      </c>
      <c r="H89" s="198"/>
      <c r="I89" s="77">
        <v>0</v>
      </c>
      <c r="J89" s="78">
        <v>58.086281350029999</v>
      </c>
      <c r="K89" s="78">
        <v>81.879273009342995</v>
      </c>
      <c r="L89" s="197">
        <v>75.002424810697008</v>
      </c>
      <c r="M89" s="198"/>
      <c r="N89" s="77">
        <v>0</v>
      </c>
      <c r="O89" s="202">
        <f t="shared" si="16"/>
        <v>75.002424810697008</v>
      </c>
      <c r="P89" s="738"/>
      <c r="Q89" s="738"/>
      <c r="R89" s="738"/>
      <c r="S89" s="738"/>
      <c r="T89" s="738"/>
      <c r="U89" s="738"/>
      <c r="V89" s="738"/>
      <c r="W89" s="738"/>
      <c r="X89" s="738"/>
      <c r="Y89" s="738"/>
      <c r="Z89" s="738"/>
      <c r="AA89" s="738"/>
      <c r="AB89" s="738"/>
      <c r="AC89" s="738"/>
      <c r="AD89" s="738"/>
      <c r="AE89" s="738"/>
      <c r="AF89" s="738"/>
      <c r="AG89" s="738"/>
      <c r="AH89" s="738"/>
      <c r="AI89" s="738"/>
      <c r="AJ89" s="738"/>
      <c r="AK89" s="738"/>
      <c r="AL89" s="738"/>
      <c r="AM89" s="738"/>
      <c r="AN89" s="738"/>
      <c r="AO89" s="738"/>
      <c r="AP89" s="738"/>
      <c r="AQ89" s="738"/>
      <c r="AR89" s="738"/>
      <c r="AS89" s="738"/>
      <c r="AT89" s="738"/>
      <c r="AU89" s="738"/>
      <c r="AV89" s="738"/>
      <c r="AW89" s="738"/>
      <c r="AX89" s="738"/>
      <c r="AY89" s="738"/>
      <c r="AZ89" s="738"/>
      <c r="BA89" s="738"/>
      <c r="BB89" s="738"/>
      <c r="BC89" s="738"/>
      <c r="BD89" s="738"/>
      <c r="BE89" s="738"/>
      <c r="BF89" s="738"/>
      <c r="BG89" s="738"/>
      <c r="BH89" s="738"/>
      <c r="BI89" s="738"/>
      <c r="BJ89" s="738"/>
      <c r="BK89" s="738"/>
      <c r="BL89" s="738"/>
      <c r="BM89" s="738"/>
      <c r="BN89" s="738"/>
    </row>
    <row r="90" spans="1:66" x14ac:dyDescent="0.25">
      <c r="A90" s="206" t="s">
        <v>185</v>
      </c>
      <c r="B90" s="203"/>
      <c r="C90" s="204"/>
      <c r="D90" s="77">
        <v>0</v>
      </c>
      <c r="E90" s="78">
        <v>0</v>
      </c>
      <c r="F90" s="78">
        <v>0</v>
      </c>
      <c r="G90" s="197">
        <v>0</v>
      </c>
      <c r="H90" s="198"/>
      <c r="I90" s="77">
        <v>0</v>
      </c>
      <c r="J90" s="78">
        <v>77.642933606941995</v>
      </c>
      <c r="K90" s="78">
        <v>76.934429653435004</v>
      </c>
      <c r="L90" s="197">
        <v>63.581352049344005</v>
      </c>
      <c r="M90" s="198"/>
      <c r="N90" s="77">
        <v>0</v>
      </c>
      <c r="O90" s="202">
        <f t="shared" si="16"/>
        <v>63.581352049344005</v>
      </c>
      <c r="P90" s="738"/>
      <c r="Q90" s="738"/>
      <c r="R90" s="738"/>
      <c r="S90" s="738"/>
      <c r="T90" s="738"/>
      <c r="U90" s="738"/>
      <c r="V90" s="738"/>
      <c r="W90" s="738"/>
      <c r="X90" s="738"/>
      <c r="Y90" s="738"/>
      <c r="Z90" s="738"/>
      <c r="AA90" s="738"/>
      <c r="AB90" s="738"/>
      <c r="AC90" s="738"/>
      <c r="AD90" s="738"/>
      <c r="AE90" s="738"/>
      <c r="AF90" s="738"/>
      <c r="AG90" s="738"/>
      <c r="AH90" s="738"/>
      <c r="AI90" s="738"/>
      <c r="AJ90" s="738"/>
      <c r="AK90" s="738"/>
      <c r="AL90" s="738"/>
      <c r="AM90" s="738"/>
      <c r="AN90" s="738"/>
      <c r="AO90" s="738"/>
      <c r="AP90" s="738"/>
      <c r="AQ90" s="738"/>
      <c r="AR90" s="738"/>
      <c r="AS90" s="738"/>
      <c r="AT90" s="738"/>
      <c r="AU90" s="738"/>
      <c r="AV90" s="738"/>
      <c r="AW90" s="738"/>
      <c r="AX90" s="738"/>
      <c r="AY90" s="738"/>
      <c r="AZ90" s="738"/>
      <c r="BA90" s="738"/>
      <c r="BB90" s="738"/>
      <c r="BC90" s="738"/>
      <c r="BD90" s="738"/>
      <c r="BE90" s="738"/>
      <c r="BF90" s="738"/>
      <c r="BG90" s="738"/>
      <c r="BH90" s="738"/>
      <c r="BI90" s="738"/>
      <c r="BJ90" s="738"/>
      <c r="BK90" s="738"/>
      <c r="BL90" s="738"/>
      <c r="BM90" s="738"/>
      <c r="BN90" s="738"/>
    </row>
    <row r="91" spans="1:66" x14ac:dyDescent="0.25">
      <c r="A91" s="206" t="s">
        <v>192</v>
      </c>
      <c r="B91" s="286"/>
      <c r="C91" s="204"/>
      <c r="D91" s="77">
        <v>0</v>
      </c>
      <c r="E91" s="78">
        <v>0</v>
      </c>
      <c r="F91" s="78">
        <v>0</v>
      </c>
      <c r="G91" s="197">
        <v>0</v>
      </c>
      <c r="H91" s="207"/>
      <c r="I91" s="77">
        <v>0</v>
      </c>
      <c r="J91" s="78">
        <v>59.287724179999998</v>
      </c>
      <c r="K91" s="78">
        <v>35.330557757650006</v>
      </c>
      <c r="L91" s="197">
        <v>31.46002966655</v>
      </c>
      <c r="M91" s="207"/>
      <c r="N91" s="77">
        <v>0</v>
      </c>
      <c r="O91" s="202">
        <f t="shared" si="16"/>
        <v>31.46002966655</v>
      </c>
      <c r="P91" s="738"/>
      <c r="Q91" s="738"/>
      <c r="R91" s="738"/>
      <c r="S91" s="738"/>
      <c r="T91" s="738"/>
      <c r="U91" s="738"/>
      <c r="V91" s="738"/>
      <c r="W91" s="738"/>
      <c r="X91" s="738"/>
      <c r="Y91" s="738"/>
      <c r="Z91" s="738"/>
      <c r="AA91" s="738"/>
      <c r="AB91" s="738"/>
      <c r="AC91" s="738"/>
      <c r="AD91" s="738"/>
      <c r="AE91" s="738"/>
      <c r="AF91" s="738"/>
      <c r="AG91" s="738"/>
      <c r="AH91" s="738"/>
      <c r="AI91" s="738"/>
      <c r="AJ91" s="738"/>
      <c r="AK91" s="738"/>
      <c r="AL91" s="738"/>
      <c r="AM91" s="738"/>
      <c r="AN91" s="738"/>
      <c r="AO91" s="738"/>
      <c r="AP91" s="738"/>
      <c r="AQ91" s="738"/>
      <c r="AR91" s="738"/>
      <c r="AS91" s="738"/>
      <c r="AT91" s="738"/>
      <c r="AU91" s="738"/>
      <c r="AV91" s="738"/>
      <c r="AW91" s="738"/>
      <c r="AX91" s="738"/>
      <c r="AY91" s="738"/>
      <c r="AZ91" s="738"/>
      <c r="BA91" s="738"/>
      <c r="BB91" s="738"/>
      <c r="BC91" s="738"/>
      <c r="BD91" s="738"/>
      <c r="BE91" s="738"/>
      <c r="BF91" s="738"/>
      <c r="BG91" s="738"/>
      <c r="BH91" s="738"/>
      <c r="BI91" s="738"/>
      <c r="BJ91" s="738"/>
      <c r="BK91" s="738"/>
      <c r="BL91" s="738"/>
      <c r="BM91" s="738"/>
      <c r="BN91" s="738"/>
    </row>
    <row r="92" spans="1:66" x14ac:dyDescent="0.25">
      <c r="A92" s="206" t="s">
        <v>50</v>
      </c>
      <c r="B92" s="286"/>
      <c r="C92" s="204"/>
      <c r="D92" s="77">
        <v>0</v>
      </c>
      <c r="E92" s="78">
        <v>0</v>
      </c>
      <c r="F92" s="78">
        <v>0</v>
      </c>
      <c r="G92" s="197">
        <v>0</v>
      </c>
      <c r="H92" s="207"/>
      <c r="I92" s="77">
        <v>0</v>
      </c>
      <c r="J92" s="78">
        <v>620.25191652000001</v>
      </c>
      <c r="K92" s="78">
        <v>507.8518942</v>
      </c>
      <c r="L92" s="197">
        <v>514.76819794000005</v>
      </c>
      <c r="M92" s="207"/>
      <c r="N92" s="77">
        <v>0</v>
      </c>
      <c r="O92" s="202">
        <f t="shared" si="16"/>
        <v>514.76819794000005</v>
      </c>
      <c r="P92" s="738"/>
      <c r="Q92" s="738"/>
      <c r="R92" s="738"/>
      <c r="S92" s="738"/>
      <c r="T92" s="738"/>
      <c r="U92" s="738"/>
      <c r="V92" s="738"/>
      <c r="W92" s="738"/>
      <c r="X92" s="738"/>
      <c r="Y92" s="738"/>
      <c r="Z92" s="738"/>
      <c r="AA92" s="738"/>
      <c r="AB92" s="738"/>
      <c r="AC92" s="738"/>
      <c r="AD92" s="738"/>
      <c r="AE92" s="738"/>
      <c r="AF92" s="738"/>
      <c r="AG92" s="738"/>
      <c r="AH92" s="738"/>
      <c r="AI92" s="738"/>
      <c r="AJ92" s="738"/>
      <c r="AK92" s="738"/>
      <c r="AL92" s="738"/>
      <c r="AM92" s="738"/>
      <c r="AN92" s="738"/>
      <c r="AO92" s="738"/>
      <c r="AP92" s="738"/>
      <c r="AQ92" s="738"/>
      <c r="AR92" s="738"/>
      <c r="AS92" s="738"/>
      <c r="AT92" s="738"/>
      <c r="AU92" s="738"/>
      <c r="AV92" s="738"/>
      <c r="AW92" s="738"/>
      <c r="AX92" s="738"/>
      <c r="AY92" s="738"/>
      <c r="AZ92" s="738"/>
      <c r="BA92" s="738"/>
      <c r="BB92" s="738"/>
      <c r="BC92" s="738"/>
      <c r="BD92" s="738"/>
      <c r="BE92" s="738"/>
      <c r="BF92" s="738"/>
      <c r="BG92" s="738"/>
      <c r="BH92" s="738"/>
      <c r="BI92" s="738"/>
      <c r="BJ92" s="738"/>
      <c r="BK92" s="738"/>
      <c r="BL92" s="738"/>
      <c r="BM92" s="738"/>
      <c r="BN92" s="738"/>
    </row>
    <row r="93" spans="1:66" x14ac:dyDescent="0.25">
      <c r="A93" s="206" t="s">
        <v>193</v>
      </c>
      <c r="B93" s="203"/>
      <c r="C93" s="204"/>
      <c r="D93" s="77">
        <v>0</v>
      </c>
      <c r="E93" s="78">
        <v>0</v>
      </c>
      <c r="F93" s="78">
        <v>0</v>
      </c>
      <c r="G93" s="197">
        <v>0</v>
      </c>
      <c r="H93" s="198"/>
      <c r="I93" s="77">
        <v>0</v>
      </c>
      <c r="J93" s="78">
        <v>35.397743975600001</v>
      </c>
      <c r="K93" s="78">
        <v>93.120484133693594</v>
      </c>
      <c r="L93" s="197">
        <v>32.994984346839303</v>
      </c>
      <c r="M93" s="198"/>
      <c r="N93" s="77">
        <v>0</v>
      </c>
      <c r="O93" s="202">
        <f t="shared" si="16"/>
        <v>32.994984346839303</v>
      </c>
      <c r="P93" s="738"/>
      <c r="Q93" s="738"/>
      <c r="R93" s="738"/>
      <c r="S93" s="738"/>
      <c r="T93" s="738"/>
      <c r="U93" s="738"/>
      <c r="V93" s="738"/>
      <c r="W93" s="738"/>
      <c r="X93" s="738"/>
      <c r="Y93" s="738"/>
      <c r="Z93" s="738"/>
      <c r="AA93" s="738"/>
      <c r="AB93" s="738"/>
      <c r="AC93" s="738"/>
      <c r="AD93" s="738"/>
      <c r="AE93" s="738"/>
      <c r="AF93" s="738"/>
      <c r="AG93" s="738"/>
      <c r="AH93" s="738"/>
      <c r="AI93" s="738"/>
      <c r="AJ93" s="738"/>
      <c r="AK93" s="738"/>
      <c r="AL93" s="738"/>
      <c r="AM93" s="738"/>
      <c r="AN93" s="738"/>
      <c r="AO93" s="738"/>
      <c r="AP93" s="738"/>
      <c r="AQ93" s="738"/>
      <c r="AR93" s="738"/>
      <c r="AS93" s="738"/>
      <c r="AT93" s="738"/>
      <c r="AU93" s="738"/>
      <c r="AV93" s="738"/>
      <c r="AW93" s="738"/>
      <c r="AX93" s="738"/>
      <c r="AY93" s="738"/>
      <c r="AZ93" s="738"/>
      <c r="BA93" s="738"/>
      <c r="BB93" s="738"/>
      <c r="BC93" s="738"/>
      <c r="BD93" s="738"/>
      <c r="BE93" s="738"/>
      <c r="BF93" s="738"/>
      <c r="BG93" s="738"/>
      <c r="BH93" s="738"/>
      <c r="BI93" s="738"/>
      <c r="BJ93" s="738"/>
      <c r="BK93" s="738"/>
      <c r="BL93" s="738"/>
      <c r="BM93" s="738"/>
      <c r="BN93" s="738"/>
    </row>
    <row r="94" spans="1:66" x14ac:dyDescent="0.25">
      <c r="A94" s="206" t="s">
        <v>118</v>
      </c>
      <c r="B94" s="221"/>
      <c r="C94" s="204"/>
      <c r="D94" s="77">
        <v>0</v>
      </c>
      <c r="E94" s="78">
        <v>0</v>
      </c>
      <c r="F94" s="78">
        <v>0</v>
      </c>
      <c r="G94" s="197">
        <v>0</v>
      </c>
      <c r="H94" s="207"/>
      <c r="I94" s="77">
        <v>0</v>
      </c>
      <c r="J94" s="78">
        <v>274.95105520639999</v>
      </c>
      <c r="K94" s="78">
        <v>237.3277384582</v>
      </c>
      <c r="L94" s="197">
        <v>247.13970064099999</v>
      </c>
      <c r="M94" s="207"/>
      <c r="N94" s="77">
        <v>0</v>
      </c>
      <c r="O94" s="202">
        <f t="shared" si="16"/>
        <v>247.13970064099999</v>
      </c>
      <c r="P94" s="738"/>
      <c r="Q94" s="738"/>
      <c r="R94" s="738"/>
      <c r="S94" s="738"/>
      <c r="T94" s="738"/>
      <c r="U94" s="738"/>
      <c r="V94" s="738"/>
      <c r="W94" s="738"/>
      <c r="X94" s="738"/>
      <c r="Y94" s="738"/>
      <c r="Z94" s="738"/>
      <c r="AA94" s="738"/>
      <c r="AB94" s="738"/>
      <c r="AC94" s="738"/>
      <c r="AD94" s="738"/>
      <c r="AE94" s="738"/>
      <c r="AF94" s="738"/>
      <c r="AG94" s="738"/>
      <c r="AH94" s="738"/>
      <c r="AI94" s="738"/>
      <c r="AJ94" s="738"/>
      <c r="AK94" s="738"/>
      <c r="AL94" s="738"/>
      <c r="AM94" s="738"/>
      <c r="AN94" s="738"/>
      <c r="AO94" s="738"/>
      <c r="AP94" s="738"/>
      <c r="AQ94" s="738"/>
      <c r="AR94" s="738"/>
      <c r="AS94" s="738"/>
      <c r="AT94" s="738"/>
      <c r="AU94" s="738"/>
      <c r="AV94" s="738"/>
      <c r="AW94" s="738"/>
      <c r="AX94" s="738"/>
      <c r="AY94" s="738"/>
      <c r="AZ94" s="738"/>
      <c r="BA94" s="738"/>
      <c r="BB94" s="738"/>
      <c r="BC94" s="738"/>
      <c r="BD94" s="738"/>
      <c r="BE94" s="738"/>
      <c r="BF94" s="738"/>
      <c r="BG94" s="738"/>
      <c r="BH94" s="738"/>
      <c r="BI94" s="738"/>
      <c r="BJ94" s="738"/>
      <c r="BK94" s="738"/>
      <c r="BL94" s="738"/>
      <c r="BM94" s="738"/>
      <c r="BN94" s="738"/>
    </row>
    <row r="95" spans="1:66" x14ac:dyDescent="0.25">
      <c r="A95" s="206" t="s">
        <v>132</v>
      </c>
      <c r="B95" s="205"/>
      <c r="C95" s="204"/>
      <c r="D95" s="77">
        <v>0</v>
      </c>
      <c r="E95" s="78">
        <v>0</v>
      </c>
      <c r="F95" s="78">
        <v>0</v>
      </c>
      <c r="G95" s="197">
        <v>0</v>
      </c>
      <c r="H95" s="198"/>
      <c r="I95" s="77">
        <v>0</v>
      </c>
      <c r="J95" s="78">
        <v>132.18350156751802</v>
      </c>
      <c r="K95" s="78">
        <v>149.04663674588201</v>
      </c>
      <c r="L95" s="197">
        <v>242.73486552071398</v>
      </c>
      <c r="M95" s="198"/>
      <c r="N95" s="77">
        <v>0</v>
      </c>
      <c r="O95" s="202">
        <f t="shared" si="16"/>
        <v>242.73486552071398</v>
      </c>
      <c r="P95" s="738"/>
      <c r="Q95" s="738"/>
      <c r="R95" s="738"/>
      <c r="S95" s="738"/>
      <c r="T95" s="738"/>
      <c r="U95" s="738"/>
      <c r="V95" s="738"/>
      <c r="W95" s="738"/>
      <c r="X95" s="738"/>
      <c r="Y95" s="738"/>
      <c r="Z95" s="738"/>
      <c r="AA95" s="738"/>
      <c r="AB95" s="738"/>
      <c r="AC95" s="738"/>
      <c r="AD95" s="738"/>
      <c r="AE95" s="738"/>
      <c r="AF95" s="738"/>
      <c r="AG95" s="738"/>
      <c r="AH95" s="738"/>
      <c r="AI95" s="738"/>
      <c r="AJ95" s="738"/>
      <c r="AK95" s="738"/>
      <c r="AL95" s="738"/>
      <c r="AM95" s="738"/>
      <c r="AN95" s="738"/>
      <c r="AO95" s="738"/>
      <c r="AP95" s="738"/>
      <c r="AQ95" s="738"/>
      <c r="AR95" s="738"/>
      <c r="AS95" s="738"/>
      <c r="AT95" s="738"/>
      <c r="AU95" s="738"/>
      <c r="AV95" s="738"/>
      <c r="AW95" s="738"/>
      <c r="AX95" s="738"/>
      <c r="AY95" s="738"/>
      <c r="AZ95" s="738"/>
      <c r="BA95" s="738"/>
      <c r="BB95" s="738"/>
      <c r="BC95" s="738"/>
      <c r="BD95" s="738"/>
      <c r="BE95" s="738"/>
      <c r="BF95" s="738"/>
      <c r="BG95" s="738"/>
      <c r="BH95" s="738"/>
      <c r="BI95" s="738"/>
      <c r="BJ95" s="738"/>
      <c r="BK95" s="738"/>
      <c r="BL95" s="738"/>
      <c r="BM95" s="738"/>
      <c r="BN95" s="738"/>
    </row>
    <row r="96" spans="1:66" x14ac:dyDescent="0.25">
      <c r="A96" s="208" t="s">
        <v>195</v>
      </c>
      <c r="B96" s="205"/>
      <c r="C96" s="204"/>
      <c r="D96" s="215">
        <v>0</v>
      </c>
      <c r="E96" s="690">
        <v>0</v>
      </c>
      <c r="F96" s="690">
        <v>0</v>
      </c>
      <c r="G96" s="214">
        <v>0</v>
      </c>
      <c r="H96" s="198"/>
      <c r="I96" s="77">
        <v>0</v>
      </c>
      <c r="J96" s="690">
        <f>SUM(J88:J95)</f>
        <v>1393.2127769854692</v>
      </c>
      <c r="K96" s="690">
        <f>SUM(K88:K95)</f>
        <v>1302.6660608265133</v>
      </c>
      <c r="L96" s="214">
        <f>SUM(L88:L95)</f>
        <v>1347.2282226199743</v>
      </c>
      <c r="M96" s="198"/>
      <c r="N96" s="77">
        <v>0</v>
      </c>
      <c r="O96" s="214">
        <f t="shared" si="16"/>
        <v>1347.2282226199743</v>
      </c>
      <c r="P96" s="738"/>
      <c r="Q96" s="738"/>
      <c r="R96" s="738"/>
      <c r="S96" s="738"/>
      <c r="T96" s="738"/>
      <c r="U96" s="738"/>
      <c r="V96" s="738"/>
      <c r="W96" s="738"/>
      <c r="X96" s="738"/>
      <c r="Y96" s="738"/>
      <c r="Z96" s="738"/>
      <c r="AA96" s="738"/>
      <c r="AB96" s="738"/>
      <c r="AC96" s="738"/>
      <c r="AD96" s="738"/>
      <c r="AE96" s="738"/>
      <c r="AF96" s="738"/>
      <c r="AG96" s="738"/>
      <c r="AH96" s="738"/>
      <c r="AI96" s="738"/>
      <c r="AJ96" s="738"/>
      <c r="AK96" s="738"/>
      <c r="AL96" s="738"/>
      <c r="AM96" s="738"/>
      <c r="AN96" s="738"/>
      <c r="AO96" s="738"/>
      <c r="AP96" s="738"/>
      <c r="AQ96" s="738"/>
      <c r="AR96" s="738"/>
      <c r="AS96" s="738"/>
      <c r="AT96" s="738"/>
      <c r="AU96" s="738"/>
      <c r="AV96" s="738"/>
      <c r="AW96" s="738"/>
      <c r="AX96" s="738"/>
      <c r="AY96" s="738"/>
      <c r="AZ96" s="738"/>
      <c r="BA96" s="738"/>
      <c r="BB96" s="738"/>
      <c r="BC96" s="738"/>
      <c r="BD96" s="738"/>
      <c r="BE96" s="738"/>
      <c r="BF96" s="738"/>
      <c r="BG96" s="738"/>
      <c r="BH96" s="738"/>
      <c r="BI96" s="738"/>
      <c r="BJ96" s="738"/>
      <c r="BK96" s="738"/>
      <c r="BL96" s="738"/>
      <c r="BM96" s="738"/>
      <c r="BN96" s="738"/>
    </row>
    <row r="97" spans="1:66" x14ac:dyDescent="0.25">
      <c r="A97" s="223"/>
      <c r="B97" s="224"/>
      <c r="C97" s="204"/>
      <c r="D97" s="225"/>
      <c r="E97" s="226"/>
      <c r="F97" s="226"/>
      <c r="G97" s="227"/>
      <c r="H97" s="1"/>
      <c r="I97" s="225"/>
      <c r="J97" s="226"/>
      <c r="K97" s="798"/>
      <c r="L97" s="227"/>
      <c r="M97" s="1"/>
      <c r="N97" s="770"/>
      <c r="O97" s="231"/>
      <c r="P97" s="738"/>
      <c r="Q97" s="738"/>
      <c r="R97" s="738"/>
      <c r="S97" s="738"/>
      <c r="T97" s="738"/>
      <c r="U97" s="738"/>
      <c r="V97" s="738"/>
      <c r="W97" s="738"/>
      <c r="X97" s="738"/>
      <c r="Y97" s="738"/>
      <c r="Z97" s="738"/>
      <c r="AA97" s="738"/>
      <c r="AB97" s="738"/>
      <c r="AC97" s="738"/>
      <c r="AD97" s="738"/>
      <c r="AE97" s="738"/>
      <c r="AF97" s="738"/>
      <c r="AG97" s="738"/>
      <c r="AH97" s="738"/>
      <c r="AI97" s="738"/>
      <c r="AJ97" s="738"/>
      <c r="AK97" s="738"/>
      <c r="AL97" s="738"/>
      <c r="AM97" s="738"/>
      <c r="AN97" s="738"/>
      <c r="AO97" s="738"/>
      <c r="AP97" s="738"/>
      <c r="AQ97" s="738"/>
      <c r="AR97" s="738"/>
      <c r="AS97" s="738"/>
      <c r="AT97" s="738"/>
      <c r="AU97" s="738"/>
      <c r="AV97" s="738"/>
      <c r="AW97" s="738"/>
      <c r="AX97" s="738"/>
      <c r="AY97" s="738"/>
      <c r="AZ97" s="738"/>
      <c r="BA97" s="738"/>
      <c r="BB97" s="738"/>
      <c r="BC97" s="738"/>
      <c r="BD97" s="738"/>
      <c r="BE97" s="738"/>
      <c r="BF97" s="738"/>
      <c r="BG97" s="738"/>
      <c r="BH97" s="738"/>
      <c r="BI97" s="738"/>
      <c r="BJ97" s="738"/>
      <c r="BK97" s="738"/>
      <c r="BL97" s="738"/>
      <c r="BM97" s="738"/>
      <c r="BN97" s="738"/>
    </row>
    <row r="98" spans="1:66" ht="15" customHeight="1" x14ac:dyDescent="0.25">
      <c r="D98" s="2"/>
      <c r="E98" s="2"/>
      <c r="F98" s="2"/>
      <c r="G98" s="2"/>
      <c r="H98" s="3"/>
      <c r="I98" s="2"/>
      <c r="J98" s="758"/>
      <c r="K98" s="758"/>
      <c r="L98" s="2"/>
      <c r="M98" s="3"/>
      <c r="N98" s="5"/>
      <c r="O98" s="5"/>
      <c r="P98" s="738"/>
      <c r="Q98" s="738"/>
      <c r="R98" s="738"/>
      <c r="S98" s="738"/>
      <c r="T98" s="738"/>
      <c r="U98" s="738"/>
      <c r="V98" s="738"/>
      <c r="W98" s="738"/>
      <c r="X98" s="738"/>
      <c r="Y98" s="738"/>
      <c r="Z98" s="738"/>
      <c r="AA98" s="738"/>
      <c r="AB98" s="738"/>
      <c r="AC98" s="738"/>
      <c r="AD98" s="738"/>
      <c r="AE98" s="738"/>
      <c r="AF98" s="738"/>
      <c r="AG98" s="738"/>
      <c r="AH98" s="738"/>
      <c r="AI98" s="738"/>
      <c r="AJ98" s="738"/>
      <c r="AK98" s="738"/>
      <c r="AL98" s="738"/>
      <c r="AM98" s="738"/>
      <c r="AN98" s="738"/>
      <c r="AO98" s="738"/>
      <c r="AP98" s="738"/>
      <c r="AQ98" s="738"/>
      <c r="AR98" s="738"/>
      <c r="AS98" s="738"/>
      <c r="AT98" s="738"/>
      <c r="AU98" s="738"/>
      <c r="AV98" s="738"/>
      <c r="AW98" s="738"/>
      <c r="AX98" s="738"/>
      <c r="AY98" s="738"/>
      <c r="AZ98" s="738"/>
      <c r="BA98" s="738"/>
      <c r="BB98" s="738"/>
      <c r="BC98" s="738"/>
      <c r="BD98" s="738"/>
      <c r="BE98" s="738"/>
      <c r="BF98" s="738"/>
      <c r="BG98" s="738"/>
      <c r="BH98" s="738"/>
      <c r="BI98" s="738"/>
      <c r="BJ98" s="738"/>
      <c r="BK98" s="738"/>
      <c r="BL98" s="738"/>
      <c r="BM98" s="738"/>
      <c r="BN98" s="738"/>
    </row>
    <row r="99" spans="1:66" x14ac:dyDescent="0.25">
      <c r="A99" s="822" t="s">
        <v>227</v>
      </c>
      <c r="B99" s="823"/>
      <c r="C99" s="10"/>
      <c r="D99" s="819">
        <v>2024</v>
      </c>
      <c r="E99" s="820"/>
      <c r="F99" s="820"/>
      <c r="G99" s="821"/>
      <c r="H99" s="3"/>
      <c r="I99" s="819">
        <v>2025</v>
      </c>
      <c r="J99" s="820"/>
      <c r="K99" s="820"/>
      <c r="L99" s="821"/>
      <c r="M99" s="3"/>
      <c r="N99" s="15"/>
      <c r="O99" s="16"/>
      <c r="P99" s="738"/>
      <c r="Q99" s="738"/>
      <c r="R99" s="738"/>
      <c r="S99" s="738"/>
      <c r="T99" s="738"/>
      <c r="U99" s="738"/>
      <c r="V99" s="738"/>
      <c r="W99" s="738"/>
      <c r="X99" s="738"/>
      <c r="Y99" s="738"/>
      <c r="Z99" s="738"/>
      <c r="AA99" s="738"/>
      <c r="AB99" s="738"/>
      <c r="AC99" s="738"/>
      <c r="AD99" s="738"/>
      <c r="AE99" s="738"/>
      <c r="AF99" s="738"/>
      <c r="AG99" s="738"/>
      <c r="AH99" s="738"/>
      <c r="AI99" s="738"/>
      <c r="AJ99" s="738"/>
      <c r="AK99" s="738"/>
      <c r="AL99" s="738"/>
      <c r="AM99" s="738"/>
      <c r="AN99" s="738"/>
      <c r="AO99" s="738"/>
      <c r="AP99" s="738"/>
      <c r="AQ99" s="738"/>
      <c r="AR99" s="738"/>
      <c r="AS99" s="738"/>
      <c r="AT99" s="738"/>
      <c r="AU99" s="738"/>
      <c r="AV99" s="738"/>
      <c r="AW99" s="738"/>
      <c r="AX99" s="738"/>
      <c r="AY99" s="738"/>
      <c r="AZ99" s="738"/>
      <c r="BA99" s="738"/>
      <c r="BB99" s="738"/>
      <c r="BC99" s="738"/>
      <c r="BD99" s="738"/>
      <c r="BE99" s="738"/>
      <c r="BF99" s="738"/>
      <c r="BG99" s="738"/>
      <c r="BH99" s="738"/>
      <c r="BI99" s="738"/>
      <c r="BJ99" s="738"/>
      <c r="BK99" s="738"/>
      <c r="BL99" s="738"/>
      <c r="BM99" s="738"/>
      <c r="BN99" s="738"/>
    </row>
    <row r="100" spans="1:66" s="28" customFormat="1" x14ac:dyDescent="0.25">
      <c r="A100" s="824"/>
      <c r="B100" s="825"/>
      <c r="C100" s="17"/>
      <c r="D100" s="18" t="s">
        <v>149</v>
      </c>
      <c r="E100" s="19" t="s">
        <v>150</v>
      </c>
      <c r="F100" s="19" t="s">
        <v>151</v>
      </c>
      <c r="G100" s="20" t="s">
        <v>152</v>
      </c>
      <c r="H100" s="23"/>
      <c r="I100" s="18" t="s">
        <v>149</v>
      </c>
      <c r="J100" s="19" t="s">
        <v>150</v>
      </c>
      <c r="K100" s="793" t="s">
        <v>151</v>
      </c>
      <c r="L100" s="20" t="s">
        <v>152</v>
      </c>
      <c r="M100" s="23"/>
      <c r="N100" s="26">
        <v>2024</v>
      </c>
      <c r="O100" s="27">
        <v>2025</v>
      </c>
      <c r="P100" s="738"/>
      <c r="Q100" s="738"/>
      <c r="R100" s="738"/>
      <c r="S100" s="738"/>
      <c r="T100" s="738"/>
      <c r="U100" s="738"/>
      <c r="V100" s="738"/>
      <c r="W100" s="738"/>
      <c r="X100" s="738"/>
      <c r="Y100" s="738"/>
      <c r="Z100" s="738"/>
      <c r="AA100" s="738"/>
      <c r="AB100" s="738"/>
      <c r="AC100" s="738"/>
      <c r="AD100" s="738"/>
      <c r="AE100" s="738"/>
      <c r="AF100" s="738"/>
      <c r="AG100" s="738"/>
      <c r="AH100" s="738"/>
      <c r="AI100" s="738"/>
      <c r="AJ100" s="738"/>
      <c r="AK100" s="738"/>
      <c r="AL100" s="738"/>
      <c r="AM100" s="738"/>
      <c r="AN100" s="738"/>
      <c r="AO100" s="738"/>
      <c r="AP100" s="738"/>
      <c r="AQ100" s="738"/>
      <c r="AR100" s="738"/>
      <c r="AS100" s="738"/>
      <c r="AT100" s="738"/>
      <c r="AU100" s="738"/>
      <c r="AV100" s="738"/>
      <c r="AW100" s="738"/>
      <c r="AX100" s="738"/>
      <c r="AY100" s="738"/>
      <c r="AZ100" s="738"/>
      <c r="BA100" s="738"/>
      <c r="BB100" s="738"/>
      <c r="BC100" s="738"/>
      <c r="BD100" s="738"/>
      <c r="BE100" s="738"/>
      <c r="BF100" s="738"/>
      <c r="BG100" s="738"/>
      <c r="BH100" s="738"/>
      <c r="BI100" s="738"/>
      <c r="BJ100" s="738"/>
      <c r="BK100" s="738"/>
      <c r="BL100" s="738"/>
      <c r="BM100" s="738"/>
      <c r="BN100" s="738"/>
    </row>
    <row r="101" spans="1:66" ht="6" customHeight="1" x14ac:dyDescent="0.25">
      <c r="D101" s="2"/>
      <c r="E101" s="2"/>
      <c r="F101" s="2"/>
      <c r="G101" s="2"/>
      <c r="H101" s="3"/>
      <c r="I101" s="2"/>
      <c r="J101" s="2"/>
      <c r="K101" s="758"/>
      <c r="L101" s="2"/>
      <c r="M101" s="3"/>
      <c r="N101" s="5"/>
      <c r="O101" s="5"/>
      <c r="P101" s="738"/>
      <c r="Q101" s="738"/>
      <c r="R101" s="738"/>
      <c r="S101" s="738"/>
      <c r="T101" s="738"/>
      <c r="U101" s="738"/>
      <c r="V101" s="738"/>
      <c r="W101" s="738"/>
      <c r="X101" s="738"/>
      <c r="Y101" s="738"/>
      <c r="Z101" s="738"/>
      <c r="AA101" s="738"/>
      <c r="AB101" s="738"/>
      <c r="AC101" s="738"/>
      <c r="AD101" s="738"/>
      <c r="AE101" s="738"/>
      <c r="AF101" s="738"/>
      <c r="AG101" s="738"/>
      <c r="AH101" s="738"/>
      <c r="AI101" s="738"/>
      <c r="AJ101" s="738"/>
      <c r="AK101" s="738"/>
      <c r="AL101" s="738"/>
      <c r="AM101" s="738"/>
      <c r="AN101" s="738"/>
      <c r="AO101" s="738"/>
      <c r="AP101" s="738"/>
      <c r="AQ101" s="738"/>
      <c r="AR101" s="738"/>
      <c r="AS101" s="738"/>
      <c r="AT101" s="738"/>
      <c r="AU101" s="738"/>
      <c r="AV101" s="738"/>
      <c r="AW101" s="738"/>
      <c r="AX101" s="738"/>
      <c r="AY101" s="738"/>
      <c r="AZ101" s="738"/>
      <c r="BA101" s="738"/>
      <c r="BB101" s="738"/>
      <c r="BC101" s="738"/>
      <c r="BD101" s="738"/>
      <c r="BE101" s="738"/>
      <c r="BF101" s="738"/>
      <c r="BG101" s="738"/>
      <c r="BH101" s="738"/>
      <c r="BI101" s="738"/>
      <c r="BJ101" s="738"/>
      <c r="BK101" s="738"/>
      <c r="BL101" s="738"/>
      <c r="BM101" s="738"/>
      <c r="BN101" s="738"/>
    </row>
    <row r="102" spans="1:66" s="238" customFormat="1" ht="15" x14ac:dyDescent="0.25">
      <c r="A102" s="232"/>
      <c r="B102" s="233"/>
      <c r="C102" s="234"/>
      <c r="D102" s="235"/>
      <c r="E102" s="236"/>
      <c r="F102" s="236"/>
      <c r="G102" s="237"/>
      <c r="H102" s="234"/>
      <c r="I102" s="235"/>
      <c r="J102" s="236"/>
      <c r="K102" s="799"/>
      <c r="L102" s="237"/>
      <c r="M102" s="234"/>
      <c r="N102" s="235"/>
      <c r="O102" s="237"/>
      <c r="P102" s="738"/>
      <c r="Q102" s="738"/>
      <c r="R102" s="738"/>
      <c r="S102" s="738"/>
      <c r="T102" s="738"/>
      <c r="U102" s="738"/>
      <c r="V102" s="738"/>
      <c r="W102" s="738"/>
      <c r="X102" s="738"/>
      <c r="Y102" s="738"/>
      <c r="Z102" s="738"/>
      <c r="AA102" s="738"/>
      <c r="AB102" s="738"/>
      <c r="AC102" s="738"/>
      <c r="AD102" s="738"/>
      <c r="AE102" s="738"/>
      <c r="AF102" s="738"/>
      <c r="AG102" s="738"/>
      <c r="AH102" s="738"/>
      <c r="AI102" s="738"/>
      <c r="AJ102" s="738"/>
      <c r="AK102" s="738"/>
      <c r="AL102" s="738"/>
      <c r="AM102" s="738"/>
      <c r="AN102" s="738"/>
      <c r="AO102" s="738"/>
      <c r="AP102" s="738"/>
      <c r="AQ102" s="738"/>
      <c r="AR102" s="738"/>
      <c r="AS102" s="738"/>
      <c r="AT102" s="738"/>
      <c r="AU102" s="738"/>
      <c r="AV102" s="738"/>
      <c r="AW102" s="738"/>
      <c r="AX102" s="738"/>
      <c r="AY102" s="738"/>
      <c r="AZ102" s="738"/>
      <c r="BA102" s="738"/>
      <c r="BB102" s="738"/>
      <c r="BC102" s="738"/>
      <c r="BD102" s="738"/>
      <c r="BE102" s="738"/>
      <c r="BF102" s="738"/>
      <c r="BG102" s="738"/>
      <c r="BH102" s="738"/>
      <c r="BI102" s="738"/>
      <c r="BJ102" s="738"/>
      <c r="BK102" s="738"/>
      <c r="BL102" s="738"/>
      <c r="BM102" s="738"/>
      <c r="BN102" s="738"/>
    </row>
    <row r="103" spans="1:66" s="738" customFormat="1" x14ac:dyDescent="0.25">
      <c r="A103" s="239" t="s">
        <v>138</v>
      </c>
      <c r="B103" s="240"/>
      <c r="C103" s="234"/>
      <c r="D103" s="250">
        <v>0</v>
      </c>
      <c r="E103" s="251">
        <v>0</v>
      </c>
      <c r="F103" s="251">
        <v>0</v>
      </c>
      <c r="G103" s="252">
        <v>0</v>
      </c>
      <c r="H103" s="251"/>
      <c r="I103" s="242">
        <v>0</v>
      </c>
      <c r="J103" s="243">
        <f>SUM(F32:J32)</f>
        <v>586.16325342026744</v>
      </c>
      <c r="K103" s="800">
        <f>SUM(G32:K32)</f>
        <v>749.1649818176769</v>
      </c>
      <c r="L103" s="244">
        <f>SUM(H32:L32)</f>
        <v>790.07651942570703</v>
      </c>
      <c r="M103" s="251"/>
      <c r="N103" s="242">
        <v>0</v>
      </c>
      <c r="O103" s="244">
        <f t="shared" ref="O103" si="17">INDEX(I103:L103,1,COUNT(I103:L103))</f>
        <v>790.07651942570703</v>
      </c>
    </row>
    <row r="104" spans="1:66" s="738" customFormat="1" ht="6" customHeight="1" x14ac:dyDescent="0.25">
      <c r="A104" s="248"/>
      <c r="B104" s="249"/>
      <c r="C104" s="234"/>
      <c r="D104" s="250"/>
      <c r="E104" s="251"/>
      <c r="F104" s="251"/>
      <c r="G104" s="252"/>
      <c r="H104" s="251"/>
      <c r="I104" s="250"/>
      <c r="J104" s="251"/>
      <c r="K104" s="801"/>
      <c r="L104" s="252"/>
      <c r="M104" s="251"/>
      <c r="N104" s="250"/>
      <c r="O104" s="252"/>
    </row>
    <row r="105" spans="1:66" s="738" customFormat="1" x14ac:dyDescent="0.25">
      <c r="A105" s="248" t="s">
        <v>139</v>
      </c>
      <c r="B105" s="249"/>
      <c r="C105" s="234"/>
      <c r="D105" s="250">
        <v>0</v>
      </c>
      <c r="E105" s="251">
        <v>0</v>
      </c>
      <c r="F105" s="251">
        <v>0</v>
      </c>
      <c r="G105" s="252">
        <v>0</v>
      </c>
      <c r="H105" s="251"/>
      <c r="I105" s="250">
        <v>0</v>
      </c>
      <c r="J105" s="251">
        <v>-417.41532016304802</v>
      </c>
      <c r="K105" s="801">
        <f>-SUM(G41,I41:K41)-K43</f>
        <v>-433.48306240526051</v>
      </c>
      <c r="L105" s="803">
        <f>-SUM(I41:L41)-SUM(I43:L43)</f>
        <v>-435.11983146447812</v>
      </c>
      <c r="M105" s="251"/>
      <c r="N105" s="250">
        <v>0</v>
      </c>
      <c r="O105" s="252">
        <f t="shared" ref="O105:O107" si="18">INDEX(I105:L105,1,COUNT(I105:L105))</f>
        <v>-435.11983146447812</v>
      </c>
    </row>
    <row r="106" spans="1:66" s="738" customFormat="1" x14ac:dyDescent="0.25">
      <c r="A106" s="248" t="s">
        <v>140</v>
      </c>
      <c r="B106" s="249"/>
      <c r="C106" s="234"/>
      <c r="D106" s="250">
        <v>0</v>
      </c>
      <c r="E106" s="251">
        <v>0</v>
      </c>
      <c r="F106" s="251">
        <v>0</v>
      </c>
      <c r="G106" s="252">
        <v>0</v>
      </c>
      <c r="H106" s="251"/>
      <c r="I106" s="250">
        <v>0</v>
      </c>
      <c r="J106" s="251">
        <f>-SUM(J105,J103)*J107</f>
        <v>-48.509208096511323</v>
      </c>
      <c r="K106" s="801">
        <f>-SUM(K105,K103)*K107</f>
        <v>-90.747659100161925</v>
      </c>
      <c r="L106" s="252">
        <f>-SUM(L105,L103)*L107</f>
        <v>-102.03779986634612</v>
      </c>
      <c r="M106" s="251"/>
      <c r="N106" s="250">
        <v>0</v>
      </c>
      <c r="O106" s="252">
        <f t="shared" si="18"/>
        <v>-102.03779986634612</v>
      </c>
    </row>
    <row r="107" spans="1:66" s="738" customFormat="1" x14ac:dyDescent="0.25">
      <c r="A107" s="254" t="s">
        <v>248</v>
      </c>
      <c r="B107" s="254"/>
      <c r="C107" s="234"/>
      <c r="D107" s="250">
        <v>0</v>
      </c>
      <c r="E107" s="251">
        <v>0</v>
      </c>
      <c r="F107" s="251">
        <v>0</v>
      </c>
      <c r="G107" s="252">
        <v>0</v>
      </c>
      <c r="H107" s="251"/>
      <c r="I107" s="250">
        <v>0</v>
      </c>
      <c r="J107" s="257">
        <v>0.28746549459998194</v>
      </c>
      <c r="K107" s="257">
        <v>0.28746549459998194</v>
      </c>
      <c r="L107" s="260">
        <v>0.28746549459998194</v>
      </c>
      <c r="M107" s="251"/>
      <c r="N107" s="250">
        <v>0</v>
      </c>
      <c r="O107" s="260">
        <f t="shared" si="18"/>
        <v>0.28746549459998194</v>
      </c>
    </row>
    <row r="108" spans="1:66" s="738" customFormat="1" ht="6" customHeight="1" x14ac:dyDescent="0.25">
      <c r="A108" s="248"/>
      <c r="B108" s="249"/>
      <c r="C108" s="234"/>
      <c r="D108" s="263"/>
      <c r="E108" s="246"/>
      <c r="F108" s="246"/>
      <c r="G108" s="252"/>
      <c r="H108" s="251"/>
      <c r="I108" s="250"/>
      <c r="J108" s="246"/>
      <c r="K108" s="801"/>
      <c r="L108" s="252"/>
      <c r="M108" s="251"/>
      <c r="N108" s="250"/>
      <c r="O108" s="252"/>
    </row>
    <row r="109" spans="1:66" s="738" customFormat="1" x14ac:dyDescent="0.25">
      <c r="A109" s="239" t="s">
        <v>8</v>
      </c>
      <c r="B109" s="240"/>
      <c r="C109" s="234"/>
      <c r="D109" s="250">
        <v>0</v>
      </c>
      <c r="E109" s="251">
        <v>0</v>
      </c>
      <c r="F109" s="251">
        <v>0</v>
      </c>
      <c r="G109" s="252">
        <v>0</v>
      </c>
      <c r="H109" s="251"/>
      <c r="I109" s="250">
        <v>0</v>
      </c>
      <c r="J109" s="243">
        <f>SUM(J103,J105,J106)</f>
        <v>120.2387251607081</v>
      </c>
      <c r="K109" s="800">
        <f>SUM(K103,K105,K106)</f>
        <v>224.93426031225448</v>
      </c>
      <c r="L109" s="244">
        <f>SUM(L103,L105,L106)</f>
        <v>252.91888809488279</v>
      </c>
      <c r="M109" s="251"/>
      <c r="N109" s="242">
        <v>0</v>
      </c>
      <c r="O109" s="244">
        <f t="shared" ref="O109" si="19">INDEX(I109:L109,1,COUNT(I109:L109))</f>
        <v>252.91888809488279</v>
      </c>
    </row>
    <row r="110" spans="1:66" s="738" customFormat="1" x14ac:dyDescent="0.25">
      <c r="A110" s="248"/>
      <c r="B110" s="249"/>
      <c r="C110" s="234"/>
      <c r="D110" s="263"/>
      <c r="E110" s="246"/>
      <c r="F110" s="246"/>
      <c r="G110" s="252"/>
      <c r="H110" s="251"/>
      <c r="I110" s="250"/>
      <c r="J110" s="246"/>
      <c r="K110" s="801"/>
      <c r="L110" s="252"/>
      <c r="M110" s="251"/>
      <c r="N110" s="250"/>
      <c r="O110" s="252"/>
    </row>
    <row r="111" spans="1:66" s="738" customFormat="1" x14ac:dyDescent="0.25">
      <c r="A111" s="248" t="s">
        <v>239</v>
      </c>
      <c r="B111" s="249"/>
      <c r="C111" s="234"/>
      <c r="D111" s="250">
        <v>0</v>
      </c>
      <c r="E111" s="251">
        <v>0</v>
      </c>
      <c r="F111" s="251">
        <v>0</v>
      </c>
      <c r="G111" s="252">
        <v>0</v>
      </c>
      <c r="H111" s="251"/>
      <c r="I111" s="250">
        <v>0</v>
      </c>
      <c r="J111" s="251">
        <f>J85</f>
        <v>7821.9104734328885</v>
      </c>
      <c r="K111" s="801">
        <f>K85</f>
        <v>7391.1540965601789</v>
      </c>
      <c r="L111" s="252">
        <f>L85</f>
        <v>6772.161742476098</v>
      </c>
      <c r="M111" s="251"/>
      <c r="N111" s="250">
        <v>0</v>
      </c>
      <c r="O111" s="252">
        <f t="shared" ref="O111:O112" si="20">INDEX(I111:L111,1,COUNT(I111:L111))</f>
        <v>6772.161742476098</v>
      </c>
    </row>
    <row r="112" spans="1:66" s="738" customFormat="1" x14ac:dyDescent="0.25">
      <c r="A112" s="264" t="s">
        <v>240</v>
      </c>
      <c r="B112" s="265"/>
      <c r="C112" s="234"/>
      <c r="D112" s="250">
        <v>0</v>
      </c>
      <c r="E112" s="251">
        <v>0</v>
      </c>
      <c r="F112" s="251">
        <v>0</v>
      </c>
      <c r="G112" s="252">
        <v>0</v>
      </c>
      <c r="H112" s="251"/>
      <c r="I112" s="250">
        <v>0</v>
      </c>
      <c r="J112" s="251">
        <f>J96</f>
        <v>1393.2127769854692</v>
      </c>
      <c r="K112" s="801">
        <f>K96</f>
        <v>1302.6660608265133</v>
      </c>
      <c r="L112" s="252">
        <f>L96</f>
        <v>1347.2282226199743</v>
      </c>
      <c r="M112" s="251"/>
      <c r="N112" s="250">
        <v>0</v>
      </c>
      <c r="O112" s="252">
        <f t="shared" si="20"/>
        <v>1347.2282226199743</v>
      </c>
    </row>
    <row r="113" spans="1:15" s="738" customFormat="1" ht="5.0999999999999996" customHeight="1" x14ac:dyDescent="0.25">
      <c r="A113" s="248"/>
      <c r="B113" s="249"/>
      <c r="C113" s="234"/>
      <c r="D113" s="250"/>
      <c r="E113" s="251"/>
      <c r="F113" s="251"/>
      <c r="G113" s="252"/>
      <c r="H113" s="251"/>
      <c r="I113" s="250"/>
      <c r="J113" s="251"/>
      <c r="K113" s="801"/>
      <c r="L113" s="252"/>
      <c r="M113" s="251"/>
      <c r="N113" s="250"/>
      <c r="O113" s="252"/>
    </row>
    <row r="114" spans="1:15" s="738" customFormat="1" x14ac:dyDescent="0.25">
      <c r="A114" s="239" t="s">
        <v>241</v>
      </c>
      <c r="B114" s="240"/>
      <c r="C114" s="234"/>
      <c r="D114" s="250">
        <v>0</v>
      </c>
      <c r="E114" s="251">
        <v>0</v>
      </c>
      <c r="F114" s="251">
        <v>0</v>
      </c>
      <c r="G114" s="252">
        <v>0</v>
      </c>
      <c r="H114" s="251"/>
      <c r="I114" s="250">
        <v>0</v>
      </c>
      <c r="J114" s="243">
        <f>J111-J112</f>
        <v>6428.6976964474197</v>
      </c>
      <c r="K114" s="800">
        <f>K111-K112</f>
        <v>6088.488035733666</v>
      </c>
      <c r="L114" s="244">
        <f>L111-L112</f>
        <v>5424.9335198561239</v>
      </c>
      <c r="M114" s="251"/>
      <c r="N114" s="242">
        <v>0</v>
      </c>
      <c r="O114" s="244">
        <f t="shared" ref="O114" si="21">INDEX(I114:L114,1,COUNT(I114:L114))</f>
        <v>5424.9335198561239</v>
      </c>
    </row>
    <row r="115" spans="1:15" s="738" customFormat="1" ht="6" customHeight="1" x14ac:dyDescent="0.25">
      <c r="A115" s="248"/>
      <c r="B115" s="249"/>
      <c r="C115" s="234"/>
      <c r="D115" s="250"/>
      <c r="E115" s="251"/>
      <c r="F115" s="251"/>
      <c r="G115" s="252"/>
      <c r="H115" s="251"/>
      <c r="I115" s="250"/>
      <c r="J115" s="251"/>
      <c r="K115" s="801"/>
      <c r="L115" s="252"/>
      <c r="M115" s="251"/>
      <c r="N115" s="250"/>
      <c r="O115" s="252"/>
    </row>
    <row r="116" spans="1:15" s="738" customFormat="1" x14ac:dyDescent="0.25">
      <c r="A116" s="239" t="s">
        <v>242</v>
      </c>
      <c r="B116" s="240"/>
      <c r="C116" s="234"/>
      <c r="D116" s="250">
        <v>0</v>
      </c>
      <c r="E116" s="251">
        <v>0</v>
      </c>
      <c r="F116" s="251">
        <v>0</v>
      </c>
      <c r="G116" s="252">
        <v>0</v>
      </c>
      <c r="H116" s="251"/>
      <c r="I116" s="250">
        <v>0</v>
      </c>
      <c r="J116" s="243">
        <f>J114</f>
        <v>6428.6976964474197</v>
      </c>
      <c r="K116" s="800">
        <f>K114</f>
        <v>6088.488035733666</v>
      </c>
      <c r="L116" s="244">
        <f>L114</f>
        <v>5424.9335198561239</v>
      </c>
      <c r="M116" s="251"/>
      <c r="N116" s="242">
        <v>0</v>
      </c>
      <c r="O116" s="244">
        <f t="shared" ref="O116" si="22">INDEX(I116:L116,1,COUNT(I116:L116))</f>
        <v>5424.9335198561239</v>
      </c>
    </row>
    <row r="117" spans="1:15" s="738" customFormat="1" x14ac:dyDescent="0.25">
      <c r="A117" s="248"/>
      <c r="B117" s="249"/>
      <c r="C117" s="234"/>
      <c r="D117" s="263"/>
      <c r="E117" s="246"/>
      <c r="F117" s="246"/>
      <c r="G117" s="268"/>
      <c r="H117" s="251"/>
      <c r="I117" s="250"/>
      <c r="J117" s="246"/>
      <c r="K117" s="801"/>
      <c r="L117" s="268"/>
      <c r="M117" s="251"/>
      <c r="N117" s="269"/>
      <c r="O117" s="268"/>
    </row>
    <row r="118" spans="1:15" s="738" customFormat="1" x14ac:dyDescent="0.25">
      <c r="A118" s="872" t="s">
        <v>243</v>
      </c>
      <c r="B118" s="240"/>
      <c r="C118" s="234"/>
      <c r="D118" s="250">
        <v>0</v>
      </c>
      <c r="E118" s="251">
        <v>0</v>
      </c>
      <c r="F118" s="251">
        <v>0</v>
      </c>
      <c r="G118" s="252">
        <v>0</v>
      </c>
      <c r="H118" s="772"/>
      <c r="I118" s="250">
        <v>0</v>
      </c>
      <c r="J118" s="285">
        <f>J109/J116</f>
        <v>1.8703434324988333E-2</v>
      </c>
      <c r="K118" s="285">
        <f>K109/K116</f>
        <v>3.6944190247579223E-2</v>
      </c>
      <c r="L118" s="771">
        <f>L109/L116</f>
        <v>4.6621564516718818E-2</v>
      </c>
      <c r="M118" s="251"/>
      <c r="N118" s="242">
        <v>0</v>
      </c>
      <c r="O118" s="771">
        <f t="shared" ref="O118" si="23">INDEX(I118:L118,1,COUNT(I118:L118))</f>
        <v>4.6621564516718818E-2</v>
      </c>
    </row>
    <row r="119" spans="1:15" s="238" customFormat="1" ht="15" x14ac:dyDescent="0.25">
      <c r="A119" s="789"/>
      <c r="B119" s="279"/>
      <c r="C119" s="234"/>
      <c r="D119" s="280"/>
      <c r="E119" s="281"/>
      <c r="F119" s="281"/>
      <c r="G119" s="282"/>
      <c r="H119" s="234"/>
      <c r="I119" s="280"/>
      <c r="J119" s="788"/>
      <c r="K119" s="802"/>
      <c r="L119" s="282"/>
      <c r="M119" s="234"/>
      <c r="N119" s="280"/>
      <c r="O119" s="282"/>
    </row>
    <row r="120" spans="1:15" ht="6" customHeight="1" x14ac:dyDescent="0.25">
      <c r="A120" s="234"/>
      <c r="B120" s="234"/>
      <c r="C120" s="234"/>
      <c r="D120" s="2"/>
      <c r="E120" s="2"/>
      <c r="F120" s="2"/>
      <c r="G120" s="2"/>
      <c r="H120" s="3"/>
      <c r="I120" s="2"/>
      <c r="J120" s="2"/>
      <c r="K120" s="758"/>
      <c r="L120" s="2"/>
      <c r="M120" s="3"/>
      <c r="N120" s="5"/>
      <c r="O120" s="5"/>
    </row>
    <row r="121" spans="1:15" ht="15.75" x14ac:dyDescent="0.4">
      <c r="J121" s="787"/>
    </row>
    <row r="122" spans="1:15" x14ac:dyDescent="0.25">
      <c r="A122" s="1" t="s">
        <v>244</v>
      </c>
    </row>
    <row r="123" spans="1:15" ht="15" x14ac:dyDescent="0.25">
      <c r="A123" s="1" t="s">
        <v>247</v>
      </c>
    </row>
    <row r="124" spans="1:15" x14ac:dyDescent="0.25">
      <c r="A124" s="1" t="s">
        <v>246</v>
      </c>
    </row>
    <row r="126" spans="1:15" x14ac:dyDescent="0.25">
      <c r="B126" s="807"/>
    </row>
  </sheetData>
  <mergeCells count="13">
    <mergeCell ref="A7:B8"/>
    <mergeCell ref="I7:L7"/>
    <mergeCell ref="A61:B61"/>
    <mergeCell ref="A63:B64"/>
    <mergeCell ref="I63:L63"/>
    <mergeCell ref="D7:G7"/>
    <mergeCell ref="D63:G63"/>
    <mergeCell ref="A72:B73"/>
    <mergeCell ref="I72:L72"/>
    <mergeCell ref="A99:B100"/>
    <mergeCell ref="I99:L99"/>
    <mergeCell ref="D72:G72"/>
    <mergeCell ref="D99:G99"/>
  </mergeCells>
  <pageMargins left="0.511811024" right="0.511811024" top="0.78740157499999996" bottom="0.78740157499999996" header="0.31496062000000002" footer="0.31496062000000002"/>
  <pageSetup paperSize="9" scale="31" fitToWidth="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DC704-4F6C-4A4D-943F-4EFFA7421FFE}">
  <dimension ref="A6:BW134"/>
  <sheetViews>
    <sheetView showGridLines="0" zoomScaleNormal="100" workbookViewId="0">
      <pane xSplit="2" ySplit="8" topLeftCell="C9" activePane="bottomRight" state="frozen"/>
      <selection pane="topRight"/>
      <selection pane="bottomLeft"/>
      <selection pane="bottomRight"/>
    </sheetView>
  </sheetViews>
  <sheetFormatPr defaultRowHeight="13.5" x14ac:dyDescent="0.25"/>
  <cols>
    <col min="1" max="1" width="3.7109375" style="1" customWidth="1"/>
    <col min="2" max="2" width="75.7109375" style="1" customWidth="1"/>
    <col min="3" max="3" width="2.7109375" style="287" customWidth="1"/>
    <col min="4" max="7" width="15.7109375" style="2" customWidth="1"/>
    <col min="8" max="8" width="2.7109375" style="287" customWidth="1"/>
    <col min="9" max="12" width="15.7109375" style="2" customWidth="1"/>
    <col min="13" max="13" width="2.7109375" style="287" customWidth="1"/>
    <col min="14" max="17" width="15.7109375" style="2" customWidth="1"/>
    <col min="18" max="18" width="2.7109375" style="287" customWidth="1"/>
    <col min="19" max="22" width="15.7109375" style="2" customWidth="1"/>
    <col min="23" max="23" width="2.7109375" style="287" customWidth="1"/>
    <col min="24" max="27" width="15.7109375" style="2" customWidth="1"/>
    <col min="28" max="28" width="2.7109375" style="287" customWidth="1"/>
    <col min="29" max="32" width="15.7109375" style="2" customWidth="1"/>
    <col min="33" max="33" width="2.7109375" style="287" customWidth="1"/>
    <col min="34" max="37" width="15.7109375" style="2" customWidth="1"/>
    <col min="38" max="38" width="2.7109375" style="287" customWidth="1"/>
    <col min="39" max="42" width="15.7109375" style="2" customWidth="1"/>
    <col min="43" max="43" width="2.7109375" style="287" customWidth="1"/>
    <col min="44" max="47" width="15.7109375" style="2" customWidth="1"/>
    <col min="48" max="48" width="2.7109375" style="287" customWidth="1"/>
    <col min="49" max="52" width="15.7109375" style="2" customWidth="1"/>
    <col min="53" max="53" width="2.7109375" style="287" customWidth="1"/>
    <col min="54" max="57" width="15.7109375" style="2" customWidth="1"/>
    <col min="58" max="58" width="2.7109375" style="287" customWidth="1"/>
    <col min="59" max="62" width="15.7109375" style="2" customWidth="1"/>
    <col min="63" max="63" width="2.7109375" style="873" customWidth="1"/>
    <col min="64" max="70" width="17.42578125" style="4" customWidth="1"/>
    <col min="71" max="75" width="17.42578125" style="946" customWidth="1"/>
    <col min="76" max="76" width="2.7109375" style="1" customWidth="1"/>
    <col min="77" max="16384" width="9.140625" style="1"/>
  </cols>
  <sheetData>
    <row r="6" spans="1:75" ht="6" customHeight="1" x14ac:dyDescent="0.25">
      <c r="A6" s="808"/>
      <c r="B6" s="7"/>
      <c r="C6" s="873"/>
      <c r="D6" s="7"/>
      <c r="E6" s="7"/>
      <c r="F6" s="7"/>
      <c r="G6" s="7"/>
      <c r="H6" s="873"/>
      <c r="I6" s="7"/>
      <c r="J6" s="7"/>
      <c r="K6" s="7"/>
      <c r="L6" s="7"/>
      <c r="M6" s="873"/>
      <c r="N6" s="7"/>
      <c r="O6" s="7"/>
      <c r="P6" s="7"/>
      <c r="Q6" s="7"/>
      <c r="R6" s="873"/>
      <c r="S6" s="7"/>
      <c r="T6" s="7"/>
      <c r="U6" s="7"/>
      <c r="V6" s="7"/>
      <c r="W6" s="873"/>
      <c r="X6" s="7"/>
      <c r="Y6" s="7"/>
      <c r="Z6" s="7"/>
      <c r="AA6" s="7"/>
      <c r="AB6" s="873"/>
      <c r="AC6" s="7"/>
      <c r="AD6" s="7"/>
      <c r="AE6" s="7"/>
      <c r="AF6" s="7"/>
      <c r="AG6" s="873"/>
      <c r="AH6" s="7"/>
      <c r="AI6" s="7"/>
      <c r="AJ6" s="7"/>
      <c r="AK6" s="7"/>
      <c r="AL6" s="873"/>
      <c r="AM6" s="7"/>
      <c r="AN6" s="7"/>
      <c r="AO6" s="7"/>
      <c r="AP6" s="7"/>
      <c r="AQ6" s="873"/>
      <c r="AR6" s="7"/>
      <c r="AS6" s="7"/>
      <c r="AT6" s="7"/>
      <c r="AU6" s="7"/>
      <c r="AV6" s="873"/>
      <c r="AW6" s="7"/>
      <c r="AX6" s="7"/>
      <c r="AY6" s="7"/>
      <c r="AZ6" s="7"/>
      <c r="BA6" s="873"/>
      <c r="BB6" s="7"/>
      <c r="BC6" s="7"/>
      <c r="BD6" s="7"/>
      <c r="BE6" s="7"/>
      <c r="BF6" s="873"/>
      <c r="BG6" s="7"/>
      <c r="BH6" s="7"/>
      <c r="BI6" s="7"/>
      <c r="BJ6" s="7"/>
      <c r="BK6" s="289"/>
      <c r="BL6" s="7"/>
      <c r="BM6" s="7"/>
      <c r="BN6" s="7"/>
      <c r="BO6" s="7"/>
      <c r="BP6" s="7"/>
      <c r="BQ6" s="7"/>
      <c r="BR6" s="7"/>
      <c r="BS6" s="7"/>
      <c r="BT6" s="7"/>
      <c r="BU6" s="7"/>
      <c r="BV6" s="7"/>
      <c r="BW6" s="7"/>
    </row>
    <row r="7" spans="1:75" x14ac:dyDescent="0.25">
      <c r="A7" s="822" t="s">
        <v>30</v>
      </c>
      <c r="B7" s="823"/>
      <c r="C7" s="874"/>
      <c r="D7" s="819">
        <v>2012</v>
      </c>
      <c r="E7" s="820"/>
      <c r="F7" s="820"/>
      <c r="G7" s="821"/>
      <c r="H7" s="291"/>
      <c r="I7" s="819">
        <v>2013</v>
      </c>
      <c r="J7" s="820"/>
      <c r="K7" s="820"/>
      <c r="L7" s="821"/>
      <c r="M7" s="291"/>
      <c r="N7" s="819">
        <v>2014</v>
      </c>
      <c r="O7" s="820"/>
      <c r="P7" s="820"/>
      <c r="Q7" s="821"/>
      <c r="R7" s="291"/>
      <c r="S7" s="819">
        <v>2015</v>
      </c>
      <c r="T7" s="820"/>
      <c r="U7" s="820"/>
      <c r="V7" s="821"/>
      <c r="W7" s="291"/>
      <c r="X7" s="819">
        <v>2016</v>
      </c>
      <c r="Y7" s="820"/>
      <c r="Z7" s="820"/>
      <c r="AA7" s="821"/>
      <c r="AB7" s="291"/>
      <c r="AC7" s="819">
        <v>2017</v>
      </c>
      <c r="AD7" s="820"/>
      <c r="AE7" s="820"/>
      <c r="AF7" s="821"/>
      <c r="AG7" s="874"/>
      <c r="AH7" s="819">
        <v>2018</v>
      </c>
      <c r="AI7" s="820"/>
      <c r="AJ7" s="820"/>
      <c r="AK7" s="821"/>
      <c r="AL7" s="874"/>
      <c r="AM7" s="819">
        <v>2019</v>
      </c>
      <c r="AN7" s="820"/>
      <c r="AO7" s="820"/>
      <c r="AP7" s="821"/>
      <c r="AQ7" s="291"/>
      <c r="AR7" s="819">
        <v>2020</v>
      </c>
      <c r="AS7" s="820"/>
      <c r="AT7" s="820"/>
      <c r="AU7" s="821"/>
      <c r="AV7" s="291"/>
      <c r="AW7" s="819">
        <v>2021</v>
      </c>
      <c r="AX7" s="820"/>
      <c r="AY7" s="820"/>
      <c r="AZ7" s="821"/>
      <c r="BA7" s="291"/>
      <c r="BB7" s="819">
        <v>2022</v>
      </c>
      <c r="BC7" s="820"/>
      <c r="BD7" s="820"/>
      <c r="BE7" s="821"/>
      <c r="BF7" s="291"/>
      <c r="BG7" s="819">
        <v>2023</v>
      </c>
      <c r="BH7" s="820"/>
      <c r="BI7" s="820"/>
      <c r="BJ7" s="821"/>
      <c r="BK7" s="875"/>
      <c r="BL7" s="11"/>
      <c r="BM7" s="12"/>
      <c r="BN7" s="12"/>
      <c r="BO7" s="12"/>
      <c r="BP7" s="12"/>
      <c r="BQ7" s="12"/>
      <c r="BR7" s="13"/>
      <c r="BS7" s="876"/>
      <c r="BT7" s="876"/>
      <c r="BU7" s="876"/>
      <c r="BV7" s="876"/>
      <c r="BW7" s="877"/>
    </row>
    <row r="8" spans="1:75" s="28" customFormat="1" x14ac:dyDescent="0.25">
      <c r="A8" s="824"/>
      <c r="B8" s="825"/>
      <c r="C8" s="878"/>
      <c r="D8" s="18" t="s">
        <v>149</v>
      </c>
      <c r="E8" s="19" t="s">
        <v>150</v>
      </c>
      <c r="F8" s="19" t="s">
        <v>151</v>
      </c>
      <c r="G8" s="20" t="s">
        <v>152</v>
      </c>
      <c r="H8" s="294"/>
      <c r="I8" s="18" t="s">
        <v>149</v>
      </c>
      <c r="J8" s="19" t="s">
        <v>150</v>
      </c>
      <c r="K8" s="19" t="s">
        <v>151</v>
      </c>
      <c r="L8" s="20" t="s">
        <v>152</v>
      </c>
      <c r="M8" s="295"/>
      <c r="N8" s="18" t="s">
        <v>153</v>
      </c>
      <c r="O8" s="19" t="s">
        <v>150</v>
      </c>
      <c r="P8" s="19" t="s">
        <v>151</v>
      </c>
      <c r="Q8" s="20" t="s">
        <v>152</v>
      </c>
      <c r="R8" s="295"/>
      <c r="S8" s="18" t="s">
        <v>149</v>
      </c>
      <c r="T8" s="19" t="s">
        <v>150</v>
      </c>
      <c r="U8" s="19" t="s">
        <v>151</v>
      </c>
      <c r="V8" s="20" t="s">
        <v>152</v>
      </c>
      <c r="W8" s="295"/>
      <c r="X8" s="18" t="s">
        <v>149</v>
      </c>
      <c r="Y8" s="19" t="s">
        <v>150</v>
      </c>
      <c r="Z8" s="19" t="s">
        <v>151</v>
      </c>
      <c r="AA8" s="20" t="s">
        <v>152</v>
      </c>
      <c r="AB8" s="295"/>
      <c r="AC8" s="18" t="s">
        <v>149</v>
      </c>
      <c r="AD8" s="19" t="s">
        <v>150</v>
      </c>
      <c r="AE8" s="19" t="s">
        <v>151</v>
      </c>
      <c r="AF8" s="20" t="s">
        <v>152</v>
      </c>
      <c r="AG8" s="878"/>
      <c r="AH8" s="18" t="s">
        <v>149</v>
      </c>
      <c r="AI8" s="19" t="s">
        <v>150</v>
      </c>
      <c r="AJ8" s="19" t="s">
        <v>151</v>
      </c>
      <c r="AK8" s="20" t="s">
        <v>152</v>
      </c>
      <c r="AL8" s="878"/>
      <c r="AM8" s="18" t="s">
        <v>149</v>
      </c>
      <c r="AN8" s="19" t="s">
        <v>150</v>
      </c>
      <c r="AO8" s="19" t="s">
        <v>151</v>
      </c>
      <c r="AP8" s="20" t="s">
        <v>152</v>
      </c>
      <c r="AQ8" s="295"/>
      <c r="AR8" s="18" t="s">
        <v>149</v>
      </c>
      <c r="AS8" s="19" t="s">
        <v>150</v>
      </c>
      <c r="AT8" s="19" t="s">
        <v>151</v>
      </c>
      <c r="AU8" s="20" t="s">
        <v>152</v>
      </c>
      <c r="AV8" s="295"/>
      <c r="AW8" s="18" t="s">
        <v>149</v>
      </c>
      <c r="AX8" s="19" t="s">
        <v>150</v>
      </c>
      <c r="AY8" s="19" t="s">
        <v>151</v>
      </c>
      <c r="AZ8" s="20" t="s">
        <v>152</v>
      </c>
      <c r="BA8" s="295"/>
      <c r="BB8" s="18" t="s">
        <v>149</v>
      </c>
      <c r="BC8" s="19" t="s">
        <v>150</v>
      </c>
      <c r="BD8" s="19" t="s">
        <v>250</v>
      </c>
      <c r="BE8" s="20" t="s">
        <v>152</v>
      </c>
      <c r="BF8" s="295"/>
      <c r="BG8" s="18" t="s">
        <v>149</v>
      </c>
      <c r="BH8" s="19" t="s">
        <v>150</v>
      </c>
      <c r="BI8" s="19" t="s">
        <v>151</v>
      </c>
      <c r="BJ8" s="20" t="s">
        <v>152</v>
      </c>
      <c r="BK8" s="879"/>
      <c r="BL8" s="24">
        <v>2012</v>
      </c>
      <c r="BM8" s="25">
        <v>2013</v>
      </c>
      <c r="BN8" s="25" t="s">
        <v>19</v>
      </c>
      <c r="BO8" s="25">
        <v>2015</v>
      </c>
      <c r="BP8" s="25">
        <v>2016</v>
      </c>
      <c r="BQ8" s="25">
        <v>2017</v>
      </c>
      <c r="BR8" s="25">
        <v>2018</v>
      </c>
      <c r="BS8" s="880">
        <v>2019</v>
      </c>
      <c r="BT8" s="880">
        <v>2020</v>
      </c>
      <c r="BU8" s="880">
        <v>2021</v>
      </c>
      <c r="BV8" s="880" t="s">
        <v>18</v>
      </c>
      <c r="BW8" s="881">
        <v>2023</v>
      </c>
    </row>
    <row r="9" spans="1:75" ht="6" customHeight="1" x14ac:dyDescent="0.25">
      <c r="A9" s="808"/>
      <c r="B9" s="7"/>
      <c r="C9" s="873"/>
      <c r="D9" s="7"/>
      <c r="E9" s="7"/>
      <c r="F9" s="7"/>
      <c r="G9" s="7"/>
      <c r="H9" s="873"/>
      <c r="I9" s="7"/>
      <c r="J9" s="7"/>
      <c r="K9" s="7"/>
      <c r="L9" s="7"/>
      <c r="M9" s="873"/>
      <c r="N9" s="7"/>
      <c r="O9" s="7"/>
      <c r="P9" s="7"/>
      <c r="Q9" s="7"/>
      <c r="R9" s="873"/>
      <c r="S9" s="7"/>
      <c r="T9" s="7"/>
      <c r="U9" s="7"/>
      <c r="V9" s="7"/>
      <c r="W9" s="873"/>
      <c r="X9" s="7"/>
      <c r="Y9" s="7"/>
      <c r="Z9" s="7"/>
      <c r="AA9" s="7"/>
      <c r="AB9" s="873"/>
      <c r="AC9" s="7"/>
      <c r="AD9" s="7"/>
      <c r="AE9" s="7"/>
      <c r="AF9" s="7"/>
      <c r="AG9" s="873"/>
      <c r="AH9" s="7"/>
      <c r="AI9" s="7"/>
      <c r="AJ9" s="7"/>
      <c r="AK9" s="7"/>
      <c r="AL9" s="873"/>
      <c r="AM9" s="7"/>
      <c r="AN9" s="7"/>
      <c r="AO9" s="7"/>
      <c r="AP9" s="7"/>
      <c r="AQ9" s="873"/>
      <c r="AR9" s="7"/>
      <c r="AS9" s="7"/>
      <c r="AT9" s="7"/>
      <c r="AU9" s="7"/>
      <c r="AV9" s="873"/>
      <c r="AW9" s="7"/>
      <c r="AX9" s="7"/>
      <c r="AY9" s="7"/>
      <c r="AZ9" s="7"/>
      <c r="BA9" s="873"/>
      <c r="BB9" s="7"/>
      <c r="BC9" s="7"/>
      <c r="BD9" s="7"/>
      <c r="BE9" s="7"/>
      <c r="BF9" s="873"/>
      <c r="BG9" s="7"/>
      <c r="BH9" s="7"/>
      <c r="BI9" s="7"/>
      <c r="BJ9" s="7"/>
      <c r="BK9" s="289"/>
      <c r="BL9" s="7"/>
      <c r="BM9" s="7"/>
      <c r="BN9" s="7"/>
      <c r="BO9" s="7"/>
      <c r="BP9" s="7"/>
      <c r="BQ9" s="7"/>
      <c r="BR9" s="7"/>
      <c r="BS9" s="7"/>
      <c r="BT9" s="7"/>
      <c r="BU9" s="7"/>
      <c r="BV9" s="7"/>
      <c r="BW9" s="7"/>
    </row>
    <row r="10" spans="1:75" x14ac:dyDescent="0.25">
      <c r="A10" s="602"/>
      <c r="B10" s="603"/>
      <c r="C10" s="873"/>
      <c r="D10" s="32"/>
      <c r="E10" s="33"/>
      <c r="F10" s="33"/>
      <c r="G10" s="34"/>
      <c r="H10" s="873"/>
      <c r="I10" s="32"/>
      <c r="J10" s="33"/>
      <c r="K10" s="33"/>
      <c r="L10" s="34"/>
      <c r="M10" s="873"/>
      <c r="N10" s="32"/>
      <c r="O10" s="33"/>
      <c r="P10" s="33"/>
      <c r="Q10" s="34"/>
      <c r="R10" s="873"/>
      <c r="S10" s="32"/>
      <c r="T10" s="33"/>
      <c r="U10" s="33"/>
      <c r="V10" s="34"/>
      <c r="W10" s="873"/>
      <c r="X10" s="32"/>
      <c r="Y10" s="33"/>
      <c r="Z10" s="33"/>
      <c r="AA10" s="34"/>
      <c r="AB10" s="873"/>
      <c r="AC10" s="32"/>
      <c r="AD10" s="33"/>
      <c r="AE10" s="33"/>
      <c r="AF10" s="34"/>
      <c r="AG10" s="873"/>
      <c r="AH10" s="32"/>
      <c r="AI10" s="33"/>
      <c r="AJ10" s="33"/>
      <c r="AK10" s="34"/>
      <c r="AL10" s="873"/>
      <c r="AM10" s="32"/>
      <c r="AN10" s="33"/>
      <c r="AO10" s="33"/>
      <c r="AP10" s="34"/>
      <c r="AQ10" s="873"/>
      <c r="AR10" s="32"/>
      <c r="AS10" s="33"/>
      <c r="AT10" s="33"/>
      <c r="AU10" s="34"/>
      <c r="AV10" s="873"/>
      <c r="AW10" s="32"/>
      <c r="AX10" s="33"/>
      <c r="AY10" s="33"/>
      <c r="AZ10" s="34"/>
      <c r="BA10" s="873"/>
      <c r="BB10" s="32"/>
      <c r="BC10" s="33"/>
      <c r="BD10" s="33"/>
      <c r="BE10" s="34"/>
      <c r="BF10" s="873"/>
      <c r="BG10" s="32"/>
      <c r="BH10" s="33"/>
      <c r="BI10" s="33"/>
      <c r="BJ10" s="34"/>
      <c r="BK10" s="882"/>
      <c r="BL10" s="32"/>
      <c r="BM10" s="883"/>
      <c r="BN10" s="883"/>
      <c r="BO10" s="883"/>
      <c r="BP10" s="883"/>
      <c r="BQ10" s="883"/>
      <c r="BR10" s="883"/>
      <c r="BS10" s="883"/>
      <c r="BT10" s="883"/>
      <c r="BU10" s="883"/>
      <c r="BV10" s="883"/>
      <c r="BW10" s="884"/>
    </row>
    <row r="11" spans="1:75" s="113" customFormat="1" x14ac:dyDescent="0.25">
      <c r="A11" s="38" t="s">
        <v>251</v>
      </c>
      <c r="B11" s="604"/>
      <c r="C11" s="885"/>
      <c r="D11" s="41">
        <v>0</v>
      </c>
      <c r="E11" s="42">
        <v>0</v>
      </c>
      <c r="F11" s="42">
        <v>0</v>
      </c>
      <c r="G11" s="43">
        <v>0</v>
      </c>
      <c r="H11" s="885"/>
      <c r="I11" s="41">
        <v>0</v>
      </c>
      <c r="J11" s="42">
        <v>0</v>
      </c>
      <c r="K11" s="42">
        <v>0</v>
      </c>
      <c r="L11" s="43">
        <v>0</v>
      </c>
      <c r="M11" s="885"/>
      <c r="N11" s="41">
        <v>189.91543375000001</v>
      </c>
      <c r="O11" s="42">
        <v>307.90611956999999</v>
      </c>
      <c r="P11" s="42">
        <v>326.70983884000003</v>
      </c>
      <c r="Q11" s="43">
        <v>346.06200371</v>
      </c>
      <c r="R11" s="885"/>
      <c r="S11" s="41">
        <v>337.68188981000003</v>
      </c>
      <c r="T11" s="42">
        <v>358.94105851</v>
      </c>
      <c r="U11" s="42">
        <v>361.80146353000004</v>
      </c>
      <c r="V11" s="43">
        <v>358.86646039999999</v>
      </c>
      <c r="W11" s="885"/>
      <c r="X11" s="41">
        <v>372.06037150999998</v>
      </c>
      <c r="Y11" s="42">
        <v>409.00229084</v>
      </c>
      <c r="Z11" s="42">
        <v>432.79744652000005</v>
      </c>
      <c r="AA11" s="43">
        <v>460.41818591999998</v>
      </c>
      <c r="AB11" s="885"/>
      <c r="AC11" s="41">
        <v>475.99445960999998</v>
      </c>
      <c r="AD11" s="42">
        <v>481.72705324000003</v>
      </c>
      <c r="AE11" s="42">
        <v>500.78151728999995</v>
      </c>
      <c r="AF11" s="43">
        <v>522.01807569959999</v>
      </c>
      <c r="AG11" s="885"/>
      <c r="AH11" s="41">
        <v>542.00166855000009</v>
      </c>
      <c r="AI11" s="42">
        <v>558.69482463999998</v>
      </c>
      <c r="AJ11" s="42">
        <v>514.54237826999997</v>
      </c>
      <c r="AK11" s="43">
        <v>525.71709525999995</v>
      </c>
      <c r="AL11" s="885"/>
      <c r="AM11" s="41">
        <v>545.65546535999988</v>
      </c>
      <c r="AN11" s="42">
        <v>559.49767713000017</v>
      </c>
      <c r="AO11" s="42">
        <v>540.89974580000001</v>
      </c>
      <c r="AP11" s="43">
        <v>528.11258168000029</v>
      </c>
      <c r="AQ11" s="886"/>
      <c r="AR11" s="41">
        <v>520.88012285000013</v>
      </c>
      <c r="AS11" s="42">
        <v>514.66677536999998</v>
      </c>
      <c r="AT11" s="42">
        <v>522.87055125999996</v>
      </c>
      <c r="AU11" s="43">
        <v>547.97620815000005</v>
      </c>
      <c r="AV11" s="886"/>
      <c r="AW11" s="41">
        <v>517.17254715000001</v>
      </c>
      <c r="AX11" s="42">
        <v>541.84188940999979</v>
      </c>
      <c r="AY11" s="42">
        <v>509.55933780000009</v>
      </c>
      <c r="AZ11" s="43">
        <v>527.71024465000005</v>
      </c>
      <c r="BA11" s="886"/>
      <c r="BB11" s="41">
        <v>528.95240969000008</v>
      </c>
      <c r="BC11" s="42">
        <v>575.80003547000013</v>
      </c>
      <c r="BD11" s="42">
        <v>199.93968376999982</v>
      </c>
      <c r="BE11" s="43">
        <v>0</v>
      </c>
      <c r="BF11" s="886"/>
      <c r="BG11" s="41">
        <v>0</v>
      </c>
      <c r="BH11" s="42">
        <v>0</v>
      </c>
      <c r="BI11" s="42">
        <v>0</v>
      </c>
      <c r="BJ11" s="43">
        <v>0</v>
      </c>
      <c r="BK11" s="887"/>
      <c r="BL11" s="888">
        <f t="shared" ref="BL11" si="0">SUM(D11:G11)</f>
        <v>0</v>
      </c>
      <c r="BM11" s="889">
        <f t="shared" ref="BM11" si="1">SUM(I11:L11)</f>
        <v>0</v>
      </c>
      <c r="BN11" s="889">
        <f t="shared" ref="BN11" si="2">SUM(N11:Q11)</f>
        <v>1170.59339587</v>
      </c>
      <c r="BO11" s="889">
        <f t="shared" ref="BO11" si="3">SUM(S11:V11)</f>
        <v>1417.2908722500001</v>
      </c>
      <c r="BP11" s="889">
        <f t="shared" ref="BP11" si="4">SUM(X11:AA11)</f>
        <v>1674.27829479</v>
      </c>
      <c r="BQ11" s="889">
        <f t="shared" ref="BQ11" si="5">SUM(AC11:AF11)</f>
        <v>1980.5211058395998</v>
      </c>
      <c r="BR11" s="889">
        <f t="shared" ref="BR11" si="6">SUM(AH11:AK11)</f>
        <v>2140.9559667200001</v>
      </c>
      <c r="BS11" s="889">
        <f t="shared" ref="BS11" si="7">SUM(AM11:AP11)</f>
        <v>2174.1654699700002</v>
      </c>
      <c r="BT11" s="889">
        <f t="shared" ref="BT11" si="8">SUM(AR11:AU11)</f>
        <v>2106.3936576300002</v>
      </c>
      <c r="BU11" s="889">
        <f t="shared" ref="BU11" si="9">SUM(AW11:AZ11)</f>
        <v>2096.2840190100001</v>
      </c>
      <c r="BV11" s="889">
        <f t="shared" ref="BV11" si="10">SUM(BB11:BE11)</f>
        <v>1304.6921289300001</v>
      </c>
      <c r="BW11" s="890">
        <f t="shared" ref="BW11" si="11">SUM(BG11:BJ11)</f>
        <v>0</v>
      </c>
    </row>
    <row r="12" spans="1:75" s="113" customFormat="1" x14ac:dyDescent="0.25">
      <c r="A12" s="38"/>
      <c r="B12" s="604"/>
      <c r="C12" s="885"/>
      <c r="D12" s="51"/>
      <c r="E12" s="52"/>
      <c r="F12" s="52"/>
      <c r="G12" s="53"/>
      <c r="H12" s="885"/>
      <c r="I12" s="51"/>
      <c r="J12" s="52"/>
      <c r="K12" s="52"/>
      <c r="L12" s="53"/>
      <c r="M12" s="885"/>
      <c r="N12" s="51"/>
      <c r="O12" s="52"/>
      <c r="P12" s="52"/>
      <c r="Q12" s="53"/>
      <c r="R12" s="885"/>
      <c r="S12" s="51"/>
      <c r="T12" s="52"/>
      <c r="U12" s="52"/>
      <c r="V12" s="53"/>
      <c r="W12" s="885"/>
      <c r="X12" s="51"/>
      <c r="Y12" s="52"/>
      <c r="Z12" s="52"/>
      <c r="AA12" s="53"/>
      <c r="AB12" s="885"/>
      <c r="AC12" s="51"/>
      <c r="AD12" s="52"/>
      <c r="AE12" s="52"/>
      <c r="AF12" s="53"/>
      <c r="AG12" s="885"/>
      <c r="AH12" s="51"/>
      <c r="AI12" s="52"/>
      <c r="AJ12" s="52"/>
      <c r="AK12" s="53"/>
      <c r="AL12" s="885"/>
      <c r="AM12" s="51"/>
      <c r="AN12" s="52"/>
      <c r="AO12" s="52"/>
      <c r="AP12" s="53"/>
      <c r="AQ12" s="885"/>
      <c r="AR12" s="51"/>
      <c r="AS12" s="52"/>
      <c r="AT12" s="52"/>
      <c r="AU12" s="53"/>
      <c r="AV12" s="885"/>
      <c r="AW12" s="51"/>
      <c r="AX12" s="52"/>
      <c r="AY12" s="52"/>
      <c r="AZ12" s="53"/>
      <c r="BA12" s="885"/>
      <c r="BB12" s="51"/>
      <c r="BC12" s="52"/>
      <c r="BD12" s="52"/>
      <c r="BE12" s="53"/>
      <c r="BF12" s="885"/>
      <c r="BG12" s="51"/>
      <c r="BH12" s="52"/>
      <c r="BI12" s="52"/>
      <c r="BJ12" s="53"/>
      <c r="BK12" s="891"/>
      <c r="BL12" s="70"/>
      <c r="BM12" s="71"/>
      <c r="BN12" s="71"/>
      <c r="BO12" s="71"/>
      <c r="BP12" s="71"/>
      <c r="BQ12" s="71"/>
      <c r="BR12" s="71"/>
      <c r="BS12" s="71"/>
      <c r="BT12" s="71"/>
      <c r="BU12" s="71"/>
      <c r="BV12" s="71"/>
      <c r="BW12" s="72"/>
    </row>
    <row r="13" spans="1:75" s="113" customFormat="1" x14ac:dyDescent="0.25">
      <c r="A13" s="38" t="s">
        <v>252</v>
      </c>
      <c r="B13" s="605"/>
      <c r="C13" s="885"/>
      <c r="D13" s="41">
        <v>0</v>
      </c>
      <c r="E13" s="42">
        <v>0</v>
      </c>
      <c r="F13" s="42">
        <v>0</v>
      </c>
      <c r="G13" s="43">
        <v>0</v>
      </c>
      <c r="H13" s="885"/>
      <c r="I13" s="41">
        <v>0</v>
      </c>
      <c r="J13" s="42">
        <v>0</v>
      </c>
      <c r="K13" s="42">
        <v>0</v>
      </c>
      <c r="L13" s="43">
        <v>0</v>
      </c>
      <c r="M13" s="885"/>
      <c r="N13" s="41">
        <v>-9.0087200000000003</v>
      </c>
      <c r="O13" s="42">
        <v>-14.974450000000001</v>
      </c>
      <c r="P13" s="42">
        <v>-17.7072</v>
      </c>
      <c r="Q13" s="43">
        <v>-27.59327</v>
      </c>
      <c r="R13" s="885"/>
      <c r="S13" s="41">
        <v>-19.169229999999999</v>
      </c>
      <c r="T13" s="42">
        <v>-20.380309999999998</v>
      </c>
      <c r="U13" s="42">
        <v>-21.069310000000002</v>
      </c>
      <c r="V13" s="43">
        <v>-20.4175</v>
      </c>
      <c r="W13" s="885"/>
      <c r="X13" s="41">
        <v>-21.819949999999999</v>
      </c>
      <c r="Y13" s="42">
        <v>-22.129252010000002</v>
      </c>
      <c r="Z13" s="42">
        <v>-25.050513510000002</v>
      </c>
      <c r="AA13" s="43">
        <v>-27.068895169999998</v>
      </c>
      <c r="AB13" s="885"/>
      <c r="AC13" s="41">
        <v>-26.193064079999999</v>
      </c>
      <c r="AD13" s="42">
        <v>-27.42763222</v>
      </c>
      <c r="AE13" s="42">
        <v>-28.121810469999996</v>
      </c>
      <c r="AF13" s="43">
        <v>-29.859771185643808</v>
      </c>
      <c r="AG13" s="885"/>
      <c r="AH13" s="41">
        <v>-30.447335150000001</v>
      </c>
      <c r="AI13" s="42">
        <v>-29.650406070000003</v>
      </c>
      <c r="AJ13" s="42">
        <v>-25.82994575</v>
      </c>
      <c r="AK13" s="43">
        <v>-27.040288449999998</v>
      </c>
      <c r="AL13" s="885"/>
      <c r="AM13" s="41">
        <v>-29.325650539999998</v>
      </c>
      <c r="AN13" s="42">
        <v>-29.681219550000002</v>
      </c>
      <c r="AO13" s="42">
        <v>-27.959163790000002</v>
      </c>
      <c r="AP13" s="43">
        <v>-26.63058212</v>
      </c>
      <c r="AQ13" s="886"/>
      <c r="AR13" s="41">
        <v>-27.532400430000003</v>
      </c>
      <c r="AS13" s="42">
        <v>-30.585090340000001</v>
      </c>
      <c r="AT13" s="42">
        <v>-30.827943080000011</v>
      </c>
      <c r="AU13" s="43">
        <v>-29.03746306000005</v>
      </c>
      <c r="AV13" s="886"/>
      <c r="AW13" s="41">
        <v>-27.408455460000027</v>
      </c>
      <c r="AX13" s="42">
        <v>-27.905748870000025</v>
      </c>
      <c r="AY13" s="42">
        <v>-26.15270756000001</v>
      </c>
      <c r="AZ13" s="43">
        <v>-27.885075190000009</v>
      </c>
      <c r="BA13" s="886"/>
      <c r="BB13" s="41">
        <v>-28.260155580000003</v>
      </c>
      <c r="BC13" s="42">
        <v>-30.04413602</v>
      </c>
      <c r="BD13" s="42">
        <v>-10.900523170000014</v>
      </c>
      <c r="BE13" s="43">
        <v>0</v>
      </c>
      <c r="BF13" s="886"/>
      <c r="BG13" s="41">
        <v>0</v>
      </c>
      <c r="BH13" s="42">
        <v>0</v>
      </c>
      <c r="BI13" s="42">
        <v>0</v>
      </c>
      <c r="BJ13" s="43">
        <v>0</v>
      </c>
      <c r="BK13" s="887"/>
      <c r="BL13" s="888">
        <f t="shared" ref="BL13" si="12">SUM(D13:G13)</f>
        <v>0</v>
      </c>
      <c r="BM13" s="889">
        <f t="shared" ref="BM13" si="13">SUM(I13:L13)</f>
        <v>0</v>
      </c>
      <c r="BN13" s="889">
        <f t="shared" ref="BN13" si="14">SUM(N13:Q13)</f>
        <v>-69.283640000000005</v>
      </c>
      <c r="BO13" s="889">
        <f t="shared" ref="BO13" si="15">SUM(S13:V13)</f>
        <v>-81.036349999999999</v>
      </c>
      <c r="BP13" s="889">
        <f t="shared" ref="BP13" si="16">SUM(X13:AA13)</f>
        <v>-96.068610689999986</v>
      </c>
      <c r="BQ13" s="889">
        <f t="shared" ref="BQ13" si="17">SUM(AC13:AF13)</f>
        <v>-111.6022779556438</v>
      </c>
      <c r="BR13" s="889">
        <f t="shared" ref="BR13" si="18">SUM(AH13:AK13)</f>
        <v>-112.96797541999999</v>
      </c>
      <c r="BS13" s="889">
        <f t="shared" ref="BS13" si="19">SUM(AM13:AP13)</f>
        <v>-113.596616</v>
      </c>
      <c r="BT13" s="889">
        <f t="shared" ref="BT13" si="20">SUM(AR13:AU13)</f>
        <v>-117.98289691000006</v>
      </c>
      <c r="BU13" s="889">
        <f t="shared" ref="BU13" si="21">SUM(AW13:AZ13)</f>
        <v>-109.35198708000007</v>
      </c>
      <c r="BV13" s="889">
        <f t="shared" ref="BV13" si="22">SUM(BB13:BE13)</f>
        <v>-69.204814770000013</v>
      </c>
      <c r="BW13" s="890">
        <f t="shared" ref="BW13" si="23">SUM(BG13:BJ13)</f>
        <v>0</v>
      </c>
    </row>
    <row r="14" spans="1:75" s="113" customFormat="1" x14ac:dyDescent="0.25">
      <c r="A14" s="38"/>
      <c r="B14" s="605"/>
      <c r="C14" s="885"/>
      <c r="D14" s="41"/>
      <c r="E14" s="42"/>
      <c r="F14" s="42"/>
      <c r="G14" s="43"/>
      <c r="H14" s="885"/>
      <c r="I14" s="41"/>
      <c r="J14" s="42"/>
      <c r="K14" s="42"/>
      <c r="L14" s="43"/>
      <c r="M14" s="885"/>
      <c r="N14" s="41"/>
      <c r="O14" s="42"/>
      <c r="P14" s="42"/>
      <c r="Q14" s="43"/>
      <c r="R14" s="885"/>
      <c r="S14" s="41"/>
      <c r="T14" s="42"/>
      <c r="U14" s="42"/>
      <c r="V14" s="43"/>
      <c r="W14" s="885"/>
      <c r="X14" s="41"/>
      <c r="Y14" s="42"/>
      <c r="Z14" s="42"/>
      <c r="AA14" s="43"/>
      <c r="AB14" s="885"/>
      <c r="AC14" s="41"/>
      <c r="AD14" s="42"/>
      <c r="AE14" s="42"/>
      <c r="AF14" s="43"/>
      <c r="AG14" s="885"/>
      <c r="AH14" s="41"/>
      <c r="AI14" s="42"/>
      <c r="AJ14" s="42"/>
      <c r="AK14" s="43"/>
      <c r="AL14" s="885"/>
      <c r="AM14" s="41"/>
      <c r="AN14" s="42"/>
      <c r="AO14" s="42"/>
      <c r="AP14" s="43"/>
      <c r="AQ14" s="885"/>
      <c r="AR14" s="41"/>
      <c r="AS14" s="42"/>
      <c r="AT14" s="42"/>
      <c r="AU14" s="43"/>
      <c r="AV14" s="885"/>
      <c r="AW14" s="41"/>
      <c r="AX14" s="42"/>
      <c r="AY14" s="42"/>
      <c r="AZ14" s="43"/>
      <c r="BA14" s="885"/>
      <c r="BB14" s="41"/>
      <c r="BC14" s="42"/>
      <c r="BD14" s="42"/>
      <c r="BE14" s="43"/>
      <c r="BF14" s="885"/>
      <c r="BG14" s="41"/>
      <c r="BH14" s="42"/>
      <c r="BI14" s="42"/>
      <c r="BJ14" s="43"/>
      <c r="BK14" s="891"/>
      <c r="BL14" s="70"/>
      <c r="BM14" s="71"/>
      <c r="BN14" s="71"/>
      <c r="BO14" s="71"/>
      <c r="BP14" s="71"/>
      <c r="BQ14" s="71"/>
      <c r="BR14" s="71"/>
      <c r="BS14" s="71"/>
      <c r="BT14" s="71"/>
      <c r="BU14" s="71"/>
      <c r="BV14" s="71"/>
      <c r="BW14" s="72"/>
    </row>
    <row r="15" spans="1:75" s="113" customFormat="1" x14ac:dyDescent="0.25">
      <c r="A15" s="48" t="s">
        <v>160</v>
      </c>
      <c r="B15" s="58"/>
      <c r="C15" s="885"/>
      <c r="D15" s="41">
        <f>D11+D13</f>
        <v>0</v>
      </c>
      <c r="E15" s="71">
        <f>E11+E13</f>
        <v>0</v>
      </c>
      <c r="F15" s="71">
        <f>F11+F13</f>
        <v>0</v>
      </c>
      <c r="G15" s="72">
        <f>G11+G13</f>
        <v>0</v>
      </c>
      <c r="H15" s="885"/>
      <c r="I15" s="41">
        <f>I11+I13</f>
        <v>0</v>
      </c>
      <c r="J15" s="71">
        <f>J11+J13</f>
        <v>0</v>
      </c>
      <c r="K15" s="71">
        <f>K11+K13</f>
        <v>0</v>
      </c>
      <c r="L15" s="72">
        <f>L11+L13</f>
        <v>0</v>
      </c>
      <c r="M15" s="885"/>
      <c r="N15" s="41">
        <f>N11+N13</f>
        <v>180.90671374999999</v>
      </c>
      <c r="O15" s="71">
        <f>O11+O13</f>
        <v>292.93166957</v>
      </c>
      <c r="P15" s="71">
        <f>P11+P13</f>
        <v>309.00263884000003</v>
      </c>
      <c r="Q15" s="72">
        <f>Q11+Q13</f>
        <v>318.46873370999998</v>
      </c>
      <c r="R15" s="885"/>
      <c r="S15" s="41">
        <f>S11+S13</f>
        <v>318.51265981000006</v>
      </c>
      <c r="T15" s="71">
        <f>T11+T13</f>
        <v>338.56074851</v>
      </c>
      <c r="U15" s="71">
        <f>U11+U13</f>
        <v>340.73215353000001</v>
      </c>
      <c r="V15" s="72">
        <f>V11+V13</f>
        <v>338.44896039999998</v>
      </c>
      <c r="W15" s="885"/>
      <c r="X15" s="41">
        <f>X11+X13</f>
        <v>350.24042150999998</v>
      </c>
      <c r="Y15" s="71">
        <f>Y11+Y13</f>
        <v>386.87303882999998</v>
      </c>
      <c r="Z15" s="71">
        <f>Z11+Z13</f>
        <v>407.74693301000002</v>
      </c>
      <c r="AA15" s="72">
        <f>AA11+AA13</f>
        <v>433.34929074999997</v>
      </c>
      <c r="AB15" s="885"/>
      <c r="AC15" s="41">
        <f>AC11+AC13</f>
        <v>449.80139552999998</v>
      </c>
      <c r="AD15" s="71">
        <f>AD11+AD13</f>
        <v>454.29942102000001</v>
      </c>
      <c r="AE15" s="71">
        <f>AE11+AE13</f>
        <v>472.65970681999994</v>
      </c>
      <c r="AF15" s="72">
        <f>AF11+AF13</f>
        <v>492.15830451395618</v>
      </c>
      <c r="AG15" s="885"/>
      <c r="AH15" s="41">
        <f>AH11+AH13</f>
        <v>511.55433340000008</v>
      </c>
      <c r="AI15" s="71">
        <f>AI11+AI13</f>
        <v>529.04441856999995</v>
      </c>
      <c r="AJ15" s="71">
        <f>AJ11+AJ13</f>
        <v>488.71243251999999</v>
      </c>
      <c r="AK15" s="72">
        <f>AK11+AK13</f>
        <v>498.67680680999996</v>
      </c>
      <c r="AL15" s="885"/>
      <c r="AM15" s="41">
        <f>AM11+AM13</f>
        <v>516.32981481999991</v>
      </c>
      <c r="AN15" s="71">
        <f>AN11+AN13</f>
        <v>529.81645758000013</v>
      </c>
      <c r="AO15" s="71">
        <f>AO11+AO13</f>
        <v>512.94058200999996</v>
      </c>
      <c r="AP15" s="72">
        <f>AP11+AP13</f>
        <v>501.4819995600003</v>
      </c>
      <c r="AQ15" s="886"/>
      <c r="AR15" s="41">
        <f>AR11+AR13</f>
        <v>493.34772242000014</v>
      </c>
      <c r="AS15" s="71">
        <f>AS11+AS13</f>
        <v>484.08168502999996</v>
      </c>
      <c r="AT15" s="71">
        <f>AT11+AT13</f>
        <v>492.04260817999995</v>
      </c>
      <c r="AU15" s="72">
        <f>AU11+AU13</f>
        <v>518.93874509</v>
      </c>
      <c r="AV15" s="886"/>
      <c r="AW15" s="41">
        <f>AW11+AW13</f>
        <v>489.76409168999999</v>
      </c>
      <c r="AX15" s="71">
        <f>AX11+AX13</f>
        <v>513.93614053999977</v>
      </c>
      <c r="AY15" s="71">
        <f>AY11+AY13</f>
        <v>483.40663024000008</v>
      </c>
      <c r="AZ15" s="72">
        <f>AZ11+AZ13</f>
        <v>499.82516946000004</v>
      </c>
      <c r="BA15" s="886"/>
      <c r="BB15" s="41">
        <f>BB11+BB13</f>
        <v>500.69225411000008</v>
      </c>
      <c r="BC15" s="71">
        <f>BC11+BC13</f>
        <v>545.75589945000013</v>
      </c>
      <c r="BD15" s="71">
        <f>BD11+BD13</f>
        <v>189.0391605999998</v>
      </c>
      <c r="BE15" s="72">
        <v>0</v>
      </c>
      <c r="BF15" s="886"/>
      <c r="BG15" s="41">
        <v>0</v>
      </c>
      <c r="BH15" s="71">
        <v>0</v>
      </c>
      <c r="BI15" s="71">
        <v>0</v>
      </c>
      <c r="BJ15" s="72">
        <v>0</v>
      </c>
      <c r="BK15" s="891"/>
      <c r="BL15" s="888">
        <f t="shared" ref="BL15" si="24">SUM(D15:G15)</f>
        <v>0</v>
      </c>
      <c r="BM15" s="889">
        <f t="shared" ref="BM15" si="25">SUM(I15:L15)</f>
        <v>0</v>
      </c>
      <c r="BN15" s="889">
        <f t="shared" ref="BN15" si="26">SUM(N15:Q15)</f>
        <v>1101.3097558699999</v>
      </c>
      <c r="BO15" s="889">
        <f t="shared" ref="BO15" si="27">SUM(S15:V15)</f>
        <v>1336.25452225</v>
      </c>
      <c r="BP15" s="889">
        <f t="shared" ref="BP15" si="28">SUM(X15:AA15)</f>
        <v>1578.2096840999998</v>
      </c>
      <c r="BQ15" s="889">
        <f t="shared" ref="BQ15" si="29">SUM(AC15:AF15)</f>
        <v>1868.9188278839561</v>
      </c>
      <c r="BR15" s="889">
        <f t="shared" ref="BR15" si="30">SUM(AH15:AK15)</f>
        <v>2027.9879913</v>
      </c>
      <c r="BS15" s="889">
        <f t="shared" ref="BS15" si="31">SUM(AM15:AP15)</f>
        <v>2060.5688539700004</v>
      </c>
      <c r="BT15" s="889">
        <f t="shared" ref="BT15" si="32">SUM(AR15:AU15)</f>
        <v>1988.4107607199999</v>
      </c>
      <c r="BU15" s="889">
        <f t="shared" ref="BU15" si="33">SUM(AW15:AZ15)</f>
        <v>1986.93203193</v>
      </c>
      <c r="BV15" s="889">
        <f t="shared" ref="BV15" si="34">SUM(BB15:BE15)</f>
        <v>1235.4873141600001</v>
      </c>
      <c r="BW15" s="890">
        <f t="shared" ref="BW15" si="35">SUM(BG15:BJ15)</f>
        <v>0</v>
      </c>
    </row>
    <row r="16" spans="1:75" s="113" customFormat="1" x14ac:dyDescent="0.25">
      <c r="A16" s="48"/>
      <c r="B16" s="58"/>
      <c r="C16" s="885"/>
      <c r="D16" s="51"/>
      <c r="E16" s="52"/>
      <c r="F16" s="52"/>
      <c r="G16" s="53"/>
      <c r="H16" s="885"/>
      <c r="I16" s="51"/>
      <c r="J16" s="52"/>
      <c r="K16" s="52"/>
      <c r="L16" s="53"/>
      <c r="M16" s="885"/>
      <c r="N16" s="51"/>
      <c r="O16" s="52"/>
      <c r="P16" s="52"/>
      <c r="Q16" s="53"/>
      <c r="R16" s="885"/>
      <c r="S16" s="51"/>
      <c r="T16" s="52"/>
      <c r="U16" s="52"/>
      <c r="V16" s="53"/>
      <c r="W16" s="885"/>
      <c r="X16" s="51"/>
      <c r="Y16" s="52"/>
      <c r="Z16" s="52"/>
      <c r="AA16" s="53"/>
      <c r="AB16" s="885"/>
      <c r="AC16" s="51"/>
      <c r="AD16" s="52"/>
      <c r="AE16" s="52"/>
      <c r="AF16" s="53"/>
      <c r="AG16" s="885"/>
      <c r="AH16" s="51"/>
      <c r="AI16" s="52"/>
      <c r="AJ16" s="52"/>
      <c r="AK16" s="53"/>
      <c r="AL16" s="885"/>
      <c r="AM16" s="51"/>
      <c r="AN16" s="52"/>
      <c r="AO16" s="52"/>
      <c r="AP16" s="53"/>
      <c r="AQ16" s="885"/>
      <c r="AR16" s="51"/>
      <c r="AS16" s="52"/>
      <c r="AT16" s="52"/>
      <c r="AU16" s="53"/>
      <c r="AV16" s="885"/>
      <c r="AW16" s="51"/>
      <c r="AX16" s="52"/>
      <c r="AY16" s="52"/>
      <c r="AZ16" s="53"/>
      <c r="BA16" s="885"/>
      <c r="BB16" s="51"/>
      <c r="BC16" s="52"/>
      <c r="BD16" s="52"/>
      <c r="BE16" s="53"/>
      <c r="BF16" s="885"/>
      <c r="BG16" s="51"/>
      <c r="BH16" s="52"/>
      <c r="BI16" s="52"/>
      <c r="BJ16" s="53"/>
      <c r="BK16" s="891"/>
      <c r="BL16" s="70"/>
      <c r="BM16" s="71"/>
      <c r="BN16" s="71"/>
      <c r="BO16" s="71"/>
      <c r="BP16" s="71"/>
      <c r="BQ16" s="71"/>
      <c r="BR16" s="71"/>
      <c r="BS16" s="71"/>
      <c r="BT16" s="71"/>
      <c r="BU16" s="71"/>
      <c r="BV16" s="71"/>
      <c r="BW16" s="72"/>
    </row>
    <row r="17" spans="1:75" s="113" customFormat="1" x14ac:dyDescent="0.25">
      <c r="A17" s="48" t="s">
        <v>32</v>
      </c>
      <c r="B17" s="58"/>
      <c r="C17" s="892"/>
      <c r="D17" s="41">
        <v>0</v>
      </c>
      <c r="E17" s="42">
        <v>0</v>
      </c>
      <c r="F17" s="42">
        <v>0</v>
      </c>
      <c r="G17" s="43">
        <v>0</v>
      </c>
      <c r="H17" s="885"/>
      <c r="I17" s="41">
        <v>0</v>
      </c>
      <c r="J17" s="42">
        <v>0</v>
      </c>
      <c r="K17" s="42">
        <v>0</v>
      </c>
      <c r="L17" s="43">
        <v>0</v>
      </c>
      <c r="M17" s="885"/>
      <c r="N17" s="41">
        <v>-123.61743842999999</v>
      </c>
      <c r="O17" s="42">
        <v>-201.63056783000002</v>
      </c>
      <c r="P17" s="42">
        <v>-215.02205651</v>
      </c>
      <c r="Q17" s="43">
        <v>-212.08043873</v>
      </c>
      <c r="R17" s="885"/>
      <c r="S17" s="41">
        <v>-221.46643345999999</v>
      </c>
      <c r="T17" s="42">
        <v>-233.29100176</v>
      </c>
      <c r="U17" s="42">
        <v>-234.00066517000005</v>
      </c>
      <c r="V17" s="43">
        <v>-212.16850008999998</v>
      </c>
      <c r="W17" s="885"/>
      <c r="X17" s="41">
        <v>-238.38134153000001</v>
      </c>
      <c r="Y17" s="42">
        <v>-257.90835016</v>
      </c>
      <c r="Z17" s="42">
        <v>-285.22067006999998</v>
      </c>
      <c r="AA17" s="43">
        <v>-290.39713963999998</v>
      </c>
      <c r="AB17" s="885"/>
      <c r="AC17" s="41">
        <v>-303.89832826999998</v>
      </c>
      <c r="AD17" s="42">
        <v>-307.97391340999997</v>
      </c>
      <c r="AE17" s="42">
        <v>-324.13399509000004</v>
      </c>
      <c r="AF17" s="43">
        <v>-341.27964966047506</v>
      </c>
      <c r="AG17" s="885"/>
      <c r="AH17" s="41">
        <v>-358.53190164999995</v>
      </c>
      <c r="AI17" s="42">
        <v>-368.98204917000004</v>
      </c>
      <c r="AJ17" s="42">
        <v>-345.53841722999994</v>
      </c>
      <c r="AK17" s="43">
        <v>-348.02244315000002</v>
      </c>
      <c r="AL17" s="885"/>
      <c r="AM17" s="41">
        <v>-374.84479707999998</v>
      </c>
      <c r="AN17" s="42">
        <v>-378.50161454000005</v>
      </c>
      <c r="AO17" s="42">
        <v>-361.95940664</v>
      </c>
      <c r="AP17" s="43">
        <v>-347.00707498999975</v>
      </c>
      <c r="AQ17" s="886"/>
      <c r="AR17" s="41">
        <v>-348.50007729000004</v>
      </c>
      <c r="AS17" s="42">
        <v>-342.73914066000003</v>
      </c>
      <c r="AT17" s="42">
        <v>-344.55097599999999</v>
      </c>
      <c r="AU17" s="43">
        <v>-363.33457743000008</v>
      </c>
      <c r="AV17" s="886"/>
      <c r="AW17" s="41">
        <v>-345.92830236999998</v>
      </c>
      <c r="AX17" s="42">
        <v>-352.43540590000003</v>
      </c>
      <c r="AY17" s="42">
        <v>-333.71894666000003</v>
      </c>
      <c r="AZ17" s="43">
        <v>-352.23376789000002</v>
      </c>
      <c r="BA17" s="886"/>
      <c r="BB17" s="41">
        <v>-346.31488444000007</v>
      </c>
      <c r="BC17" s="42">
        <v>-374.14529488999989</v>
      </c>
      <c r="BD17" s="42">
        <v>-191.84952932999997</v>
      </c>
      <c r="BE17" s="43">
        <v>0</v>
      </c>
      <c r="BF17" s="886"/>
      <c r="BG17" s="41">
        <v>0</v>
      </c>
      <c r="BH17" s="42">
        <v>0</v>
      </c>
      <c r="BI17" s="42">
        <v>0</v>
      </c>
      <c r="BJ17" s="43">
        <v>0</v>
      </c>
      <c r="BK17" s="887"/>
      <c r="BL17" s="888">
        <f t="shared" ref="BL17" si="36">SUM(D17:G17)</f>
        <v>0</v>
      </c>
      <c r="BM17" s="889">
        <f t="shared" ref="BM17" si="37">SUM(I17:L17)</f>
        <v>0</v>
      </c>
      <c r="BN17" s="889">
        <f t="shared" ref="BN17" si="38">SUM(N17:Q17)</f>
        <v>-752.35050149999995</v>
      </c>
      <c r="BO17" s="889">
        <f t="shared" ref="BO17" si="39">SUM(S17:V17)</f>
        <v>-900.92660047999993</v>
      </c>
      <c r="BP17" s="889">
        <f t="shared" ref="BP17" si="40">SUM(X17:AA17)</f>
        <v>-1071.9075014</v>
      </c>
      <c r="BQ17" s="889">
        <f t="shared" ref="BQ17" si="41">SUM(AC17:AF17)</f>
        <v>-1277.2858864304751</v>
      </c>
      <c r="BR17" s="889">
        <f t="shared" ref="BR17" si="42">SUM(AH17:AK17)</f>
        <v>-1421.0748112000001</v>
      </c>
      <c r="BS17" s="889">
        <f t="shared" ref="BS17" si="43">SUM(AM17:AP17)</f>
        <v>-1462.3128932499999</v>
      </c>
      <c r="BT17" s="889">
        <f t="shared" ref="BT17" si="44">SUM(AR17:AU17)</f>
        <v>-1399.1247713800001</v>
      </c>
      <c r="BU17" s="889">
        <f t="shared" ref="BU17" si="45">SUM(AW17:AZ17)</f>
        <v>-1384.3164228200001</v>
      </c>
      <c r="BV17" s="889">
        <f t="shared" ref="BV17" si="46">SUM(BB17:BE17)</f>
        <v>-912.30970865999996</v>
      </c>
      <c r="BW17" s="890">
        <f t="shared" ref="BW17" si="47">SUM(BG17:BJ17)</f>
        <v>0</v>
      </c>
    </row>
    <row r="18" spans="1:75" s="113" customFormat="1" x14ac:dyDescent="0.25">
      <c r="A18" s="48"/>
      <c r="B18" s="58"/>
      <c r="C18" s="892"/>
      <c r="D18" s="41"/>
      <c r="E18" s="42"/>
      <c r="F18" s="42"/>
      <c r="G18" s="43"/>
      <c r="H18" s="892"/>
      <c r="I18" s="41"/>
      <c r="J18" s="42"/>
      <c r="K18" s="42"/>
      <c r="L18" s="43"/>
      <c r="M18" s="892"/>
      <c r="N18" s="41"/>
      <c r="O18" s="42"/>
      <c r="P18" s="42"/>
      <c r="Q18" s="43"/>
      <c r="R18" s="892"/>
      <c r="S18" s="41"/>
      <c r="T18" s="42"/>
      <c r="U18" s="42"/>
      <c r="V18" s="43"/>
      <c r="W18" s="892"/>
      <c r="X18" s="41"/>
      <c r="Y18" s="42"/>
      <c r="Z18" s="42"/>
      <c r="AA18" s="43"/>
      <c r="AB18" s="892"/>
      <c r="AC18" s="41"/>
      <c r="AD18" s="42"/>
      <c r="AE18" s="42"/>
      <c r="AF18" s="43"/>
      <c r="AG18" s="892"/>
      <c r="AH18" s="41"/>
      <c r="AI18" s="42"/>
      <c r="AJ18" s="42"/>
      <c r="AK18" s="43"/>
      <c r="AL18" s="892"/>
      <c r="AM18" s="41"/>
      <c r="AN18" s="42"/>
      <c r="AO18" s="42"/>
      <c r="AP18" s="43"/>
      <c r="AQ18" s="892"/>
      <c r="AR18" s="41"/>
      <c r="AS18" s="42"/>
      <c r="AT18" s="42"/>
      <c r="AU18" s="43"/>
      <c r="AV18" s="892"/>
      <c r="AW18" s="41"/>
      <c r="AX18" s="42"/>
      <c r="AY18" s="42"/>
      <c r="AZ18" s="43"/>
      <c r="BA18" s="892"/>
      <c r="BB18" s="41"/>
      <c r="BC18" s="42"/>
      <c r="BD18" s="42"/>
      <c r="BE18" s="43"/>
      <c r="BF18" s="892"/>
      <c r="BG18" s="41"/>
      <c r="BH18" s="42"/>
      <c r="BI18" s="42"/>
      <c r="BJ18" s="43"/>
      <c r="BK18" s="891"/>
      <c r="BL18" s="70"/>
      <c r="BM18" s="71"/>
      <c r="BN18" s="71"/>
      <c r="BO18" s="71"/>
      <c r="BP18" s="71"/>
      <c r="BQ18" s="71"/>
      <c r="BR18" s="71"/>
      <c r="BS18" s="71"/>
      <c r="BT18" s="71"/>
      <c r="BU18" s="71"/>
      <c r="BV18" s="71"/>
      <c r="BW18" s="72"/>
    </row>
    <row r="19" spans="1:75" s="113" customFormat="1" x14ac:dyDescent="0.25">
      <c r="A19" s="48" t="s">
        <v>33</v>
      </c>
      <c r="B19" s="58"/>
      <c r="C19" s="892"/>
      <c r="D19" s="51">
        <f>D15+D17</f>
        <v>0</v>
      </c>
      <c r="E19" s="52">
        <f>E15+E17</f>
        <v>0</v>
      </c>
      <c r="F19" s="52">
        <f>F15+F17</f>
        <v>0</v>
      </c>
      <c r="G19" s="53">
        <f>G15+G17</f>
        <v>0</v>
      </c>
      <c r="H19" s="892"/>
      <c r="I19" s="51">
        <f>I15+I17</f>
        <v>0</v>
      </c>
      <c r="J19" s="52">
        <f>J15+J17</f>
        <v>0</v>
      </c>
      <c r="K19" s="52">
        <f>K15+K17</f>
        <v>0</v>
      </c>
      <c r="L19" s="53">
        <f>L15+L17</f>
        <v>0</v>
      </c>
      <c r="M19" s="892"/>
      <c r="N19" s="51">
        <f>N15+N17</f>
        <v>57.289275320000002</v>
      </c>
      <c r="O19" s="52">
        <f>O15+O17</f>
        <v>91.301101739999979</v>
      </c>
      <c r="P19" s="52">
        <f>P15+P17</f>
        <v>93.980582330000033</v>
      </c>
      <c r="Q19" s="53">
        <f>Q15+Q17</f>
        <v>106.38829497999998</v>
      </c>
      <c r="R19" s="892"/>
      <c r="S19" s="51">
        <f>S15+S17</f>
        <v>97.046226350000069</v>
      </c>
      <c r="T19" s="52">
        <f>T15+T17</f>
        <v>105.26974675</v>
      </c>
      <c r="U19" s="52">
        <f>U15+U17</f>
        <v>106.73148835999996</v>
      </c>
      <c r="V19" s="53">
        <f>V15+V17</f>
        <v>126.28046031</v>
      </c>
      <c r="W19" s="892"/>
      <c r="X19" s="51">
        <f>X15+X17</f>
        <v>111.85907997999996</v>
      </c>
      <c r="Y19" s="52">
        <f>Y15+Y17</f>
        <v>128.96468866999999</v>
      </c>
      <c r="Z19" s="52">
        <f>Z15+Z17</f>
        <v>122.52626294000004</v>
      </c>
      <c r="AA19" s="53">
        <f>AA15+AA17</f>
        <v>142.95215110999999</v>
      </c>
      <c r="AB19" s="892"/>
      <c r="AC19" s="51">
        <f>AC15+AC17</f>
        <v>145.90306726</v>
      </c>
      <c r="AD19" s="52">
        <f>AD15+AD17</f>
        <v>146.32550761000005</v>
      </c>
      <c r="AE19" s="52">
        <f>AE15+AE17</f>
        <v>148.5257117299999</v>
      </c>
      <c r="AF19" s="53">
        <f>AF15+AF17</f>
        <v>150.87865485348112</v>
      </c>
      <c r="AG19" s="892"/>
      <c r="AH19" s="51">
        <f>AH15+AH17</f>
        <v>153.02243175000012</v>
      </c>
      <c r="AI19" s="52">
        <f>AI15+AI17</f>
        <v>160.06236939999991</v>
      </c>
      <c r="AJ19" s="52">
        <f>AJ15+AJ17</f>
        <v>143.17401529000006</v>
      </c>
      <c r="AK19" s="53">
        <f>AK15+AK17</f>
        <v>150.65436365999994</v>
      </c>
      <c r="AL19" s="892"/>
      <c r="AM19" s="51">
        <f>AM15+AM17</f>
        <v>141.48501773999993</v>
      </c>
      <c r="AN19" s="52">
        <f>AN15+AN17</f>
        <v>151.31484304000008</v>
      </c>
      <c r="AO19" s="52">
        <f>AO15+AO17</f>
        <v>150.98117536999996</v>
      </c>
      <c r="AP19" s="53">
        <f>AP15+AP17</f>
        <v>154.47492457000055</v>
      </c>
      <c r="AQ19" s="886"/>
      <c r="AR19" s="51">
        <f>AR15+AR17</f>
        <v>144.8476451300001</v>
      </c>
      <c r="AS19" s="52">
        <f>AS15+AS17</f>
        <v>141.34254436999993</v>
      </c>
      <c r="AT19" s="52">
        <f>AT15+AT17</f>
        <v>147.49163217999995</v>
      </c>
      <c r="AU19" s="53">
        <f>AU15+AU17</f>
        <v>155.60416765999992</v>
      </c>
      <c r="AV19" s="886"/>
      <c r="AW19" s="51">
        <f>AW15+AW17</f>
        <v>143.83578932</v>
      </c>
      <c r="AX19" s="52">
        <f>AX15+AX17</f>
        <v>161.50073463999973</v>
      </c>
      <c r="AY19" s="52">
        <f>AY15+AY17</f>
        <v>149.68768358000005</v>
      </c>
      <c r="AZ19" s="53">
        <f>AZ15+AZ17</f>
        <v>147.59140157000002</v>
      </c>
      <c r="BA19" s="886"/>
      <c r="BB19" s="51">
        <f>BB15+BB17</f>
        <v>154.37736967000001</v>
      </c>
      <c r="BC19" s="52">
        <f>BC15+BC17</f>
        <v>171.61060456000024</v>
      </c>
      <c r="BD19" s="52">
        <f>BD15+BD17</f>
        <v>-2.8103687300001639</v>
      </c>
      <c r="BE19" s="53">
        <v>0</v>
      </c>
      <c r="BF19" s="886"/>
      <c r="BG19" s="51">
        <v>0</v>
      </c>
      <c r="BH19" s="52">
        <v>0</v>
      </c>
      <c r="BI19" s="52">
        <v>0</v>
      </c>
      <c r="BJ19" s="53">
        <v>0</v>
      </c>
      <c r="BK19" s="891"/>
      <c r="BL19" s="888">
        <f t="shared" ref="BL19" si="48">SUM(D19:G19)</f>
        <v>0</v>
      </c>
      <c r="BM19" s="889">
        <f t="shared" ref="BM19" si="49">SUM(I19:L19)</f>
        <v>0</v>
      </c>
      <c r="BN19" s="889">
        <f t="shared" ref="BN19" si="50">SUM(N19:Q19)</f>
        <v>348.95925437</v>
      </c>
      <c r="BO19" s="889">
        <f t="shared" ref="BO19" si="51">SUM(S19:V19)</f>
        <v>435.32792176999999</v>
      </c>
      <c r="BP19" s="889">
        <f t="shared" ref="BP19" si="52">SUM(X19:AA19)</f>
        <v>506.30218269999995</v>
      </c>
      <c r="BQ19" s="889">
        <f t="shared" ref="BQ19" si="53">SUM(AC19:AF19)</f>
        <v>591.63294145348107</v>
      </c>
      <c r="BR19" s="889">
        <f t="shared" ref="BR19" si="54">SUM(AH19:AK19)</f>
        <v>606.91318010000009</v>
      </c>
      <c r="BS19" s="889">
        <f t="shared" ref="BS19" si="55">SUM(AM19:AP19)</f>
        <v>598.25596072000053</v>
      </c>
      <c r="BT19" s="889">
        <f t="shared" ref="BT19" si="56">SUM(AR19:AU19)</f>
        <v>589.2859893399999</v>
      </c>
      <c r="BU19" s="889">
        <f t="shared" ref="BU19" si="57">SUM(AW19:AZ19)</f>
        <v>602.61560910999981</v>
      </c>
      <c r="BV19" s="889">
        <f t="shared" ref="BV19" si="58">SUM(BB19:BE19)</f>
        <v>323.17760550000008</v>
      </c>
      <c r="BW19" s="890">
        <f t="shared" ref="BW19" si="59">SUM(BG19:BJ19)</f>
        <v>0</v>
      </c>
    </row>
    <row r="20" spans="1:75" s="113" customFormat="1" x14ac:dyDescent="0.25">
      <c r="A20" s="48"/>
      <c r="B20" s="58"/>
      <c r="C20" s="892"/>
      <c r="D20" s="51"/>
      <c r="E20" s="52"/>
      <c r="F20" s="52"/>
      <c r="G20" s="53"/>
      <c r="H20" s="892"/>
      <c r="I20" s="51"/>
      <c r="J20" s="52"/>
      <c r="K20" s="52"/>
      <c r="L20" s="53"/>
      <c r="M20" s="892"/>
      <c r="N20" s="51"/>
      <c r="O20" s="52"/>
      <c r="P20" s="52"/>
      <c r="Q20" s="53"/>
      <c r="R20" s="892"/>
      <c r="S20" s="51"/>
      <c r="T20" s="52"/>
      <c r="U20" s="52"/>
      <c r="V20" s="53"/>
      <c r="W20" s="892"/>
      <c r="X20" s="51"/>
      <c r="Y20" s="52"/>
      <c r="Z20" s="52"/>
      <c r="AA20" s="53"/>
      <c r="AB20" s="892"/>
      <c r="AC20" s="51"/>
      <c r="AD20" s="52"/>
      <c r="AE20" s="52"/>
      <c r="AF20" s="53"/>
      <c r="AG20" s="892"/>
      <c r="AH20" s="51"/>
      <c r="AI20" s="52"/>
      <c r="AJ20" s="52"/>
      <c r="AK20" s="53"/>
      <c r="AL20" s="892"/>
      <c r="AM20" s="51"/>
      <c r="AN20" s="52"/>
      <c r="AO20" s="52"/>
      <c r="AP20" s="53"/>
      <c r="AQ20" s="892"/>
      <c r="AR20" s="51"/>
      <c r="AS20" s="52"/>
      <c r="AT20" s="52"/>
      <c r="AU20" s="53"/>
      <c r="AV20" s="892"/>
      <c r="AW20" s="51"/>
      <c r="AX20" s="52"/>
      <c r="AY20" s="52"/>
      <c r="AZ20" s="53"/>
      <c r="BA20" s="892"/>
      <c r="BB20" s="51"/>
      <c r="BC20" s="52"/>
      <c r="BD20" s="52"/>
      <c r="BE20" s="53"/>
      <c r="BF20" s="892"/>
      <c r="BG20" s="51"/>
      <c r="BH20" s="52"/>
      <c r="BI20" s="52"/>
      <c r="BJ20" s="53"/>
      <c r="BK20" s="891"/>
      <c r="BL20" s="70"/>
      <c r="BM20" s="71"/>
      <c r="BN20" s="71"/>
      <c r="BO20" s="71"/>
      <c r="BP20" s="71"/>
      <c r="BQ20" s="71"/>
      <c r="BR20" s="71"/>
      <c r="BS20" s="71"/>
      <c r="BT20" s="71"/>
      <c r="BU20" s="71"/>
      <c r="BV20" s="71"/>
      <c r="BW20" s="72"/>
    </row>
    <row r="21" spans="1:75" s="113" customFormat="1" x14ac:dyDescent="0.25">
      <c r="A21" s="48" t="s">
        <v>34</v>
      </c>
      <c r="B21" s="58"/>
      <c r="C21" s="892"/>
      <c r="D21" s="41">
        <v>0</v>
      </c>
      <c r="E21" s="42">
        <v>0</v>
      </c>
      <c r="F21" s="42">
        <v>0</v>
      </c>
      <c r="G21" s="43">
        <v>0</v>
      </c>
      <c r="H21" s="885"/>
      <c r="I21" s="41">
        <v>0</v>
      </c>
      <c r="J21" s="42">
        <v>0</v>
      </c>
      <c r="K21" s="42">
        <v>0</v>
      </c>
      <c r="L21" s="43">
        <v>0</v>
      </c>
      <c r="M21" s="885"/>
      <c r="N21" s="41">
        <v>-48.691353790000008</v>
      </c>
      <c r="O21" s="42">
        <v>-81.342635220000005</v>
      </c>
      <c r="P21" s="42">
        <v>-95.498319840000008</v>
      </c>
      <c r="Q21" s="43">
        <v>-106.95753945</v>
      </c>
      <c r="R21" s="885"/>
      <c r="S21" s="41">
        <v>-97.137249990000001</v>
      </c>
      <c r="T21" s="42">
        <v>-102.76529601000001</v>
      </c>
      <c r="U21" s="42">
        <v>-107.03861164</v>
      </c>
      <c r="V21" s="43">
        <v>-120.53061056</v>
      </c>
      <c r="W21" s="885"/>
      <c r="X21" s="41">
        <v>-116.46488885000001</v>
      </c>
      <c r="Y21" s="42">
        <v>-126.68141410999999</v>
      </c>
      <c r="Z21" s="42">
        <v>-126.89017272</v>
      </c>
      <c r="AA21" s="43">
        <v>-141.04132612000001</v>
      </c>
      <c r="AB21" s="885"/>
      <c r="AC21" s="41">
        <v>-150.1925328199361</v>
      </c>
      <c r="AD21" s="42">
        <v>-151.6386728000206</v>
      </c>
      <c r="AE21" s="42">
        <v>-157.04727333458135</v>
      </c>
      <c r="AF21" s="43">
        <v>-164.44969180946794</v>
      </c>
      <c r="AG21" s="885"/>
      <c r="AH21" s="41">
        <v>-169.68360716000001</v>
      </c>
      <c r="AI21" s="42">
        <v>-183.54806819999999</v>
      </c>
      <c r="AJ21" s="42">
        <v>-177.68123317999999</v>
      </c>
      <c r="AK21" s="43">
        <v>-185.83136765000003</v>
      </c>
      <c r="AL21" s="885"/>
      <c r="AM21" s="41">
        <v>-185.36404760216251</v>
      </c>
      <c r="AN21" s="42">
        <v>-191.56033100354495</v>
      </c>
      <c r="AO21" s="42">
        <v>-184.37213968249796</v>
      </c>
      <c r="AP21" s="43">
        <v>-177.1557956112816</v>
      </c>
      <c r="AQ21" s="886"/>
      <c r="AR21" s="41">
        <v>-174.42278907000002</v>
      </c>
      <c r="AS21" s="42">
        <v>-163.26665005999999</v>
      </c>
      <c r="AT21" s="42">
        <v>-158.92186183000004</v>
      </c>
      <c r="AU21" s="43">
        <v>-156.93945706999983</v>
      </c>
      <c r="AV21" s="886"/>
      <c r="AW21" s="41">
        <v>-167.46653494999998</v>
      </c>
      <c r="AX21" s="42">
        <v>-177.30324164999999</v>
      </c>
      <c r="AY21" s="42">
        <v>-175.26722845000003</v>
      </c>
      <c r="AZ21" s="43">
        <v>-161.53590870999994</v>
      </c>
      <c r="BA21" s="886"/>
      <c r="BB21" s="41">
        <v>-169.0850138217744</v>
      </c>
      <c r="BC21" s="42">
        <v>-192.14293722035057</v>
      </c>
      <c r="BD21" s="42">
        <v>-74.977235779999987</v>
      </c>
      <c r="BE21" s="43">
        <v>0</v>
      </c>
      <c r="BF21" s="886"/>
      <c r="BG21" s="41">
        <v>0</v>
      </c>
      <c r="BH21" s="42">
        <v>0</v>
      </c>
      <c r="BI21" s="42">
        <v>0</v>
      </c>
      <c r="BJ21" s="43">
        <v>0</v>
      </c>
      <c r="BK21" s="887"/>
      <c r="BL21" s="888">
        <f t="shared" ref="BL21" si="60">SUM(D21:G21)</f>
        <v>0</v>
      </c>
      <c r="BM21" s="889">
        <f t="shared" ref="BM21" si="61">SUM(I21:L21)</f>
        <v>0</v>
      </c>
      <c r="BN21" s="889">
        <f t="shared" ref="BN21" si="62">SUM(N21:Q21)</f>
        <v>-332.48984830000006</v>
      </c>
      <c r="BO21" s="889">
        <f t="shared" ref="BO21" si="63">SUM(S21:V21)</f>
        <v>-427.47176820000004</v>
      </c>
      <c r="BP21" s="889">
        <f t="shared" ref="BP21" si="64">SUM(X21:AA21)</f>
        <v>-511.07780180000003</v>
      </c>
      <c r="BQ21" s="889">
        <f t="shared" ref="BQ21" si="65">SUM(AC21:AF21)</f>
        <v>-623.32817076400602</v>
      </c>
      <c r="BR21" s="889">
        <f t="shared" ref="BR21" si="66">SUM(AH21:AK21)</f>
        <v>-716.74427619000005</v>
      </c>
      <c r="BS21" s="889">
        <f t="shared" ref="BS21" si="67">SUM(AM21:AP21)</f>
        <v>-738.45231389948708</v>
      </c>
      <c r="BT21" s="889">
        <f t="shared" ref="BT21" si="68">SUM(AR21:AU21)</f>
        <v>-653.55075802999977</v>
      </c>
      <c r="BU21" s="889">
        <f t="shared" ref="BU21" si="69">SUM(AW21:AZ21)</f>
        <v>-681.57291376000001</v>
      </c>
      <c r="BV21" s="889">
        <f t="shared" ref="BV21" si="70">SUM(BB21:BE21)</f>
        <v>-436.20518682212497</v>
      </c>
      <c r="BW21" s="890">
        <f t="shared" ref="BW21" si="71">SUM(BG21:BJ21)</f>
        <v>0</v>
      </c>
    </row>
    <row r="22" spans="1:75" s="113" customFormat="1" x14ac:dyDescent="0.25">
      <c r="A22" s="48"/>
      <c r="B22" s="58"/>
      <c r="C22" s="892"/>
      <c r="D22" s="41"/>
      <c r="E22" s="52"/>
      <c r="F22" s="52"/>
      <c r="G22" s="53"/>
      <c r="H22" s="892"/>
      <c r="I22" s="41"/>
      <c r="J22" s="52"/>
      <c r="K22" s="52"/>
      <c r="L22" s="53"/>
      <c r="M22" s="892"/>
      <c r="N22" s="41"/>
      <c r="O22" s="52"/>
      <c r="P22" s="52"/>
      <c r="Q22" s="53"/>
      <c r="R22" s="892"/>
      <c r="S22" s="41"/>
      <c r="T22" s="52"/>
      <c r="U22" s="52"/>
      <c r="V22" s="53"/>
      <c r="W22" s="892"/>
      <c r="X22" s="41"/>
      <c r="Y22" s="52"/>
      <c r="Z22" s="52"/>
      <c r="AA22" s="53"/>
      <c r="AB22" s="892"/>
      <c r="AC22" s="41"/>
      <c r="AD22" s="52"/>
      <c r="AE22" s="52"/>
      <c r="AF22" s="53"/>
      <c r="AG22" s="892"/>
      <c r="AH22" s="41"/>
      <c r="AI22" s="52"/>
      <c r="AJ22" s="52"/>
      <c r="AK22" s="53"/>
      <c r="AL22" s="892"/>
      <c r="AM22" s="41"/>
      <c r="AN22" s="52"/>
      <c r="AO22" s="52"/>
      <c r="AP22" s="53"/>
      <c r="AQ22" s="892"/>
      <c r="AR22" s="41"/>
      <c r="AS22" s="52"/>
      <c r="AT22" s="52"/>
      <c r="AU22" s="53"/>
      <c r="AV22" s="892"/>
      <c r="AW22" s="41"/>
      <c r="AX22" s="52"/>
      <c r="AY22" s="52"/>
      <c r="AZ22" s="53"/>
      <c r="BA22" s="892"/>
      <c r="BB22" s="41"/>
      <c r="BC22" s="52"/>
      <c r="BD22" s="52"/>
      <c r="BE22" s="53"/>
      <c r="BF22" s="892"/>
      <c r="BG22" s="41"/>
      <c r="BH22" s="52"/>
      <c r="BI22" s="52"/>
      <c r="BJ22" s="53"/>
      <c r="BK22" s="891"/>
      <c r="BL22" s="70"/>
      <c r="BM22" s="71"/>
      <c r="BN22" s="71"/>
      <c r="BO22" s="71"/>
      <c r="BP22" s="71"/>
      <c r="BQ22" s="71"/>
      <c r="BR22" s="71"/>
      <c r="BS22" s="71"/>
      <c r="BT22" s="71"/>
      <c r="BU22" s="71"/>
      <c r="BV22" s="71"/>
      <c r="BW22" s="72"/>
    </row>
    <row r="23" spans="1:75" s="113" customFormat="1" x14ac:dyDescent="0.25">
      <c r="A23" s="48" t="s">
        <v>37</v>
      </c>
      <c r="B23" s="58"/>
      <c r="C23" s="892"/>
      <c r="D23" s="41">
        <v>0</v>
      </c>
      <c r="E23" s="42">
        <v>0</v>
      </c>
      <c r="F23" s="42">
        <v>0</v>
      </c>
      <c r="G23" s="43">
        <v>0</v>
      </c>
      <c r="H23" s="885"/>
      <c r="I23" s="41">
        <v>0</v>
      </c>
      <c r="J23" s="42">
        <v>0</v>
      </c>
      <c r="K23" s="42">
        <v>0</v>
      </c>
      <c r="L23" s="43">
        <v>0</v>
      </c>
      <c r="M23" s="885"/>
      <c r="N23" s="41">
        <v>1.1816999999999999E-2</v>
      </c>
      <c r="O23" s="42">
        <v>0.12203567</v>
      </c>
      <c r="P23" s="42">
        <v>-0.37442048</v>
      </c>
      <c r="Q23" s="43">
        <v>-0.86126430999999992</v>
      </c>
      <c r="R23" s="885"/>
      <c r="S23" s="41">
        <v>0.13494718999999999</v>
      </c>
      <c r="T23" s="42">
        <v>-4.8422560000000024E-2</v>
      </c>
      <c r="U23" s="42">
        <v>-1.0899809999999999E-2</v>
      </c>
      <c r="V23" s="43">
        <v>-0.31235008999999997</v>
      </c>
      <c r="W23" s="885"/>
      <c r="X23" s="41">
        <v>1.041047E-2</v>
      </c>
      <c r="Y23" s="42">
        <v>-0.12462492</v>
      </c>
      <c r="Z23" s="42">
        <v>-8.606407999999996E-2</v>
      </c>
      <c r="AA23" s="43">
        <v>-0.76749905000000007</v>
      </c>
      <c r="AB23" s="885"/>
      <c r="AC23" s="41">
        <v>-5.6441798899999993</v>
      </c>
      <c r="AD23" s="42">
        <v>-8.3436000000000057E-4</v>
      </c>
      <c r="AE23" s="42">
        <v>-1.1118020000000135E-2</v>
      </c>
      <c r="AF23" s="43">
        <v>-0.16684334000000003</v>
      </c>
      <c r="AG23" s="885"/>
      <c r="AH23" s="41">
        <v>-0.30180360000000006</v>
      </c>
      <c r="AI23" s="42">
        <v>-0.10090586</v>
      </c>
      <c r="AJ23" s="42">
        <v>-8.3023881399999979</v>
      </c>
      <c r="AK23" s="43">
        <v>0.33384069999999971</v>
      </c>
      <c r="AL23" s="885"/>
      <c r="AM23" s="41">
        <v>-2.3879508199999999</v>
      </c>
      <c r="AN23" s="42">
        <v>2.4040374099999995</v>
      </c>
      <c r="AO23" s="42">
        <v>-0.19222046999999992</v>
      </c>
      <c r="AP23" s="43">
        <v>-18.096534830000223</v>
      </c>
      <c r="AQ23" s="886"/>
      <c r="AR23" s="41">
        <v>-4.3874689999999945E-2</v>
      </c>
      <c r="AS23" s="42">
        <v>-2.3152497200000002</v>
      </c>
      <c r="AT23" s="42">
        <v>2.3558970000000203E-2</v>
      </c>
      <c r="AU23" s="43">
        <v>-1.2425195899999997</v>
      </c>
      <c r="AV23" s="886"/>
      <c r="AW23" s="41">
        <v>-0.6480706799999999</v>
      </c>
      <c r="AX23" s="42">
        <v>-1.7130416999862064E-2</v>
      </c>
      <c r="AY23" s="42">
        <v>0.81552665999999985</v>
      </c>
      <c r="AZ23" s="43">
        <v>-0.23143909061789714</v>
      </c>
      <c r="BA23" s="886"/>
      <c r="BB23" s="41">
        <v>-2.9314798000000004</v>
      </c>
      <c r="BC23" s="42">
        <v>-1.3253383699999997</v>
      </c>
      <c r="BD23" s="42">
        <v>0.47349004000000006</v>
      </c>
      <c r="BE23" s="43">
        <v>0</v>
      </c>
      <c r="BF23" s="886"/>
      <c r="BG23" s="41">
        <v>0</v>
      </c>
      <c r="BH23" s="42">
        <v>0</v>
      </c>
      <c r="BI23" s="42">
        <v>0</v>
      </c>
      <c r="BJ23" s="43">
        <v>0</v>
      </c>
      <c r="BK23" s="887"/>
      <c r="BL23" s="888">
        <f t="shared" ref="BL23" si="72">SUM(D23:G23)</f>
        <v>0</v>
      </c>
      <c r="BM23" s="889">
        <f t="shared" ref="BM23" si="73">SUM(I23:L23)</f>
        <v>0</v>
      </c>
      <c r="BN23" s="889">
        <f t="shared" ref="BN23" si="74">SUM(N23:Q23)</f>
        <v>-1.1018321199999999</v>
      </c>
      <c r="BO23" s="889">
        <f t="shared" ref="BO23" si="75">SUM(S23:V23)</f>
        <v>-0.23672526999999999</v>
      </c>
      <c r="BP23" s="889">
        <f t="shared" ref="BP23" si="76">SUM(X23:AA23)</f>
        <v>-0.96777758000000003</v>
      </c>
      <c r="BQ23" s="889">
        <f t="shared" ref="BQ23" si="77">SUM(AC23:AF23)</f>
        <v>-5.8229756099999994</v>
      </c>
      <c r="BR23" s="889">
        <f t="shared" ref="BR23" si="78">SUM(AH23:AK23)</f>
        <v>-8.3712568999999988</v>
      </c>
      <c r="BS23" s="889">
        <f t="shared" ref="BS23" si="79">SUM(AM23:AP23)</f>
        <v>-18.272668710000225</v>
      </c>
      <c r="BT23" s="889">
        <f t="shared" ref="BT23" si="80">SUM(AR23:AU23)</f>
        <v>-3.5780850299999996</v>
      </c>
      <c r="BU23" s="889">
        <f t="shared" ref="BU23" si="81">SUM(AW23:AZ23)</f>
        <v>-8.1113527617759251E-2</v>
      </c>
      <c r="BV23" s="889">
        <f t="shared" ref="BV23" si="82">SUM(BB23:BE23)</f>
        <v>-3.7833281299999997</v>
      </c>
      <c r="BW23" s="890">
        <f t="shared" ref="BW23" si="83">SUM(BG23:BJ23)</f>
        <v>0</v>
      </c>
    </row>
    <row r="24" spans="1:75" s="113" customFormat="1" x14ac:dyDescent="0.25">
      <c r="A24" s="48"/>
      <c r="B24" s="58"/>
      <c r="C24" s="892"/>
      <c r="D24" s="41"/>
      <c r="E24" s="42"/>
      <c r="F24" s="42"/>
      <c r="G24" s="43"/>
      <c r="H24" s="892"/>
      <c r="I24" s="41"/>
      <c r="J24" s="42"/>
      <c r="K24" s="42"/>
      <c r="L24" s="43"/>
      <c r="M24" s="892"/>
      <c r="N24" s="41"/>
      <c r="O24" s="42"/>
      <c r="P24" s="42"/>
      <c r="Q24" s="43"/>
      <c r="R24" s="892"/>
      <c r="S24" s="41"/>
      <c r="T24" s="42"/>
      <c r="U24" s="42"/>
      <c r="V24" s="43"/>
      <c r="W24" s="892"/>
      <c r="X24" s="41"/>
      <c r="Y24" s="42"/>
      <c r="Z24" s="42"/>
      <c r="AA24" s="43"/>
      <c r="AB24" s="892"/>
      <c r="AC24" s="41"/>
      <c r="AD24" s="42"/>
      <c r="AE24" s="42"/>
      <c r="AF24" s="43"/>
      <c r="AG24" s="892"/>
      <c r="AH24" s="41"/>
      <c r="AI24" s="42"/>
      <c r="AJ24" s="42"/>
      <c r="AK24" s="43"/>
      <c r="AL24" s="892"/>
      <c r="AM24" s="41"/>
      <c r="AN24" s="42"/>
      <c r="AO24" s="42"/>
      <c r="AP24" s="43"/>
      <c r="AQ24" s="892"/>
      <c r="AR24" s="41"/>
      <c r="AS24" s="42"/>
      <c r="AT24" s="42"/>
      <c r="AU24" s="43"/>
      <c r="AV24" s="892"/>
      <c r="AW24" s="41"/>
      <c r="AX24" s="42"/>
      <c r="AY24" s="42"/>
      <c r="AZ24" s="43"/>
      <c r="BA24" s="892"/>
      <c r="BB24" s="41"/>
      <c r="BC24" s="42"/>
      <c r="BD24" s="42"/>
      <c r="BE24" s="43"/>
      <c r="BF24" s="892"/>
      <c r="BG24" s="41"/>
      <c r="BH24" s="42"/>
      <c r="BI24" s="42"/>
      <c r="BJ24" s="43"/>
      <c r="BK24" s="891"/>
      <c r="BL24" s="70"/>
      <c r="BM24" s="71"/>
      <c r="BN24" s="71"/>
      <c r="BO24" s="71"/>
      <c r="BP24" s="71"/>
      <c r="BQ24" s="71"/>
      <c r="BR24" s="71"/>
      <c r="BS24" s="71"/>
      <c r="BT24" s="71"/>
      <c r="BU24" s="71"/>
      <c r="BV24" s="71"/>
      <c r="BW24" s="72"/>
    </row>
    <row r="25" spans="1:75" s="113" customFormat="1" x14ac:dyDescent="0.25">
      <c r="A25" s="48" t="s">
        <v>38</v>
      </c>
      <c r="B25" s="58"/>
      <c r="C25" s="892"/>
      <c r="D25" s="41">
        <v>0</v>
      </c>
      <c r="E25" s="42">
        <v>0</v>
      </c>
      <c r="F25" s="42">
        <v>0</v>
      </c>
      <c r="G25" s="43">
        <v>0</v>
      </c>
      <c r="H25" s="885"/>
      <c r="I25" s="41">
        <v>0</v>
      </c>
      <c r="J25" s="42">
        <v>0</v>
      </c>
      <c r="K25" s="42">
        <v>0</v>
      </c>
      <c r="L25" s="43">
        <v>0</v>
      </c>
      <c r="M25" s="885"/>
      <c r="N25" s="41">
        <v>-0.10388069999999999</v>
      </c>
      <c r="O25" s="42">
        <v>0.91449013000000012</v>
      </c>
      <c r="P25" s="42">
        <v>3.2397540000000037E-2</v>
      </c>
      <c r="Q25" s="43">
        <v>0.73560435999999985</v>
      </c>
      <c r="R25" s="885"/>
      <c r="S25" s="41">
        <v>-2.7651129999999996E-2</v>
      </c>
      <c r="T25" s="42">
        <v>1.08299229</v>
      </c>
      <c r="U25" s="42">
        <v>0.24972939</v>
      </c>
      <c r="V25" s="43">
        <v>-3.9390733400000002</v>
      </c>
      <c r="W25" s="885"/>
      <c r="X25" s="41">
        <v>-2.147972000000006E-2</v>
      </c>
      <c r="Y25" s="42">
        <v>-0.12108897999999998</v>
      </c>
      <c r="Z25" s="42">
        <v>2.2869909999999997E-2</v>
      </c>
      <c r="AA25" s="43">
        <v>0.28628271999999999</v>
      </c>
      <c r="AB25" s="885"/>
      <c r="AC25" s="41">
        <v>1.2557129999999998E-2</v>
      </c>
      <c r="AD25" s="42">
        <v>-0.10827565</v>
      </c>
      <c r="AE25" s="42">
        <v>-5.9392839999999995E-2</v>
      </c>
      <c r="AF25" s="43">
        <v>-4.7335530000000001E-2</v>
      </c>
      <c r="AG25" s="885"/>
      <c r="AH25" s="41">
        <v>-0.24597231999999997</v>
      </c>
      <c r="AI25" s="42">
        <v>9.6988189999999988E-2</v>
      </c>
      <c r="AJ25" s="42">
        <v>-0.25529660999999998</v>
      </c>
      <c r="AK25" s="43">
        <v>0.27773720000000007</v>
      </c>
      <c r="AL25" s="885"/>
      <c r="AM25" s="41">
        <v>8.8410345199999991</v>
      </c>
      <c r="AN25" s="42">
        <v>16.359040389999997</v>
      </c>
      <c r="AO25" s="42">
        <v>14.933940800000004</v>
      </c>
      <c r="AP25" s="43">
        <v>-8.6374661700000051</v>
      </c>
      <c r="AQ25" s="886"/>
      <c r="AR25" s="41">
        <v>-0.32491454000000003</v>
      </c>
      <c r="AS25" s="42">
        <v>-0.60759018000000009</v>
      </c>
      <c r="AT25" s="42">
        <v>0.27683677999999995</v>
      </c>
      <c r="AU25" s="43">
        <v>-1.1436381399999997</v>
      </c>
      <c r="AV25" s="886"/>
      <c r="AW25" s="41">
        <v>-1.49058975</v>
      </c>
      <c r="AX25" s="42">
        <v>-1.1561179000000004</v>
      </c>
      <c r="AY25" s="42">
        <v>2.65789689</v>
      </c>
      <c r="AZ25" s="43">
        <v>-1.0350345000000001</v>
      </c>
      <c r="BA25" s="886"/>
      <c r="BB25" s="41">
        <v>-1.3760244100000001</v>
      </c>
      <c r="BC25" s="42">
        <v>-0.79161397000000022</v>
      </c>
      <c r="BD25" s="42">
        <v>-6.9948999999975788E-4</v>
      </c>
      <c r="BE25" s="43">
        <v>0</v>
      </c>
      <c r="BF25" s="886"/>
      <c r="BG25" s="41">
        <v>0</v>
      </c>
      <c r="BH25" s="42">
        <v>0</v>
      </c>
      <c r="BI25" s="42">
        <v>0</v>
      </c>
      <c r="BJ25" s="43">
        <v>0</v>
      </c>
      <c r="BK25" s="887"/>
      <c r="BL25" s="888">
        <f t="shared" ref="BL25" si="84">SUM(D25:G25)</f>
        <v>0</v>
      </c>
      <c r="BM25" s="889">
        <f t="shared" ref="BM25" si="85">SUM(I25:L25)</f>
        <v>0</v>
      </c>
      <c r="BN25" s="889">
        <f t="shared" ref="BN25" si="86">SUM(N25:Q25)</f>
        <v>1.5786113300000002</v>
      </c>
      <c r="BO25" s="889">
        <f t="shared" ref="BO25" si="87">SUM(S25:V25)</f>
        <v>-2.6340027900000003</v>
      </c>
      <c r="BP25" s="889">
        <f t="shared" ref="BP25" si="88">SUM(X25:AA25)</f>
        <v>0.16658392999999994</v>
      </c>
      <c r="BQ25" s="889">
        <f t="shared" ref="BQ25" si="89">SUM(AC25:AF25)</f>
        <v>-0.20244688999999999</v>
      </c>
      <c r="BR25" s="889">
        <f t="shared" ref="BR25" si="90">SUM(AH25:AK25)</f>
        <v>-0.1265435399999999</v>
      </c>
      <c r="BS25" s="889">
        <f t="shared" ref="BS25" si="91">SUM(AM25:AP25)</f>
        <v>31.496549539999997</v>
      </c>
      <c r="BT25" s="889">
        <f t="shared" ref="BT25" si="92">SUM(AR25:AU25)</f>
        <v>-1.7993060799999998</v>
      </c>
      <c r="BU25" s="889">
        <f t="shared" ref="BU25" si="93">SUM(AW25:AZ25)</f>
        <v>-1.0238452600000008</v>
      </c>
      <c r="BV25" s="889">
        <f t="shared" ref="BV25" si="94">SUM(BB25:BE25)</f>
        <v>-2.1683378700000002</v>
      </c>
      <c r="BW25" s="890">
        <f t="shared" ref="BW25" si="95">SUM(BG25:BJ25)</f>
        <v>0</v>
      </c>
    </row>
    <row r="26" spans="1:75" s="113" customFormat="1" x14ac:dyDescent="0.25">
      <c r="A26" s="48"/>
      <c r="B26" s="58"/>
      <c r="C26" s="892"/>
      <c r="D26" s="41"/>
      <c r="E26" s="42"/>
      <c r="F26" s="42"/>
      <c r="G26" s="43"/>
      <c r="H26" s="892"/>
      <c r="I26" s="41"/>
      <c r="J26" s="42"/>
      <c r="K26" s="42"/>
      <c r="L26" s="43"/>
      <c r="M26" s="892"/>
      <c r="N26" s="41"/>
      <c r="O26" s="42"/>
      <c r="P26" s="42"/>
      <c r="Q26" s="43"/>
      <c r="R26" s="892"/>
      <c r="S26" s="41"/>
      <c r="T26" s="42"/>
      <c r="U26" s="42"/>
      <c r="V26" s="43"/>
      <c r="W26" s="892"/>
      <c r="X26" s="41"/>
      <c r="Y26" s="42"/>
      <c r="Z26" s="42"/>
      <c r="AA26" s="43"/>
      <c r="AB26" s="892"/>
      <c r="AC26" s="41"/>
      <c r="AD26" s="42"/>
      <c r="AE26" s="42"/>
      <c r="AF26" s="43"/>
      <c r="AG26" s="892"/>
      <c r="AH26" s="41"/>
      <c r="AI26" s="42"/>
      <c r="AJ26" s="42"/>
      <c r="AK26" s="43"/>
      <c r="AL26" s="892"/>
      <c r="AM26" s="41"/>
      <c r="AN26" s="42"/>
      <c r="AO26" s="42"/>
      <c r="AP26" s="43"/>
      <c r="AQ26" s="892"/>
      <c r="AR26" s="41"/>
      <c r="AS26" s="42"/>
      <c r="AT26" s="42"/>
      <c r="AU26" s="43"/>
      <c r="AV26" s="892"/>
      <c r="AW26" s="41"/>
      <c r="AX26" s="42"/>
      <c r="AY26" s="42"/>
      <c r="AZ26" s="43"/>
      <c r="BA26" s="892"/>
      <c r="BB26" s="41"/>
      <c r="BC26" s="42"/>
      <c r="BD26" s="42"/>
      <c r="BE26" s="43"/>
      <c r="BF26" s="892"/>
      <c r="BG26" s="41"/>
      <c r="BH26" s="42"/>
      <c r="BI26" s="42"/>
      <c r="BJ26" s="43"/>
      <c r="BK26" s="891"/>
      <c r="BL26" s="70"/>
      <c r="BM26" s="71"/>
      <c r="BN26" s="71"/>
      <c r="BO26" s="71"/>
      <c r="BP26" s="71"/>
      <c r="BQ26" s="71"/>
      <c r="BR26" s="71"/>
      <c r="BS26" s="71"/>
      <c r="BT26" s="71"/>
      <c r="BU26" s="71"/>
      <c r="BV26" s="71"/>
      <c r="BW26" s="72"/>
    </row>
    <row r="27" spans="1:75" s="113" customFormat="1" x14ac:dyDescent="0.25">
      <c r="A27" s="48" t="s">
        <v>39</v>
      </c>
      <c r="B27" s="58"/>
      <c r="C27" s="892"/>
      <c r="D27" s="41">
        <v>0</v>
      </c>
      <c r="E27" s="42">
        <v>0</v>
      </c>
      <c r="F27" s="42">
        <v>0</v>
      </c>
      <c r="G27" s="43">
        <v>0</v>
      </c>
      <c r="H27" s="885"/>
      <c r="I27" s="41">
        <v>0</v>
      </c>
      <c r="J27" s="42">
        <v>0</v>
      </c>
      <c r="K27" s="42">
        <v>0</v>
      </c>
      <c r="L27" s="43">
        <v>0</v>
      </c>
      <c r="M27" s="885"/>
      <c r="N27" s="41">
        <v>0</v>
      </c>
      <c r="O27" s="42">
        <v>0</v>
      </c>
      <c r="P27" s="42">
        <v>0</v>
      </c>
      <c r="Q27" s="43">
        <v>0</v>
      </c>
      <c r="R27" s="885"/>
      <c r="S27" s="41">
        <v>0</v>
      </c>
      <c r="T27" s="42">
        <v>0</v>
      </c>
      <c r="U27" s="42">
        <v>0</v>
      </c>
      <c r="V27" s="43">
        <v>0</v>
      </c>
      <c r="W27" s="885"/>
      <c r="X27" s="41">
        <v>0</v>
      </c>
      <c r="Y27" s="42">
        <v>0</v>
      </c>
      <c r="Z27" s="42">
        <v>0</v>
      </c>
      <c r="AA27" s="43">
        <v>0</v>
      </c>
      <c r="AB27" s="885"/>
      <c r="AC27" s="41">
        <v>0</v>
      </c>
      <c r="AD27" s="42">
        <v>0</v>
      </c>
      <c r="AE27" s="42">
        <v>0</v>
      </c>
      <c r="AF27" s="43">
        <v>0</v>
      </c>
      <c r="AG27" s="885"/>
      <c r="AH27" s="41">
        <v>0</v>
      </c>
      <c r="AI27" s="42">
        <v>0</v>
      </c>
      <c r="AJ27" s="42">
        <v>0</v>
      </c>
      <c r="AK27" s="43">
        <v>0</v>
      </c>
      <c r="AL27" s="885"/>
      <c r="AM27" s="41">
        <v>0</v>
      </c>
      <c r="AN27" s="42">
        <v>0</v>
      </c>
      <c r="AO27" s="42">
        <v>0</v>
      </c>
      <c r="AP27" s="43">
        <v>-593.27963847000001</v>
      </c>
      <c r="AQ27" s="886"/>
      <c r="AR27" s="41">
        <v>0</v>
      </c>
      <c r="AS27" s="42">
        <v>0</v>
      </c>
      <c r="AT27" s="42">
        <v>0</v>
      </c>
      <c r="AU27" s="43">
        <v>0</v>
      </c>
      <c r="AV27" s="886"/>
      <c r="AW27" s="41">
        <v>0</v>
      </c>
      <c r="AX27" s="42">
        <v>-394.67581239300011</v>
      </c>
      <c r="AY27" s="42">
        <v>0</v>
      </c>
      <c r="AZ27" s="43">
        <v>-32.853377899382103</v>
      </c>
      <c r="BA27" s="886"/>
      <c r="BB27" s="41">
        <v>0</v>
      </c>
      <c r="BC27" s="42">
        <v>0</v>
      </c>
      <c r="BD27" s="42">
        <v>0</v>
      </c>
      <c r="BE27" s="43">
        <v>0</v>
      </c>
      <c r="BF27" s="886"/>
      <c r="BG27" s="41">
        <v>0</v>
      </c>
      <c r="BH27" s="42">
        <v>0</v>
      </c>
      <c r="BI27" s="42">
        <v>0</v>
      </c>
      <c r="BJ27" s="43">
        <v>0</v>
      </c>
      <c r="BK27" s="887"/>
      <c r="BL27" s="888">
        <f t="shared" ref="BL27" si="96">SUM(D27:G27)</f>
        <v>0</v>
      </c>
      <c r="BM27" s="889">
        <f t="shared" ref="BM27" si="97">SUM(I27:L27)</f>
        <v>0</v>
      </c>
      <c r="BN27" s="889">
        <f t="shared" ref="BN27" si="98">SUM(N27:Q27)</f>
        <v>0</v>
      </c>
      <c r="BO27" s="889">
        <f t="shared" ref="BO27" si="99">SUM(S27:V27)</f>
        <v>0</v>
      </c>
      <c r="BP27" s="889">
        <f t="shared" ref="BP27" si="100">SUM(X27:AA27)</f>
        <v>0</v>
      </c>
      <c r="BQ27" s="889">
        <f t="shared" ref="BQ27" si="101">SUM(AC27:AF27)</f>
        <v>0</v>
      </c>
      <c r="BR27" s="889">
        <f t="shared" ref="BR27" si="102">SUM(AH27:AK27)</f>
        <v>0</v>
      </c>
      <c r="BS27" s="889">
        <f t="shared" ref="BS27" si="103">SUM(AM27:AP27)</f>
        <v>-593.27963847000001</v>
      </c>
      <c r="BT27" s="889">
        <f t="shared" ref="BT27" si="104">SUM(AR27:AU27)</f>
        <v>0</v>
      </c>
      <c r="BU27" s="889">
        <f t="shared" ref="BU27" si="105">SUM(AW27:AZ27)</f>
        <v>-427.52919029238222</v>
      </c>
      <c r="BV27" s="889">
        <f t="shared" ref="BV27" si="106">SUM(BB27:BE27)</f>
        <v>0</v>
      </c>
      <c r="BW27" s="890">
        <f t="shared" ref="BW27" si="107">SUM(BG27:BJ27)</f>
        <v>0</v>
      </c>
    </row>
    <row r="28" spans="1:75" s="113" customFormat="1" x14ac:dyDescent="0.25">
      <c r="A28" s="48"/>
      <c r="B28" s="58"/>
      <c r="C28" s="892"/>
      <c r="D28" s="41"/>
      <c r="E28" s="42"/>
      <c r="F28" s="42"/>
      <c r="G28" s="43"/>
      <c r="H28" s="892"/>
      <c r="I28" s="41"/>
      <c r="J28" s="42"/>
      <c r="K28" s="42"/>
      <c r="L28" s="43"/>
      <c r="M28" s="892"/>
      <c r="N28" s="41"/>
      <c r="O28" s="42"/>
      <c r="P28" s="42"/>
      <c r="Q28" s="43"/>
      <c r="R28" s="892"/>
      <c r="S28" s="41"/>
      <c r="T28" s="42"/>
      <c r="U28" s="42"/>
      <c r="V28" s="43"/>
      <c r="W28" s="892"/>
      <c r="X28" s="41"/>
      <c r="Y28" s="42"/>
      <c r="Z28" s="42"/>
      <c r="AA28" s="43"/>
      <c r="AB28" s="892"/>
      <c r="AC28" s="41"/>
      <c r="AD28" s="42"/>
      <c r="AE28" s="42"/>
      <c r="AF28" s="43"/>
      <c r="AG28" s="892"/>
      <c r="AH28" s="41"/>
      <c r="AI28" s="42"/>
      <c r="AJ28" s="42"/>
      <c r="AK28" s="43"/>
      <c r="AL28" s="892"/>
      <c r="AM28" s="41"/>
      <c r="AN28" s="42"/>
      <c r="AO28" s="42"/>
      <c r="AP28" s="43"/>
      <c r="AQ28" s="892"/>
      <c r="AR28" s="41"/>
      <c r="AS28" s="42"/>
      <c r="AT28" s="42"/>
      <c r="AU28" s="43"/>
      <c r="AV28" s="892"/>
      <c r="AW28" s="41"/>
      <c r="AX28" s="42"/>
      <c r="AY28" s="42"/>
      <c r="AZ28" s="43"/>
      <c r="BA28" s="892"/>
      <c r="BB28" s="41"/>
      <c r="BC28" s="42"/>
      <c r="BD28" s="42"/>
      <c r="BE28" s="43"/>
      <c r="BF28" s="892"/>
      <c r="BG28" s="41"/>
      <c r="BH28" s="42"/>
      <c r="BI28" s="42"/>
      <c r="BJ28" s="43"/>
      <c r="BK28" s="891"/>
      <c r="BL28" s="70"/>
      <c r="BM28" s="71"/>
      <c r="BN28" s="71"/>
      <c r="BO28" s="71"/>
      <c r="BP28" s="71"/>
      <c r="BQ28" s="71"/>
      <c r="BR28" s="71"/>
      <c r="BS28" s="71"/>
      <c r="BT28" s="71"/>
      <c r="BU28" s="71"/>
      <c r="BV28" s="71"/>
      <c r="BW28" s="72"/>
    </row>
    <row r="29" spans="1:75" s="113" customFormat="1" x14ac:dyDescent="0.25">
      <c r="A29" s="48" t="s">
        <v>40</v>
      </c>
      <c r="B29" s="58"/>
      <c r="C29" s="892"/>
      <c r="D29" s="606">
        <f>D19+D21+D23+D25+D27</f>
        <v>0</v>
      </c>
      <c r="E29" s="52">
        <f>E19+E21+E23+E25+E27</f>
        <v>0</v>
      </c>
      <c r="F29" s="52">
        <f>F19+F21+F23+F25+F27</f>
        <v>0</v>
      </c>
      <c r="G29" s="53">
        <f>G19+G21+G23+G25+G27</f>
        <v>0</v>
      </c>
      <c r="H29" s="892"/>
      <c r="I29" s="606">
        <f>I19+I21+I23+I25+I27</f>
        <v>0</v>
      </c>
      <c r="J29" s="52">
        <f>J19+J21+J23+J25+J27</f>
        <v>0</v>
      </c>
      <c r="K29" s="52">
        <f>K19+K21+K23+K25+K27</f>
        <v>0</v>
      </c>
      <c r="L29" s="53">
        <f>L19+L21+L23+L25+L27</f>
        <v>0</v>
      </c>
      <c r="M29" s="892"/>
      <c r="N29" s="606">
        <f>N19+N21+N23+N25+N27</f>
        <v>8.5058578299999947</v>
      </c>
      <c r="O29" s="52">
        <f>O19+O21+O23+O25+O27</f>
        <v>10.994992319999975</v>
      </c>
      <c r="P29" s="52">
        <v>-1.8597604499999818</v>
      </c>
      <c r="Q29" s="53">
        <v>-0.69490442000001451</v>
      </c>
      <c r="R29" s="892"/>
      <c r="S29" s="606">
        <v>1.6272420000063903E-2</v>
      </c>
      <c r="T29" s="52">
        <v>3.5390204699999828</v>
      </c>
      <c r="U29" s="52">
        <v>-6.8293700000040758E-2</v>
      </c>
      <c r="V29" s="53">
        <v>1.498426319999993</v>
      </c>
      <c r="W29" s="892"/>
      <c r="X29" s="606">
        <v>-4.6168781200000524</v>
      </c>
      <c r="Y29" s="52">
        <v>2.0375606599999969</v>
      </c>
      <c r="Z29" s="52">
        <v>-4.4271039499999603</v>
      </c>
      <c r="AA29" s="53">
        <v>1.4296086599999853</v>
      </c>
      <c r="AB29" s="892"/>
      <c r="AC29" s="606">
        <v>-9.9210883199361035</v>
      </c>
      <c r="AD29" s="52">
        <v>-5.4222752000205503</v>
      </c>
      <c r="AE29" s="52">
        <v>-8.592072464581463</v>
      </c>
      <c r="AF29" s="53">
        <v>-13.785215825986825</v>
      </c>
      <c r="AG29" s="892"/>
      <c r="AH29" s="606">
        <v>-17.208951329999877</v>
      </c>
      <c r="AI29" s="52">
        <v>-23.489616470000072</v>
      </c>
      <c r="AJ29" s="52">
        <v>-43.064902639999929</v>
      </c>
      <c r="AK29" s="53">
        <v>-34.565426090000102</v>
      </c>
      <c r="AL29" s="892"/>
      <c r="AM29" s="606">
        <v>-37.425946162162575</v>
      </c>
      <c r="AN29" s="52">
        <v>-21.48241016354487</v>
      </c>
      <c r="AO29" s="52">
        <v>-18.649243982498007</v>
      </c>
      <c r="AP29" s="53">
        <v>-642.69451051128135</v>
      </c>
      <c r="AQ29" s="886"/>
      <c r="AR29" s="606">
        <v>-29.943933169999923</v>
      </c>
      <c r="AS29" s="52">
        <v>-24.846945590000075</v>
      </c>
      <c r="AT29" s="52">
        <v>-11.129833900000079</v>
      </c>
      <c r="AU29" s="53">
        <v>-3.721447139999924</v>
      </c>
      <c r="AV29" s="886"/>
      <c r="AW29" s="606">
        <v>-25.769406059999966</v>
      </c>
      <c r="AX29" s="52">
        <v>-411.65156772000023</v>
      </c>
      <c r="AY29" s="52">
        <v>-22.106121319999971</v>
      </c>
      <c r="AZ29" s="53">
        <v>-48.064358629999923</v>
      </c>
      <c r="BA29" s="886"/>
      <c r="BB29" s="606">
        <v>-19.015148361774379</v>
      </c>
      <c r="BC29" s="52">
        <v>-22.649285000350346</v>
      </c>
      <c r="BD29" s="52">
        <v>-77.314813960000151</v>
      </c>
      <c r="BE29" s="53">
        <v>0</v>
      </c>
      <c r="BF29" s="886"/>
      <c r="BG29" s="606">
        <v>0</v>
      </c>
      <c r="BH29" s="52">
        <v>0</v>
      </c>
      <c r="BI29" s="52">
        <v>0</v>
      </c>
      <c r="BJ29" s="53">
        <v>0</v>
      </c>
      <c r="BK29" s="891"/>
      <c r="BL29" s="888">
        <f t="shared" ref="BL29" si="108">SUM(D29:G29)</f>
        <v>0</v>
      </c>
      <c r="BM29" s="889">
        <f t="shared" ref="BM29" si="109">SUM(I29:L29)</f>
        <v>0</v>
      </c>
      <c r="BN29" s="889">
        <f t="shared" ref="BN29" si="110">SUM(N29:Q29)</f>
        <v>16.946185279999973</v>
      </c>
      <c r="BO29" s="889">
        <f t="shared" ref="BO29" si="111">SUM(S29:V29)</f>
        <v>4.9854255099999989</v>
      </c>
      <c r="BP29" s="889">
        <f t="shared" ref="BP29" si="112">SUM(X29:AA29)</f>
        <v>-5.5768127500000304</v>
      </c>
      <c r="BQ29" s="889">
        <f t="shared" ref="BQ29" si="113">SUM(AC29:AF29)</f>
        <v>-37.720651810524942</v>
      </c>
      <c r="BR29" s="889">
        <f t="shared" ref="BR29" si="114">SUM(AH29:AK29)</f>
        <v>-118.32889652999998</v>
      </c>
      <c r="BS29" s="889">
        <f t="shared" ref="BS29" si="115">SUM(AM29:AP29)</f>
        <v>-720.2521108194868</v>
      </c>
      <c r="BT29" s="889">
        <f t="shared" ref="BT29" si="116">SUM(AR29:AU29)</f>
        <v>-69.642159800000002</v>
      </c>
      <c r="BU29" s="889">
        <f t="shared" ref="BU29" si="117">SUM(AW29:AZ29)</f>
        <v>-507.59145373000001</v>
      </c>
      <c r="BV29" s="889">
        <f t="shared" ref="BV29" si="118">SUM(BB29:BE29)</f>
        <v>-118.97924732212488</v>
      </c>
      <c r="BW29" s="890">
        <f t="shared" ref="BW29" si="119">SUM(BG29:BJ29)</f>
        <v>0</v>
      </c>
    </row>
    <row r="30" spans="1:75" s="113" customFormat="1" x14ac:dyDescent="0.25">
      <c r="A30" s="48"/>
      <c r="B30" s="58"/>
      <c r="C30" s="892"/>
      <c r="D30" s="41"/>
      <c r="E30" s="42"/>
      <c r="F30" s="42"/>
      <c r="G30" s="43"/>
      <c r="H30" s="892"/>
      <c r="I30" s="41"/>
      <c r="J30" s="42"/>
      <c r="K30" s="42"/>
      <c r="L30" s="43"/>
      <c r="M30" s="892"/>
      <c r="N30" s="41"/>
      <c r="O30" s="42"/>
      <c r="P30" s="42"/>
      <c r="Q30" s="43"/>
      <c r="R30" s="892"/>
      <c r="S30" s="41"/>
      <c r="T30" s="42"/>
      <c r="U30" s="42"/>
      <c r="V30" s="43"/>
      <c r="W30" s="892"/>
      <c r="X30" s="41"/>
      <c r="Y30" s="42"/>
      <c r="Z30" s="42"/>
      <c r="AA30" s="43"/>
      <c r="AB30" s="892"/>
      <c r="AC30" s="41"/>
      <c r="AD30" s="42"/>
      <c r="AE30" s="42"/>
      <c r="AF30" s="43"/>
      <c r="AG30" s="892"/>
      <c r="AH30" s="41"/>
      <c r="AI30" s="42"/>
      <c r="AJ30" s="42"/>
      <c r="AK30" s="43"/>
      <c r="AL30" s="892"/>
      <c r="AM30" s="41"/>
      <c r="AN30" s="42"/>
      <c r="AO30" s="42"/>
      <c r="AP30" s="43"/>
      <c r="AQ30" s="892"/>
      <c r="AR30" s="41"/>
      <c r="AS30" s="42"/>
      <c r="AT30" s="42"/>
      <c r="AU30" s="43"/>
      <c r="AV30" s="892"/>
      <c r="AW30" s="41"/>
      <c r="AX30" s="42"/>
      <c r="AY30" s="42"/>
      <c r="AZ30" s="43"/>
      <c r="BA30" s="892"/>
      <c r="BB30" s="41"/>
      <c r="BC30" s="42"/>
      <c r="BD30" s="42"/>
      <c r="BE30" s="43"/>
      <c r="BF30" s="892"/>
      <c r="BG30" s="41"/>
      <c r="BH30" s="42"/>
      <c r="BI30" s="42"/>
      <c r="BJ30" s="43"/>
      <c r="BK30" s="891"/>
      <c r="BL30" s="70"/>
      <c r="BM30" s="71"/>
      <c r="BN30" s="71"/>
      <c r="BO30" s="71"/>
      <c r="BP30" s="71"/>
      <c r="BQ30" s="71"/>
      <c r="BR30" s="71"/>
      <c r="BS30" s="71"/>
      <c r="BT30" s="71"/>
      <c r="BU30" s="71"/>
      <c r="BV30" s="71"/>
      <c r="BW30" s="72"/>
    </row>
    <row r="31" spans="1:75" s="113" customFormat="1" x14ac:dyDescent="0.25">
      <c r="A31" s="48" t="s">
        <v>44</v>
      </c>
      <c r="B31" s="58"/>
      <c r="C31" s="892"/>
      <c r="D31" s="41">
        <v>0</v>
      </c>
      <c r="E31" s="42">
        <v>0</v>
      </c>
      <c r="F31" s="42">
        <v>0</v>
      </c>
      <c r="G31" s="43">
        <v>0</v>
      </c>
      <c r="H31" s="885"/>
      <c r="I31" s="41">
        <v>0</v>
      </c>
      <c r="J31" s="42">
        <v>0</v>
      </c>
      <c r="K31" s="42">
        <v>0</v>
      </c>
      <c r="L31" s="43">
        <v>0</v>
      </c>
      <c r="M31" s="885"/>
      <c r="N31" s="41">
        <v>0</v>
      </c>
      <c r="O31" s="42">
        <v>0</v>
      </c>
      <c r="P31" s="42">
        <v>0</v>
      </c>
      <c r="Q31" s="43">
        <v>0</v>
      </c>
      <c r="R31" s="885"/>
      <c r="S31" s="41">
        <v>0</v>
      </c>
      <c r="T31" s="42">
        <v>0</v>
      </c>
      <c r="U31" s="42">
        <v>0</v>
      </c>
      <c r="V31" s="43">
        <v>0</v>
      </c>
      <c r="W31" s="885"/>
      <c r="X31" s="41">
        <v>0</v>
      </c>
      <c r="Y31" s="42">
        <v>0</v>
      </c>
      <c r="Z31" s="42">
        <v>0</v>
      </c>
      <c r="AA31" s="43">
        <v>0</v>
      </c>
      <c r="AB31" s="885"/>
      <c r="AC31" s="41">
        <v>0</v>
      </c>
      <c r="AD31" s="42">
        <v>0</v>
      </c>
      <c r="AE31" s="42">
        <v>0</v>
      </c>
      <c r="AF31" s="43">
        <v>0</v>
      </c>
      <c r="AG31" s="885"/>
      <c r="AH31" s="41">
        <v>0</v>
      </c>
      <c r="AI31" s="42">
        <v>0</v>
      </c>
      <c r="AJ31" s="42">
        <v>0</v>
      </c>
      <c r="AK31" s="43">
        <v>0</v>
      </c>
      <c r="AL31" s="885"/>
      <c r="AM31" s="41">
        <v>0</v>
      </c>
      <c r="AN31" s="42">
        <v>0</v>
      </c>
      <c r="AO31" s="42">
        <v>0</v>
      </c>
      <c r="AP31" s="43">
        <v>0</v>
      </c>
      <c r="AQ31" s="886"/>
      <c r="AR31" s="41">
        <v>0</v>
      </c>
      <c r="AS31" s="42">
        <v>0</v>
      </c>
      <c r="AT31" s="42">
        <v>0</v>
      </c>
      <c r="AU31" s="43">
        <v>0</v>
      </c>
      <c r="AV31" s="886"/>
      <c r="AW31" s="41">
        <v>0</v>
      </c>
      <c r="AX31" s="42">
        <v>0</v>
      </c>
      <c r="AY31" s="42">
        <v>0</v>
      </c>
      <c r="AZ31" s="43">
        <v>0</v>
      </c>
      <c r="BA31" s="886"/>
      <c r="BB31" s="41">
        <v>0</v>
      </c>
      <c r="BC31" s="42">
        <v>0</v>
      </c>
      <c r="BD31" s="42">
        <v>0</v>
      </c>
      <c r="BE31" s="43">
        <v>0</v>
      </c>
      <c r="BF31" s="886"/>
      <c r="BG31" s="41">
        <v>0</v>
      </c>
      <c r="BH31" s="42">
        <v>0</v>
      </c>
      <c r="BI31" s="42">
        <v>0</v>
      </c>
      <c r="BJ31" s="43">
        <v>0</v>
      </c>
      <c r="BK31" s="887"/>
      <c r="BL31" s="888">
        <f t="shared" ref="BL31" si="120">SUM(D31:G31)</f>
        <v>0</v>
      </c>
      <c r="BM31" s="889">
        <f t="shared" ref="BM31" si="121">SUM(I31:L31)</f>
        <v>0</v>
      </c>
      <c r="BN31" s="889">
        <f t="shared" ref="BN31" si="122">SUM(N31:Q31)</f>
        <v>0</v>
      </c>
      <c r="BO31" s="889">
        <f t="shared" ref="BO31" si="123">SUM(S31:V31)</f>
        <v>0</v>
      </c>
      <c r="BP31" s="889">
        <f t="shared" ref="BP31" si="124">SUM(X31:AA31)</f>
        <v>0</v>
      </c>
      <c r="BQ31" s="889">
        <f t="shared" ref="BQ31" si="125">SUM(AC31:AF31)</f>
        <v>0</v>
      </c>
      <c r="BR31" s="889">
        <f t="shared" ref="BR31" si="126">SUM(AH31:AK31)</f>
        <v>0</v>
      </c>
      <c r="BS31" s="889">
        <f t="shared" ref="BS31" si="127">SUM(AM31:AP31)</f>
        <v>0</v>
      </c>
      <c r="BT31" s="889">
        <f t="shared" ref="BT31" si="128">SUM(AR31:AU31)</f>
        <v>0</v>
      </c>
      <c r="BU31" s="889">
        <f t="shared" ref="BU31" si="129">SUM(AW31:AZ31)</f>
        <v>0</v>
      </c>
      <c r="BV31" s="889">
        <f t="shared" ref="BV31" si="130">SUM(BB31:BE31)</f>
        <v>0</v>
      </c>
      <c r="BW31" s="890">
        <f t="shared" ref="BW31" si="131">SUM(BG31:BJ31)</f>
        <v>0</v>
      </c>
    </row>
    <row r="32" spans="1:75" s="113" customFormat="1" x14ac:dyDescent="0.25">
      <c r="A32" s="48"/>
      <c r="B32" s="58"/>
      <c r="C32" s="892"/>
      <c r="D32" s="41"/>
      <c r="E32" s="42"/>
      <c r="F32" s="42"/>
      <c r="G32" s="43"/>
      <c r="H32" s="892"/>
      <c r="I32" s="41"/>
      <c r="J32" s="42"/>
      <c r="K32" s="42"/>
      <c r="L32" s="43"/>
      <c r="M32" s="892"/>
      <c r="N32" s="41"/>
      <c r="O32" s="42"/>
      <c r="P32" s="42"/>
      <c r="Q32" s="43"/>
      <c r="R32" s="892"/>
      <c r="S32" s="41"/>
      <c r="T32" s="42"/>
      <c r="U32" s="42"/>
      <c r="V32" s="43"/>
      <c r="W32" s="892"/>
      <c r="X32" s="41"/>
      <c r="Y32" s="42"/>
      <c r="Z32" s="42"/>
      <c r="AA32" s="43"/>
      <c r="AB32" s="892"/>
      <c r="AC32" s="41"/>
      <c r="AD32" s="42"/>
      <c r="AE32" s="42"/>
      <c r="AF32" s="43"/>
      <c r="AG32" s="892"/>
      <c r="AH32" s="41"/>
      <c r="AI32" s="42"/>
      <c r="AJ32" s="42"/>
      <c r="AK32" s="43"/>
      <c r="AL32" s="892"/>
      <c r="AM32" s="41"/>
      <c r="AN32" s="42"/>
      <c r="AO32" s="42"/>
      <c r="AP32" s="43"/>
      <c r="AQ32" s="892"/>
      <c r="AR32" s="41"/>
      <c r="AS32" s="42"/>
      <c r="AT32" s="42"/>
      <c r="AU32" s="43"/>
      <c r="AV32" s="892"/>
      <c r="AW32" s="41"/>
      <c r="AX32" s="42"/>
      <c r="AY32" s="42"/>
      <c r="AZ32" s="43"/>
      <c r="BA32" s="892"/>
      <c r="BB32" s="41"/>
      <c r="BC32" s="42"/>
      <c r="BD32" s="42"/>
      <c r="BE32" s="43"/>
      <c r="BF32" s="892"/>
      <c r="BG32" s="41"/>
      <c r="BH32" s="42"/>
      <c r="BI32" s="42"/>
      <c r="BJ32" s="43"/>
      <c r="BK32" s="891"/>
      <c r="BL32" s="70"/>
      <c r="BM32" s="71"/>
      <c r="BN32" s="71"/>
      <c r="BO32" s="71"/>
      <c r="BP32" s="71"/>
      <c r="BQ32" s="71"/>
      <c r="BR32" s="71"/>
      <c r="BS32" s="71"/>
      <c r="BT32" s="71"/>
      <c r="BU32" s="71"/>
      <c r="BV32" s="71"/>
      <c r="BW32" s="72"/>
    </row>
    <row r="33" spans="1:75" s="113" customFormat="1" x14ac:dyDescent="0.25">
      <c r="A33" s="811" t="s">
        <v>56</v>
      </c>
      <c r="B33" s="58"/>
      <c r="C33" s="892"/>
      <c r="D33" s="41">
        <f>D29+D31+D40</f>
        <v>0</v>
      </c>
      <c r="E33" s="42">
        <f>E29+E31+E40</f>
        <v>0</v>
      </c>
      <c r="F33" s="42">
        <f>F29+F31+F40</f>
        <v>0</v>
      </c>
      <c r="G33" s="43">
        <f>G29+G31+G40</f>
        <v>0</v>
      </c>
      <c r="H33" s="892"/>
      <c r="I33" s="41">
        <f>I29+I31+I40</f>
        <v>0</v>
      </c>
      <c r="J33" s="42">
        <f>J29+J31+J40</f>
        <v>0</v>
      </c>
      <c r="K33" s="42">
        <f>K29+K31+K40</f>
        <v>0</v>
      </c>
      <c r="L33" s="43">
        <f>L29+L31+L40</f>
        <v>0</v>
      </c>
      <c r="M33" s="892"/>
      <c r="N33" s="41">
        <f>N29+N31+N40</f>
        <v>10.492779769999995</v>
      </c>
      <c r="O33" s="42">
        <f>O29+O31+O40</f>
        <v>14.349706879999975</v>
      </c>
      <c r="P33" s="42">
        <f>P29+P31+P40</f>
        <v>1.6231136400000179</v>
      </c>
      <c r="Q33" s="43">
        <f>Q29+Q31+Q40</f>
        <v>3.3239793999999856</v>
      </c>
      <c r="R33" s="892"/>
      <c r="S33" s="41">
        <f>S29+S31+S40</f>
        <v>5.125149790000064</v>
      </c>
      <c r="T33" s="42">
        <f>T29+T31+T40</f>
        <v>8.9440252899999813</v>
      </c>
      <c r="U33" s="42">
        <f>U29+U31+U40</f>
        <v>5.9399641899999605</v>
      </c>
      <c r="V33" s="43">
        <f>V29+V31+V40</f>
        <v>8.7085596499999927</v>
      </c>
      <c r="W33" s="892"/>
      <c r="X33" s="41">
        <f>X29+X31+X40</f>
        <v>5.2236723299999497</v>
      </c>
      <c r="Y33" s="42">
        <f>Y29+Y31+Y40</f>
        <v>12.264355339999998</v>
      </c>
      <c r="Z33" s="42">
        <f>Z29+Z31+Z40</f>
        <v>6.3605280000000395</v>
      </c>
      <c r="AA33" s="43">
        <f>AA29+AA31+AA40</f>
        <v>13.240035169999985</v>
      </c>
      <c r="AB33" s="892"/>
      <c r="AC33" s="41">
        <f>AC29+AC31+AC40</f>
        <v>3.9801380100638948</v>
      </c>
      <c r="AD33" s="42">
        <f>AD29+AD31+AD40</f>
        <v>9.2831415399794484</v>
      </c>
      <c r="AE33" s="42">
        <f>AE29+AE31+AE40</f>
        <v>7.0488707754185373</v>
      </c>
      <c r="AF33" s="43">
        <f>AF29+AF31+AF40</f>
        <v>2.7918649240131757</v>
      </c>
      <c r="AG33" s="892"/>
      <c r="AH33" s="41">
        <f>AH29+AH31+AH40</f>
        <v>-0.19322313999987628</v>
      </c>
      <c r="AI33" s="42">
        <f>AI29+AI31+AI40</f>
        <v>-6.7231390800000739</v>
      </c>
      <c r="AJ33" s="42">
        <f>AJ29+AJ31+AJ40</f>
        <v>-24.366679999999931</v>
      </c>
      <c r="AK33" s="43">
        <f>AK29+AK31+AK40</f>
        <v>-15.494124380000102</v>
      </c>
      <c r="AL33" s="892"/>
      <c r="AM33" s="41">
        <f>AM29+AM31+AM40</f>
        <v>1.2132951178374256</v>
      </c>
      <c r="AN33" s="42">
        <f>AN29+AN31+AN40</f>
        <v>18.086910296455137</v>
      </c>
      <c r="AO33" s="42">
        <f>AO29+AO31+AO40</f>
        <v>18.229083627501971</v>
      </c>
      <c r="AP33" s="43">
        <f>AP29+AP31+AP40</f>
        <v>-603.45727108128131</v>
      </c>
      <c r="AQ33" s="886"/>
      <c r="AR33" s="41">
        <f>AR29+AR31+AR40</f>
        <v>8.8590630500000742</v>
      </c>
      <c r="AS33" s="42">
        <f>AS29+AS31+AS40</f>
        <v>13.666850209999929</v>
      </c>
      <c r="AT33" s="42">
        <f>AT29+AT31+AT40</f>
        <v>27.719181599999935</v>
      </c>
      <c r="AU33" s="43">
        <f>AU29+AU31+AU40</f>
        <v>34.011560270000032</v>
      </c>
      <c r="AV33" s="886"/>
      <c r="AW33" s="41">
        <f>AW29+AW31+AW40</f>
        <v>11.54577374000003</v>
      </c>
      <c r="AX33" s="42">
        <f>AX29+AX31+AX40</f>
        <v>-373.04181253000024</v>
      </c>
      <c r="AY33" s="42">
        <f>AY29+AY31+AY40</f>
        <v>17.010373390000026</v>
      </c>
      <c r="AZ33" s="43">
        <f>AZ29+AZ31+AZ40</f>
        <v>-8.9826062499999253</v>
      </c>
      <c r="BA33" s="886"/>
      <c r="BB33" s="41">
        <f>BB29+BB31+BB40</f>
        <v>20.611651598236655</v>
      </c>
      <c r="BC33" s="42">
        <f>BC29+BC31+BC40</f>
        <v>17.020769288681699</v>
      </c>
      <c r="BD33" s="42">
        <f>BD29+BD31+BD40</f>
        <v>-64.246880200000163</v>
      </c>
      <c r="BE33" s="43">
        <v>0</v>
      </c>
      <c r="BF33" s="886"/>
      <c r="BG33" s="41">
        <v>0</v>
      </c>
      <c r="BH33" s="42">
        <v>0</v>
      </c>
      <c r="BI33" s="42">
        <v>0</v>
      </c>
      <c r="BJ33" s="43">
        <v>0</v>
      </c>
      <c r="BK33" s="891"/>
      <c r="BL33" s="888">
        <f t="shared" ref="BL33:BL40" si="132">SUM(D33:G33)</f>
        <v>0</v>
      </c>
      <c r="BM33" s="889">
        <f t="shared" ref="BM33:BM40" si="133">SUM(I33:L33)</f>
        <v>0</v>
      </c>
      <c r="BN33" s="889">
        <f t="shared" ref="BN33:BN40" si="134">SUM(N33:Q33)</f>
        <v>29.789579689999972</v>
      </c>
      <c r="BO33" s="889">
        <f t="shared" ref="BO33:BO40" si="135">SUM(S33:V33)</f>
        <v>28.717698919999997</v>
      </c>
      <c r="BP33" s="889">
        <f t="shared" ref="BP33:BP40" si="136">SUM(X33:AA33)</f>
        <v>37.088590839999974</v>
      </c>
      <c r="BQ33" s="889">
        <f t="shared" ref="BQ33:BQ40" si="137">SUM(AC33:AF33)</f>
        <v>23.104015249475054</v>
      </c>
      <c r="BR33" s="889">
        <f t="shared" ref="BR33:BR40" si="138">SUM(AH33:AK33)</f>
        <v>-46.777166599999987</v>
      </c>
      <c r="BS33" s="889">
        <f t="shared" ref="BS33:BS40" si="139">SUM(AM33:AP33)</f>
        <v>-565.92798203948678</v>
      </c>
      <c r="BT33" s="889">
        <f t="shared" ref="BT33:BT40" si="140">SUM(AR33:AU33)</f>
        <v>84.25665512999997</v>
      </c>
      <c r="BU33" s="889">
        <f t="shared" ref="BU33:BU40" si="141">SUM(AW33:AZ33)</f>
        <v>-353.46827165000013</v>
      </c>
      <c r="BV33" s="889">
        <f t="shared" ref="BV33:BV40" si="142">SUM(BB33:BE33)</f>
        <v>-26.614459313081809</v>
      </c>
      <c r="BW33" s="890">
        <f t="shared" ref="BW33:BW40" si="143">SUM(BG33:BJ33)</f>
        <v>0</v>
      </c>
    </row>
    <row r="34" spans="1:75" x14ac:dyDescent="0.25">
      <c r="A34" s="75" t="s">
        <v>253</v>
      </c>
      <c r="B34" s="49"/>
      <c r="C34" s="873"/>
      <c r="D34" s="60"/>
      <c r="E34" s="61"/>
      <c r="F34" s="61"/>
      <c r="G34" s="62"/>
      <c r="H34" s="873"/>
      <c r="I34" s="60"/>
      <c r="J34" s="61"/>
      <c r="K34" s="61"/>
      <c r="L34" s="62"/>
      <c r="M34" s="873"/>
      <c r="N34" s="60"/>
      <c r="O34" s="61"/>
      <c r="P34" s="61"/>
      <c r="Q34" s="62"/>
      <c r="R34" s="873"/>
      <c r="S34" s="60"/>
      <c r="T34" s="61"/>
      <c r="U34" s="61"/>
      <c r="V34" s="62"/>
      <c r="W34" s="873"/>
      <c r="X34" s="60"/>
      <c r="Y34" s="61"/>
      <c r="Z34" s="61"/>
      <c r="AA34" s="62"/>
      <c r="AB34" s="873"/>
      <c r="AC34" s="60"/>
      <c r="AD34" s="61"/>
      <c r="AE34" s="61"/>
      <c r="AF34" s="62"/>
      <c r="AG34" s="873"/>
      <c r="AH34" s="60"/>
      <c r="AI34" s="61"/>
      <c r="AJ34" s="61"/>
      <c r="AK34" s="62"/>
      <c r="AL34" s="873"/>
      <c r="AM34" s="60"/>
      <c r="AN34" s="61"/>
      <c r="AO34" s="61"/>
      <c r="AP34" s="62"/>
      <c r="AQ34" s="893"/>
      <c r="AR34" s="60"/>
      <c r="AS34" s="61"/>
      <c r="AT34" s="61"/>
      <c r="AU34" s="62"/>
      <c r="AV34" s="893"/>
      <c r="AW34" s="60"/>
      <c r="AX34" s="61"/>
      <c r="AY34" s="61"/>
      <c r="AZ34" s="62"/>
      <c r="BA34" s="893"/>
      <c r="BB34" s="60"/>
      <c r="BC34" s="61"/>
      <c r="BD34" s="61"/>
      <c r="BE34" s="62"/>
      <c r="BF34" s="893"/>
      <c r="BG34" s="60"/>
      <c r="BH34" s="61"/>
      <c r="BI34" s="61"/>
      <c r="BJ34" s="62"/>
      <c r="BK34" s="882"/>
      <c r="BL34" s="894"/>
      <c r="BM34" s="895"/>
      <c r="BN34" s="895"/>
      <c r="BO34" s="895"/>
      <c r="BP34" s="895"/>
      <c r="BQ34" s="895"/>
      <c r="BR34" s="895"/>
      <c r="BS34" s="895"/>
      <c r="BT34" s="895"/>
      <c r="BU34" s="895"/>
      <c r="BV34" s="895"/>
      <c r="BW34" s="896"/>
    </row>
    <row r="35" spans="1:75" x14ac:dyDescent="0.25">
      <c r="A35" s="607" t="s">
        <v>21</v>
      </c>
      <c r="B35" s="49"/>
      <c r="C35" s="873"/>
      <c r="D35" s="60">
        <f t="shared" ref="D35:G36" si="144">D25+D27+D29+D31+D33</f>
        <v>0</v>
      </c>
      <c r="E35" s="61">
        <f t="shared" si="144"/>
        <v>0</v>
      </c>
      <c r="F35" s="61">
        <f t="shared" si="144"/>
        <v>0</v>
      </c>
      <c r="G35" s="62">
        <f t="shared" si="144"/>
        <v>0</v>
      </c>
      <c r="H35" s="897"/>
      <c r="I35" s="60">
        <f>I25+I27+I29+I31+I33</f>
        <v>0</v>
      </c>
      <c r="J35" s="61">
        <f>J25+J27+J29+J31+J33</f>
        <v>0</v>
      </c>
      <c r="K35" s="61">
        <f>K25+K27+K29+K31+K33</f>
        <v>0</v>
      </c>
      <c r="L35" s="62">
        <f>L25+L27+L29+L31+L33</f>
        <v>0</v>
      </c>
      <c r="M35" s="897"/>
      <c r="N35" s="311" t="s">
        <v>14</v>
      </c>
      <c r="O35" s="608" t="s">
        <v>14</v>
      </c>
      <c r="P35" s="608" t="s">
        <v>14</v>
      </c>
      <c r="Q35" s="609" t="s">
        <v>14</v>
      </c>
      <c r="R35" s="898"/>
      <c r="S35" s="311" t="s">
        <v>14</v>
      </c>
      <c r="T35" s="608" t="s">
        <v>14</v>
      </c>
      <c r="U35" s="608" t="s">
        <v>14</v>
      </c>
      <c r="V35" s="609" t="s">
        <v>14</v>
      </c>
      <c r="W35" s="898"/>
      <c r="X35" s="311" t="s">
        <v>14</v>
      </c>
      <c r="Y35" s="608" t="s">
        <v>14</v>
      </c>
      <c r="Z35" s="608" t="s">
        <v>14</v>
      </c>
      <c r="AA35" s="609" t="s">
        <v>14</v>
      </c>
      <c r="AB35" s="898"/>
      <c r="AC35" s="311" t="s">
        <v>14</v>
      </c>
      <c r="AD35" s="608" t="s">
        <v>14</v>
      </c>
      <c r="AE35" s="608" t="s">
        <v>14</v>
      </c>
      <c r="AF35" s="609" t="s">
        <v>14</v>
      </c>
      <c r="AG35" s="898"/>
      <c r="AH35" s="311" t="s">
        <v>14</v>
      </c>
      <c r="AI35" s="608" t="s">
        <v>14</v>
      </c>
      <c r="AJ35" s="608" t="s">
        <v>14</v>
      </c>
      <c r="AK35" s="609" t="s">
        <v>14</v>
      </c>
      <c r="AL35" s="898"/>
      <c r="AM35" s="311" t="s">
        <v>14</v>
      </c>
      <c r="AN35" s="608" t="s">
        <v>14</v>
      </c>
      <c r="AO35" s="608" t="s">
        <v>14</v>
      </c>
      <c r="AP35" s="609" t="s">
        <v>14</v>
      </c>
      <c r="AQ35" s="899"/>
      <c r="AR35" s="311" t="s">
        <v>14</v>
      </c>
      <c r="AS35" s="608" t="s">
        <v>14</v>
      </c>
      <c r="AT35" s="608" t="s">
        <v>14</v>
      </c>
      <c r="AU35" s="609" t="s">
        <v>14</v>
      </c>
      <c r="AV35" s="899"/>
      <c r="AW35" s="311">
        <v>0</v>
      </c>
      <c r="AX35" s="608">
        <v>-394.675812393</v>
      </c>
      <c r="AY35" s="608">
        <v>0</v>
      </c>
      <c r="AZ35" s="609">
        <v>-32.853377899382103</v>
      </c>
      <c r="BA35" s="899"/>
      <c r="BB35" s="311">
        <v>0</v>
      </c>
      <c r="BC35" s="608">
        <v>0</v>
      </c>
      <c r="BD35" s="608">
        <v>0</v>
      </c>
      <c r="BE35" s="609">
        <v>0</v>
      </c>
      <c r="BF35" s="899"/>
      <c r="BG35" s="311">
        <v>0</v>
      </c>
      <c r="BH35" s="608">
        <v>0</v>
      </c>
      <c r="BI35" s="608">
        <v>0</v>
      </c>
      <c r="BJ35" s="609">
        <v>0</v>
      </c>
      <c r="BK35" s="900"/>
      <c r="BL35" s="901">
        <f t="shared" ref="BL35:BL36" si="145">SUM(D35:G35)</f>
        <v>0</v>
      </c>
      <c r="BM35" s="902">
        <f t="shared" ref="BM35:BM36" si="146">SUM(I35:L35)</f>
        <v>0</v>
      </c>
      <c r="BN35" s="902" t="s">
        <v>14</v>
      </c>
      <c r="BO35" s="902" t="s">
        <v>14</v>
      </c>
      <c r="BP35" s="902" t="s">
        <v>14</v>
      </c>
      <c r="BQ35" s="902" t="s">
        <v>14</v>
      </c>
      <c r="BR35" s="902" t="s">
        <v>14</v>
      </c>
      <c r="BS35" s="902" t="s">
        <v>14</v>
      </c>
      <c r="BT35" s="902" t="s">
        <v>14</v>
      </c>
      <c r="BU35" s="895">
        <f t="shared" ref="BU35:BU36" si="147">SUM(AW35:AZ35)</f>
        <v>-427.52919029238211</v>
      </c>
      <c r="BV35" s="895">
        <f t="shared" ref="BV35:BV36" si="148">SUM(BB35:BE35)</f>
        <v>0</v>
      </c>
      <c r="BW35" s="896">
        <f t="shared" ref="BW35:BW36" si="149">SUM(BG35:BJ35)</f>
        <v>0</v>
      </c>
    </row>
    <row r="36" spans="1:75" x14ac:dyDescent="0.25">
      <c r="A36" s="85" t="s">
        <v>254</v>
      </c>
      <c r="B36" s="49"/>
      <c r="C36" s="873"/>
      <c r="D36" s="60">
        <f t="shared" si="144"/>
        <v>0</v>
      </c>
      <c r="E36" s="61">
        <f t="shared" si="144"/>
        <v>0</v>
      </c>
      <c r="F36" s="61">
        <f t="shared" si="144"/>
        <v>0</v>
      </c>
      <c r="G36" s="62">
        <f t="shared" si="144"/>
        <v>0</v>
      </c>
      <c r="H36" s="897"/>
      <c r="I36" s="60">
        <v>0</v>
      </c>
      <c r="J36" s="61">
        <v>0</v>
      </c>
      <c r="K36" s="61">
        <v>0</v>
      </c>
      <c r="L36" s="62">
        <v>0</v>
      </c>
      <c r="M36" s="897"/>
      <c r="N36" s="311" t="s">
        <v>14</v>
      </c>
      <c r="O36" s="608" t="s">
        <v>14</v>
      </c>
      <c r="P36" s="608" t="s">
        <v>14</v>
      </c>
      <c r="Q36" s="609" t="s">
        <v>14</v>
      </c>
      <c r="R36" s="898"/>
      <c r="S36" s="311" t="s">
        <v>14</v>
      </c>
      <c r="T36" s="608" t="s">
        <v>14</v>
      </c>
      <c r="U36" s="608" t="s">
        <v>14</v>
      </c>
      <c r="V36" s="609" t="s">
        <v>14</v>
      </c>
      <c r="W36" s="898"/>
      <c r="X36" s="311" t="s">
        <v>14</v>
      </c>
      <c r="Y36" s="608" t="s">
        <v>14</v>
      </c>
      <c r="Z36" s="608" t="s">
        <v>14</v>
      </c>
      <c r="AA36" s="609" t="s">
        <v>14</v>
      </c>
      <c r="AB36" s="898"/>
      <c r="AC36" s="311" t="s">
        <v>14</v>
      </c>
      <c r="AD36" s="608" t="s">
        <v>14</v>
      </c>
      <c r="AE36" s="608" t="s">
        <v>14</v>
      </c>
      <c r="AF36" s="609" t="s">
        <v>14</v>
      </c>
      <c r="AG36" s="898"/>
      <c r="AH36" s="311" t="s">
        <v>14</v>
      </c>
      <c r="AI36" s="608" t="s">
        <v>14</v>
      </c>
      <c r="AJ36" s="608" t="s">
        <v>14</v>
      </c>
      <c r="AK36" s="609" t="s">
        <v>14</v>
      </c>
      <c r="AL36" s="898"/>
      <c r="AM36" s="311" t="s">
        <v>14</v>
      </c>
      <c r="AN36" s="608" t="s">
        <v>14</v>
      </c>
      <c r="AO36" s="608" t="s">
        <v>14</v>
      </c>
      <c r="AP36" s="609" t="s">
        <v>14</v>
      </c>
      <c r="AQ36" s="899"/>
      <c r="AR36" s="311" t="s">
        <v>14</v>
      </c>
      <c r="AS36" s="608" t="s">
        <v>14</v>
      </c>
      <c r="AT36" s="608" t="s">
        <v>14</v>
      </c>
      <c r="AU36" s="609" t="s">
        <v>14</v>
      </c>
      <c r="AV36" s="899"/>
      <c r="AW36" s="311">
        <v>0</v>
      </c>
      <c r="AX36" s="608">
        <v>0</v>
      </c>
      <c r="AY36" s="608">
        <v>0</v>
      </c>
      <c r="AZ36" s="609">
        <v>0</v>
      </c>
      <c r="BA36" s="899"/>
      <c r="BB36" s="311">
        <v>0</v>
      </c>
      <c r="BC36" s="608">
        <v>0</v>
      </c>
      <c r="BD36" s="608">
        <v>-67.350290469746597</v>
      </c>
      <c r="BE36" s="609">
        <v>0</v>
      </c>
      <c r="BF36" s="899"/>
      <c r="BG36" s="311">
        <v>0</v>
      </c>
      <c r="BH36" s="608">
        <v>0</v>
      </c>
      <c r="BI36" s="608">
        <v>0</v>
      </c>
      <c r="BJ36" s="609">
        <v>0</v>
      </c>
      <c r="BK36" s="900"/>
      <c r="BL36" s="901">
        <f t="shared" si="145"/>
        <v>0</v>
      </c>
      <c r="BM36" s="902">
        <f t="shared" si="146"/>
        <v>0</v>
      </c>
      <c r="BN36" s="902" t="s">
        <v>14</v>
      </c>
      <c r="BO36" s="902" t="s">
        <v>14</v>
      </c>
      <c r="BP36" s="902" t="s">
        <v>14</v>
      </c>
      <c r="BQ36" s="902" t="s">
        <v>14</v>
      </c>
      <c r="BR36" s="902" t="s">
        <v>14</v>
      </c>
      <c r="BS36" s="902" t="s">
        <v>14</v>
      </c>
      <c r="BT36" s="902" t="s">
        <v>14</v>
      </c>
      <c r="BU36" s="895">
        <f t="shared" si="147"/>
        <v>0</v>
      </c>
      <c r="BV36" s="895">
        <f t="shared" si="148"/>
        <v>-67.350290469746597</v>
      </c>
      <c r="BW36" s="896">
        <f t="shared" si="149"/>
        <v>0</v>
      </c>
    </row>
    <row r="37" spans="1:75" s="113" customFormat="1" x14ac:dyDescent="0.25">
      <c r="A37" s="811"/>
      <c r="B37" s="58"/>
      <c r="C37" s="892"/>
      <c r="D37" s="41"/>
      <c r="E37" s="42"/>
      <c r="F37" s="42"/>
      <c r="G37" s="43"/>
      <c r="H37" s="892"/>
      <c r="I37" s="41"/>
      <c r="J37" s="42"/>
      <c r="K37" s="42"/>
      <c r="L37" s="43"/>
      <c r="M37" s="892"/>
      <c r="N37" s="400"/>
      <c r="O37" s="89"/>
      <c r="P37" s="89"/>
      <c r="Q37" s="90"/>
      <c r="R37" s="903"/>
      <c r="S37" s="400"/>
      <c r="T37" s="89"/>
      <c r="U37" s="89"/>
      <c r="V37" s="90"/>
      <c r="W37" s="903"/>
      <c r="X37" s="400"/>
      <c r="Y37" s="89"/>
      <c r="Z37" s="89"/>
      <c r="AA37" s="90"/>
      <c r="AB37" s="903"/>
      <c r="AC37" s="400"/>
      <c r="AD37" s="89"/>
      <c r="AE37" s="89"/>
      <c r="AF37" s="90"/>
      <c r="AG37" s="903"/>
      <c r="AH37" s="400"/>
      <c r="AI37" s="89"/>
      <c r="AJ37" s="89"/>
      <c r="AK37" s="90"/>
      <c r="AL37" s="903"/>
      <c r="AM37" s="400"/>
      <c r="AN37" s="89"/>
      <c r="AO37" s="89"/>
      <c r="AP37" s="90"/>
      <c r="AQ37" s="904"/>
      <c r="AR37" s="400"/>
      <c r="AS37" s="89"/>
      <c r="AT37" s="89"/>
      <c r="AU37" s="90"/>
      <c r="AV37" s="904"/>
      <c r="AW37" s="400"/>
      <c r="AX37" s="89"/>
      <c r="AY37" s="89"/>
      <c r="AZ37" s="90"/>
      <c r="BA37" s="904"/>
      <c r="BB37" s="400"/>
      <c r="BC37" s="89"/>
      <c r="BD37" s="89"/>
      <c r="BE37" s="90"/>
      <c r="BF37" s="904"/>
      <c r="BG37" s="400"/>
      <c r="BH37" s="89"/>
      <c r="BI37" s="89"/>
      <c r="BJ37" s="90"/>
      <c r="BK37" s="905"/>
      <c r="BL37" s="906"/>
      <c r="BM37" s="907"/>
      <c r="BN37" s="907"/>
      <c r="BO37" s="907"/>
      <c r="BP37" s="907"/>
      <c r="BQ37" s="907"/>
      <c r="BR37" s="907"/>
      <c r="BS37" s="907"/>
      <c r="BT37" s="907"/>
      <c r="BU37" s="889"/>
      <c r="BV37" s="889"/>
      <c r="BW37" s="890"/>
    </row>
    <row r="38" spans="1:75" s="113" customFormat="1" x14ac:dyDescent="0.25">
      <c r="A38" s="811" t="s">
        <v>255</v>
      </c>
      <c r="B38" s="58"/>
      <c r="C38" s="892"/>
      <c r="D38" s="400">
        <v>0</v>
      </c>
      <c r="E38" s="89">
        <v>0</v>
      </c>
      <c r="F38" s="89">
        <v>0</v>
      </c>
      <c r="G38" s="90">
        <v>0</v>
      </c>
      <c r="H38" s="903"/>
      <c r="I38" s="400">
        <v>0</v>
      </c>
      <c r="J38" s="89">
        <v>0</v>
      </c>
      <c r="K38" s="89">
        <v>0</v>
      </c>
      <c r="L38" s="90">
        <v>0</v>
      </c>
      <c r="M38" s="903"/>
      <c r="N38" s="400" t="s">
        <v>14</v>
      </c>
      <c r="O38" s="89" t="s">
        <v>14</v>
      </c>
      <c r="P38" s="89" t="s">
        <v>14</v>
      </c>
      <c r="Q38" s="90" t="s">
        <v>14</v>
      </c>
      <c r="R38" s="903"/>
      <c r="S38" s="400" t="s">
        <v>14</v>
      </c>
      <c r="T38" s="89" t="s">
        <v>14</v>
      </c>
      <c r="U38" s="89" t="s">
        <v>14</v>
      </c>
      <c r="V38" s="90" t="s">
        <v>14</v>
      </c>
      <c r="W38" s="903"/>
      <c r="X38" s="400" t="s">
        <v>14</v>
      </c>
      <c r="Y38" s="89" t="s">
        <v>14</v>
      </c>
      <c r="Z38" s="89" t="s">
        <v>14</v>
      </c>
      <c r="AA38" s="90" t="s">
        <v>14</v>
      </c>
      <c r="AB38" s="903"/>
      <c r="AC38" s="400" t="s">
        <v>14</v>
      </c>
      <c r="AD38" s="89" t="s">
        <v>14</v>
      </c>
      <c r="AE38" s="89" t="s">
        <v>14</v>
      </c>
      <c r="AF38" s="90" t="s">
        <v>14</v>
      </c>
      <c r="AG38" s="903"/>
      <c r="AH38" s="400" t="s">
        <v>14</v>
      </c>
      <c r="AI38" s="89" t="s">
        <v>14</v>
      </c>
      <c r="AJ38" s="89" t="s">
        <v>14</v>
      </c>
      <c r="AK38" s="90" t="s">
        <v>14</v>
      </c>
      <c r="AL38" s="903"/>
      <c r="AM38" s="400" t="s">
        <v>14</v>
      </c>
      <c r="AN38" s="89" t="s">
        <v>14</v>
      </c>
      <c r="AO38" s="89" t="s">
        <v>14</v>
      </c>
      <c r="AP38" s="90" t="s">
        <v>14</v>
      </c>
      <c r="AQ38" s="904"/>
      <c r="AR38" s="400" t="s">
        <v>14</v>
      </c>
      <c r="AS38" s="89" t="s">
        <v>14</v>
      </c>
      <c r="AT38" s="89" t="s">
        <v>14</v>
      </c>
      <c r="AU38" s="90" t="s">
        <v>14</v>
      </c>
      <c r="AV38" s="904"/>
      <c r="AW38" s="400">
        <f>AW33-SUM(AW35:AW36)</f>
        <v>11.54577374000003</v>
      </c>
      <c r="AX38" s="89">
        <f t="shared" ref="AX38:AZ38" si="150">AX33-SUM(AX35:AX36)</f>
        <v>21.633999862999758</v>
      </c>
      <c r="AY38" s="89">
        <f t="shared" si="150"/>
        <v>17.010373390000026</v>
      </c>
      <c r="AZ38" s="90">
        <f t="shared" si="150"/>
        <v>23.870771649382178</v>
      </c>
      <c r="BA38" s="904"/>
      <c r="BB38" s="400">
        <f t="shared" ref="BB38:BD38" si="151">BB33-SUM(BB35:BB36)</f>
        <v>20.611651598236655</v>
      </c>
      <c r="BC38" s="89">
        <f t="shared" si="151"/>
        <v>17.020769288681699</v>
      </c>
      <c r="BD38" s="89">
        <f t="shared" si="151"/>
        <v>3.1034102697464334</v>
      </c>
      <c r="BE38" s="90">
        <v>0</v>
      </c>
      <c r="BF38" s="904"/>
      <c r="BG38" s="400">
        <v>0</v>
      </c>
      <c r="BH38" s="89">
        <v>0</v>
      </c>
      <c r="BI38" s="89">
        <v>0</v>
      </c>
      <c r="BJ38" s="90">
        <v>0</v>
      </c>
      <c r="BK38" s="905"/>
      <c r="BL38" s="906">
        <v>0</v>
      </c>
      <c r="BM38" s="907">
        <v>0</v>
      </c>
      <c r="BN38" s="907" t="s">
        <v>14</v>
      </c>
      <c r="BO38" s="907" t="s">
        <v>14</v>
      </c>
      <c r="BP38" s="907" t="s">
        <v>14</v>
      </c>
      <c r="BQ38" s="907" t="s">
        <v>14</v>
      </c>
      <c r="BR38" s="907" t="s">
        <v>14</v>
      </c>
      <c r="BS38" s="907" t="s">
        <v>14</v>
      </c>
      <c r="BT38" s="907" t="s">
        <v>14</v>
      </c>
      <c r="BU38" s="889">
        <f>SUM(AW38:AZ38)</f>
        <v>74.060918642381992</v>
      </c>
      <c r="BV38" s="889">
        <f>SUM(BB38:BE38)</f>
        <v>40.735831156664787</v>
      </c>
      <c r="BW38" s="890">
        <v>0</v>
      </c>
    </row>
    <row r="39" spans="1:75" s="113" customFormat="1" x14ac:dyDescent="0.25">
      <c r="A39" s="811"/>
      <c r="B39" s="58"/>
      <c r="C39" s="892"/>
      <c r="D39" s="41"/>
      <c r="E39" s="42"/>
      <c r="F39" s="42"/>
      <c r="G39" s="43"/>
      <c r="H39" s="892"/>
      <c r="I39" s="41"/>
      <c r="J39" s="42"/>
      <c r="K39" s="42"/>
      <c r="L39" s="43"/>
      <c r="M39" s="892"/>
      <c r="N39" s="41"/>
      <c r="O39" s="42"/>
      <c r="P39" s="42"/>
      <c r="Q39" s="43"/>
      <c r="R39" s="892"/>
      <c r="S39" s="41"/>
      <c r="T39" s="42"/>
      <c r="U39" s="42"/>
      <c r="V39" s="43"/>
      <c r="W39" s="892"/>
      <c r="X39" s="41"/>
      <c r="Y39" s="42"/>
      <c r="Z39" s="42"/>
      <c r="AA39" s="43"/>
      <c r="AB39" s="892"/>
      <c r="AC39" s="41"/>
      <c r="AD39" s="42"/>
      <c r="AE39" s="42"/>
      <c r="AF39" s="43"/>
      <c r="AG39" s="892"/>
      <c r="AH39" s="41"/>
      <c r="AI39" s="42"/>
      <c r="AJ39" s="42"/>
      <c r="AK39" s="43"/>
      <c r="AL39" s="892"/>
      <c r="AM39" s="41"/>
      <c r="AN39" s="42"/>
      <c r="AO39" s="42"/>
      <c r="AP39" s="43"/>
      <c r="AQ39" s="886"/>
      <c r="AR39" s="41"/>
      <c r="AS39" s="42"/>
      <c r="AT39" s="42"/>
      <c r="AU39" s="43"/>
      <c r="AV39" s="886"/>
      <c r="AW39" s="41"/>
      <c r="AX39" s="42"/>
      <c r="AY39" s="42"/>
      <c r="AZ39" s="43"/>
      <c r="BA39" s="886"/>
      <c r="BB39" s="41"/>
      <c r="BC39" s="42"/>
      <c r="BD39" s="42"/>
      <c r="BE39" s="43"/>
      <c r="BF39" s="886"/>
      <c r="BG39" s="41"/>
      <c r="BH39" s="42"/>
      <c r="BI39" s="42"/>
      <c r="BJ39" s="43"/>
      <c r="BK39" s="891"/>
      <c r="BL39" s="888"/>
      <c r="BM39" s="889"/>
      <c r="BN39" s="889"/>
      <c r="BO39" s="889"/>
      <c r="BP39" s="889"/>
      <c r="BQ39" s="889"/>
      <c r="BR39" s="889"/>
      <c r="BS39" s="889"/>
      <c r="BT39" s="889"/>
      <c r="BU39" s="889"/>
      <c r="BV39" s="889"/>
      <c r="BW39" s="890"/>
    </row>
    <row r="40" spans="1:75" x14ac:dyDescent="0.25">
      <c r="A40" s="93" t="s">
        <v>165</v>
      </c>
      <c r="B40" s="49"/>
      <c r="C40" s="873"/>
      <c r="D40" s="60">
        <v>0</v>
      </c>
      <c r="E40" s="61">
        <v>0</v>
      </c>
      <c r="F40" s="61">
        <v>0</v>
      </c>
      <c r="G40" s="62">
        <v>0</v>
      </c>
      <c r="H40" s="897"/>
      <c r="I40" s="60">
        <v>0</v>
      </c>
      <c r="J40" s="61">
        <v>0</v>
      </c>
      <c r="K40" s="61">
        <v>0</v>
      </c>
      <c r="L40" s="62">
        <v>0</v>
      </c>
      <c r="M40" s="897"/>
      <c r="N40" s="60">
        <v>1.98692194</v>
      </c>
      <c r="O40" s="61">
        <v>3.3547145599999997</v>
      </c>
      <c r="P40" s="61">
        <v>3.4828740899999997</v>
      </c>
      <c r="Q40" s="62">
        <v>4.0188838200000001</v>
      </c>
      <c r="R40" s="897"/>
      <c r="S40" s="60">
        <v>5.1088773700000001</v>
      </c>
      <c r="T40" s="61">
        <v>5.4050048199999994</v>
      </c>
      <c r="U40" s="61">
        <v>6.0082578900000012</v>
      </c>
      <c r="V40" s="62">
        <v>7.2101333299999997</v>
      </c>
      <c r="W40" s="897"/>
      <c r="X40" s="60">
        <v>9.8405504500000021</v>
      </c>
      <c r="Y40" s="61">
        <v>10.226794680000001</v>
      </c>
      <c r="Z40" s="61">
        <v>10.78763195</v>
      </c>
      <c r="AA40" s="62">
        <v>11.810426509999999</v>
      </c>
      <c r="AB40" s="897"/>
      <c r="AC40" s="60">
        <v>13.901226329999998</v>
      </c>
      <c r="AD40" s="61">
        <v>14.705416739999999</v>
      </c>
      <c r="AE40" s="61">
        <v>15.64094324</v>
      </c>
      <c r="AF40" s="62">
        <v>16.57708075</v>
      </c>
      <c r="AG40" s="897"/>
      <c r="AH40" s="60">
        <v>17.015728190000001</v>
      </c>
      <c r="AI40" s="61">
        <v>16.766477389999999</v>
      </c>
      <c r="AJ40" s="61">
        <v>18.698222639999997</v>
      </c>
      <c r="AK40" s="62">
        <v>19.07130171</v>
      </c>
      <c r="AL40" s="897"/>
      <c r="AM40" s="60">
        <v>38.63924128</v>
      </c>
      <c r="AN40" s="61">
        <v>39.569320460000007</v>
      </c>
      <c r="AO40" s="61">
        <v>36.878327609999978</v>
      </c>
      <c r="AP40" s="62">
        <v>39.237239430000045</v>
      </c>
      <c r="AQ40" s="893"/>
      <c r="AR40" s="60">
        <v>38.802996219999997</v>
      </c>
      <c r="AS40" s="61">
        <v>38.513795800000004</v>
      </c>
      <c r="AT40" s="61">
        <v>38.849015500000014</v>
      </c>
      <c r="AU40" s="62">
        <v>37.733007409999956</v>
      </c>
      <c r="AV40" s="893"/>
      <c r="AW40" s="60">
        <v>37.315179799999996</v>
      </c>
      <c r="AX40" s="61">
        <v>38.609755189999987</v>
      </c>
      <c r="AY40" s="61">
        <v>39.116494709999998</v>
      </c>
      <c r="AZ40" s="62">
        <v>39.081752379999998</v>
      </c>
      <c r="BA40" s="893"/>
      <c r="BB40" s="60">
        <v>39.626799960011034</v>
      </c>
      <c r="BC40" s="61">
        <v>39.670054289032045</v>
      </c>
      <c r="BD40" s="61">
        <v>13.067933759999992</v>
      </c>
      <c r="BE40" s="62">
        <v>0</v>
      </c>
      <c r="BF40" s="893"/>
      <c r="BG40" s="60">
        <v>0</v>
      </c>
      <c r="BH40" s="61">
        <v>0</v>
      </c>
      <c r="BI40" s="61">
        <v>0</v>
      </c>
      <c r="BJ40" s="62">
        <v>0</v>
      </c>
      <c r="BK40" s="908"/>
      <c r="BL40" s="894">
        <f t="shared" si="132"/>
        <v>0</v>
      </c>
      <c r="BM40" s="895">
        <f t="shared" si="133"/>
        <v>0</v>
      </c>
      <c r="BN40" s="895">
        <f t="shared" si="134"/>
        <v>12.843394409999998</v>
      </c>
      <c r="BO40" s="895">
        <f t="shared" si="135"/>
        <v>23.732273409999998</v>
      </c>
      <c r="BP40" s="895">
        <f t="shared" si="136"/>
        <v>42.665403590000004</v>
      </c>
      <c r="BQ40" s="895">
        <f t="shared" si="137"/>
        <v>60.824667059999996</v>
      </c>
      <c r="BR40" s="895">
        <f t="shared" si="138"/>
        <v>71.551729929999993</v>
      </c>
      <c r="BS40" s="895">
        <f t="shared" si="139"/>
        <v>154.32412878000002</v>
      </c>
      <c r="BT40" s="895">
        <f t="shared" si="140"/>
        <v>153.89881492999996</v>
      </c>
      <c r="BU40" s="895">
        <f t="shared" si="141"/>
        <v>154.12318207999999</v>
      </c>
      <c r="BV40" s="895">
        <f t="shared" si="142"/>
        <v>92.364788009043068</v>
      </c>
      <c r="BW40" s="896">
        <f t="shared" si="143"/>
        <v>0</v>
      </c>
    </row>
    <row r="41" spans="1:75" x14ac:dyDescent="0.25">
      <c r="A41" s="94"/>
      <c r="B41" s="95"/>
      <c r="C41" s="873"/>
      <c r="D41" s="96"/>
      <c r="E41" s="610"/>
      <c r="F41" s="610"/>
      <c r="G41" s="485"/>
      <c r="H41" s="873"/>
      <c r="I41" s="96"/>
      <c r="J41" s="610"/>
      <c r="K41" s="610"/>
      <c r="L41" s="485"/>
      <c r="M41" s="873"/>
      <c r="N41" s="96"/>
      <c r="O41" s="610"/>
      <c r="P41" s="610"/>
      <c r="Q41" s="485"/>
      <c r="R41" s="873"/>
      <c r="S41" s="96"/>
      <c r="T41" s="610"/>
      <c r="U41" s="610"/>
      <c r="V41" s="485"/>
      <c r="W41" s="873"/>
      <c r="X41" s="96"/>
      <c r="Y41" s="610"/>
      <c r="Z41" s="610"/>
      <c r="AA41" s="485"/>
      <c r="AB41" s="873"/>
      <c r="AC41" s="96"/>
      <c r="AD41" s="610"/>
      <c r="AE41" s="610"/>
      <c r="AF41" s="485"/>
      <c r="AG41" s="873"/>
      <c r="AH41" s="96"/>
      <c r="AI41" s="610"/>
      <c r="AJ41" s="610"/>
      <c r="AK41" s="485"/>
      <c r="AL41" s="873"/>
      <c r="AM41" s="96"/>
      <c r="AN41" s="610"/>
      <c r="AO41" s="610"/>
      <c r="AP41" s="485"/>
      <c r="AQ41" s="873"/>
      <c r="AR41" s="96"/>
      <c r="AS41" s="610"/>
      <c r="AT41" s="610"/>
      <c r="AU41" s="485"/>
      <c r="AV41" s="873"/>
      <c r="AW41" s="96"/>
      <c r="AX41" s="610"/>
      <c r="AY41" s="610"/>
      <c r="AZ41" s="485"/>
      <c r="BA41" s="873"/>
      <c r="BB41" s="96"/>
      <c r="BC41" s="610"/>
      <c r="BD41" s="610"/>
      <c r="BE41" s="485"/>
      <c r="BF41" s="873"/>
      <c r="BG41" s="96"/>
      <c r="BH41" s="610"/>
      <c r="BI41" s="610"/>
      <c r="BJ41" s="485"/>
      <c r="BK41" s="882"/>
      <c r="BL41" s="611"/>
      <c r="BM41" s="99"/>
      <c r="BN41" s="99"/>
      <c r="BO41" s="99"/>
      <c r="BP41" s="99"/>
      <c r="BQ41" s="99"/>
      <c r="BR41" s="99"/>
      <c r="BS41" s="99"/>
      <c r="BT41" s="99"/>
      <c r="BU41" s="99"/>
      <c r="BV41" s="99"/>
      <c r="BW41" s="100"/>
    </row>
    <row r="42" spans="1:75" x14ac:dyDescent="0.25">
      <c r="A42" s="101"/>
      <c r="B42" s="9"/>
      <c r="C42" s="909"/>
      <c r="D42" s="56"/>
      <c r="E42" s="61"/>
      <c r="F42" s="61"/>
      <c r="G42" s="61"/>
      <c r="H42" s="909"/>
      <c r="I42" s="56"/>
      <c r="J42" s="61"/>
      <c r="K42" s="61"/>
      <c r="L42" s="61"/>
      <c r="M42" s="909"/>
      <c r="N42" s="56"/>
      <c r="O42" s="61"/>
      <c r="P42" s="61"/>
      <c r="Q42" s="61"/>
      <c r="R42" s="909"/>
      <c r="S42" s="56"/>
      <c r="T42" s="61"/>
      <c r="U42" s="61"/>
      <c r="V42" s="61"/>
      <c r="W42" s="909"/>
      <c r="X42" s="56"/>
      <c r="Y42" s="61"/>
      <c r="Z42" s="61"/>
      <c r="AA42" s="61"/>
      <c r="AB42" s="909"/>
      <c r="AC42" s="56"/>
      <c r="AD42" s="61"/>
      <c r="AE42" s="61"/>
      <c r="AF42" s="61"/>
      <c r="AG42" s="909"/>
      <c r="AH42" s="56"/>
      <c r="AI42" s="61"/>
      <c r="AJ42" s="61"/>
      <c r="AK42" s="61"/>
      <c r="AL42" s="909"/>
      <c r="AM42" s="56"/>
      <c r="AN42" s="61"/>
      <c r="AO42" s="61"/>
      <c r="AP42" s="61"/>
      <c r="AQ42" s="909"/>
      <c r="AR42" s="56"/>
      <c r="AS42" s="61"/>
      <c r="AT42" s="61"/>
      <c r="AU42" s="61"/>
      <c r="AV42" s="909"/>
      <c r="AW42" s="56"/>
      <c r="AX42" s="61"/>
      <c r="AY42" s="61"/>
      <c r="AZ42" s="61"/>
      <c r="BA42" s="909"/>
      <c r="BB42" s="56"/>
      <c r="BC42" s="61"/>
      <c r="BD42" s="61"/>
      <c r="BE42" s="61"/>
      <c r="BF42" s="909"/>
      <c r="BG42" s="56"/>
      <c r="BH42" s="61"/>
      <c r="BI42" s="61"/>
      <c r="BJ42" s="61"/>
      <c r="BK42" s="882"/>
      <c r="BL42" s="61"/>
      <c r="BM42" s="56"/>
      <c r="BN42" s="56"/>
      <c r="BO42" s="56"/>
      <c r="BP42" s="56"/>
      <c r="BQ42" s="56"/>
      <c r="BR42" s="56"/>
      <c r="BS42" s="56"/>
      <c r="BT42" s="56"/>
      <c r="BU42" s="56"/>
      <c r="BV42" s="56"/>
      <c r="BW42" s="56"/>
    </row>
    <row r="43" spans="1:75" x14ac:dyDescent="0.25">
      <c r="A43" s="104"/>
      <c r="B43" s="105"/>
      <c r="C43" s="873"/>
      <c r="D43" s="107"/>
      <c r="E43" s="574"/>
      <c r="F43" s="574"/>
      <c r="G43" s="612"/>
      <c r="H43" s="909"/>
      <c r="I43" s="107"/>
      <c r="J43" s="574"/>
      <c r="K43" s="574"/>
      <c r="L43" s="612"/>
      <c r="M43" s="909"/>
      <c r="N43" s="107"/>
      <c r="O43" s="574"/>
      <c r="P43" s="574"/>
      <c r="Q43" s="612"/>
      <c r="R43" s="909"/>
      <c r="S43" s="107"/>
      <c r="T43" s="574"/>
      <c r="U43" s="574"/>
      <c r="V43" s="612"/>
      <c r="W43" s="909"/>
      <c r="X43" s="107"/>
      <c r="Y43" s="574"/>
      <c r="Z43" s="574"/>
      <c r="AA43" s="612"/>
      <c r="AB43" s="909"/>
      <c r="AC43" s="107"/>
      <c r="AD43" s="574"/>
      <c r="AE43" s="574"/>
      <c r="AF43" s="612"/>
      <c r="AG43" s="909"/>
      <c r="AH43" s="107"/>
      <c r="AI43" s="574"/>
      <c r="AJ43" s="574"/>
      <c r="AK43" s="612"/>
      <c r="AL43" s="909"/>
      <c r="AM43" s="107"/>
      <c r="AN43" s="574"/>
      <c r="AO43" s="574"/>
      <c r="AP43" s="612"/>
      <c r="AQ43" s="909"/>
      <c r="AR43" s="107"/>
      <c r="AS43" s="574"/>
      <c r="AT43" s="574"/>
      <c r="AU43" s="612"/>
      <c r="AV43" s="909"/>
      <c r="AW43" s="107"/>
      <c r="AX43" s="574"/>
      <c r="AY43" s="574"/>
      <c r="AZ43" s="612"/>
      <c r="BA43" s="909"/>
      <c r="BB43" s="107"/>
      <c r="BC43" s="574"/>
      <c r="BD43" s="574"/>
      <c r="BE43" s="612"/>
      <c r="BF43" s="909"/>
      <c r="BG43" s="107"/>
      <c r="BH43" s="574"/>
      <c r="BI43" s="574"/>
      <c r="BJ43" s="612"/>
      <c r="BK43" s="882"/>
      <c r="BL43" s="613"/>
      <c r="BM43" s="110"/>
      <c r="BN43" s="110"/>
      <c r="BO43" s="110"/>
      <c r="BP43" s="110"/>
      <c r="BQ43" s="110"/>
      <c r="BR43" s="110"/>
      <c r="BS43" s="110"/>
      <c r="BT43" s="110"/>
      <c r="BU43" s="110"/>
      <c r="BV43" s="110"/>
      <c r="BW43" s="111"/>
    </row>
    <row r="44" spans="1:75" x14ac:dyDescent="0.25">
      <c r="A44" s="48" t="s">
        <v>256</v>
      </c>
      <c r="B44" s="49"/>
      <c r="C44" s="892"/>
      <c r="D44" s="41">
        <f>SUM(D45:D48)</f>
        <v>0</v>
      </c>
      <c r="E44" s="42">
        <f>SUM(E45:E48)</f>
        <v>0</v>
      </c>
      <c r="F44" s="42">
        <f>SUM(F45:F48)</f>
        <v>0</v>
      </c>
      <c r="G44" s="43">
        <f>SUM(G45:G48)</f>
        <v>0</v>
      </c>
      <c r="H44" s="885"/>
      <c r="I44" s="41">
        <f>SUM(I45:I48)</f>
        <v>0</v>
      </c>
      <c r="J44" s="42">
        <f>SUM(J45:J48)</f>
        <v>0</v>
      </c>
      <c r="K44" s="42">
        <f>SUM(K45:K48)</f>
        <v>0</v>
      </c>
      <c r="L44" s="43">
        <f>SUM(L45:L48)</f>
        <v>0</v>
      </c>
      <c r="M44" s="885"/>
      <c r="N44" s="41">
        <f>SUM(N45:N48)</f>
        <v>200</v>
      </c>
      <c r="O44" s="42">
        <f>SUM(O45:O48)</f>
        <v>203</v>
      </c>
      <c r="P44" s="42">
        <f>SUM(P45:P48)</f>
        <v>210</v>
      </c>
      <c r="Q44" s="43">
        <f>SUM(Q45:Q48)</f>
        <v>223</v>
      </c>
      <c r="R44" s="885"/>
      <c r="S44" s="41">
        <f>SUM(S45:S48)</f>
        <v>226</v>
      </c>
      <c r="T44" s="42">
        <f>SUM(T45:T48)</f>
        <v>234</v>
      </c>
      <c r="U44" s="42">
        <f>SUM(U45:U48)</f>
        <v>244</v>
      </c>
      <c r="V44" s="43">
        <f>SUM(V45:V48)</f>
        <v>254</v>
      </c>
      <c r="W44" s="885"/>
      <c r="X44" s="41">
        <f>SUM(X45:X48)</f>
        <v>261</v>
      </c>
      <c r="Y44" s="42">
        <f>SUM(Y45:Y48)</f>
        <v>280</v>
      </c>
      <c r="Z44" s="42">
        <f>SUM(Z45:Z48)</f>
        <v>293</v>
      </c>
      <c r="AA44" s="43">
        <f>SUM(AA45:AA48)</f>
        <v>315</v>
      </c>
      <c r="AB44" s="885"/>
      <c r="AC44" s="41">
        <f>SUM(AC45:AC48)</f>
        <v>321</v>
      </c>
      <c r="AD44" s="42">
        <f>SUM(AD45:AD48)</f>
        <v>341</v>
      </c>
      <c r="AE44" s="42">
        <f>SUM(AE45:AE48)</f>
        <v>366</v>
      </c>
      <c r="AF44" s="43">
        <f>SUM(AF45:AF48)</f>
        <v>394</v>
      </c>
      <c r="AG44" s="885"/>
      <c r="AH44" s="41">
        <f>SUM(AH45:AH48)</f>
        <v>401</v>
      </c>
      <c r="AI44" s="42">
        <f>SUM(AI45:AI48)</f>
        <v>406</v>
      </c>
      <c r="AJ44" s="42">
        <f>SUM(AJ45:AJ48)</f>
        <v>414</v>
      </c>
      <c r="AK44" s="43">
        <f>SUM(AK45:AK48)</f>
        <v>433</v>
      </c>
      <c r="AL44" s="885"/>
      <c r="AM44" s="41">
        <f>SUM(AM45:AM48)</f>
        <v>440</v>
      </c>
      <c r="AN44" s="42">
        <f>SUM(AN45:AN48)</f>
        <v>433</v>
      </c>
      <c r="AO44" s="42">
        <f>SUM(AO45:AO48)</f>
        <v>423</v>
      </c>
      <c r="AP44" s="43">
        <f>SUM(AP45:AP48)</f>
        <v>416</v>
      </c>
      <c r="AQ44" s="886"/>
      <c r="AR44" s="41">
        <f>SUM(AR45:AR48)</f>
        <v>411</v>
      </c>
      <c r="AS44" s="42">
        <f>SUM(AS45:AS48)</f>
        <v>410</v>
      </c>
      <c r="AT44" s="42">
        <f>SUM(AT45:AT48)</f>
        <v>408</v>
      </c>
      <c r="AU44" s="43">
        <f>SUM(AU45:AU48)</f>
        <v>405</v>
      </c>
      <c r="AV44" s="886"/>
      <c r="AW44" s="41">
        <f>SUM(AW45:AW48)</f>
        <v>402</v>
      </c>
      <c r="AX44" s="42">
        <f>SUM(AX45:AX48)</f>
        <v>400</v>
      </c>
      <c r="AY44" s="42">
        <f>SUM(AY45:AY48)</f>
        <v>399</v>
      </c>
      <c r="AZ44" s="43">
        <f>SUM(AZ45:AZ48)</f>
        <v>399</v>
      </c>
      <c r="BA44" s="886"/>
      <c r="BB44" s="41">
        <f>SUM(BB45:BB48)</f>
        <v>399</v>
      </c>
      <c r="BC44" s="42">
        <f>SUM(BC45:BC48)</f>
        <v>399</v>
      </c>
      <c r="BD44" s="42">
        <f>SUM(BD45:BD48)</f>
        <v>0</v>
      </c>
      <c r="BE44" s="43">
        <v>0</v>
      </c>
      <c r="BF44" s="886"/>
      <c r="BG44" s="41">
        <v>0</v>
      </c>
      <c r="BH44" s="42">
        <v>0</v>
      </c>
      <c r="BI44" s="42">
        <v>0</v>
      </c>
      <c r="BJ44" s="43">
        <v>0</v>
      </c>
      <c r="BK44" s="887"/>
      <c r="BL44" s="888">
        <f t="shared" ref="BL44:BW44" si="152">SUM(BL45:BL48)</f>
        <v>0</v>
      </c>
      <c r="BM44" s="889">
        <f t="shared" si="152"/>
        <v>0</v>
      </c>
      <c r="BN44" s="889">
        <f t="shared" si="152"/>
        <v>223</v>
      </c>
      <c r="BO44" s="889">
        <f t="shared" si="152"/>
        <v>254</v>
      </c>
      <c r="BP44" s="889">
        <f t="shared" si="152"/>
        <v>315</v>
      </c>
      <c r="BQ44" s="889">
        <f t="shared" si="152"/>
        <v>394</v>
      </c>
      <c r="BR44" s="889">
        <f t="shared" si="152"/>
        <v>433</v>
      </c>
      <c r="BS44" s="889">
        <f t="shared" si="152"/>
        <v>416</v>
      </c>
      <c r="BT44" s="889">
        <f t="shared" si="152"/>
        <v>405</v>
      </c>
      <c r="BU44" s="889">
        <f t="shared" si="152"/>
        <v>399</v>
      </c>
      <c r="BV44" s="889">
        <f t="shared" si="152"/>
        <v>0</v>
      </c>
      <c r="BW44" s="890">
        <f t="shared" si="152"/>
        <v>0</v>
      </c>
    </row>
    <row r="45" spans="1:75" s="122" customFormat="1" x14ac:dyDescent="0.25">
      <c r="A45" s="76" t="s">
        <v>257</v>
      </c>
      <c r="B45" s="68"/>
      <c r="C45" s="614"/>
      <c r="D45" s="60">
        <v>0</v>
      </c>
      <c r="E45" s="61">
        <v>0</v>
      </c>
      <c r="F45" s="61">
        <v>0</v>
      </c>
      <c r="G45" s="62">
        <v>0</v>
      </c>
      <c r="H45" s="897"/>
      <c r="I45" s="60">
        <v>0</v>
      </c>
      <c r="J45" s="61">
        <v>0</v>
      </c>
      <c r="K45" s="61">
        <v>0</v>
      </c>
      <c r="L45" s="62">
        <v>0</v>
      </c>
      <c r="M45" s="897"/>
      <c r="N45" s="60">
        <v>30</v>
      </c>
      <c r="O45" s="61">
        <v>29</v>
      </c>
      <c r="P45" s="61">
        <v>31</v>
      </c>
      <c r="Q45" s="62">
        <v>37</v>
      </c>
      <c r="R45" s="897"/>
      <c r="S45" s="60">
        <v>29</v>
      </c>
      <c r="T45" s="61">
        <v>33</v>
      </c>
      <c r="U45" s="61">
        <v>41</v>
      </c>
      <c r="V45" s="62">
        <v>46</v>
      </c>
      <c r="W45" s="897"/>
      <c r="X45" s="60">
        <v>43</v>
      </c>
      <c r="Y45" s="61">
        <v>58</v>
      </c>
      <c r="Z45" s="61">
        <v>64</v>
      </c>
      <c r="AA45" s="62">
        <v>80</v>
      </c>
      <c r="AB45" s="897"/>
      <c r="AC45" s="60">
        <v>82</v>
      </c>
      <c r="AD45" s="61">
        <v>92</v>
      </c>
      <c r="AE45" s="61">
        <v>103</v>
      </c>
      <c r="AF45" s="62">
        <v>121</v>
      </c>
      <c r="AG45" s="897"/>
      <c r="AH45" s="60">
        <v>109</v>
      </c>
      <c r="AI45" s="61">
        <v>103</v>
      </c>
      <c r="AJ45" s="61">
        <v>98</v>
      </c>
      <c r="AK45" s="62">
        <v>92</v>
      </c>
      <c r="AL45" s="897"/>
      <c r="AM45" s="60">
        <v>72</v>
      </c>
      <c r="AN45" s="61">
        <v>64</v>
      </c>
      <c r="AO45" s="61">
        <v>58</v>
      </c>
      <c r="AP45" s="62">
        <v>45</v>
      </c>
      <c r="AQ45" s="893"/>
      <c r="AR45" s="60">
        <v>25</v>
      </c>
      <c r="AS45" s="61">
        <v>14.999999999999998</v>
      </c>
      <c r="AT45" s="61">
        <v>12</v>
      </c>
      <c r="AU45" s="62">
        <v>6.9999999999999991</v>
      </c>
      <c r="AV45" s="893"/>
      <c r="AW45" s="60">
        <v>2</v>
      </c>
      <c r="AX45" s="61">
        <v>1</v>
      </c>
      <c r="AY45" s="61">
        <v>1</v>
      </c>
      <c r="AZ45" s="62">
        <v>1</v>
      </c>
      <c r="BA45" s="893"/>
      <c r="BB45" s="60">
        <v>0</v>
      </c>
      <c r="BC45" s="61">
        <v>0</v>
      </c>
      <c r="BD45" s="61">
        <v>0</v>
      </c>
      <c r="BE45" s="62">
        <v>0</v>
      </c>
      <c r="BF45" s="893"/>
      <c r="BG45" s="60">
        <v>0</v>
      </c>
      <c r="BH45" s="61">
        <v>0</v>
      </c>
      <c r="BI45" s="61">
        <v>0</v>
      </c>
      <c r="BJ45" s="62">
        <v>0</v>
      </c>
      <c r="BK45" s="908"/>
      <c r="BL45" s="894">
        <f>INDEX(D45:G45,1,COUNT(D45:G45))</f>
        <v>0</v>
      </c>
      <c r="BM45" s="895">
        <f>INDEX(I45:L45,1,COUNT(I45:L45))</f>
        <v>0</v>
      </c>
      <c r="BN45" s="895">
        <f>INDEX(N45:Q45,1,COUNT(N45:Q45))</f>
        <v>37</v>
      </c>
      <c r="BO45" s="895">
        <f>INDEX(S45:V45,1,COUNT(S45:V45))</f>
        <v>46</v>
      </c>
      <c r="BP45" s="895">
        <f>INDEX(X45:AA45,1,COUNT(X45:AA45))</f>
        <v>80</v>
      </c>
      <c r="BQ45" s="895">
        <f>INDEX(AC45:AF45,1,COUNT(AC45:AF45))</f>
        <v>121</v>
      </c>
      <c r="BR45" s="895">
        <f>INDEX(AH45:AK45,1,COUNT(AH45:AK45))</f>
        <v>92</v>
      </c>
      <c r="BS45" s="895">
        <f>INDEX(AM45:AP45,1,COUNT(AM45:AP45))</f>
        <v>45</v>
      </c>
      <c r="BT45" s="895">
        <f>INDEX(AR45:AU45,1,COUNT(AR45:AU45))</f>
        <v>6.9999999999999991</v>
      </c>
      <c r="BU45" s="895">
        <f>INDEX(AW45:AZ45,1,COUNT(AW45:AZ45))</f>
        <v>1</v>
      </c>
      <c r="BV45" s="895">
        <f>INDEX(BB45:BE45,1,COUNT(BB45:BE45))</f>
        <v>0</v>
      </c>
      <c r="BW45" s="896">
        <f>SUM(BG45:BJ45)</f>
        <v>0</v>
      </c>
    </row>
    <row r="46" spans="1:75" s="122" customFormat="1" x14ac:dyDescent="0.25">
      <c r="A46" s="76" t="s">
        <v>258</v>
      </c>
      <c r="B46" s="68"/>
      <c r="C46" s="614"/>
      <c r="D46" s="60">
        <v>0</v>
      </c>
      <c r="E46" s="61">
        <v>0</v>
      </c>
      <c r="F46" s="61">
        <v>0</v>
      </c>
      <c r="G46" s="62">
        <v>0</v>
      </c>
      <c r="H46" s="897"/>
      <c r="I46" s="60">
        <v>0</v>
      </c>
      <c r="J46" s="61">
        <v>0</v>
      </c>
      <c r="K46" s="61">
        <v>0</v>
      </c>
      <c r="L46" s="62">
        <v>0</v>
      </c>
      <c r="M46" s="897"/>
      <c r="N46" s="60">
        <v>13</v>
      </c>
      <c r="O46" s="61">
        <v>15</v>
      </c>
      <c r="P46" s="61">
        <v>16</v>
      </c>
      <c r="Q46" s="62">
        <v>21</v>
      </c>
      <c r="R46" s="897"/>
      <c r="S46" s="60">
        <v>30</v>
      </c>
      <c r="T46" s="61">
        <v>27</v>
      </c>
      <c r="U46" s="61">
        <v>27</v>
      </c>
      <c r="V46" s="62">
        <v>28</v>
      </c>
      <c r="W46" s="897"/>
      <c r="X46" s="60">
        <v>27</v>
      </c>
      <c r="Y46" s="61">
        <v>28</v>
      </c>
      <c r="Z46" s="61">
        <v>35</v>
      </c>
      <c r="AA46" s="62">
        <v>36</v>
      </c>
      <c r="AB46" s="897"/>
      <c r="AC46" s="60">
        <v>36</v>
      </c>
      <c r="AD46" s="61">
        <v>43</v>
      </c>
      <c r="AE46" s="61">
        <v>49</v>
      </c>
      <c r="AF46" s="62">
        <v>59</v>
      </c>
      <c r="AG46" s="897"/>
      <c r="AH46" s="60">
        <v>73</v>
      </c>
      <c r="AI46" s="61">
        <v>75</v>
      </c>
      <c r="AJ46" s="61">
        <v>76</v>
      </c>
      <c r="AK46" s="62">
        <v>91</v>
      </c>
      <c r="AL46" s="897"/>
      <c r="AM46" s="60">
        <v>99</v>
      </c>
      <c r="AN46" s="61">
        <v>97</v>
      </c>
      <c r="AO46" s="61">
        <v>83</v>
      </c>
      <c r="AP46" s="62">
        <v>61</v>
      </c>
      <c r="AQ46" s="893"/>
      <c r="AR46" s="60">
        <v>57</v>
      </c>
      <c r="AS46" s="61">
        <v>56.000000000000007</v>
      </c>
      <c r="AT46" s="61">
        <v>50</v>
      </c>
      <c r="AU46" s="62">
        <v>40</v>
      </c>
      <c r="AV46" s="893"/>
      <c r="AW46" s="60">
        <v>25</v>
      </c>
      <c r="AX46" s="61">
        <v>15</v>
      </c>
      <c r="AY46" s="61">
        <v>12</v>
      </c>
      <c r="AZ46" s="62">
        <v>6</v>
      </c>
      <c r="BA46" s="893"/>
      <c r="BB46" s="60">
        <v>2</v>
      </c>
      <c r="BC46" s="61">
        <v>1</v>
      </c>
      <c r="BD46" s="61">
        <v>0</v>
      </c>
      <c r="BE46" s="62">
        <v>0</v>
      </c>
      <c r="BF46" s="893"/>
      <c r="BG46" s="60">
        <v>0</v>
      </c>
      <c r="BH46" s="61">
        <v>0</v>
      </c>
      <c r="BI46" s="61">
        <v>0</v>
      </c>
      <c r="BJ46" s="62">
        <v>0</v>
      </c>
      <c r="BK46" s="908"/>
      <c r="BL46" s="894">
        <f>INDEX(D46:G46,1,COUNT(D46:G46))</f>
        <v>0</v>
      </c>
      <c r="BM46" s="895">
        <f>INDEX(I46:L46,1,COUNT(I46:L46))</f>
        <v>0</v>
      </c>
      <c r="BN46" s="895">
        <f t="shared" ref="BN46:BN48" si="153">INDEX(N46:Q46,1,COUNT(N46:Q46))</f>
        <v>21</v>
      </c>
      <c r="BO46" s="895">
        <f t="shared" ref="BO46:BO48" si="154">INDEX(S46:V46,1,COUNT(S46:V46))</f>
        <v>28</v>
      </c>
      <c r="BP46" s="895">
        <f t="shared" ref="BP46:BP48" si="155">INDEX(X46:AA46,1,COUNT(X46:AA46))</f>
        <v>36</v>
      </c>
      <c r="BQ46" s="895">
        <f t="shared" ref="BQ46:BQ48" si="156">INDEX(AC46:AF46,1,COUNT(AC46:AF46))</f>
        <v>59</v>
      </c>
      <c r="BR46" s="895">
        <f t="shared" ref="BR46:BR48" si="157">INDEX(AH46:AK46,1,COUNT(AH46:AK46))</f>
        <v>91</v>
      </c>
      <c r="BS46" s="895">
        <f t="shared" ref="BS46:BS48" si="158">INDEX(AM46:AP46,1,COUNT(AM46:AP46))</f>
        <v>61</v>
      </c>
      <c r="BT46" s="895">
        <f t="shared" ref="BT46:BT48" si="159">INDEX(AR46:AU46,1,COUNT(AR46:AU46))</f>
        <v>40</v>
      </c>
      <c r="BU46" s="895">
        <f t="shared" ref="BU46:BU48" si="160">INDEX(AW46:AZ46,1,COUNT(AW46:AZ46))</f>
        <v>6</v>
      </c>
      <c r="BV46" s="895">
        <f t="shared" ref="BV46:BV48" si="161">INDEX(BB46:BE46,1,COUNT(BB46:BE46))</f>
        <v>0</v>
      </c>
      <c r="BW46" s="896">
        <f t="shared" ref="BW46:BW48" si="162">SUM(BG46:BJ46)</f>
        <v>0</v>
      </c>
    </row>
    <row r="47" spans="1:75" s="122" customFormat="1" x14ac:dyDescent="0.25">
      <c r="A47" s="76" t="s">
        <v>259</v>
      </c>
      <c r="B47" s="68"/>
      <c r="C47" s="614"/>
      <c r="D47" s="60">
        <v>0</v>
      </c>
      <c r="E47" s="61">
        <v>0</v>
      </c>
      <c r="F47" s="61">
        <v>0</v>
      </c>
      <c r="G47" s="62">
        <v>0</v>
      </c>
      <c r="H47" s="897"/>
      <c r="I47" s="60">
        <v>0</v>
      </c>
      <c r="J47" s="61">
        <v>0</v>
      </c>
      <c r="K47" s="61">
        <v>0</v>
      </c>
      <c r="L47" s="62">
        <v>0</v>
      </c>
      <c r="M47" s="897"/>
      <c r="N47" s="60">
        <v>24</v>
      </c>
      <c r="O47" s="61">
        <v>27</v>
      </c>
      <c r="P47" s="61">
        <v>18</v>
      </c>
      <c r="Q47" s="62">
        <v>14</v>
      </c>
      <c r="R47" s="897"/>
      <c r="S47" s="60">
        <v>13</v>
      </c>
      <c r="T47" s="61">
        <v>15</v>
      </c>
      <c r="U47" s="61">
        <v>16</v>
      </c>
      <c r="V47" s="62">
        <v>21</v>
      </c>
      <c r="W47" s="897"/>
      <c r="X47" s="60">
        <v>30</v>
      </c>
      <c r="Y47" s="61">
        <v>27</v>
      </c>
      <c r="Z47" s="61">
        <v>27</v>
      </c>
      <c r="AA47" s="62">
        <v>27</v>
      </c>
      <c r="AB47" s="897"/>
      <c r="AC47" s="60">
        <v>25</v>
      </c>
      <c r="AD47" s="61">
        <v>26</v>
      </c>
      <c r="AE47" s="61">
        <v>34</v>
      </c>
      <c r="AF47" s="62">
        <v>35</v>
      </c>
      <c r="AG47" s="897"/>
      <c r="AH47" s="60">
        <v>35</v>
      </c>
      <c r="AI47" s="61">
        <v>41</v>
      </c>
      <c r="AJ47" s="61">
        <v>47</v>
      </c>
      <c r="AK47" s="62">
        <v>55</v>
      </c>
      <c r="AL47" s="897"/>
      <c r="AM47" s="60">
        <v>67</v>
      </c>
      <c r="AN47" s="61">
        <v>67</v>
      </c>
      <c r="AO47" s="61">
        <v>66</v>
      </c>
      <c r="AP47" s="62">
        <v>83</v>
      </c>
      <c r="AQ47" s="893"/>
      <c r="AR47" s="60">
        <v>83</v>
      </c>
      <c r="AS47" s="61">
        <v>83</v>
      </c>
      <c r="AT47" s="61">
        <v>70</v>
      </c>
      <c r="AU47" s="62">
        <v>53</v>
      </c>
      <c r="AV47" s="893"/>
      <c r="AW47" s="60">
        <v>52</v>
      </c>
      <c r="AX47" s="61">
        <v>52</v>
      </c>
      <c r="AY47" s="61">
        <v>47</v>
      </c>
      <c r="AZ47" s="62">
        <v>39</v>
      </c>
      <c r="BA47" s="893"/>
      <c r="BB47" s="60">
        <v>25</v>
      </c>
      <c r="BC47" s="61">
        <v>15</v>
      </c>
      <c r="BD47" s="61">
        <v>0</v>
      </c>
      <c r="BE47" s="62">
        <v>0</v>
      </c>
      <c r="BF47" s="893"/>
      <c r="BG47" s="60">
        <v>0</v>
      </c>
      <c r="BH47" s="61">
        <v>0</v>
      </c>
      <c r="BI47" s="61">
        <v>0</v>
      </c>
      <c r="BJ47" s="62">
        <v>0</v>
      </c>
      <c r="BK47" s="908"/>
      <c r="BL47" s="894">
        <f>INDEX(D47:G47,1,COUNT(D47:G47))</f>
        <v>0</v>
      </c>
      <c r="BM47" s="895">
        <f>INDEX(I47:L47,1,COUNT(I47:L47))</f>
        <v>0</v>
      </c>
      <c r="BN47" s="895">
        <f t="shared" si="153"/>
        <v>14</v>
      </c>
      <c r="BO47" s="895">
        <f t="shared" si="154"/>
        <v>21</v>
      </c>
      <c r="BP47" s="895">
        <f t="shared" si="155"/>
        <v>27</v>
      </c>
      <c r="BQ47" s="895">
        <f t="shared" si="156"/>
        <v>35</v>
      </c>
      <c r="BR47" s="895">
        <f t="shared" si="157"/>
        <v>55</v>
      </c>
      <c r="BS47" s="895">
        <f t="shared" si="158"/>
        <v>83</v>
      </c>
      <c r="BT47" s="895">
        <f t="shared" si="159"/>
        <v>53</v>
      </c>
      <c r="BU47" s="895">
        <f t="shared" si="160"/>
        <v>39</v>
      </c>
      <c r="BV47" s="895">
        <f t="shared" si="161"/>
        <v>0</v>
      </c>
      <c r="BW47" s="896">
        <f t="shared" si="162"/>
        <v>0</v>
      </c>
    </row>
    <row r="48" spans="1:75" s="122" customFormat="1" x14ac:dyDescent="0.25">
      <c r="A48" s="76" t="s">
        <v>260</v>
      </c>
      <c r="B48" s="68"/>
      <c r="C48" s="614"/>
      <c r="D48" s="60">
        <v>0</v>
      </c>
      <c r="E48" s="61">
        <v>0</v>
      </c>
      <c r="F48" s="61">
        <v>0</v>
      </c>
      <c r="G48" s="62">
        <v>0</v>
      </c>
      <c r="H48" s="897"/>
      <c r="I48" s="60">
        <v>0</v>
      </c>
      <c r="J48" s="61">
        <v>0</v>
      </c>
      <c r="K48" s="61">
        <v>0</v>
      </c>
      <c r="L48" s="62">
        <v>0</v>
      </c>
      <c r="M48" s="897"/>
      <c r="N48" s="60">
        <v>133</v>
      </c>
      <c r="O48" s="61">
        <v>132</v>
      </c>
      <c r="P48" s="61">
        <v>145</v>
      </c>
      <c r="Q48" s="62">
        <v>151</v>
      </c>
      <c r="R48" s="897"/>
      <c r="S48" s="60">
        <v>154</v>
      </c>
      <c r="T48" s="61">
        <v>159</v>
      </c>
      <c r="U48" s="61">
        <v>160</v>
      </c>
      <c r="V48" s="62">
        <v>159</v>
      </c>
      <c r="W48" s="897"/>
      <c r="X48" s="60">
        <v>161</v>
      </c>
      <c r="Y48" s="61">
        <v>167</v>
      </c>
      <c r="Z48" s="61">
        <v>167</v>
      </c>
      <c r="AA48" s="62">
        <v>172</v>
      </c>
      <c r="AB48" s="897"/>
      <c r="AC48" s="60">
        <v>178</v>
      </c>
      <c r="AD48" s="61">
        <v>180</v>
      </c>
      <c r="AE48" s="61">
        <v>180</v>
      </c>
      <c r="AF48" s="62">
        <v>179</v>
      </c>
      <c r="AG48" s="897"/>
      <c r="AH48" s="60">
        <v>184</v>
      </c>
      <c r="AI48" s="61">
        <v>187</v>
      </c>
      <c r="AJ48" s="61">
        <v>193</v>
      </c>
      <c r="AK48" s="62">
        <v>195</v>
      </c>
      <c r="AL48" s="897"/>
      <c r="AM48" s="60">
        <v>202</v>
      </c>
      <c r="AN48" s="61">
        <v>205</v>
      </c>
      <c r="AO48" s="61">
        <v>215.99999999999997</v>
      </c>
      <c r="AP48" s="62">
        <v>226.99999999999997</v>
      </c>
      <c r="AQ48" s="893"/>
      <c r="AR48" s="60">
        <v>246.00000000000003</v>
      </c>
      <c r="AS48" s="61">
        <v>256</v>
      </c>
      <c r="AT48" s="61">
        <v>276</v>
      </c>
      <c r="AU48" s="62">
        <v>305</v>
      </c>
      <c r="AV48" s="893"/>
      <c r="AW48" s="60">
        <v>323</v>
      </c>
      <c r="AX48" s="61">
        <v>332</v>
      </c>
      <c r="AY48" s="61">
        <v>339</v>
      </c>
      <c r="AZ48" s="62">
        <v>353</v>
      </c>
      <c r="BA48" s="893"/>
      <c r="BB48" s="60">
        <v>372</v>
      </c>
      <c r="BC48" s="61">
        <v>383</v>
      </c>
      <c r="BD48" s="61">
        <v>0</v>
      </c>
      <c r="BE48" s="62">
        <v>0</v>
      </c>
      <c r="BF48" s="893"/>
      <c r="BG48" s="60">
        <v>0</v>
      </c>
      <c r="BH48" s="61">
        <v>0</v>
      </c>
      <c r="BI48" s="61">
        <v>0</v>
      </c>
      <c r="BJ48" s="62">
        <v>0</v>
      </c>
      <c r="BK48" s="908"/>
      <c r="BL48" s="894">
        <f>INDEX(D48:G48,1,COUNT(D48:G48))</f>
        <v>0</v>
      </c>
      <c r="BM48" s="895">
        <f>INDEX(I48:L48,1,COUNT(I48:L48))</f>
        <v>0</v>
      </c>
      <c r="BN48" s="895">
        <f t="shared" si="153"/>
        <v>151</v>
      </c>
      <c r="BO48" s="895">
        <f t="shared" si="154"/>
        <v>159</v>
      </c>
      <c r="BP48" s="895">
        <f t="shared" si="155"/>
        <v>172</v>
      </c>
      <c r="BQ48" s="895">
        <f t="shared" si="156"/>
        <v>179</v>
      </c>
      <c r="BR48" s="895">
        <f t="shared" si="157"/>
        <v>195</v>
      </c>
      <c r="BS48" s="895">
        <f t="shared" si="158"/>
        <v>226.99999999999997</v>
      </c>
      <c r="BT48" s="895">
        <f t="shared" si="159"/>
        <v>305</v>
      </c>
      <c r="BU48" s="895">
        <f t="shared" si="160"/>
        <v>353</v>
      </c>
      <c r="BV48" s="895">
        <f t="shared" si="161"/>
        <v>0</v>
      </c>
      <c r="BW48" s="896">
        <f t="shared" si="162"/>
        <v>0</v>
      </c>
    </row>
    <row r="49" spans="1:75" x14ac:dyDescent="0.25">
      <c r="A49" s="352"/>
      <c r="B49" s="49"/>
      <c r="C49" s="399"/>
      <c r="D49" s="48"/>
      <c r="E49" s="101"/>
      <c r="F49" s="101"/>
      <c r="G49" s="58"/>
      <c r="H49" s="399"/>
      <c r="I49" s="48"/>
      <c r="J49" s="101"/>
      <c r="K49" s="101"/>
      <c r="L49" s="58"/>
      <c r="M49" s="399"/>
      <c r="N49" s="48"/>
      <c r="O49" s="101"/>
      <c r="P49" s="101"/>
      <c r="Q49" s="58"/>
      <c r="R49" s="399"/>
      <c r="S49" s="48"/>
      <c r="T49" s="101"/>
      <c r="U49" s="101"/>
      <c r="V49" s="58"/>
      <c r="W49" s="399"/>
      <c r="X49" s="48"/>
      <c r="Y49" s="101"/>
      <c r="Z49" s="101"/>
      <c r="AA49" s="58"/>
      <c r="AB49" s="399"/>
      <c r="AC49" s="48"/>
      <c r="AD49" s="101"/>
      <c r="AE49" s="101"/>
      <c r="AF49" s="58"/>
      <c r="AG49" s="399"/>
      <c r="AH49" s="48"/>
      <c r="AI49" s="101"/>
      <c r="AJ49" s="101"/>
      <c r="AK49" s="58"/>
      <c r="AL49" s="399"/>
      <c r="AM49" s="48"/>
      <c r="AN49" s="101"/>
      <c r="AO49" s="101"/>
      <c r="AP49" s="58"/>
      <c r="AQ49" s="399"/>
      <c r="AR49" s="48"/>
      <c r="AS49" s="101"/>
      <c r="AT49" s="101"/>
      <c r="AU49" s="58"/>
      <c r="AV49" s="399"/>
      <c r="AW49" s="48"/>
      <c r="AX49" s="101"/>
      <c r="AY49" s="101"/>
      <c r="AZ49" s="58"/>
      <c r="BA49" s="399"/>
      <c r="BB49" s="48"/>
      <c r="BC49" s="101"/>
      <c r="BD49" s="101"/>
      <c r="BE49" s="58"/>
      <c r="BF49" s="399"/>
      <c r="BG49" s="48"/>
      <c r="BH49" s="101"/>
      <c r="BI49" s="101"/>
      <c r="BJ49" s="58"/>
      <c r="BK49" s="910"/>
      <c r="BL49" s="48"/>
      <c r="BM49" s="101"/>
      <c r="BN49" s="101"/>
      <c r="BO49" s="101"/>
      <c r="BP49" s="101"/>
      <c r="BQ49" s="101"/>
      <c r="BR49" s="101"/>
      <c r="BS49" s="911"/>
      <c r="BT49" s="911"/>
      <c r="BU49" s="911"/>
      <c r="BV49" s="911"/>
      <c r="BW49" s="912"/>
    </row>
    <row r="50" spans="1:75" s="583" customFormat="1" x14ac:dyDescent="0.25">
      <c r="A50" s="615" t="s">
        <v>261</v>
      </c>
      <c r="B50" s="616"/>
      <c r="C50" s="617"/>
      <c r="D50" s="618">
        <v>0</v>
      </c>
      <c r="E50" s="619">
        <v>0</v>
      </c>
      <c r="F50" s="619">
        <v>0</v>
      </c>
      <c r="G50" s="620">
        <v>0</v>
      </c>
      <c r="H50" s="621"/>
      <c r="I50" s="618">
        <v>0</v>
      </c>
      <c r="J50" s="619">
        <v>0</v>
      </c>
      <c r="K50" s="619">
        <v>0</v>
      </c>
      <c r="L50" s="620">
        <v>0</v>
      </c>
      <c r="M50" s="621"/>
      <c r="N50" s="618">
        <v>0.11356817911054962</v>
      </c>
      <c r="O50" s="619">
        <v>6.3691358652667951E-2</v>
      </c>
      <c r="P50" s="619">
        <v>6.1883799718079002E-2</v>
      </c>
      <c r="Q50" s="620">
        <v>9.3664164133850036E-2</v>
      </c>
      <c r="R50" s="621"/>
      <c r="S50" s="618">
        <v>0.11994230413959639</v>
      </c>
      <c r="T50" s="619">
        <v>0.1200122325138</v>
      </c>
      <c r="U50" s="619">
        <v>4.8012921524743346E-2</v>
      </c>
      <c r="V50" s="620">
        <v>-1.6593621269522574E-2</v>
      </c>
      <c r="W50" s="621"/>
      <c r="X50" s="618">
        <v>5.304629389306581E-2</v>
      </c>
      <c r="Y50" s="619">
        <v>0.10524938687246821</v>
      </c>
      <c r="Z50" s="619">
        <v>0.15489353744447065</v>
      </c>
      <c r="AA50" s="620">
        <v>0.21220999965339082</v>
      </c>
      <c r="AB50" s="621"/>
      <c r="AC50" s="618">
        <v>0.23595814275985938</v>
      </c>
      <c r="AD50" s="619">
        <v>9.8057401871144645E-2</v>
      </c>
      <c r="AE50" s="619">
        <v>7.0036958152070339E-2</v>
      </c>
      <c r="AF50" s="620">
        <v>1.238569887427543E-2</v>
      </c>
      <c r="AG50" s="621"/>
      <c r="AH50" s="618">
        <v>-6.7455184731161077E-3</v>
      </c>
      <c r="AI50" s="619">
        <v>1.2742109130437163E-2</v>
      </c>
      <c r="AJ50" s="619">
        <v>-5.1241564972369313E-2</v>
      </c>
      <c r="AK50" s="620">
        <v>-5.5146020539027507E-2</v>
      </c>
      <c r="AL50" s="621"/>
      <c r="AM50" s="618">
        <v>-4.5163682448317366E-2</v>
      </c>
      <c r="AN50" s="619">
        <v>-6.8391541455523619E-2</v>
      </c>
      <c r="AO50" s="619">
        <v>-3.1030583919097632E-2</v>
      </c>
      <c r="AP50" s="620">
        <v>-2.0867574600220262E-2</v>
      </c>
      <c r="AQ50" s="622"/>
      <c r="AR50" s="618">
        <v>-1.4110441806530649E-2</v>
      </c>
      <c r="AS50" s="619">
        <v>-3.8761669663641696E-2</v>
      </c>
      <c r="AT50" s="619">
        <v>-6.9790896920587375E-3</v>
      </c>
      <c r="AU50" s="620">
        <v>6.1443708841083078E-2</v>
      </c>
      <c r="AV50" s="622"/>
      <c r="AW50" s="618">
        <v>9.3835276998066597E-3</v>
      </c>
      <c r="AX50" s="619">
        <v>4.539070437485937E-2</v>
      </c>
      <c r="AY50" s="619">
        <v>-1.324478654084138E-2</v>
      </c>
      <c r="AZ50" s="620">
        <v>-4.6344860825901391E-2</v>
      </c>
      <c r="BA50" s="622"/>
      <c r="BB50" s="618">
        <v>1.1891415625678636E-2</v>
      </c>
      <c r="BC50" s="619">
        <v>7.4100638363712612E-2</v>
      </c>
      <c r="BD50" s="619">
        <v>0.1174488546990109</v>
      </c>
      <c r="BE50" s="913">
        <v>0</v>
      </c>
      <c r="BF50" s="904"/>
      <c r="BG50" s="914">
        <v>0</v>
      </c>
      <c r="BH50" s="915">
        <v>0</v>
      </c>
      <c r="BI50" s="915">
        <v>0</v>
      </c>
      <c r="BJ50" s="913">
        <v>0</v>
      </c>
      <c r="BK50" s="623"/>
      <c r="BL50" s="916">
        <f>SUM(D50:G50)</f>
        <v>0</v>
      </c>
      <c r="BM50" s="917">
        <f>SUM(I50:L50)</f>
        <v>0</v>
      </c>
      <c r="BN50" s="624">
        <v>7.9793920589655176E-2</v>
      </c>
      <c r="BO50" s="624">
        <v>6.3858114896446549E-2</v>
      </c>
      <c r="BP50" s="624">
        <v>0.13267173841703528</v>
      </c>
      <c r="BQ50" s="624">
        <v>9.6879081429814606E-2</v>
      </c>
      <c r="BR50" s="624">
        <v>-2.6300017408510512E-2</v>
      </c>
      <c r="BS50" s="624">
        <v>-4.180149528071786E-2</v>
      </c>
      <c r="BT50" s="624">
        <v>2.4701112352909504E-4</v>
      </c>
      <c r="BU50" s="624">
        <v>-2.0327859708699769E-3</v>
      </c>
      <c r="BV50" s="624">
        <v>5.4159470994951553E-2</v>
      </c>
      <c r="BW50" s="918">
        <v>0</v>
      </c>
    </row>
    <row r="51" spans="1:75" x14ac:dyDescent="0.25">
      <c r="A51" s="94"/>
      <c r="B51" s="95"/>
      <c r="C51" s="399"/>
      <c r="D51" s="919"/>
      <c r="E51" s="920"/>
      <c r="F51" s="920"/>
      <c r="G51" s="921"/>
      <c r="H51" s="922"/>
      <c r="I51" s="919"/>
      <c r="J51" s="920"/>
      <c r="K51" s="920"/>
      <c r="L51" s="921"/>
      <c r="M51" s="625"/>
      <c r="N51" s="626"/>
      <c r="O51" s="627"/>
      <c r="P51" s="627"/>
      <c r="Q51" s="628"/>
      <c r="R51" s="625"/>
      <c r="S51" s="626"/>
      <c r="T51" s="627"/>
      <c r="U51" s="627"/>
      <c r="V51" s="628"/>
      <c r="W51" s="625"/>
      <c r="X51" s="626"/>
      <c r="Y51" s="627"/>
      <c r="Z51" s="627"/>
      <c r="AA51" s="628"/>
      <c r="AB51" s="625"/>
      <c r="AC51" s="626"/>
      <c r="AD51" s="627"/>
      <c r="AE51" s="627"/>
      <c r="AF51" s="628"/>
      <c r="AG51" s="625"/>
      <c r="AH51" s="626"/>
      <c r="AI51" s="627"/>
      <c r="AJ51" s="627"/>
      <c r="AK51" s="628"/>
      <c r="AL51" s="625"/>
      <c r="AM51" s="626"/>
      <c r="AN51" s="627"/>
      <c r="AO51" s="627"/>
      <c r="AP51" s="628"/>
      <c r="AQ51" s="625"/>
      <c r="AR51" s="626"/>
      <c r="AS51" s="627"/>
      <c r="AT51" s="627"/>
      <c r="AU51" s="628"/>
      <c r="AV51" s="625"/>
      <c r="AW51" s="626"/>
      <c r="AX51" s="627"/>
      <c r="AY51" s="627"/>
      <c r="AZ51" s="628"/>
      <c r="BA51" s="625"/>
      <c r="BB51" s="626"/>
      <c r="BC51" s="627"/>
      <c r="BD51" s="627"/>
      <c r="BE51" s="628"/>
      <c r="BF51" s="625"/>
      <c r="BG51" s="626"/>
      <c r="BH51" s="627"/>
      <c r="BI51" s="627"/>
      <c r="BJ51" s="628"/>
      <c r="BK51" s="923"/>
      <c r="BL51" s="626"/>
      <c r="BM51" s="627"/>
      <c r="BN51" s="627"/>
      <c r="BO51" s="627"/>
      <c r="BP51" s="627"/>
      <c r="BQ51" s="627"/>
      <c r="BR51" s="627"/>
      <c r="BS51" s="920"/>
      <c r="BT51" s="920"/>
      <c r="BU51" s="920"/>
      <c r="BV51" s="920"/>
      <c r="BW51" s="921"/>
    </row>
    <row r="52" spans="1:75" x14ac:dyDescent="0.25">
      <c r="A52" s="629"/>
      <c r="B52" s="7"/>
      <c r="C52" s="630"/>
      <c r="D52" s="924"/>
      <c r="E52" s="924"/>
      <c r="F52" s="924"/>
      <c r="G52" s="924"/>
      <c r="H52" s="922"/>
      <c r="I52" s="924"/>
      <c r="J52" s="924"/>
      <c r="K52" s="924"/>
      <c r="L52" s="924"/>
      <c r="M52" s="213"/>
      <c r="N52" s="126"/>
      <c r="O52" s="126"/>
      <c r="P52" s="126"/>
      <c r="Q52" s="126"/>
      <c r="R52" s="213"/>
      <c r="S52" s="126"/>
      <c r="T52" s="126"/>
      <c r="U52" s="126"/>
      <c r="V52" s="126"/>
      <c r="W52" s="213"/>
      <c r="X52" s="126"/>
      <c r="Y52" s="126"/>
      <c r="Z52" s="126"/>
      <c r="AA52" s="126"/>
      <c r="AB52" s="213"/>
      <c r="AC52" s="126"/>
      <c r="AD52" s="126"/>
      <c r="AE52" s="126"/>
      <c r="AF52" s="126"/>
      <c r="AG52" s="213"/>
      <c r="AH52" s="126"/>
      <c r="AI52" s="126"/>
      <c r="AJ52" s="126"/>
      <c r="AK52" s="126"/>
      <c r="AL52" s="213"/>
      <c r="AM52" s="126"/>
      <c r="AN52" s="126"/>
      <c r="AO52" s="126"/>
      <c r="AP52" s="126"/>
      <c r="AQ52" s="213"/>
      <c r="AR52" s="126"/>
      <c r="AS52" s="126"/>
      <c r="AT52" s="126"/>
      <c r="AU52" s="126"/>
      <c r="AV52" s="213"/>
      <c r="AW52" s="126"/>
      <c r="AX52" s="126"/>
      <c r="AY52" s="126"/>
      <c r="AZ52" s="126"/>
      <c r="BA52" s="213"/>
      <c r="BB52" s="126"/>
      <c r="BC52" s="126"/>
      <c r="BD52" s="126"/>
      <c r="BE52" s="126"/>
      <c r="BF52" s="213"/>
      <c r="BG52" s="126"/>
      <c r="BH52" s="126"/>
      <c r="BI52" s="126"/>
      <c r="BJ52" s="126"/>
      <c r="BK52" s="905"/>
      <c r="BL52" s="89"/>
      <c r="BM52" s="631"/>
      <c r="BN52" s="631"/>
      <c r="BO52" s="631"/>
      <c r="BP52" s="631"/>
      <c r="BQ52" s="631"/>
      <c r="BR52" s="631"/>
      <c r="BS52" s="631"/>
      <c r="BT52" s="631"/>
      <c r="BU52" s="631"/>
      <c r="BV52" s="631"/>
      <c r="BW52" s="631"/>
    </row>
    <row r="53" spans="1:75" x14ac:dyDescent="0.25">
      <c r="A53" s="104"/>
      <c r="B53" s="105"/>
      <c r="C53" s="614"/>
      <c r="D53" s="925"/>
      <c r="E53" s="926"/>
      <c r="F53" s="926"/>
      <c r="G53" s="927"/>
      <c r="H53" s="928"/>
      <c r="I53" s="925"/>
      <c r="J53" s="926"/>
      <c r="K53" s="926"/>
      <c r="L53" s="927"/>
      <c r="M53" s="217"/>
      <c r="N53" s="632"/>
      <c r="O53" s="633"/>
      <c r="P53" s="633"/>
      <c r="Q53" s="634"/>
      <c r="R53" s="217"/>
      <c r="S53" s="632"/>
      <c r="T53" s="633"/>
      <c r="U53" s="633"/>
      <c r="V53" s="634"/>
      <c r="W53" s="217"/>
      <c r="X53" s="632"/>
      <c r="Y53" s="633"/>
      <c r="Z53" s="633"/>
      <c r="AA53" s="634"/>
      <c r="AB53" s="217"/>
      <c r="AC53" s="632"/>
      <c r="AD53" s="633"/>
      <c r="AE53" s="633"/>
      <c r="AF53" s="634"/>
      <c r="AG53" s="217"/>
      <c r="AH53" s="632"/>
      <c r="AI53" s="633"/>
      <c r="AJ53" s="633"/>
      <c r="AK53" s="634"/>
      <c r="AL53" s="217"/>
      <c r="AM53" s="632"/>
      <c r="AN53" s="633"/>
      <c r="AO53" s="633"/>
      <c r="AP53" s="634"/>
      <c r="AQ53" s="217"/>
      <c r="AR53" s="632"/>
      <c r="AS53" s="633"/>
      <c r="AT53" s="633"/>
      <c r="AU53" s="634"/>
      <c r="AV53" s="217"/>
      <c r="AW53" s="632"/>
      <c r="AX53" s="633"/>
      <c r="AY53" s="633"/>
      <c r="AZ53" s="634"/>
      <c r="BA53" s="217"/>
      <c r="BB53" s="632"/>
      <c r="BC53" s="633"/>
      <c r="BD53" s="633"/>
      <c r="BE53" s="634"/>
      <c r="BF53" s="217"/>
      <c r="BG53" s="632"/>
      <c r="BH53" s="633"/>
      <c r="BI53" s="633"/>
      <c r="BJ53" s="634"/>
      <c r="BK53" s="929"/>
      <c r="BL53" s="635"/>
      <c r="BM53" s="636"/>
      <c r="BN53" s="636"/>
      <c r="BO53" s="636"/>
      <c r="BP53" s="636"/>
      <c r="BQ53" s="636"/>
      <c r="BR53" s="636"/>
      <c r="BS53" s="636"/>
      <c r="BT53" s="636"/>
      <c r="BU53" s="636"/>
      <c r="BV53" s="636"/>
      <c r="BW53" s="637"/>
    </row>
    <row r="54" spans="1:75" s="136" customFormat="1" ht="15.75" x14ac:dyDescent="0.25">
      <c r="A54" s="582" t="s">
        <v>262</v>
      </c>
      <c r="B54" s="638"/>
      <c r="C54" s="639"/>
      <c r="D54" s="618"/>
      <c r="E54" s="619"/>
      <c r="F54" s="619"/>
      <c r="G54" s="620"/>
      <c r="H54" s="621"/>
      <c r="I54" s="618"/>
      <c r="J54" s="619"/>
      <c r="K54" s="619"/>
      <c r="L54" s="620"/>
      <c r="M54" s="621"/>
      <c r="N54" s="618"/>
      <c r="O54" s="619"/>
      <c r="P54" s="619"/>
      <c r="Q54" s="620"/>
      <c r="R54" s="621"/>
      <c r="S54" s="618"/>
      <c r="T54" s="619"/>
      <c r="U54" s="619"/>
      <c r="V54" s="620"/>
      <c r="W54" s="621"/>
      <c r="X54" s="618"/>
      <c r="Y54" s="619"/>
      <c r="Z54" s="619"/>
      <c r="AA54" s="620"/>
      <c r="AB54" s="621"/>
      <c r="AC54" s="618"/>
      <c r="AD54" s="619"/>
      <c r="AE54" s="619"/>
      <c r="AF54" s="620"/>
      <c r="AG54" s="621"/>
      <c r="AH54" s="618"/>
      <c r="AI54" s="619"/>
      <c r="AJ54" s="619"/>
      <c r="AK54" s="620"/>
      <c r="AL54" s="621"/>
      <c r="AM54" s="618"/>
      <c r="AN54" s="619"/>
      <c r="AO54" s="619"/>
      <c r="AP54" s="620"/>
      <c r="AQ54" s="622"/>
      <c r="AR54" s="618"/>
      <c r="AS54" s="619"/>
      <c r="AT54" s="619"/>
      <c r="AU54" s="620"/>
      <c r="AV54" s="622"/>
      <c r="AW54" s="618"/>
      <c r="AX54" s="619"/>
      <c r="AY54" s="619"/>
      <c r="AZ54" s="620"/>
      <c r="BA54" s="622"/>
      <c r="BB54" s="618"/>
      <c r="BC54" s="619"/>
      <c r="BD54" s="619"/>
      <c r="BE54" s="913"/>
      <c r="BF54" s="904"/>
      <c r="BG54" s="914"/>
      <c r="BH54" s="915"/>
      <c r="BI54" s="915"/>
      <c r="BJ54" s="913"/>
      <c r="BK54" s="623"/>
      <c r="BL54" s="640"/>
      <c r="BM54" s="624"/>
      <c r="BN54" s="624"/>
      <c r="BO54" s="624"/>
      <c r="BP54" s="624"/>
      <c r="BQ54" s="624"/>
      <c r="BR54" s="624"/>
      <c r="BS54" s="624"/>
      <c r="BT54" s="624"/>
      <c r="BU54" s="624"/>
      <c r="BV54" s="624"/>
      <c r="BW54" s="641"/>
    </row>
    <row r="55" spans="1:75" s="136" customFormat="1" x14ac:dyDescent="0.25">
      <c r="A55" s="642" t="s">
        <v>263</v>
      </c>
      <c r="B55" s="638"/>
      <c r="C55" s="639"/>
      <c r="D55" s="643">
        <v>0</v>
      </c>
      <c r="E55" s="644">
        <v>0</v>
      </c>
      <c r="F55" s="644">
        <v>0</v>
      </c>
      <c r="G55" s="645">
        <v>0</v>
      </c>
      <c r="H55" s="646"/>
      <c r="I55" s="643">
        <v>0</v>
      </c>
      <c r="J55" s="644">
        <v>0</v>
      </c>
      <c r="K55" s="644">
        <v>0</v>
      </c>
      <c r="L55" s="645">
        <v>0</v>
      </c>
      <c r="M55" s="646"/>
      <c r="N55" s="643">
        <v>0.27291819442420268</v>
      </c>
      <c r="O55" s="644">
        <v>0.27452954536921836</v>
      </c>
      <c r="P55" s="644">
        <v>0.27534809597409138</v>
      </c>
      <c r="Q55" s="645">
        <v>0.27581246756361583</v>
      </c>
      <c r="R55" s="646"/>
      <c r="S55" s="643">
        <v>0.28069916016921431</v>
      </c>
      <c r="T55" s="644">
        <v>0.29658248229003992</v>
      </c>
      <c r="U55" s="644">
        <v>0.29892951113239535</v>
      </c>
      <c r="V55" s="645">
        <v>0.29665627667645372</v>
      </c>
      <c r="W55" s="646"/>
      <c r="X55" s="643">
        <v>0.30334363736124226</v>
      </c>
      <c r="Y55" s="644">
        <v>0.33786853549372731</v>
      </c>
      <c r="Z55" s="644">
        <v>0.33222235693814461</v>
      </c>
      <c r="AA55" s="645">
        <v>0.33406617243408243</v>
      </c>
      <c r="AB55" s="646"/>
      <c r="AC55" s="643">
        <v>0.34803232213054686</v>
      </c>
      <c r="AD55" s="644">
        <v>0.35798570791716122</v>
      </c>
      <c r="AE55" s="644">
        <v>0.35833918612072335</v>
      </c>
      <c r="AF55" s="645">
        <v>0.35555892826654406</v>
      </c>
      <c r="AG55" s="646"/>
      <c r="AH55" s="643">
        <v>0.35367587008090384</v>
      </c>
      <c r="AI55" s="644">
        <v>0.37075287719132755</v>
      </c>
      <c r="AJ55" s="644">
        <v>0.37921990470812977</v>
      </c>
      <c r="AK55" s="645">
        <v>0.36378423341058758</v>
      </c>
      <c r="AL55" s="646"/>
      <c r="AM55" s="643">
        <v>0.32571719218793815</v>
      </c>
      <c r="AN55" s="644">
        <v>0.32183632764605952</v>
      </c>
      <c r="AO55" s="644">
        <v>0.32880557347274858</v>
      </c>
      <c r="AP55" s="645">
        <v>0.33155442690431969</v>
      </c>
      <c r="AQ55" s="647"/>
      <c r="AR55" s="643">
        <v>0.3415823169184416</v>
      </c>
      <c r="AS55" s="644">
        <v>0.30655292336779411</v>
      </c>
      <c r="AT55" s="644">
        <v>0.30797369653340223</v>
      </c>
      <c r="AU55" s="645">
        <v>0.31093216901738219</v>
      </c>
      <c r="AV55" s="647"/>
      <c r="AW55" s="643">
        <v>0.32048111417783176</v>
      </c>
      <c r="AX55" s="644">
        <v>0.31765864787127968</v>
      </c>
      <c r="AY55" s="644">
        <v>0.33045077842551507</v>
      </c>
      <c r="AZ55" s="645">
        <v>0.32217796441068203</v>
      </c>
      <c r="BA55" s="647"/>
      <c r="BB55" s="643">
        <v>0.32468711986897458</v>
      </c>
      <c r="BC55" s="644">
        <v>0.33797089531464453</v>
      </c>
      <c r="BD55" s="644">
        <v>0.33137308777689106</v>
      </c>
      <c r="BE55" s="930">
        <v>0</v>
      </c>
      <c r="BF55" s="899"/>
      <c r="BG55" s="931">
        <v>0</v>
      </c>
      <c r="BH55" s="932">
        <v>0</v>
      </c>
      <c r="BI55" s="932">
        <v>0</v>
      </c>
      <c r="BJ55" s="930">
        <v>0</v>
      </c>
      <c r="BK55" s="648"/>
      <c r="BL55" s="933">
        <v>0</v>
      </c>
      <c r="BM55" s="934">
        <v>0</v>
      </c>
      <c r="BN55" s="649">
        <v>0.27473223279863362</v>
      </c>
      <c r="BO55" s="649">
        <v>0.29341596973090173</v>
      </c>
      <c r="BP55" s="649">
        <v>0.32769220999048898</v>
      </c>
      <c r="BQ55" s="649">
        <v>0.35504338341078756</v>
      </c>
      <c r="BR55" s="649">
        <v>0.36675342219336143</v>
      </c>
      <c r="BS55" s="649">
        <v>0.32640112000381361</v>
      </c>
      <c r="BT55" s="649">
        <v>0.31670711159964815</v>
      </c>
      <c r="BU55" s="649">
        <v>0.3226021293871621</v>
      </c>
      <c r="BV55" s="649">
        <v>0.33157425322614953</v>
      </c>
      <c r="BW55" s="935">
        <v>0</v>
      </c>
    </row>
    <row r="56" spans="1:75" s="136" customFormat="1" x14ac:dyDescent="0.25">
      <c r="A56" s="642" t="s">
        <v>264</v>
      </c>
      <c r="B56" s="638"/>
      <c r="C56" s="639"/>
      <c r="D56" s="643">
        <v>0</v>
      </c>
      <c r="E56" s="644">
        <v>0</v>
      </c>
      <c r="F56" s="644">
        <v>0</v>
      </c>
      <c r="G56" s="645">
        <v>0</v>
      </c>
      <c r="H56" s="646"/>
      <c r="I56" s="643">
        <v>0</v>
      </c>
      <c r="J56" s="644">
        <v>0</v>
      </c>
      <c r="K56" s="644">
        <v>0</v>
      </c>
      <c r="L56" s="645">
        <v>0</v>
      </c>
      <c r="M56" s="646"/>
      <c r="N56" s="643">
        <v>0.12790396528421552</v>
      </c>
      <c r="O56" s="644">
        <v>0.12803914975772487</v>
      </c>
      <c r="P56" s="644">
        <v>0.12681247222305886</v>
      </c>
      <c r="Q56" s="645">
        <v>0.12020605301940115</v>
      </c>
      <c r="R56" s="646"/>
      <c r="S56" s="643">
        <v>0.12596245714633081</v>
      </c>
      <c r="T56" s="644">
        <v>0.12971263190168125</v>
      </c>
      <c r="U56" s="644">
        <v>0.12443980002471984</v>
      </c>
      <c r="V56" s="645">
        <v>0.12403060588838932</v>
      </c>
      <c r="W56" s="646"/>
      <c r="X56" s="643">
        <v>0.1237791322172998</v>
      </c>
      <c r="Y56" s="644">
        <v>0.1301395324475334</v>
      </c>
      <c r="Z56" s="644">
        <v>0.12948520045697032</v>
      </c>
      <c r="AA56" s="645">
        <v>0.13079785013153783</v>
      </c>
      <c r="AB56" s="646"/>
      <c r="AC56" s="643">
        <v>0.13695429785718732</v>
      </c>
      <c r="AD56" s="644">
        <v>0.13605784513963526</v>
      </c>
      <c r="AE56" s="644">
        <v>0.13520191337411369</v>
      </c>
      <c r="AF56" s="645">
        <v>0.13530366923482942</v>
      </c>
      <c r="AG56" s="646"/>
      <c r="AH56" s="643">
        <v>0.13520046374772118</v>
      </c>
      <c r="AI56" s="644">
        <v>0.13678255083705176</v>
      </c>
      <c r="AJ56" s="644">
        <v>0.14655615883934273</v>
      </c>
      <c r="AK56" s="645">
        <v>0.14246875934852021</v>
      </c>
      <c r="AL56" s="646"/>
      <c r="AM56" s="643">
        <v>0.14346389602621792</v>
      </c>
      <c r="AN56" s="644">
        <v>0.14583945040076332</v>
      </c>
      <c r="AO56" s="644">
        <v>0.14647562993349733</v>
      </c>
      <c r="AP56" s="645">
        <v>0.13985223804954253</v>
      </c>
      <c r="AQ56" s="647"/>
      <c r="AR56" s="643">
        <v>0.14130799462513768</v>
      </c>
      <c r="AS56" s="644">
        <v>0.14304997006476067</v>
      </c>
      <c r="AT56" s="644">
        <v>0.14014346297265975</v>
      </c>
      <c r="AU56" s="645">
        <v>0.13954246442223026</v>
      </c>
      <c r="AV56" s="647"/>
      <c r="AW56" s="643">
        <v>0.14954118994168197</v>
      </c>
      <c r="AX56" s="644">
        <v>0.13920782839830387</v>
      </c>
      <c r="AY56" s="644">
        <v>0.14356849332964963</v>
      </c>
      <c r="AZ56" s="645">
        <v>0.1467124309124401</v>
      </c>
      <c r="BA56" s="647"/>
      <c r="BB56" s="643">
        <v>0.1528715086247365</v>
      </c>
      <c r="BC56" s="644">
        <v>0.15131853083142008</v>
      </c>
      <c r="BD56" s="644">
        <v>0.14988424126184677</v>
      </c>
      <c r="BE56" s="930">
        <v>0</v>
      </c>
      <c r="BF56" s="899"/>
      <c r="BG56" s="931">
        <v>0</v>
      </c>
      <c r="BH56" s="932">
        <v>0</v>
      </c>
      <c r="BI56" s="932">
        <v>0</v>
      </c>
      <c r="BJ56" s="930">
        <v>0</v>
      </c>
      <c r="BK56" s="648"/>
      <c r="BL56" s="933">
        <v>0</v>
      </c>
      <c r="BM56" s="934">
        <v>0</v>
      </c>
      <c r="BN56" s="649">
        <v>0.12554584827424217</v>
      </c>
      <c r="BO56" s="649">
        <v>0.12603436581092101</v>
      </c>
      <c r="BP56" s="649">
        <v>0.12873800639253113</v>
      </c>
      <c r="BQ56" s="649">
        <v>0.1358579648306123</v>
      </c>
      <c r="BR56" s="649">
        <v>0.14012721499438188</v>
      </c>
      <c r="BS56" s="649">
        <v>0.14394720671341288</v>
      </c>
      <c r="BT56" s="649">
        <v>0.1409852482247641</v>
      </c>
      <c r="BU56" s="649">
        <v>0.14470632190815799</v>
      </c>
      <c r="BV56" s="649">
        <v>0.1517283439445207</v>
      </c>
      <c r="BW56" s="935">
        <v>0</v>
      </c>
    </row>
    <row r="57" spans="1:75" s="136" customFormat="1" x14ac:dyDescent="0.25">
      <c r="A57" s="642" t="s">
        <v>1</v>
      </c>
      <c r="B57" s="638"/>
      <c r="C57" s="639"/>
      <c r="D57" s="643">
        <v>0</v>
      </c>
      <c r="E57" s="644">
        <v>0</v>
      </c>
      <c r="F57" s="644">
        <v>0</v>
      </c>
      <c r="G57" s="645">
        <v>0</v>
      </c>
      <c r="H57" s="646"/>
      <c r="I57" s="643">
        <v>0</v>
      </c>
      <c r="J57" s="644">
        <v>0</v>
      </c>
      <c r="K57" s="644">
        <v>0</v>
      </c>
      <c r="L57" s="645">
        <v>0</v>
      </c>
      <c r="M57" s="646"/>
      <c r="N57" s="643">
        <v>8.9997616361624733E-2</v>
      </c>
      <c r="O57" s="644">
        <v>8.7190518623014066E-2</v>
      </c>
      <c r="P57" s="644">
        <v>8.2312117382200581E-2</v>
      </c>
      <c r="Q57" s="645">
        <v>7.9682161693569259E-2</v>
      </c>
      <c r="R57" s="646"/>
      <c r="S57" s="643">
        <v>8.5771080141372733E-2</v>
      </c>
      <c r="T57" s="644">
        <v>8.5924875676239756E-2</v>
      </c>
      <c r="U57" s="644">
        <v>8.0382538672936016E-2</v>
      </c>
      <c r="V57" s="645">
        <v>7.9226085785387215E-2</v>
      </c>
      <c r="W57" s="646"/>
      <c r="X57" s="643">
        <v>8.5887162555135343E-2</v>
      </c>
      <c r="Y57" s="644">
        <v>8.6523888258027482E-2</v>
      </c>
      <c r="Z57" s="644">
        <v>8.2586185540914916E-2</v>
      </c>
      <c r="AA57" s="645">
        <v>8.668420944348075E-2</v>
      </c>
      <c r="AB57" s="646"/>
      <c r="AC57" s="643">
        <v>9.9518437018551106E-2</v>
      </c>
      <c r="AD57" s="644">
        <v>9.381816065546604E-2</v>
      </c>
      <c r="AE57" s="644">
        <v>9.2804714601890034E-2</v>
      </c>
      <c r="AF57" s="645">
        <v>9.2975164031947957E-2</v>
      </c>
      <c r="AG57" s="646"/>
      <c r="AH57" s="643">
        <v>9.4061902607032302E-2</v>
      </c>
      <c r="AI57" s="644">
        <v>9.9174949625942269E-2</v>
      </c>
      <c r="AJ57" s="644">
        <v>9.6667594701467574E-2</v>
      </c>
      <c r="AK57" s="645">
        <v>9.5559221077173864E-2</v>
      </c>
      <c r="AL57" s="646"/>
      <c r="AM57" s="643">
        <v>0.12490902813617895</v>
      </c>
      <c r="AN57" s="644">
        <v>0.12684876487205524</v>
      </c>
      <c r="AO57" s="644">
        <v>0.12530076095336709</v>
      </c>
      <c r="AP57" s="645">
        <v>0.12491698359132773</v>
      </c>
      <c r="AQ57" s="647"/>
      <c r="AR57" s="643">
        <v>0.14297933956973088</v>
      </c>
      <c r="AS57" s="644">
        <v>0.13930762386695436</v>
      </c>
      <c r="AT57" s="644">
        <v>0.12574056253802568</v>
      </c>
      <c r="AU57" s="645">
        <v>0.12858456949779165</v>
      </c>
      <c r="AV57" s="647"/>
      <c r="AW57" s="643">
        <v>0.13742685453271561</v>
      </c>
      <c r="AX57" s="644">
        <v>0.12604297702853021</v>
      </c>
      <c r="AY57" s="644">
        <v>0.12874810300454079</v>
      </c>
      <c r="AZ57" s="645">
        <v>0.13379830741552004</v>
      </c>
      <c r="BA57" s="647"/>
      <c r="BB57" s="643">
        <v>0.13872546010898198</v>
      </c>
      <c r="BC57" s="644">
        <v>0.13583551738783289</v>
      </c>
      <c r="BD57" s="644">
        <v>0.13458941393023105</v>
      </c>
      <c r="BE57" s="930">
        <v>0</v>
      </c>
      <c r="BF57" s="899"/>
      <c r="BG57" s="931">
        <v>0</v>
      </c>
      <c r="BH57" s="932">
        <v>0</v>
      </c>
      <c r="BI57" s="932">
        <v>0</v>
      </c>
      <c r="BJ57" s="930">
        <v>0</v>
      </c>
      <c r="BK57" s="648"/>
      <c r="BL57" s="933">
        <v>0</v>
      </c>
      <c r="BM57" s="934">
        <v>0</v>
      </c>
      <c r="BN57" s="649">
        <v>8.4499938145676079E-2</v>
      </c>
      <c r="BO57" s="649">
        <v>8.2777229282060494E-2</v>
      </c>
      <c r="BP57" s="649">
        <v>8.5408593806007155E-2</v>
      </c>
      <c r="BQ57" s="649">
        <v>9.4709318852443394E-2</v>
      </c>
      <c r="BR57" s="649">
        <v>9.6390085862019859E-2</v>
      </c>
      <c r="BS57" s="649">
        <v>0.12601118466364064</v>
      </c>
      <c r="BT57" s="649">
        <v>0.13405823862376892</v>
      </c>
      <c r="BU57" s="649">
        <v>0.13146133557102876</v>
      </c>
      <c r="BV57" s="649">
        <v>0.13681620594001231</v>
      </c>
      <c r="BW57" s="935">
        <v>0</v>
      </c>
    </row>
    <row r="58" spans="1:75" s="136" customFormat="1" x14ac:dyDescent="0.25">
      <c r="A58" s="642" t="s">
        <v>2</v>
      </c>
      <c r="B58" s="638"/>
      <c r="C58" s="639"/>
      <c r="D58" s="643">
        <v>0</v>
      </c>
      <c r="E58" s="644">
        <v>0</v>
      </c>
      <c r="F58" s="644">
        <v>0</v>
      </c>
      <c r="G58" s="645">
        <v>0</v>
      </c>
      <c r="H58" s="646"/>
      <c r="I58" s="643">
        <v>0</v>
      </c>
      <c r="J58" s="644">
        <v>0</v>
      </c>
      <c r="K58" s="644">
        <v>0</v>
      </c>
      <c r="L58" s="645">
        <v>0</v>
      </c>
      <c r="M58" s="646"/>
      <c r="N58" s="643">
        <v>0.16604594255626731</v>
      </c>
      <c r="O58" s="644">
        <v>0.16349735487557046</v>
      </c>
      <c r="P58" s="644">
        <v>0.17323201113256939</v>
      </c>
      <c r="Q58" s="645">
        <v>0.17477765793412725</v>
      </c>
      <c r="R58" s="646"/>
      <c r="S58" s="643">
        <v>0.16961158393034573</v>
      </c>
      <c r="T58" s="644">
        <v>0.16979527312021014</v>
      </c>
      <c r="U58" s="644">
        <v>0.18974066662706154</v>
      </c>
      <c r="V58" s="645">
        <v>0.18866599902388809</v>
      </c>
      <c r="W58" s="646"/>
      <c r="X58" s="643">
        <v>0.18377198720825597</v>
      </c>
      <c r="Y58" s="644">
        <v>0.19358586561266292</v>
      </c>
      <c r="Z58" s="644">
        <v>0.20001171523971917</v>
      </c>
      <c r="AA58" s="645">
        <v>0.21135494896930285</v>
      </c>
      <c r="AB58" s="646"/>
      <c r="AC58" s="643">
        <v>0.19255723344935508</v>
      </c>
      <c r="AD58" s="644">
        <v>0.19142227529693365</v>
      </c>
      <c r="AE58" s="644">
        <v>0.19838104548588853</v>
      </c>
      <c r="AF58" s="645">
        <v>0.19550519421338178</v>
      </c>
      <c r="AG58" s="646"/>
      <c r="AH58" s="643">
        <v>0.19207160588404876</v>
      </c>
      <c r="AI58" s="644">
        <v>0.19064797605339223</v>
      </c>
      <c r="AJ58" s="644">
        <v>0.21365800846639707</v>
      </c>
      <c r="AK58" s="645">
        <v>0.21454697967205677</v>
      </c>
      <c r="AL58" s="646"/>
      <c r="AM58" s="643">
        <v>0.16998099784530046</v>
      </c>
      <c r="AN58" s="644">
        <v>0.16785136303165155</v>
      </c>
      <c r="AO58" s="644">
        <v>0.18013894304942685</v>
      </c>
      <c r="AP58" s="645">
        <v>0.18297235928861208</v>
      </c>
      <c r="AQ58" s="647"/>
      <c r="AR58" s="643">
        <v>0.1639327703517999</v>
      </c>
      <c r="AS58" s="644">
        <v>0.14962790406400395</v>
      </c>
      <c r="AT58" s="644">
        <v>0.17914323884617234</v>
      </c>
      <c r="AU58" s="645">
        <v>0.18030403254835184</v>
      </c>
      <c r="AV58" s="647"/>
      <c r="AW58" s="643">
        <v>0.16091768533548831</v>
      </c>
      <c r="AX58" s="644">
        <v>0.16169568516638771</v>
      </c>
      <c r="AY58" s="644">
        <v>0.17420852618118771</v>
      </c>
      <c r="AZ58" s="645">
        <v>0.16881969568183555</v>
      </c>
      <c r="BA58" s="647"/>
      <c r="BB58" s="643">
        <v>0.15175182428423578</v>
      </c>
      <c r="BC58" s="644">
        <v>0.15634946716617645</v>
      </c>
      <c r="BD58" s="644">
        <v>0.16512467974080977</v>
      </c>
      <c r="BE58" s="930">
        <v>0</v>
      </c>
      <c r="BF58" s="899"/>
      <c r="BG58" s="931">
        <v>0</v>
      </c>
      <c r="BH58" s="932">
        <v>0</v>
      </c>
      <c r="BI58" s="932">
        <v>0</v>
      </c>
      <c r="BJ58" s="930">
        <v>0</v>
      </c>
      <c r="BK58" s="648"/>
      <c r="BL58" s="933">
        <v>0</v>
      </c>
      <c r="BM58" s="934">
        <v>0</v>
      </c>
      <c r="BN58" s="649">
        <v>0.16967522049759254</v>
      </c>
      <c r="BO58" s="649">
        <v>0.17962128344329781</v>
      </c>
      <c r="BP58" s="649">
        <v>0.19795249045185767</v>
      </c>
      <c r="BQ58" s="649">
        <v>0.19453097541935691</v>
      </c>
      <c r="BR58" s="649">
        <v>0.20240692070583199</v>
      </c>
      <c r="BS58" s="649">
        <v>0.17511575003044932</v>
      </c>
      <c r="BT58" s="649">
        <v>0.16847224890016885</v>
      </c>
      <c r="BU58" s="649">
        <v>0.16633870494386957</v>
      </c>
      <c r="BV58" s="649">
        <v>0.15583024808062448</v>
      </c>
      <c r="BW58" s="935">
        <v>0</v>
      </c>
    </row>
    <row r="59" spans="1:75" s="136" customFormat="1" x14ac:dyDescent="0.25">
      <c r="A59" s="642" t="s">
        <v>265</v>
      </c>
      <c r="B59" s="638"/>
      <c r="C59" s="639"/>
      <c r="D59" s="643">
        <v>0</v>
      </c>
      <c r="E59" s="644">
        <v>0</v>
      </c>
      <c r="F59" s="644">
        <v>0</v>
      </c>
      <c r="G59" s="645">
        <v>0</v>
      </c>
      <c r="H59" s="646"/>
      <c r="I59" s="643">
        <v>0</v>
      </c>
      <c r="J59" s="644">
        <v>0</v>
      </c>
      <c r="K59" s="644">
        <v>0</v>
      </c>
      <c r="L59" s="645">
        <v>0</v>
      </c>
      <c r="M59" s="646"/>
      <c r="N59" s="643">
        <v>0.34313428137368979</v>
      </c>
      <c r="O59" s="644">
        <v>0.34674343137447228</v>
      </c>
      <c r="P59" s="644">
        <v>0.34229530328807983</v>
      </c>
      <c r="Q59" s="645">
        <v>0.3495216597892864</v>
      </c>
      <c r="R59" s="646"/>
      <c r="S59" s="643">
        <v>0.33795571861273638</v>
      </c>
      <c r="T59" s="644">
        <v>0.31798473701182894</v>
      </c>
      <c r="U59" s="644">
        <v>0.30650748354288732</v>
      </c>
      <c r="V59" s="645">
        <v>0.31142103262588167</v>
      </c>
      <c r="W59" s="646"/>
      <c r="X59" s="643">
        <v>0.30321808065806655</v>
      </c>
      <c r="Y59" s="644">
        <v>0.25188217818804898</v>
      </c>
      <c r="Z59" s="644">
        <v>0.25569454182425094</v>
      </c>
      <c r="AA59" s="645">
        <v>0.2370968190215961</v>
      </c>
      <c r="AB59" s="646"/>
      <c r="AC59" s="643">
        <v>0.22293770954435974</v>
      </c>
      <c r="AD59" s="644">
        <v>0.2207160109908039</v>
      </c>
      <c r="AE59" s="644">
        <v>0.21527314041738443</v>
      </c>
      <c r="AF59" s="645">
        <v>0.2206570442532968</v>
      </c>
      <c r="AG59" s="646"/>
      <c r="AH59" s="643">
        <v>0.22499030945104437</v>
      </c>
      <c r="AI59" s="644">
        <v>0.20264164629228629</v>
      </c>
      <c r="AJ59" s="644">
        <v>0.1638983330903164</v>
      </c>
      <c r="AK59" s="645">
        <v>0.18364080649166145</v>
      </c>
      <c r="AL59" s="646"/>
      <c r="AM59" s="643">
        <v>0.23592888580436425</v>
      </c>
      <c r="AN59" s="644">
        <v>0.23762409404947032</v>
      </c>
      <c r="AO59" s="644">
        <v>0.21927909259096018</v>
      </c>
      <c r="AP59" s="645">
        <v>0.22070399216619804</v>
      </c>
      <c r="AQ59" s="647"/>
      <c r="AR59" s="643">
        <v>0.2101975785348901</v>
      </c>
      <c r="AS59" s="644">
        <v>0.26146157863648672</v>
      </c>
      <c r="AT59" s="644">
        <v>0.24699903910973986</v>
      </c>
      <c r="AU59" s="645">
        <v>0.24063676451424387</v>
      </c>
      <c r="AV59" s="647"/>
      <c r="AW59" s="643">
        <v>0.23163315601228235</v>
      </c>
      <c r="AX59" s="644">
        <v>0.2553948615354984</v>
      </c>
      <c r="AY59" s="644">
        <v>0.22302409905910692</v>
      </c>
      <c r="AZ59" s="645">
        <v>0.22849160157952234</v>
      </c>
      <c r="BA59" s="647"/>
      <c r="BB59" s="643">
        <v>0.23196408711307109</v>
      </c>
      <c r="BC59" s="644">
        <v>0.21852558929992602</v>
      </c>
      <c r="BD59" s="644">
        <v>0.21902857729022121</v>
      </c>
      <c r="BE59" s="930">
        <v>0</v>
      </c>
      <c r="BF59" s="899"/>
      <c r="BG59" s="931">
        <v>0</v>
      </c>
      <c r="BH59" s="932">
        <v>0</v>
      </c>
      <c r="BI59" s="932">
        <v>0</v>
      </c>
      <c r="BJ59" s="930">
        <v>0</v>
      </c>
      <c r="BK59" s="648"/>
      <c r="BL59" s="933">
        <v>0</v>
      </c>
      <c r="BM59" s="934">
        <v>0</v>
      </c>
      <c r="BN59" s="649">
        <v>0.34554676028385545</v>
      </c>
      <c r="BO59" s="649">
        <v>0.31815115183282883</v>
      </c>
      <c r="BP59" s="649">
        <v>0.26020969935921501</v>
      </c>
      <c r="BQ59" s="649">
        <v>0.21985835748679985</v>
      </c>
      <c r="BR59" s="649">
        <v>0.19432240461978531</v>
      </c>
      <c r="BS59" s="649">
        <v>0.22852472540661406</v>
      </c>
      <c r="BT59" s="649">
        <v>0.23977715265164984</v>
      </c>
      <c r="BU59" s="649">
        <v>0.234892508189782</v>
      </c>
      <c r="BV59" s="649">
        <v>0.22405094880869286</v>
      </c>
      <c r="BW59" s="935">
        <v>0</v>
      </c>
    </row>
    <row r="60" spans="1:75" x14ac:dyDescent="0.25">
      <c r="A60" s="94"/>
      <c r="B60" s="95"/>
      <c r="D60" s="936"/>
      <c r="E60" s="937"/>
      <c r="F60" s="937"/>
      <c r="G60" s="938"/>
      <c r="H60" s="939"/>
      <c r="I60" s="936"/>
      <c r="J60" s="937"/>
      <c r="K60" s="937"/>
      <c r="L60" s="938"/>
      <c r="N60" s="94"/>
      <c r="O60" s="650"/>
      <c r="P60" s="650"/>
      <c r="Q60" s="651"/>
      <c r="S60" s="94"/>
      <c r="T60" s="650"/>
      <c r="U60" s="650"/>
      <c r="V60" s="651"/>
      <c r="X60" s="94"/>
      <c r="Y60" s="650"/>
      <c r="Z60" s="650"/>
      <c r="AA60" s="651"/>
      <c r="AC60" s="94"/>
      <c r="AD60" s="650"/>
      <c r="AE60" s="650"/>
      <c r="AF60" s="651"/>
      <c r="AH60" s="94"/>
      <c r="AI60" s="650"/>
      <c r="AJ60" s="650"/>
      <c r="AK60" s="651"/>
      <c r="AM60" s="94"/>
      <c r="AN60" s="650"/>
      <c r="AO60" s="650"/>
      <c r="AP60" s="651"/>
      <c r="AR60" s="94"/>
      <c r="AS60" s="650"/>
      <c r="AT60" s="650"/>
      <c r="AU60" s="651"/>
      <c r="AW60" s="94"/>
      <c r="AX60" s="650"/>
      <c r="AY60" s="650"/>
      <c r="AZ60" s="651"/>
      <c r="BB60" s="94"/>
      <c r="BC60" s="650"/>
      <c r="BD60" s="650"/>
      <c r="BE60" s="938"/>
      <c r="BG60" s="94"/>
      <c r="BH60" s="650"/>
      <c r="BI60" s="650"/>
      <c r="BJ60" s="651"/>
      <c r="BK60" s="909"/>
      <c r="BL60" s="116"/>
      <c r="BM60" s="117"/>
      <c r="BN60" s="117"/>
      <c r="BO60" s="117"/>
      <c r="BP60" s="117"/>
      <c r="BQ60" s="117"/>
      <c r="BR60" s="117"/>
      <c r="BS60" s="940"/>
      <c r="BT60" s="940"/>
      <c r="BU60" s="940"/>
      <c r="BV60" s="940"/>
      <c r="BW60" s="941"/>
    </row>
    <row r="61" spans="1:75" x14ac:dyDescent="0.25">
      <c r="A61" s="629"/>
      <c r="B61" s="7"/>
      <c r="D61" s="911"/>
      <c r="E61" s="911"/>
      <c r="F61" s="911"/>
      <c r="G61" s="911"/>
      <c r="H61" s="939"/>
      <c r="I61" s="911"/>
      <c r="J61" s="911"/>
      <c r="K61" s="911"/>
      <c r="L61" s="911"/>
      <c r="N61" s="101"/>
      <c r="O61" s="101"/>
      <c r="P61" s="101"/>
      <c r="Q61" s="101"/>
      <c r="S61" s="101"/>
      <c r="T61" s="101"/>
      <c r="U61" s="101"/>
      <c r="V61" s="101"/>
      <c r="X61" s="101"/>
      <c r="Y61" s="101"/>
      <c r="Z61" s="101"/>
      <c r="AA61" s="101"/>
      <c r="AC61" s="101"/>
      <c r="AD61" s="101"/>
      <c r="AE61" s="101"/>
      <c r="AF61" s="101"/>
      <c r="AH61" s="101"/>
      <c r="AI61" s="101"/>
      <c r="AJ61" s="101"/>
      <c r="AK61" s="101"/>
      <c r="AM61" s="101"/>
      <c r="AN61" s="101"/>
      <c r="AO61" s="101"/>
      <c r="AP61" s="101"/>
      <c r="AR61" s="101"/>
      <c r="AS61" s="101"/>
      <c r="AT61" s="101"/>
      <c r="AU61" s="101"/>
      <c r="AW61" s="101"/>
      <c r="AX61" s="101"/>
      <c r="AY61" s="101"/>
      <c r="AZ61" s="101"/>
      <c r="BB61" s="101"/>
      <c r="BC61" s="101"/>
      <c r="BD61" s="101"/>
      <c r="BE61" s="911"/>
      <c r="BG61" s="101"/>
      <c r="BH61" s="101"/>
      <c r="BI61" s="101"/>
      <c r="BJ61" s="101"/>
      <c r="BL61" s="9"/>
      <c r="BM61" s="9"/>
      <c r="BN61" s="9"/>
      <c r="BO61" s="9"/>
      <c r="BP61" s="9"/>
      <c r="BQ61" s="9"/>
      <c r="BR61" s="9"/>
      <c r="BS61" s="832"/>
      <c r="BT61" s="832"/>
      <c r="BU61" s="832"/>
      <c r="BV61" s="832"/>
      <c r="BW61" s="832"/>
    </row>
    <row r="62" spans="1:75" x14ac:dyDescent="0.25">
      <c r="A62" s="118"/>
      <c r="B62" s="119"/>
      <c r="D62" s="942"/>
      <c r="E62" s="943"/>
      <c r="F62" s="943"/>
      <c r="G62" s="944"/>
      <c r="H62" s="939"/>
      <c r="I62" s="942"/>
      <c r="J62" s="943"/>
      <c r="K62" s="943"/>
      <c r="L62" s="944"/>
      <c r="N62" s="120"/>
      <c r="O62" s="121"/>
      <c r="P62" s="121"/>
      <c r="Q62" s="105"/>
      <c r="S62" s="120"/>
      <c r="T62" s="121"/>
      <c r="U62" s="121"/>
      <c r="V62" s="105"/>
      <c r="X62" s="120"/>
      <c r="Y62" s="121"/>
      <c r="Z62" s="121"/>
      <c r="AA62" s="105"/>
      <c r="AC62" s="120"/>
      <c r="AD62" s="121"/>
      <c r="AE62" s="121"/>
      <c r="AF62" s="105"/>
      <c r="AH62" s="120"/>
      <c r="AI62" s="121"/>
      <c r="AJ62" s="121"/>
      <c r="AK62" s="105"/>
      <c r="AM62" s="120"/>
      <c r="AN62" s="121"/>
      <c r="AO62" s="121"/>
      <c r="AP62" s="105"/>
      <c r="AR62" s="120"/>
      <c r="AS62" s="121"/>
      <c r="AT62" s="121"/>
      <c r="AU62" s="105"/>
      <c r="AW62" s="120"/>
      <c r="AX62" s="121"/>
      <c r="AY62" s="121"/>
      <c r="AZ62" s="105"/>
      <c r="BB62" s="120"/>
      <c r="BC62" s="121"/>
      <c r="BD62" s="121"/>
      <c r="BE62" s="944"/>
      <c r="BG62" s="120"/>
      <c r="BH62" s="121"/>
      <c r="BI62" s="121"/>
      <c r="BJ62" s="105"/>
      <c r="BL62" s="120"/>
      <c r="BM62" s="121"/>
      <c r="BN62" s="121"/>
      <c r="BO62" s="121"/>
      <c r="BP62" s="121"/>
      <c r="BQ62" s="121"/>
      <c r="BR62" s="121"/>
      <c r="BS62" s="943"/>
      <c r="BT62" s="943"/>
      <c r="BU62" s="943"/>
      <c r="BV62" s="943"/>
      <c r="BW62" s="944"/>
    </row>
    <row r="63" spans="1:75" s="583" customFormat="1" ht="15.75" x14ac:dyDescent="0.25">
      <c r="A63" s="582" t="s">
        <v>266</v>
      </c>
      <c r="B63" s="129"/>
      <c r="C63" s="617"/>
      <c r="D63" s="811">
        <v>0</v>
      </c>
      <c r="E63" s="911">
        <v>0</v>
      </c>
      <c r="F63" s="911">
        <v>0</v>
      </c>
      <c r="G63" s="912">
        <v>0</v>
      </c>
      <c r="H63" s="945"/>
      <c r="I63" s="811">
        <v>0</v>
      </c>
      <c r="J63" s="911">
        <v>0</v>
      </c>
      <c r="K63" s="911">
        <v>0</v>
      </c>
      <c r="L63" s="912">
        <v>0</v>
      </c>
      <c r="M63" s="617"/>
      <c r="N63" s="389">
        <f>N19/N$11</f>
        <v>0.3016567647441134</v>
      </c>
      <c r="O63" s="390">
        <f t="shared" ref="O63:Q63" si="163">O19/O$11</f>
        <v>0.29652253052815147</v>
      </c>
      <c r="P63" s="390">
        <f t="shared" si="163"/>
        <v>0.28765764344190825</v>
      </c>
      <c r="Q63" s="129">
        <f t="shared" si="163"/>
        <v>0.30742553022132241</v>
      </c>
      <c r="R63" s="617"/>
      <c r="S63" s="389">
        <f>S19/S$11</f>
        <v>0.28738949075594211</v>
      </c>
      <c r="T63" s="390">
        <f t="shared" ref="T63:V63" si="164">T19/T$11</f>
        <v>0.29327864353825994</v>
      </c>
      <c r="U63" s="390">
        <f t="shared" si="164"/>
        <v>0.29500015649093675</v>
      </c>
      <c r="V63" s="129">
        <f t="shared" si="164"/>
        <v>0.35188705060162262</v>
      </c>
      <c r="W63" s="617"/>
      <c r="X63" s="389">
        <f>X19/X$11</f>
        <v>0.30064765974947022</v>
      </c>
      <c r="Y63" s="390">
        <f t="shared" ref="Y63:AA63" si="165">Y19/Y$11</f>
        <v>0.31531532110770116</v>
      </c>
      <c r="Z63" s="390">
        <f t="shared" si="165"/>
        <v>0.28310301718551834</v>
      </c>
      <c r="AA63" s="129">
        <f t="shared" si="165"/>
        <v>0.31048328559037119</v>
      </c>
      <c r="AB63" s="617"/>
      <c r="AC63" s="389">
        <f>AC19/AC$11</f>
        <v>0.30652261662781499</v>
      </c>
      <c r="AD63" s="390">
        <f t="shared" ref="AD63:AF63" si="166">AD19/AD$11</f>
        <v>0.30375189980683848</v>
      </c>
      <c r="AE63" s="390">
        <f t="shared" si="166"/>
        <v>0.2965878464000688</v>
      </c>
      <c r="AF63" s="129">
        <f t="shared" si="166"/>
        <v>0.28902956023366821</v>
      </c>
      <c r="AG63" s="617"/>
      <c r="AH63" s="389">
        <f>AH19/AH$11</f>
        <v>0.28232834072148927</v>
      </c>
      <c r="AI63" s="390">
        <f t="shared" ref="AI63:AK63" si="167">AI19/AI$11</f>
        <v>0.28649338125359858</v>
      </c>
      <c r="AJ63" s="390">
        <f t="shared" si="167"/>
        <v>0.27825505018922114</v>
      </c>
      <c r="AK63" s="129">
        <f t="shared" si="167"/>
        <v>0.28656926894395918</v>
      </c>
      <c r="AL63" s="617"/>
      <c r="AM63" s="389">
        <f>AM19/AM$11</f>
        <v>0.25929368754082621</v>
      </c>
      <c r="AN63" s="390">
        <f t="shared" ref="AN63:AP63" si="168">AN19/AN$11</f>
        <v>0.2704476698030005</v>
      </c>
      <c r="AO63" s="390">
        <f t="shared" si="168"/>
        <v>0.27912968446065028</v>
      </c>
      <c r="AP63" s="129">
        <f t="shared" si="168"/>
        <v>0.29250377652165399</v>
      </c>
      <c r="AQ63" s="886"/>
      <c r="AR63" s="389">
        <f>AR19/AR$11</f>
        <v>0.27808249686600622</v>
      </c>
      <c r="AS63" s="390">
        <f t="shared" ref="AS63:AU63" si="169">AS19/AS$11</f>
        <v>0.27462923805094491</v>
      </c>
      <c r="AT63" s="390">
        <f t="shared" si="169"/>
        <v>0.28208058729752217</v>
      </c>
      <c r="AU63" s="129">
        <f t="shared" si="169"/>
        <v>0.2839615394714467</v>
      </c>
      <c r="AV63" s="886"/>
      <c r="AW63" s="389">
        <f>AW19/AW$11</f>
        <v>0.27811953691788299</v>
      </c>
      <c r="AX63" s="390">
        <f t="shared" ref="AX63:AZ63" si="170">AX19/AX$11</f>
        <v>0.2980587839302245</v>
      </c>
      <c r="AY63" s="390">
        <f t="shared" si="170"/>
        <v>0.2937590825560572</v>
      </c>
      <c r="AZ63" s="129">
        <f t="shared" si="170"/>
        <v>0.27968265362725508</v>
      </c>
      <c r="BA63" s="886"/>
      <c r="BB63" s="389">
        <f>BB19/BB$11</f>
        <v>0.29185493220547953</v>
      </c>
      <c r="BC63" s="390">
        <f t="shared" ref="BC63:BD63" si="171">BC19/BC$11</f>
        <v>0.29803854461370793</v>
      </c>
      <c r="BD63" s="390">
        <f t="shared" si="171"/>
        <v>-1.4056082699585868E-2</v>
      </c>
      <c r="BE63" s="72">
        <v>0</v>
      </c>
      <c r="BF63" s="886"/>
      <c r="BG63" s="41">
        <v>0</v>
      </c>
      <c r="BH63" s="52">
        <v>0</v>
      </c>
      <c r="BI63" s="52">
        <v>0</v>
      </c>
      <c r="BJ63" s="68">
        <v>0</v>
      </c>
      <c r="BK63" s="652"/>
      <c r="BL63" s="41">
        <v>0</v>
      </c>
      <c r="BM63" s="52">
        <v>0</v>
      </c>
      <c r="BN63" s="390">
        <f t="shared" ref="BN63:BV63" si="172">BN19/BN$11</f>
        <v>0.29810458148933006</v>
      </c>
      <c r="BO63" s="390">
        <f t="shared" si="172"/>
        <v>0.30715496042029911</v>
      </c>
      <c r="BP63" s="390">
        <f t="shared" si="172"/>
        <v>0.30240025465032022</v>
      </c>
      <c r="BQ63" s="390">
        <f t="shared" si="172"/>
        <v>0.29872589578017694</v>
      </c>
      <c r="BR63" s="390">
        <f t="shared" si="172"/>
        <v>0.28347765649277074</v>
      </c>
      <c r="BS63" s="390">
        <f t="shared" si="172"/>
        <v>0.27516579072900804</v>
      </c>
      <c r="BT63" s="390">
        <f t="shared" si="172"/>
        <v>0.27976061701734922</v>
      </c>
      <c r="BU63" s="390">
        <f t="shared" si="172"/>
        <v>0.28746849360354976</v>
      </c>
      <c r="BV63" s="390">
        <f t="shared" si="172"/>
        <v>0.24770411220694913</v>
      </c>
      <c r="BW63" s="53">
        <v>0</v>
      </c>
    </row>
    <row r="64" spans="1:75" s="583" customFormat="1" ht="15.75" x14ac:dyDescent="0.25">
      <c r="A64" s="582" t="s">
        <v>267</v>
      </c>
      <c r="B64" s="129"/>
      <c r="C64" s="617"/>
      <c r="D64" s="811">
        <v>0</v>
      </c>
      <c r="E64" s="911">
        <v>0</v>
      </c>
      <c r="F64" s="911">
        <v>0</v>
      </c>
      <c r="G64" s="912">
        <v>0</v>
      </c>
      <c r="H64" s="945"/>
      <c r="I64" s="811">
        <v>0</v>
      </c>
      <c r="J64" s="911">
        <v>0</v>
      </c>
      <c r="K64" s="911">
        <v>0</v>
      </c>
      <c r="L64" s="912">
        <v>0</v>
      </c>
      <c r="M64" s="617"/>
      <c r="N64" s="389">
        <f>N29/N$11</f>
        <v>4.4787607105154476E-2</v>
      </c>
      <c r="O64" s="390">
        <f t="shared" ref="O64:Q64" si="173">O29/O$11</f>
        <v>3.5708911324512829E-2</v>
      </c>
      <c r="P64" s="390">
        <f t="shared" si="173"/>
        <v>-5.6923919298027762E-3</v>
      </c>
      <c r="Q64" s="129">
        <f t="shared" si="173"/>
        <v>-2.0080344347261671E-3</v>
      </c>
      <c r="R64" s="617"/>
      <c r="S64" s="389">
        <f>S29/S$11</f>
        <v>4.8188607358303218E-5</v>
      </c>
      <c r="T64" s="390">
        <f t="shared" ref="T64:V64" si="174">T29/T$11</f>
        <v>9.8596145135661228E-3</v>
      </c>
      <c r="U64" s="390">
        <f t="shared" si="174"/>
        <v>-1.8876015407377682E-4</v>
      </c>
      <c r="V64" s="129">
        <f t="shared" si="174"/>
        <v>4.1754426377149205E-3</v>
      </c>
      <c r="W64" s="617"/>
      <c r="X64" s="389">
        <f>X29/X$11</f>
        <v>-1.2408948852205195E-2</v>
      </c>
      <c r="Y64" s="390">
        <f t="shared" ref="Y64:AA64" si="175">Y29/Y$11</f>
        <v>4.9817830013012864E-3</v>
      </c>
      <c r="Z64" s="390">
        <f t="shared" si="175"/>
        <v>-1.0229043599025437E-2</v>
      </c>
      <c r="AA64" s="129">
        <f t="shared" si="175"/>
        <v>3.1050221379578329E-3</v>
      </c>
      <c r="AB64" s="617"/>
      <c r="AC64" s="389">
        <f>AC29/AC$11</f>
        <v>-2.0842865120877293E-2</v>
      </c>
      <c r="AD64" s="390">
        <f t="shared" ref="AD64:AF64" si="176">AD29/AD$11</f>
        <v>-1.1255907600686756E-2</v>
      </c>
      <c r="AE64" s="390">
        <f t="shared" si="176"/>
        <v>-1.7157327433084634E-2</v>
      </c>
      <c r="AF64" s="129">
        <f t="shared" si="176"/>
        <v>-2.6407545002176614E-2</v>
      </c>
      <c r="AG64" s="617"/>
      <c r="AH64" s="389">
        <f>AH29/AH$11</f>
        <v>-3.1750734967363553E-2</v>
      </c>
      <c r="AI64" s="390">
        <f t="shared" ref="AI64:AK64" si="177">AI29/AI$11</f>
        <v>-4.2043733777444275E-2</v>
      </c>
      <c r="AJ64" s="390">
        <f t="shared" si="177"/>
        <v>-8.3695540850868722E-2</v>
      </c>
      <c r="AK64" s="129">
        <f t="shared" si="177"/>
        <v>-6.5749100422358028E-2</v>
      </c>
      <c r="AL64" s="617"/>
      <c r="AM64" s="389">
        <f>AM29/AM$11</f>
        <v>-6.8588969666913455E-2</v>
      </c>
      <c r="AN64" s="390">
        <f t="shared" ref="AN64:AP64" si="178">AN29/AN$11</f>
        <v>-3.8395888028956729E-2</v>
      </c>
      <c r="AO64" s="390">
        <f t="shared" si="178"/>
        <v>-3.4478189585605098E-2</v>
      </c>
      <c r="AP64" s="129">
        <f t="shared" si="178"/>
        <v>-1.2169649669522735</v>
      </c>
      <c r="AQ64" s="886"/>
      <c r="AR64" s="389">
        <f>AR29/AR$11</f>
        <v>-5.7487187274802176E-2</v>
      </c>
      <c r="AS64" s="390">
        <f t="shared" ref="AS64:AU64" si="179">AS29/AS$11</f>
        <v>-4.8277733825225683E-2</v>
      </c>
      <c r="AT64" s="390">
        <f t="shared" si="179"/>
        <v>-2.1286021699213491E-2</v>
      </c>
      <c r="AU64" s="129">
        <f t="shared" si="179"/>
        <v>-6.7912567820485291E-3</v>
      </c>
      <c r="AV64" s="886"/>
      <c r="AW64" s="389">
        <f>AW29/AW$11</f>
        <v>-4.9827482533650116E-2</v>
      </c>
      <c r="AX64" s="390">
        <f t="shared" ref="AX64:AZ64" si="180">AX29/AX$11</f>
        <v>-0.7597263625524393</v>
      </c>
      <c r="AY64" s="390">
        <f t="shared" si="180"/>
        <v>-4.338282056696708E-2</v>
      </c>
      <c r="AZ64" s="129">
        <f t="shared" si="180"/>
        <v>-9.1080965581553666E-2</v>
      </c>
      <c r="BA64" s="886"/>
      <c r="BB64" s="389">
        <f>BB29/BB$11</f>
        <v>-3.594869408557657E-2</v>
      </c>
      <c r="BC64" s="390">
        <f t="shared" ref="BC64:BD64" si="181">BC29/BC$11</f>
        <v>-3.933533102661714E-2</v>
      </c>
      <c r="BD64" s="390">
        <f t="shared" si="181"/>
        <v>-0.38669068842250987</v>
      </c>
      <c r="BE64" s="58">
        <v>0</v>
      </c>
      <c r="BF64" s="886"/>
      <c r="BG64" s="48">
        <v>0</v>
      </c>
      <c r="BH64" s="101">
        <v>0</v>
      </c>
      <c r="BI64" s="101">
        <v>0</v>
      </c>
      <c r="BJ64" s="68">
        <v>0</v>
      </c>
      <c r="BK64" s="652"/>
      <c r="BL64" s="48">
        <v>0</v>
      </c>
      <c r="BM64" s="101">
        <v>0</v>
      </c>
      <c r="BN64" s="390">
        <f t="shared" ref="BN64:BV64" si="182">BN29/BN$11</f>
        <v>1.4476576871002549E-2</v>
      </c>
      <c r="BO64" s="390">
        <f t="shared" si="182"/>
        <v>3.5175739910646973E-3</v>
      </c>
      <c r="BP64" s="390">
        <f t="shared" si="182"/>
        <v>-3.3308756180820669E-3</v>
      </c>
      <c r="BQ64" s="390">
        <f t="shared" si="182"/>
        <v>-1.904582167759029E-2</v>
      </c>
      <c r="BR64" s="390">
        <f t="shared" si="182"/>
        <v>-5.5269187395424538E-2</v>
      </c>
      <c r="BS64" s="390">
        <f t="shared" si="182"/>
        <v>-0.33127750429659114</v>
      </c>
      <c r="BT64" s="390">
        <f t="shared" si="182"/>
        <v>-3.3062271882435108E-2</v>
      </c>
      <c r="BU64" s="390">
        <f t="shared" si="182"/>
        <v>-0.24213868403658265</v>
      </c>
      <c r="BV64" s="390">
        <f t="shared" si="182"/>
        <v>-9.1193351047271012E-2</v>
      </c>
      <c r="BW64" s="58">
        <v>0</v>
      </c>
    </row>
    <row r="65" spans="1:75" s="583" customFormat="1" ht="15.75" x14ac:dyDescent="0.25">
      <c r="A65" s="582" t="s">
        <v>268</v>
      </c>
      <c r="B65" s="129"/>
      <c r="C65" s="617"/>
      <c r="D65" s="811">
        <v>0</v>
      </c>
      <c r="E65" s="911">
        <v>0</v>
      </c>
      <c r="F65" s="911">
        <v>0</v>
      </c>
      <c r="G65" s="912">
        <v>0</v>
      </c>
      <c r="H65" s="945"/>
      <c r="I65" s="811">
        <v>0</v>
      </c>
      <c r="J65" s="911">
        <v>0</v>
      </c>
      <c r="K65" s="911">
        <v>0</v>
      </c>
      <c r="L65" s="912">
        <v>0</v>
      </c>
      <c r="M65" s="617"/>
      <c r="N65" s="389">
        <f>N33/N$11</f>
        <v>5.5249747547176348E-2</v>
      </c>
      <c r="O65" s="390">
        <f t="shared" ref="O65:Q65" si="183">O33/O$11</f>
        <v>4.6604162658539443E-2</v>
      </c>
      <c r="P65" s="390">
        <f t="shared" si="183"/>
        <v>4.9680586472784713E-3</v>
      </c>
      <c r="Q65" s="129">
        <f t="shared" si="183"/>
        <v>9.6051556205675806E-3</v>
      </c>
      <c r="R65" s="617"/>
      <c r="S65" s="389">
        <f>S33/S$11</f>
        <v>1.5177449382564694E-2</v>
      </c>
      <c r="T65" s="390">
        <f t="shared" ref="T65:V65" si="184">T33/T$11</f>
        <v>2.4917810537271826E-2</v>
      </c>
      <c r="U65" s="390">
        <f t="shared" si="184"/>
        <v>1.6417745058423257E-2</v>
      </c>
      <c r="V65" s="129">
        <f t="shared" si="184"/>
        <v>2.426685302464112E-2</v>
      </c>
      <c r="W65" s="617"/>
      <c r="X65" s="389">
        <f>X33/X$11</f>
        <v>1.4039851405834419E-2</v>
      </c>
      <c r="Y65" s="390">
        <f t="shared" ref="Y65:AA65" si="185">Y33/Y$11</f>
        <v>2.9986030921273648E-2</v>
      </c>
      <c r="Z65" s="390">
        <f t="shared" si="185"/>
        <v>1.4696315912081316E-2</v>
      </c>
      <c r="AA65" s="129">
        <f t="shared" si="185"/>
        <v>2.8756542584311619E-2</v>
      </c>
      <c r="AB65" s="617"/>
      <c r="AC65" s="389">
        <f>AC33/AC$11</f>
        <v>8.3617318010906477E-3</v>
      </c>
      <c r="AD65" s="390">
        <f t="shared" ref="AD65:AF65" si="186">AD33/AD$11</f>
        <v>1.9270542265672836E-2</v>
      </c>
      <c r="AE65" s="390">
        <f t="shared" si="186"/>
        <v>1.4075740681412915E-2</v>
      </c>
      <c r="AF65" s="129">
        <f t="shared" si="186"/>
        <v>5.3482150407752919E-3</v>
      </c>
      <c r="AG65" s="617"/>
      <c r="AH65" s="389">
        <f>AH33/AH$11</f>
        <v>-3.5649916081771486E-4</v>
      </c>
      <c r="AI65" s="390">
        <f t="shared" ref="AI65:AK65" si="187">AI33/AI$11</f>
        <v>-1.2033651975087096E-2</v>
      </c>
      <c r="AJ65" s="390">
        <f t="shared" si="187"/>
        <v>-4.7356021639900388E-2</v>
      </c>
      <c r="AK65" s="129">
        <f t="shared" si="187"/>
        <v>-2.9472361693578347E-2</v>
      </c>
      <c r="AL65" s="617"/>
      <c r="AM65" s="389">
        <f>AM33/AM$11</f>
        <v>2.2235553290700497E-3</v>
      </c>
      <c r="AN65" s="390">
        <f t="shared" ref="AN65:AP65" si="188">AN33/AN$11</f>
        <v>3.2327051631802599E-2</v>
      </c>
      <c r="AO65" s="390">
        <f t="shared" si="188"/>
        <v>3.37014091225738E-2</v>
      </c>
      <c r="AP65" s="129">
        <f t="shared" si="188"/>
        <v>-1.1426678553303899</v>
      </c>
      <c r="AQ65" s="886"/>
      <c r="AR65" s="389">
        <f>AR33/AR$11</f>
        <v>1.700787313888584E-2</v>
      </c>
      <c r="AS65" s="390">
        <f t="shared" ref="AS65:AU65" si="189">AS33/AS$11</f>
        <v>2.6554755162065142E-2</v>
      </c>
      <c r="AT65" s="390">
        <f t="shared" si="189"/>
        <v>5.3013468693547505E-2</v>
      </c>
      <c r="AU65" s="129">
        <f t="shared" si="189"/>
        <v>6.2067585716586243E-2</v>
      </c>
      <c r="AV65" s="886"/>
      <c r="AW65" s="389">
        <f>AW33/AW$11</f>
        <v>2.2324800114827653E-2</v>
      </c>
      <c r="AX65" s="390">
        <f t="shared" ref="AX65:AZ65" si="190">AX33/AX$11</f>
        <v>-0.6884698651412825</v>
      </c>
      <c r="AY65" s="390">
        <f t="shared" si="190"/>
        <v>3.3382517261761037E-2</v>
      </c>
      <c r="AZ65" s="129">
        <f t="shared" si="190"/>
        <v>-1.7021853073854142E-2</v>
      </c>
      <c r="BA65" s="886"/>
      <c r="BB65" s="389">
        <f>BB33/BB$11</f>
        <v>3.8966930144654036E-2</v>
      </c>
      <c r="BC65" s="390">
        <f t="shared" ref="BC65:BD65" si="191">BC33/BC$11</f>
        <v>2.9560208822822315E-2</v>
      </c>
      <c r="BD65" s="390">
        <f t="shared" si="191"/>
        <v>-0.32133130846553914</v>
      </c>
      <c r="BE65" s="58">
        <v>0</v>
      </c>
      <c r="BF65" s="886"/>
      <c r="BG65" s="48">
        <v>0</v>
      </c>
      <c r="BH65" s="101">
        <v>0</v>
      </c>
      <c r="BI65" s="101">
        <v>0</v>
      </c>
      <c r="BJ65" s="68">
        <v>0</v>
      </c>
      <c r="BK65" s="652"/>
      <c r="BL65" s="48">
        <v>0</v>
      </c>
      <c r="BM65" s="101">
        <v>0</v>
      </c>
      <c r="BN65" s="390">
        <f t="shared" ref="BN65:BV65" si="192">BN33/BN$11</f>
        <v>2.5448272470271347E-2</v>
      </c>
      <c r="BO65" s="390">
        <f t="shared" si="192"/>
        <v>2.0262388957892334E-2</v>
      </c>
      <c r="BP65" s="390">
        <f t="shared" si="192"/>
        <v>2.2151986892150383E-2</v>
      </c>
      <c r="BQ65" s="390">
        <f t="shared" si="192"/>
        <v>1.1665624355808417E-2</v>
      </c>
      <c r="BR65" s="390">
        <f t="shared" si="192"/>
        <v>-2.1848728944978638E-2</v>
      </c>
      <c r="BS65" s="390">
        <f t="shared" si="192"/>
        <v>-0.26029664708422384</v>
      </c>
      <c r="BT65" s="390">
        <f t="shared" si="192"/>
        <v>4.0000431460091357E-2</v>
      </c>
      <c r="BU65" s="390">
        <f t="shared" si="192"/>
        <v>-0.16861659414688024</v>
      </c>
      <c r="BV65" s="390">
        <f t="shared" si="192"/>
        <v>-2.0399034165177937E-2</v>
      </c>
      <c r="BW65" s="58">
        <v>0</v>
      </c>
    </row>
    <row r="66" spans="1:75" s="583" customFormat="1" ht="15.75" x14ac:dyDescent="0.25">
      <c r="A66" s="582" t="s">
        <v>269</v>
      </c>
      <c r="B66" s="129"/>
      <c r="C66" s="617"/>
      <c r="D66" s="811">
        <v>0</v>
      </c>
      <c r="E66" s="911">
        <v>0</v>
      </c>
      <c r="F66" s="911">
        <v>0</v>
      </c>
      <c r="G66" s="912">
        <v>0</v>
      </c>
      <c r="H66" s="945"/>
      <c r="I66" s="811">
        <v>0</v>
      </c>
      <c r="J66" s="911">
        <v>0</v>
      </c>
      <c r="K66" s="911">
        <v>0</v>
      </c>
      <c r="L66" s="912">
        <v>0</v>
      </c>
      <c r="M66" s="617"/>
      <c r="N66" s="392" t="s">
        <v>14</v>
      </c>
      <c r="O66" s="393" t="s">
        <v>14</v>
      </c>
      <c r="P66" s="393" t="s">
        <v>14</v>
      </c>
      <c r="Q66" s="394" t="s">
        <v>14</v>
      </c>
      <c r="R66" s="653"/>
      <c r="S66" s="392" t="s">
        <v>14</v>
      </c>
      <c r="T66" s="393" t="s">
        <v>14</v>
      </c>
      <c r="U66" s="393" t="s">
        <v>14</v>
      </c>
      <c r="V66" s="394" t="s">
        <v>14</v>
      </c>
      <c r="W66" s="653"/>
      <c r="X66" s="392" t="s">
        <v>14</v>
      </c>
      <c r="Y66" s="393" t="s">
        <v>14</v>
      </c>
      <c r="Z66" s="393" t="s">
        <v>14</v>
      </c>
      <c r="AA66" s="394" t="s">
        <v>14</v>
      </c>
      <c r="AB66" s="653"/>
      <c r="AC66" s="392" t="s">
        <v>14</v>
      </c>
      <c r="AD66" s="393" t="s">
        <v>14</v>
      </c>
      <c r="AE66" s="393" t="s">
        <v>14</v>
      </c>
      <c r="AF66" s="394" t="s">
        <v>14</v>
      </c>
      <c r="AG66" s="653"/>
      <c r="AH66" s="392" t="s">
        <v>14</v>
      </c>
      <c r="AI66" s="393" t="s">
        <v>14</v>
      </c>
      <c r="AJ66" s="393" t="s">
        <v>14</v>
      </c>
      <c r="AK66" s="394" t="s">
        <v>14</v>
      </c>
      <c r="AL66" s="653"/>
      <c r="AM66" s="392" t="s">
        <v>14</v>
      </c>
      <c r="AN66" s="393" t="s">
        <v>14</v>
      </c>
      <c r="AO66" s="393" t="s">
        <v>14</v>
      </c>
      <c r="AP66" s="394" t="s">
        <v>14</v>
      </c>
      <c r="AQ66" s="904"/>
      <c r="AR66" s="392" t="s">
        <v>14</v>
      </c>
      <c r="AS66" s="393" t="s">
        <v>14</v>
      </c>
      <c r="AT66" s="393" t="s">
        <v>14</v>
      </c>
      <c r="AU66" s="394" t="s">
        <v>14</v>
      </c>
      <c r="AV66" s="886"/>
      <c r="AW66" s="389">
        <f>AW38/AW$11</f>
        <v>2.2324800114827653E-2</v>
      </c>
      <c r="AX66" s="390">
        <f t="shared" ref="AX66:BD66" si="193">AX38/AX$11</f>
        <v>3.9926776216133018E-2</v>
      </c>
      <c r="AY66" s="390">
        <f t="shared" si="193"/>
        <v>3.3382517261761037E-2</v>
      </c>
      <c r="AZ66" s="129">
        <f t="shared" si="193"/>
        <v>4.5234618602514133E-2</v>
      </c>
      <c r="BA66" s="886"/>
      <c r="BB66" s="389">
        <f t="shared" si="193"/>
        <v>3.8966930144654036E-2</v>
      </c>
      <c r="BC66" s="390">
        <f t="shared" si="193"/>
        <v>2.9560208822822315E-2</v>
      </c>
      <c r="BD66" s="390">
        <f t="shared" si="193"/>
        <v>1.5521732410642575E-2</v>
      </c>
      <c r="BE66" s="58">
        <v>0</v>
      </c>
      <c r="BF66" s="886"/>
      <c r="BG66" s="48">
        <v>0</v>
      </c>
      <c r="BH66" s="101">
        <v>0</v>
      </c>
      <c r="BI66" s="101">
        <v>0</v>
      </c>
      <c r="BJ66" s="68">
        <v>0</v>
      </c>
      <c r="BK66" s="652"/>
      <c r="BL66" s="48">
        <v>0</v>
      </c>
      <c r="BM66" s="101">
        <v>0</v>
      </c>
      <c r="BN66" s="393" t="s">
        <v>14</v>
      </c>
      <c r="BO66" s="393" t="s">
        <v>14</v>
      </c>
      <c r="BP66" s="393" t="s">
        <v>14</v>
      </c>
      <c r="BQ66" s="393" t="s">
        <v>14</v>
      </c>
      <c r="BR66" s="393" t="s">
        <v>14</v>
      </c>
      <c r="BS66" s="393" t="s">
        <v>14</v>
      </c>
      <c r="BT66" s="393" t="s">
        <v>14</v>
      </c>
      <c r="BU66" s="390">
        <f>BU38/BU$11</f>
        <v>3.5329620400082196E-2</v>
      </c>
      <c r="BV66" s="390">
        <f>BV38/BV$11</f>
        <v>3.1222562207126155E-2</v>
      </c>
      <c r="BW66" s="58">
        <v>0</v>
      </c>
    </row>
    <row r="67" spans="1:75" x14ac:dyDescent="0.25">
      <c r="A67" s="94"/>
      <c r="B67" s="95"/>
      <c r="D67" s="116"/>
      <c r="E67" s="117"/>
      <c r="F67" s="117"/>
      <c r="G67" s="95"/>
      <c r="I67" s="116"/>
      <c r="J67" s="117"/>
      <c r="K67" s="117"/>
      <c r="L67" s="95"/>
      <c r="N67" s="116"/>
      <c r="O67" s="117"/>
      <c r="P67" s="117"/>
      <c r="Q67" s="95"/>
      <c r="S67" s="116"/>
      <c r="T67" s="117"/>
      <c r="U67" s="117"/>
      <c r="V67" s="95"/>
      <c r="X67" s="116"/>
      <c r="Y67" s="117"/>
      <c r="Z67" s="117"/>
      <c r="AA67" s="95"/>
      <c r="AC67" s="116"/>
      <c r="AD67" s="117"/>
      <c r="AE67" s="117"/>
      <c r="AF67" s="95"/>
      <c r="AH67" s="116"/>
      <c r="AI67" s="117"/>
      <c r="AJ67" s="117"/>
      <c r="AK67" s="95"/>
      <c r="AM67" s="116"/>
      <c r="AN67" s="117"/>
      <c r="AO67" s="117"/>
      <c r="AP67" s="95"/>
      <c r="AR67" s="116"/>
      <c r="AS67" s="117"/>
      <c r="AT67" s="117"/>
      <c r="AU67" s="95"/>
      <c r="AW67" s="116"/>
      <c r="AX67" s="117"/>
      <c r="AY67" s="117"/>
      <c r="AZ67" s="95"/>
      <c r="BB67" s="116"/>
      <c r="BC67" s="117"/>
      <c r="BD67" s="117"/>
      <c r="BE67" s="95"/>
      <c r="BG67" s="116"/>
      <c r="BH67" s="117"/>
      <c r="BI67" s="117"/>
      <c r="BJ67" s="95"/>
      <c r="BL67" s="116"/>
      <c r="BM67" s="117"/>
      <c r="BN67" s="117"/>
      <c r="BO67" s="117"/>
      <c r="BP67" s="117"/>
      <c r="BQ67" s="117"/>
      <c r="BR67" s="117"/>
      <c r="BS67" s="940"/>
      <c r="BT67" s="940"/>
      <c r="BU67" s="940"/>
      <c r="BV67" s="940"/>
      <c r="BW67" s="941"/>
    </row>
    <row r="68" spans="1:75" ht="6" customHeight="1" x14ac:dyDescent="0.25">
      <c r="A68" s="629"/>
      <c r="B68" s="7"/>
      <c r="D68" s="7"/>
      <c r="E68" s="7"/>
      <c r="F68" s="7"/>
      <c r="G68" s="7"/>
      <c r="I68" s="7"/>
      <c r="J68" s="7"/>
      <c r="K68" s="7"/>
      <c r="L68" s="7"/>
      <c r="N68" s="7"/>
      <c r="O68" s="7"/>
      <c r="P68" s="7"/>
      <c r="Q68" s="7"/>
      <c r="S68" s="7"/>
      <c r="T68" s="7"/>
      <c r="U68" s="7"/>
      <c r="V68" s="7"/>
      <c r="X68" s="7"/>
      <c r="Y68" s="7"/>
      <c r="Z68" s="7"/>
      <c r="AA68" s="7"/>
      <c r="AC68" s="7"/>
      <c r="AD68" s="7"/>
      <c r="AE68" s="7"/>
      <c r="AF68" s="7"/>
      <c r="AH68" s="7"/>
      <c r="AI68" s="7"/>
      <c r="AJ68" s="7"/>
      <c r="AK68" s="7"/>
      <c r="AM68" s="7"/>
      <c r="AN68" s="7"/>
      <c r="AO68" s="7"/>
      <c r="AP68" s="7"/>
      <c r="AR68" s="7"/>
      <c r="AS68" s="7"/>
      <c r="AT68" s="7"/>
      <c r="AU68" s="7"/>
      <c r="AW68" s="7"/>
      <c r="AX68" s="7"/>
      <c r="AY68" s="7"/>
      <c r="AZ68" s="7"/>
      <c r="BB68" s="7"/>
      <c r="BC68" s="7"/>
      <c r="BD68" s="7"/>
      <c r="BE68" s="7"/>
      <c r="BG68" s="7"/>
      <c r="BH68" s="7"/>
      <c r="BI68" s="7"/>
      <c r="BJ68" s="7"/>
      <c r="BL68" s="9"/>
      <c r="BM68" s="9"/>
      <c r="BN68" s="9"/>
      <c r="BO68" s="9"/>
      <c r="BP68" s="9"/>
      <c r="BQ68" s="9"/>
      <c r="BR68" s="9"/>
      <c r="BS68" s="832"/>
      <c r="BT68" s="832"/>
      <c r="BU68" s="832"/>
      <c r="BV68" s="832"/>
      <c r="BW68" s="832"/>
    </row>
    <row r="69" spans="1:75" x14ac:dyDescent="0.25">
      <c r="A69" s="826" t="s">
        <v>270</v>
      </c>
      <c r="B69" s="826"/>
      <c r="C69" s="826"/>
      <c r="D69" s="826"/>
      <c r="E69" s="826"/>
      <c r="F69" s="826"/>
      <c r="G69" s="826"/>
      <c r="H69" s="826"/>
      <c r="I69" s="826"/>
      <c r="J69" s="826"/>
      <c r="K69" s="826"/>
      <c r="L69" s="826"/>
      <c r="N69" s="7"/>
      <c r="O69" s="7"/>
      <c r="P69" s="7"/>
      <c r="Q69" s="7"/>
      <c r="S69" s="7"/>
      <c r="T69" s="7"/>
      <c r="U69" s="7"/>
      <c r="V69" s="7"/>
      <c r="X69" s="7"/>
      <c r="Y69" s="7"/>
      <c r="Z69" s="7"/>
      <c r="AA69" s="7"/>
      <c r="AC69" s="7"/>
      <c r="AD69" s="7"/>
      <c r="AE69" s="7"/>
      <c r="AF69" s="7"/>
      <c r="AH69" s="7"/>
      <c r="AI69" s="7"/>
      <c r="AJ69" s="7"/>
      <c r="AK69" s="7"/>
      <c r="AM69" s="7"/>
      <c r="AN69" s="7"/>
      <c r="AO69" s="7"/>
      <c r="AP69" s="7"/>
      <c r="AR69" s="7"/>
      <c r="AS69" s="7"/>
      <c r="AT69" s="7"/>
      <c r="AU69" s="7"/>
      <c r="AW69" s="7"/>
      <c r="AX69" s="7"/>
      <c r="AY69" s="7"/>
      <c r="AZ69" s="7"/>
      <c r="BB69" s="7"/>
      <c r="BC69" s="7"/>
      <c r="BD69" s="7"/>
      <c r="BE69" s="7"/>
      <c r="BG69" s="7"/>
      <c r="BH69" s="7"/>
      <c r="BI69" s="7"/>
      <c r="BJ69" s="7"/>
      <c r="BL69" s="9"/>
      <c r="BM69" s="9"/>
      <c r="BN69" s="9"/>
      <c r="BO69" s="9"/>
      <c r="BP69" s="9"/>
      <c r="BQ69" s="9"/>
      <c r="BR69" s="9"/>
      <c r="BS69" s="832"/>
      <c r="BT69" s="832"/>
      <c r="BU69" s="832"/>
      <c r="BV69" s="832"/>
      <c r="BW69" s="832"/>
    </row>
    <row r="70" spans="1:75" x14ac:dyDescent="0.25">
      <c r="A70" s="826" t="s">
        <v>271</v>
      </c>
      <c r="B70" s="826"/>
      <c r="C70" s="826"/>
      <c r="D70" s="826"/>
      <c r="E70" s="826"/>
      <c r="F70" s="826"/>
      <c r="G70" s="826"/>
      <c r="H70" s="826"/>
      <c r="I70" s="826"/>
      <c r="J70" s="826"/>
      <c r="K70" s="826"/>
      <c r="L70" s="826"/>
      <c r="N70" s="7"/>
      <c r="O70" s="7"/>
      <c r="P70" s="7"/>
      <c r="Q70" s="7"/>
      <c r="S70" s="7"/>
      <c r="T70" s="7"/>
      <c r="U70" s="7"/>
      <c r="V70" s="7"/>
      <c r="X70" s="7"/>
      <c r="Y70" s="7"/>
      <c r="Z70" s="7"/>
      <c r="AA70" s="7"/>
      <c r="AC70" s="7"/>
      <c r="AD70" s="7"/>
      <c r="AE70" s="7"/>
      <c r="AF70" s="7"/>
      <c r="AH70" s="7"/>
      <c r="AI70" s="7"/>
      <c r="AJ70" s="7"/>
      <c r="AK70" s="7"/>
      <c r="AM70" s="7"/>
      <c r="AN70" s="7"/>
      <c r="AO70" s="7"/>
      <c r="AP70" s="7"/>
      <c r="AR70" s="7"/>
      <c r="AS70" s="7"/>
      <c r="AT70" s="7"/>
      <c r="AU70" s="7"/>
      <c r="AW70" s="7"/>
      <c r="AX70" s="7"/>
      <c r="AY70" s="7"/>
      <c r="AZ70" s="7"/>
      <c r="BB70" s="7"/>
      <c r="BC70" s="7"/>
      <c r="BD70" s="7"/>
      <c r="BE70" s="7"/>
      <c r="BG70" s="7"/>
      <c r="BH70" s="7"/>
      <c r="BI70" s="7"/>
      <c r="BJ70" s="7"/>
      <c r="BL70" s="9"/>
      <c r="BM70" s="9"/>
      <c r="BN70" s="9"/>
      <c r="BO70" s="9"/>
      <c r="BP70" s="9"/>
      <c r="BQ70" s="9"/>
      <c r="BR70" s="9"/>
      <c r="BS70" s="832"/>
      <c r="BT70" s="832"/>
      <c r="BU70" s="832"/>
      <c r="BV70" s="832"/>
      <c r="BW70" s="832"/>
    </row>
    <row r="71" spans="1:75" x14ac:dyDescent="0.25">
      <c r="A71" s="826" t="s">
        <v>272</v>
      </c>
      <c r="B71" s="826"/>
      <c r="C71" s="396"/>
      <c r="D71" s="146"/>
      <c r="E71" s="146"/>
      <c r="F71" s="146"/>
      <c r="G71" s="146"/>
      <c r="H71" s="396"/>
      <c r="I71" s="146"/>
      <c r="J71" s="146"/>
      <c r="K71" s="146"/>
      <c r="L71" s="146"/>
      <c r="N71" s="7"/>
      <c r="O71" s="7"/>
      <c r="P71" s="7"/>
      <c r="Q71" s="7"/>
      <c r="S71" s="7"/>
      <c r="T71" s="7"/>
      <c r="U71" s="7"/>
      <c r="V71" s="7"/>
      <c r="X71" s="7"/>
      <c r="Y71" s="7"/>
      <c r="Z71" s="7"/>
      <c r="AA71" s="7"/>
      <c r="AC71" s="7"/>
      <c r="AD71" s="7"/>
      <c r="AE71" s="7"/>
      <c r="AF71" s="7"/>
      <c r="AH71" s="7"/>
      <c r="AI71" s="7"/>
      <c r="AJ71" s="7"/>
      <c r="AK71" s="7"/>
      <c r="AM71" s="7"/>
      <c r="AN71" s="7"/>
      <c r="AO71" s="7"/>
      <c r="AP71" s="7"/>
      <c r="AR71" s="7"/>
      <c r="AS71" s="7"/>
      <c r="AT71" s="7"/>
      <c r="AU71" s="7"/>
      <c r="AW71" s="7"/>
      <c r="AX71" s="7"/>
      <c r="AY71" s="7"/>
      <c r="AZ71" s="7"/>
      <c r="BB71" s="7"/>
      <c r="BC71" s="7"/>
      <c r="BD71" s="7"/>
      <c r="BE71" s="7"/>
      <c r="BG71" s="7"/>
      <c r="BH71" s="7"/>
      <c r="BI71" s="7"/>
      <c r="BJ71" s="7"/>
      <c r="BL71" s="9"/>
      <c r="BM71" s="9"/>
      <c r="BN71" s="9"/>
      <c r="BO71" s="9"/>
      <c r="BP71" s="9"/>
      <c r="BQ71" s="9"/>
      <c r="BR71" s="9"/>
      <c r="BS71" s="832"/>
      <c r="BT71" s="832"/>
      <c r="BU71" s="832"/>
      <c r="BV71" s="832"/>
      <c r="BW71" s="832"/>
    </row>
    <row r="72" spans="1:75" x14ac:dyDescent="0.25">
      <c r="A72" s="826" t="s">
        <v>273</v>
      </c>
      <c r="B72" s="826"/>
      <c r="C72" s="826"/>
      <c r="D72" s="826"/>
      <c r="E72" s="826"/>
      <c r="F72" s="826"/>
      <c r="G72" s="826"/>
      <c r="H72" s="826"/>
      <c r="I72" s="826"/>
      <c r="J72" s="826"/>
      <c r="K72" s="826"/>
      <c r="L72" s="826"/>
    </row>
    <row r="73" spans="1:75" ht="15" customHeight="1" x14ac:dyDescent="0.25">
      <c r="A73" s="808"/>
      <c r="B73" s="7"/>
      <c r="C73" s="873"/>
      <c r="D73" s="7"/>
      <c r="E73" s="7"/>
      <c r="F73" s="7"/>
      <c r="G73" s="7"/>
      <c r="H73" s="873"/>
      <c r="I73" s="7"/>
      <c r="J73" s="7"/>
      <c r="K73" s="7"/>
      <c r="L73" s="7"/>
      <c r="M73" s="873"/>
      <c r="N73" s="7"/>
      <c r="O73" s="7"/>
      <c r="P73" s="7"/>
      <c r="Q73" s="7"/>
      <c r="R73" s="873"/>
      <c r="S73" s="7"/>
      <c r="T73" s="7"/>
      <c r="U73" s="7"/>
      <c r="V73" s="7"/>
      <c r="W73" s="873"/>
      <c r="X73" s="7"/>
      <c r="Y73" s="7"/>
      <c r="Z73" s="7"/>
      <c r="AA73" s="7"/>
      <c r="AB73" s="873"/>
      <c r="AC73" s="7"/>
      <c r="AD73" s="7"/>
      <c r="AE73" s="7"/>
      <c r="AF73" s="7"/>
      <c r="AG73" s="873"/>
      <c r="AH73" s="7"/>
      <c r="AI73" s="7"/>
      <c r="AJ73" s="7"/>
      <c r="AK73" s="7"/>
      <c r="AL73" s="873"/>
      <c r="AM73" s="7"/>
      <c r="AN73" s="7"/>
      <c r="AO73" s="7"/>
      <c r="AP73" s="7"/>
      <c r="AQ73" s="873"/>
      <c r="AR73" s="7"/>
      <c r="AS73" s="7"/>
      <c r="AT73" s="7"/>
      <c r="AU73" s="7"/>
      <c r="AV73" s="873"/>
      <c r="AW73" s="7"/>
      <c r="AX73" s="7"/>
      <c r="AY73" s="7"/>
      <c r="AZ73" s="7"/>
      <c r="BA73" s="873"/>
      <c r="BB73" s="7"/>
      <c r="BC73" s="7"/>
      <c r="BD73" s="7"/>
      <c r="BE73" s="7"/>
      <c r="BF73" s="873"/>
      <c r="BG73" s="7"/>
      <c r="BH73" s="7"/>
      <c r="BI73" s="7"/>
      <c r="BJ73" s="7"/>
      <c r="BK73" s="289"/>
      <c r="BL73" s="7"/>
      <c r="BM73" s="7"/>
      <c r="BN73" s="7"/>
      <c r="BO73" s="7"/>
      <c r="BP73" s="7"/>
      <c r="BQ73" s="7"/>
      <c r="BR73" s="7"/>
      <c r="BS73" s="7"/>
      <c r="BT73" s="7"/>
      <c r="BU73" s="7"/>
      <c r="BV73" s="7"/>
      <c r="BW73" s="7"/>
    </row>
    <row r="74" spans="1:75" x14ac:dyDescent="0.25">
      <c r="A74" s="822" t="s">
        <v>156</v>
      </c>
      <c r="B74" s="823"/>
      <c r="C74" s="874"/>
      <c r="D74" s="819">
        <v>2012</v>
      </c>
      <c r="E74" s="820"/>
      <c r="F74" s="820"/>
      <c r="G74" s="821"/>
      <c r="H74" s="291"/>
      <c r="I74" s="819">
        <v>2013</v>
      </c>
      <c r="J74" s="820"/>
      <c r="K74" s="820"/>
      <c r="L74" s="821"/>
      <c r="M74" s="291"/>
      <c r="N74" s="819">
        <v>2014</v>
      </c>
      <c r="O74" s="820"/>
      <c r="P74" s="820"/>
      <c r="Q74" s="821"/>
      <c r="R74" s="291"/>
      <c r="S74" s="819">
        <v>2015</v>
      </c>
      <c r="T74" s="820"/>
      <c r="U74" s="820"/>
      <c r="V74" s="821"/>
      <c r="W74" s="291"/>
      <c r="X74" s="819">
        <v>2016</v>
      </c>
      <c r="Y74" s="820"/>
      <c r="Z74" s="820"/>
      <c r="AA74" s="821"/>
      <c r="AB74" s="291"/>
      <c r="AC74" s="819">
        <v>2017</v>
      </c>
      <c r="AD74" s="820"/>
      <c r="AE74" s="820"/>
      <c r="AF74" s="821"/>
      <c r="AG74" s="874"/>
      <c r="AH74" s="819">
        <v>2018</v>
      </c>
      <c r="AI74" s="820"/>
      <c r="AJ74" s="820"/>
      <c r="AK74" s="821"/>
      <c r="AL74" s="874"/>
      <c r="AM74" s="819">
        <v>2019</v>
      </c>
      <c r="AN74" s="820"/>
      <c r="AO74" s="820"/>
      <c r="AP74" s="821"/>
      <c r="AQ74" s="291"/>
      <c r="AR74" s="819">
        <v>2020</v>
      </c>
      <c r="AS74" s="820"/>
      <c r="AT74" s="820"/>
      <c r="AU74" s="821"/>
      <c r="AV74" s="291"/>
      <c r="AW74" s="819">
        <v>2021</v>
      </c>
      <c r="AX74" s="820"/>
      <c r="AY74" s="820"/>
      <c r="AZ74" s="821"/>
      <c r="BA74" s="291"/>
      <c r="BB74" s="819">
        <v>2022</v>
      </c>
      <c r="BC74" s="820"/>
      <c r="BD74" s="820"/>
      <c r="BE74" s="821"/>
      <c r="BF74" s="291"/>
      <c r="BG74" s="819">
        <v>2023</v>
      </c>
      <c r="BH74" s="820"/>
      <c r="BI74" s="820"/>
      <c r="BJ74" s="821"/>
      <c r="BK74" s="875"/>
      <c r="BL74" s="11"/>
      <c r="BM74" s="12"/>
      <c r="BN74" s="12"/>
      <c r="BO74" s="12"/>
      <c r="BP74" s="12"/>
      <c r="BQ74" s="12"/>
      <c r="BR74" s="13"/>
      <c r="BS74" s="876"/>
      <c r="BT74" s="876"/>
      <c r="BU74" s="876"/>
      <c r="BV74" s="876"/>
      <c r="BW74" s="877"/>
    </row>
    <row r="75" spans="1:75" s="28" customFormat="1" x14ac:dyDescent="0.25">
      <c r="A75" s="824"/>
      <c r="B75" s="825"/>
      <c r="C75" s="878"/>
      <c r="D75" s="18" t="s">
        <v>149</v>
      </c>
      <c r="E75" s="19" t="s">
        <v>150</v>
      </c>
      <c r="F75" s="19" t="s">
        <v>151</v>
      </c>
      <c r="G75" s="20" t="s">
        <v>152</v>
      </c>
      <c r="H75" s="294"/>
      <c r="I75" s="18" t="s">
        <v>149</v>
      </c>
      <c r="J75" s="19" t="s">
        <v>150</v>
      </c>
      <c r="K75" s="19" t="s">
        <v>151</v>
      </c>
      <c r="L75" s="20" t="s">
        <v>152</v>
      </c>
      <c r="M75" s="295"/>
      <c r="N75" s="18" t="s">
        <v>153</v>
      </c>
      <c r="O75" s="19" t="s">
        <v>150</v>
      </c>
      <c r="P75" s="19" t="s">
        <v>151</v>
      </c>
      <c r="Q75" s="20" t="s">
        <v>152</v>
      </c>
      <c r="R75" s="295"/>
      <c r="S75" s="18" t="s">
        <v>149</v>
      </c>
      <c r="T75" s="19" t="s">
        <v>150</v>
      </c>
      <c r="U75" s="19" t="s">
        <v>151</v>
      </c>
      <c r="V75" s="20" t="s">
        <v>152</v>
      </c>
      <c r="W75" s="295"/>
      <c r="X75" s="18" t="s">
        <v>149</v>
      </c>
      <c r="Y75" s="19" t="s">
        <v>150</v>
      </c>
      <c r="Z75" s="19" t="s">
        <v>151</v>
      </c>
      <c r="AA75" s="20" t="s">
        <v>152</v>
      </c>
      <c r="AB75" s="295"/>
      <c r="AC75" s="18" t="s">
        <v>149</v>
      </c>
      <c r="AD75" s="19" t="s">
        <v>150</v>
      </c>
      <c r="AE75" s="19" t="s">
        <v>151</v>
      </c>
      <c r="AF75" s="20" t="s">
        <v>152</v>
      </c>
      <c r="AG75" s="878"/>
      <c r="AH75" s="18" t="s">
        <v>149</v>
      </c>
      <c r="AI75" s="19" t="s">
        <v>150</v>
      </c>
      <c r="AJ75" s="19" t="s">
        <v>151</v>
      </c>
      <c r="AK75" s="20" t="s">
        <v>152</v>
      </c>
      <c r="AL75" s="878"/>
      <c r="AM75" s="18" t="s">
        <v>149</v>
      </c>
      <c r="AN75" s="19" t="s">
        <v>150</v>
      </c>
      <c r="AO75" s="19" t="s">
        <v>151</v>
      </c>
      <c r="AP75" s="20" t="s">
        <v>152</v>
      </c>
      <c r="AQ75" s="295"/>
      <c r="AR75" s="18" t="s">
        <v>149</v>
      </c>
      <c r="AS75" s="19" t="s">
        <v>150</v>
      </c>
      <c r="AT75" s="19" t="s">
        <v>151</v>
      </c>
      <c r="AU75" s="20" t="s">
        <v>152</v>
      </c>
      <c r="AV75" s="295"/>
      <c r="AW75" s="18" t="s">
        <v>149</v>
      </c>
      <c r="AX75" s="19" t="s">
        <v>150</v>
      </c>
      <c r="AY75" s="19" t="s">
        <v>151</v>
      </c>
      <c r="AZ75" s="20" t="s">
        <v>152</v>
      </c>
      <c r="BA75" s="295"/>
      <c r="BB75" s="18" t="s">
        <v>149</v>
      </c>
      <c r="BC75" s="19" t="s">
        <v>150</v>
      </c>
      <c r="BD75" s="19" t="s">
        <v>250</v>
      </c>
      <c r="BE75" s="20" t="s">
        <v>152</v>
      </c>
      <c r="BF75" s="295"/>
      <c r="BG75" s="18" t="s">
        <v>149</v>
      </c>
      <c r="BH75" s="19" t="s">
        <v>150</v>
      </c>
      <c r="BI75" s="19" t="s">
        <v>151</v>
      </c>
      <c r="BJ75" s="20" t="s">
        <v>152</v>
      </c>
      <c r="BK75" s="879"/>
      <c r="BL75" s="24">
        <v>2012</v>
      </c>
      <c r="BM75" s="25">
        <v>2013</v>
      </c>
      <c r="BN75" s="25" t="s">
        <v>19</v>
      </c>
      <c r="BO75" s="25">
        <v>2015</v>
      </c>
      <c r="BP75" s="25">
        <v>2016</v>
      </c>
      <c r="BQ75" s="25">
        <v>2017</v>
      </c>
      <c r="BR75" s="25">
        <v>2018</v>
      </c>
      <c r="BS75" s="880">
        <v>2019</v>
      </c>
      <c r="BT75" s="880">
        <v>2020</v>
      </c>
      <c r="BU75" s="880">
        <v>2021</v>
      </c>
      <c r="BV75" s="880" t="s">
        <v>18</v>
      </c>
      <c r="BW75" s="881">
        <v>2023</v>
      </c>
    </row>
    <row r="76" spans="1:75" ht="6" customHeight="1" x14ac:dyDescent="0.25"/>
    <row r="77" spans="1:75" x14ac:dyDescent="0.25">
      <c r="A77" s="156"/>
      <c r="B77" s="157"/>
      <c r="D77" s="158"/>
      <c r="E77" s="159"/>
      <c r="F77" s="159"/>
      <c r="G77" s="160"/>
      <c r="I77" s="158"/>
      <c r="J77" s="159"/>
      <c r="K77" s="159"/>
      <c r="L77" s="160"/>
      <c r="N77" s="158"/>
      <c r="O77" s="159"/>
      <c r="P77" s="159"/>
      <c r="Q77" s="160"/>
      <c r="S77" s="158"/>
      <c r="T77" s="159"/>
      <c r="U77" s="159"/>
      <c r="V77" s="160"/>
      <c r="X77" s="158"/>
      <c r="Y77" s="159"/>
      <c r="Z77" s="159"/>
      <c r="AA77" s="160"/>
      <c r="AC77" s="158"/>
      <c r="AD77" s="159"/>
      <c r="AE77" s="159"/>
      <c r="AF77" s="160"/>
      <c r="AH77" s="158"/>
      <c r="AI77" s="159"/>
      <c r="AJ77" s="159"/>
      <c r="AK77" s="160"/>
      <c r="AM77" s="158"/>
      <c r="AN77" s="159"/>
      <c r="AO77" s="159"/>
      <c r="AP77" s="160"/>
      <c r="AR77" s="158"/>
      <c r="AS77" s="159"/>
      <c r="AT77" s="159"/>
      <c r="AU77" s="160"/>
      <c r="AW77" s="158"/>
      <c r="AX77" s="159"/>
      <c r="AY77" s="159"/>
      <c r="AZ77" s="160"/>
      <c r="BB77" s="158"/>
      <c r="BC77" s="159"/>
      <c r="BD77" s="159"/>
      <c r="BE77" s="160"/>
      <c r="BG77" s="158"/>
      <c r="BH77" s="159"/>
      <c r="BI77" s="159"/>
      <c r="BJ77" s="160"/>
      <c r="BL77" s="158"/>
      <c r="BM77" s="159"/>
      <c r="BN77" s="159"/>
      <c r="BO77" s="159"/>
      <c r="BP77" s="159"/>
      <c r="BQ77" s="159"/>
      <c r="BR77" s="159"/>
      <c r="BS77" s="947"/>
      <c r="BT77" s="947"/>
      <c r="BU77" s="947"/>
      <c r="BV77" s="947"/>
      <c r="BW77" s="948"/>
    </row>
    <row r="78" spans="1:75" s="113" customFormat="1" ht="15" customHeight="1" x14ac:dyDescent="0.25">
      <c r="A78" s="508" t="s">
        <v>5</v>
      </c>
      <c r="B78" s="510"/>
      <c r="C78" s="654"/>
      <c r="D78" s="41">
        <v>0</v>
      </c>
      <c r="E78" s="42">
        <v>0</v>
      </c>
      <c r="F78" s="42">
        <v>0</v>
      </c>
      <c r="G78" s="43">
        <v>0</v>
      </c>
      <c r="H78" s="885"/>
      <c r="I78" s="41">
        <v>0</v>
      </c>
      <c r="J78" s="42">
        <v>0</v>
      </c>
      <c r="K78" s="42">
        <v>0</v>
      </c>
      <c r="L78" s="43">
        <v>0</v>
      </c>
      <c r="M78" s="885"/>
      <c r="N78" s="41">
        <v>3.1168166499999996</v>
      </c>
      <c r="O78" s="42">
        <v>6.0462986200000008</v>
      </c>
      <c r="P78" s="42">
        <v>12.393029889999998</v>
      </c>
      <c r="Q78" s="43">
        <v>35.589586639999879</v>
      </c>
      <c r="R78" s="885"/>
      <c r="S78" s="41">
        <v>15.651919450000003</v>
      </c>
      <c r="T78" s="42">
        <v>15.767456649999996</v>
      </c>
      <c r="U78" s="42">
        <v>17.932083389999988</v>
      </c>
      <c r="V78" s="43">
        <v>31.411431870000001</v>
      </c>
      <c r="W78" s="885"/>
      <c r="X78" s="41">
        <v>18.454977030000002</v>
      </c>
      <c r="Y78" s="42">
        <v>28.730226610000031</v>
      </c>
      <c r="Z78" s="42">
        <v>39.162791799999965</v>
      </c>
      <c r="AA78" s="43">
        <v>56.428471670000057</v>
      </c>
      <c r="AB78" s="885"/>
      <c r="AC78" s="41">
        <v>21.707760550000028</v>
      </c>
      <c r="AD78" s="42">
        <v>36.136957030000033</v>
      </c>
      <c r="AE78" s="42">
        <v>43.169885949999994</v>
      </c>
      <c r="AF78" s="43">
        <v>69.454930050000172</v>
      </c>
      <c r="AG78" s="885"/>
      <c r="AH78" s="41">
        <v>16.089033910000015</v>
      </c>
      <c r="AI78" s="42">
        <v>23.101691409999962</v>
      </c>
      <c r="AJ78" s="42">
        <v>29.1730372</v>
      </c>
      <c r="AK78" s="43">
        <v>49.630431419999944</v>
      </c>
      <c r="AL78" s="885"/>
      <c r="AM78" s="41">
        <v>15.74365836000001</v>
      </c>
      <c r="AN78" s="42">
        <v>23.520335410000005</v>
      </c>
      <c r="AO78" s="42">
        <v>19.901651829999988</v>
      </c>
      <c r="AP78" s="43">
        <v>29.892278170000004</v>
      </c>
      <c r="AQ78" s="886"/>
      <c r="AR78" s="41">
        <v>11.124212419999996</v>
      </c>
      <c r="AS78" s="42">
        <v>6.113305050000001</v>
      </c>
      <c r="AT78" s="42">
        <v>10.177852470000001</v>
      </c>
      <c r="AU78" s="43">
        <v>11.357865139999998</v>
      </c>
      <c r="AV78" s="886"/>
      <c r="AW78" s="41">
        <v>8.7585067499999916</v>
      </c>
      <c r="AX78" s="42">
        <v>11.419761029999995</v>
      </c>
      <c r="AY78" s="42">
        <v>6.2560811500000018</v>
      </c>
      <c r="AZ78" s="43">
        <v>9.948397120000001</v>
      </c>
      <c r="BA78" s="886"/>
      <c r="BB78" s="41">
        <v>3.7954307599999999</v>
      </c>
      <c r="BC78" s="42">
        <v>4.7488765599999967</v>
      </c>
      <c r="BD78" s="42">
        <v>1.6547016899999991</v>
      </c>
      <c r="BE78" s="43">
        <v>0</v>
      </c>
      <c r="BF78" s="886"/>
      <c r="BG78" s="41">
        <v>0</v>
      </c>
      <c r="BH78" s="42">
        <v>0</v>
      </c>
      <c r="BI78" s="42">
        <v>0</v>
      </c>
      <c r="BJ78" s="43">
        <v>0</v>
      </c>
      <c r="BK78" s="887"/>
      <c r="BL78" s="888">
        <f t="shared" ref="BL78" si="194">SUM(D78:G78)</f>
        <v>0</v>
      </c>
      <c r="BM78" s="889">
        <f t="shared" ref="BM78" si="195">SUM(I78:L78)</f>
        <v>0</v>
      </c>
      <c r="BN78" s="889">
        <f t="shared" ref="BN78" si="196">SUM(N78:Q78)</f>
        <v>57.145731799999879</v>
      </c>
      <c r="BO78" s="889">
        <f t="shared" ref="BO78" si="197">SUM(S78:V78)</f>
        <v>80.762891359999998</v>
      </c>
      <c r="BP78" s="889">
        <f t="shared" ref="BP78" si="198">SUM(X78:AA78)</f>
        <v>142.77646711000006</v>
      </c>
      <c r="BQ78" s="889">
        <f t="shared" ref="BQ78" si="199">SUM(AC78:AF78)</f>
        <v>170.46953358000025</v>
      </c>
      <c r="BR78" s="889">
        <f t="shared" ref="BR78" si="200">SUM(AH78:AK78)</f>
        <v>117.99419393999992</v>
      </c>
      <c r="BS78" s="889">
        <f t="shared" ref="BS78" si="201">SUM(AM78:AP78)</f>
        <v>89.057923770000002</v>
      </c>
      <c r="BT78" s="889">
        <f t="shared" ref="BT78" si="202">SUM(AR78:AU78)</f>
        <v>38.773235079999992</v>
      </c>
      <c r="BU78" s="889">
        <f t="shared" ref="BU78" si="203">SUM(AW78:AZ78)</f>
        <v>36.382746049999987</v>
      </c>
      <c r="BV78" s="889">
        <f t="shared" ref="BV78" si="204">SUM(BB78:BE78)</f>
        <v>10.199009009999996</v>
      </c>
      <c r="BW78" s="890">
        <f t="shared" ref="BW78" si="205">SUM(BG78:BJ78)</f>
        <v>0</v>
      </c>
    </row>
    <row r="79" spans="1:75" x14ac:dyDescent="0.25">
      <c r="A79" s="179"/>
      <c r="B79" s="180"/>
      <c r="D79" s="143"/>
      <c r="E79" s="144"/>
      <c r="F79" s="144"/>
      <c r="G79" s="145"/>
      <c r="I79" s="143"/>
      <c r="J79" s="144"/>
      <c r="K79" s="144"/>
      <c r="L79" s="145"/>
      <c r="N79" s="143"/>
      <c r="O79" s="144"/>
      <c r="P79" s="144"/>
      <c r="Q79" s="145"/>
      <c r="S79" s="143"/>
      <c r="T79" s="144"/>
      <c r="U79" s="144"/>
      <c r="V79" s="145"/>
      <c r="X79" s="143"/>
      <c r="Y79" s="144"/>
      <c r="Z79" s="144"/>
      <c r="AA79" s="145"/>
      <c r="AC79" s="143"/>
      <c r="AD79" s="144"/>
      <c r="AE79" s="144"/>
      <c r="AF79" s="145"/>
      <c r="AH79" s="143"/>
      <c r="AI79" s="144"/>
      <c r="AJ79" s="144"/>
      <c r="AK79" s="145"/>
      <c r="AM79" s="143"/>
      <c r="AN79" s="144"/>
      <c r="AO79" s="144"/>
      <c r="AP79" s="145"/>
      <c r="AR79" s="143"/>
      <c r="AS79" s="144"/>
      <c r="AT79" s="144"/>
      <c r="AU79" s="145"/>
      <c r="AW79" s="143"/>
      <c r="AX79" s="144"/>
      <c r="AY79" s="144"/>
      <c r="AZ79" s="145"/>
      <c r="BB79" s="143"/>
      <c r="BC79" s="144"/>
      <c r="BD79" s="144"/>
      <c r="BE79" s="145"/>
      <c r="BG79" s="143"/>
      <c r="BH79" s="144"/>
      <c r="BI79" s="144"/>
      <c r="BJ79" s="145"/>
      <c r="BL79" s="143"/>
      <c r="BM79" s="144"/>
      <c r="BN79" s="144"/>
      <c r="BO79" s="144"/>
      <c r="BP79" s="144"/>
      <c r="BQ79" s="144"/>
      <c r="BR79" s="144"/>
      <c r="BS79" s="949"/>
      <c r="BT79" s="949"/>
      <c r="BU79" s="949"/>
      <c r="BV79" s="949"/>
      <c r="BW79" s="950"/>
    </row>
    <row r="80" spans="1:75" ht="6" customHeight="1" x14ac:dyDescent="0.25">
      <c r="A80" s="808"/>
      <c r="B80" s="7"/>
      <c r="C80" s="873"/>
      <c r="D80" s="7"/>
      <c r="E80" s="7"/>
      <c r="F80" s="7"/>
      <c r="G80" s="7"/>
      <c r="H80" s="873"/>
      <c r="I80" s="7"/>
      <c r="J80" s="7"/>
      <c r="K80" s="7"/>
      <c r="L80" s="7"/>
      <c r="M80" s="873"/>
      <c r="N80" s="7"/>
      <c r="O80" s="7"/>
      <c r="P80" s="7"/>
      <c r="Q80" s="7"/>
      <c r="R80" s="873"/>
      <c r="S80" s="7"/>
      <c r="T80" s="7"/>
      <c r="U80" s="7"/>
      <c r="V80" s="7"/>
      <c r="W80" s="873"/>
      <c r="X80" s="7"/>
      <c r="Y80" s="7"/>
      <c r="Z80" s="7"/>
      <c r="AA80" s="7"/>
      <c r="AB80" s="873"/>
      <c r="AC80" s="7"/>
      <c r="AD80" s="7"/>
      <c r="AE80" s="7"/>
      <c r="AF80" s="7"/>
      <c r="AG80" s="873"/>
      <c r="AH80" s="7"/>
      <c r="AI80" s="7"/>
      <c r="AJ80" s="7"/>
      <c r="AK80" s="7"/>
      <c r="AL80" s="873"/>
      <c r="AM80" s="7"/>
      <c r="AN80" s="7"/>
      <c r="AO80" s="7"/>
      <c r="AP80" s="7"/>
      <c r="AQ80" s="873"/>
      <c r="AR80" s="7"/>
      <c r="AS80" s="7"/>
      <c r="AT80" s="7"/>
      <c r="AU80" s="7"/>
      <c r="AV80" s="873"/>
      <c r="AW80" s="7"/>
      <c r="AX80" s="7"/>
      <c r="AY80" s="7"/>
      <c r="AZ80" s="7"/>
      <c r="BA80" s="873"/>
      <c r="BB80" s="7"/>
      <c r="BC80" s="7"/>
      <c r="BD80" s="7"/>
      <c r="BE80" s="7"/>
      <c r="BF80" s="873"/>
      <c r="BG80" s="7"/>
      <c r="BH80" s="7"/>
      <c r="BI80" s="7"/>
      <c r="BJ80" s="7"/>
      <c r="BK80" s="289"/>
      <c r="BL80" s="7"/>
      <c r="BM80" s="7"/>
      <c r="BN80" s="7"/>
      <c r="BO80" s="7"/>
      <c r="BP80" s="7"/>
      <c r="BQ80" s="7"/>
      <c r="BR80" s="7"/>
      <c r="BS80" s="7"/>
      <c r="BT80" s="7"/>
      <c r="BU80" s="7"/>
      <c r="BV80" s="7"/>
      <c r="BW80" s="7"/>
    </row>
    <row r="81" spans="1:75" ht="15" customHeight="1" x14ac:dyDescent="0.25">
      <c r="A81" s="283" t="s">
        <v>270</v>
      </c>
      <c r="B81" s="7"/>
      <c r="C81" s="873"/>
      <c r="D81" s="7"/>
      <c r="E81" s="7"/>
      <c r="F81" s="7"/>
      <c r="G81" s="7"/>
      <c r="H81" s="873"/>
      <c r="I81" s="7"/>
      <c r="J81" s="7"/>
      <c r="K81" s="7"/>
      <c r="L81" s="7"/>
      <c r="M81" s="873"/>
      <c r="N81" s="7"/>
      <c r="O81" s="7"/>
      <c r="P81" s="7"/>
      <c r="Q81" s="7"/>
      <c r="R81" s="873"/>
      <c r="S81" s="7"/>
      <c r="T81" s="7"/>
      <c r="U81" s="7"/>
      <c r="V81" s="7"/>
      <c r="W81" s="873"/>
      <c r="X81" s="7"/>
      <c r="Y81" s="7"/>
      <c r="Z81" s="7"/>
      <c r="AA81" s="7"/>
      <c r="AB81" s="873"/>
      <c r="AC81" s="7"/>
      <c r="AD81" s="7"/>
      <c r="AE81" s="7"/>
      <c r="AF81" s="7"/>
      <c r="AG81" s="873"/>
      <c r="AH81" s="7"/>
      <c r="AI81" s="7"/>
      <c r="AJ81" s="7"/>
      <c r="AK81" s="7"/>
      <c r="AL81" s="873"/>
      <c r="AM81" s="7"/>
      <c r="AN81" s="7"/>
      <c r="AO81" s="7"/>
      <c r="AP81" s="7"/>
      <c r="AQ81" s="873"/>
      <c r="AR81" s="7"/>
      <c r="AS81" s="7"/>
      <c r="AT81" s="7"/>
      <c r="AU81" s="7"/>
      <c r="AV81" s="873"/>
      <c r="AW81" s="7"/>
      <c r="AX81" s="7"/>
      <c r="AY81" s="7"/>
      <c r="AZ81" s="7"/>
      <c r="BA81" s="873"/>
      <c r="BB81" s="7"/>
      <c r="BC81" s="7"/>
      <c r="BD81" s="7"/>
      <c r="BE81" s="7"/>
      <c r="BF81" s="873"/>
      <c r="BG81" s="7"/>
      <c r="BH81" s="7"/>
      <c r="BI81" s="7"/>
      <c r="BJ81" s="7"/>
      <c r="BK81" s="289"/>
      <c r="BL81" s="7"/>
      <c r="BM81" s="7"/>
      <c r="BN81" s="7"/>
      <c r="BO81" s="7"/>
      <c r="BP81" s="7"/>
      <c r="BQ81" s="7"/>
      <c r="BR81" s="7"/>
      <c r="BS81" s="7"/>
      <c r="BT81" s="7"/>
      <c r="BU81" s="7"/>
      <c r="BV81" s="7"/>
      <c r="BW81" s="7"/>
    </row>
    <row r="82" spans="1:75" ht="15" customHeight="1" x14ac:dyDescent="0.25">
      <c r="A82" s="283" t="s">
        <v>271</v>
      </c>
      <c r="B82" s="7"/>
      <c r="C82" s="873"/>
      <c r="D82" s="7"/>
      <c r="E82" s="7"/>
      <c r="F82" s="7"/>
      <c r="G82" s="7"/>
      <c r="H82" s="873"/>
      <c r="I82" s="7"/>
      <c r="J82" s="7"/>
      <c r="K82" s="7"/>
      <c r="L82" s="7"/>
      <c r="M82" s="873"/>
      <c r="N82" s="7"/>
      <c r="O82" s="7"/>
      <c r="P82" s="7"/>
      <c r="Q82" s="7"/>
      <c r="R82" s="873"/>
      <c r="S82" s="7"/>
      <c r="T82" s="7"/>
      <c r="U82" s="7"/>
      <c r="V82" s="7"/>
      <c r="W82" s="873"/>
      <c r="X82" s="7"/>
      <c r="Y82" s="7"/>
      <c r="Z82" s="7"/>
      <c r="AA82" s="7"/>
      <c r="AB82" s="873"/>
      <c r="AC82" s="7"/>
      <c r="AD82" s="7"/>
      <c r="AE82" s="7"/>
      <c r="AF82" s="7"/>
      <c r="AG82" s="873"/>
      <c r="AH82" s="7"/>
      <c r="AI82" s="7"/>
      <c r="AJ82" s="7"/>
      <c r="AK82" s="7"/>
      <c r="AL82" s="873"/>
      <c r="AM82" s="7"/>
      <c r="AN82" s="7"/>
      <c r="AO82" s="7"/>
      <c r="AP82" s="7"/>
      <c r="AQ82" s="873"/>
      <c r="AR82" s="7"/>
      <c r="AS82" s="7"/>
      <c r="AT82" s="7"/>
      <c r="AU82" s="7"/>
      <c r="AV82" s="873"/>
      <c r="AW82" s="7"/>
      <c r="AX82" s="7"/>
      <c r="AY82" s="7"/>
      <c r="AZ82" s="7"/>
      <c r="BA82" s="873"/>
      <c r="BB82" s="7"/>
      <c r="BC82" s="7"/>
      <c r="BD82" s="7"/>
      <c r="BE82" s="7"/>
      <c r="BF82" s="873"/>
      <c r="BG82" s="7"/>
      <c r="BH82" s="7"/>
      <c r="BI82" s="7"/>
      <c r="BJ82" s="7"/>
      <c r="BK82" s="289"/>
      <c r="BL82" s="7"/>
      <c r="BM82" s="7"/>
      <c r="BN82" s="7"/>
      <c r="BO82" s="7"/>
      <c r="BP82" s="7"/>
      <c r="BQ82" s="7"/>
      <c r="BR82" s="7"/>
      <c r="BS82" s="7"/>
      <c r="BT82" s="7"/>
      <c r="BU82" s="7"/>
      <c r="BV82" s="7"/>
      <c r="BW82" s="7"/>
    </row>
    <row r="83" spans="1:75" ht="15" customHeight="1" x14ac:dyDescent="0.25">
      <c r="A83" s="808"/>
      <c r="B83" s="7"/>
      <c r="C83" s="873"/>
      <c r="D83" s="7"/>
      <c r="E83" s="7"/>
      <c r="F83" s="7"/>
      <c r="G83" s="7"/>
      <c r="H83" s="873"/>
      <c r="I83" s="7"/>
      <c r="J83" s="7"/>
      <c r="K83" s="7"/>
      <c r="L83" s="7"/>
      <c r="M83" s="873"/>
      <c r="N83" s="7"/>
      <c r="O83" s="7"/>
      <c r="P83" s="7"/>
      <c r="Q83" s="7"/>
      <c r="R83" s="873"/>
      <c r="S83" s="7"/>
      <c r="T83" s="7"/>
      <c r="U83" s="7"/>
      <c r="V83" s="7"/>
      <c r="W83" s="873"/>
      <c r="X83" s="7"/>
      <c r="Y83" s="7"/>
      <c r="Z83" s="7"/>
      <c r="AA83" s="7"/>
      <c r="AB83" s="873"/>
      <c r="AC83" s="7"/>
      <c r="AD83" s="7"/>
      <c r="AE83" s="7"/>
      <c r="AF83" s="7"/>
      <c r="AG83" s="873"/>
      <c r="AH83" s="7"/>
      <c r="AI83" s="7"/>
      <c r="AJ83" s="7"/>
      <c r="AK83" s="7"/>
      <c r="AL83" s="873"/>
      <c r="AM83" s="7"/>
      <c r="AN83" s="7"/>
      <c r="AO83" s="7"/>
      <c r="AP83" s="7"/>
      <c r="AQ83" s="873"/>
      <c r="AR83" s="7"/>
      <c r="AS83" s="7"/>
      <c r="AT83" s="7"/>
      <c r="AU83" s="7"/>
      <c r="AV83" s="873"/>
      <c r="AW83" s="7"/>
      <c r="AX83" s="7"/>
      <c r="AY83" s="7"/>
      <c r="AZ83" s="7"/>
      <c r="BA83" s="873"/>
      <c r="BB83" s="7"/>
      <c r="BC83" s="7"/>
      <c r="BD83" s="7"/>
      <c r="BE83" s="7"/>
      <c r="BF83" s="873"/>
      <c r="BG83" s="7"/>
      <c r="BH83" s="7"/>
      <c r="BI83" s="7"/>
      <c r="BJ83" s="7"/>
      <c r="BK83" s="289"/>
      <c r="BL83" s="7"/>
      <c r="BM83" s="7"/>
      <c r="BN83" s="7"/>
      <c r="BO83" s="7"/>
      <c r="BP83" s="7"/>
      <c r="BQ83" s="7"/>
      <c r="BR83" s="7"/>
      <c r="BS83" s="7"/>
      <c r="BT83" s="7"/>
      <c r="BU83" s="7"/>
      <c r="BV83" s="7"/>
      <c r="BW83" s="7"/>
    </row>
    <row r="84" spans="1:75" x14ac:dyDescent="0.25">
      <c r="A84" s="822" t="s">
        <v>159</v>
      </c>
      <c r="B84" s="823"/>
      <c r="C84" s="874"/>
      <c r="D84" s="819">
        <v>2012</v>
      </c>
      <c r="E84" s="820"/>
      <c r="F84" s="820"/>
      <c r="G84" s="821"/>
      <c r="H84" s="291"/>
      <c r="I84" s="819">
        <v>2013</v>
      </c>
      <c r="J84" s="820"/>
      <c r="K84" s="820"/>
      <c r="L84" s="821"/>
      <c r="M84" s="291"/>
      <c r="N84" s="819">
        <v>2014</v>
      </c>
      <c r="O84" s="820"/>
      <c r="P84" s="820"/>
      <c r="Q84" s="821"/>
      <c r="R84" s="291"/>
      <c r="S84" s="819">
        <v>2015</v>
      </c>
      <c r="T84" s="820"/>
      <c r="U84" s="820"/>
      <c r="V84" s="821"/>
      <c r="W84" s="291"/>
      <c r="X84" s="819">
        <v>2016</v>
      </c>
      <c r="Y84" s="820"/>
      <c r="Z84" s="820"/>
      <c r="AA84" s="821"/>
      <c r="AB84" s="291"/>
      <c r="AC84" s="819">
        <v>2017</v>
      </c>
      <c r="AD84" s="820"/>
      <c r="AE84" s="820"/>
      <c r="AF84" s="821"/>
      <c r="AG84" s="874"/>
      <c r="AH84" s="819">
        <v>2018</v>
      </c>
      <c r="AI84" s="820"/>
      <c r="AJ84" s="820"/>
      <c r="AK84" s="821"/>
      <c r="AL84" s="874"/>
      <c r="AM84" s="819">
        <v>2019</v>
      </c>
      <c r="AN84" s="820"/>
      <c r="AO84" s="820"/>
      <c r="AP84" s="821"/>
      <c r="AQ84" s="291"/>
      <c r="AR84" s="819">
        <v>2020</v>
      </c>
      <c r="AS84" s="820"/>
      <c r="AT84" s="820"/>
      <c r="AU84" s="821"/>
      <c r="AV84" s="291"/>
      <c r="AW84" s="819">
        <v>2021</v>
      </c>
      <c r="AX84" s="820"/>
      <c r="AY84" s="820"/>
      <c r="AZ84" s="821"/>
      <c r="BA84" s="291"/>
      <c r="BB84" s="819">
        <v>2022</v>
      </c>
      <c r="BC84" s="820"/>
      <c r="BD84" s="820"/>
      <c r="BE84" s="821"/>
      <c r="BF84" s="291"/>
      <c r="BG84" s="819">
        <v>2023</v>
      </c>
      <c r="BH84" s="820"/>
      <c r="BI84" s="820"/>
      <c r="BJ84" s="821"/>
      <c r="BK84" s="875"/>
      <c r="BL84" s="11"/>
      <c r="BM84" s="12"/>
      <c r="BN84" s="12"/>
      <c r="BO84" s="12"/>
      <c r="BP84" s="12"/>
      <c r="BQ84" s="12"/>
      <c r="BR84" s="13"/>
      <c r="BS84" s="876"/>
      <c r="BT84" s="876"/>
      <c r="BU84" s="876"/>
      <c r="BV84" s="876"/>
      <c r="BW84" s="877"/>
    </row>
    <row r="85" spans="1:75" s="28" customFormat="1" x14ac:dyDescent="0.25">
      <c r="A85" s="824"/>
      <c r="B85" s="825"/>
      <c r="C85" s="878"/>
      <c r="D85" s="18" t="s">
        <v>149</v>
      </c>
      <c r="E85" s="19" t="s">
        <v>150</v>
      </c>
      <c r="F85" s="19" t="s">
        <v>151</v>
      </c>
      <c r="G85" s="20" t="s">
        <v>152</v>
      </c>
      <c r="H85" s="294"/>
      <c r="I85" s="18" t="s">
        <v>149</v>
      </c>
      <c r="J85" s="19" t="s">
        <v>150</v>
      </c>
      <c r="K85" s="19" t="s">
        <v>151</v>
      </c>
      <c r="L85" s="20" t="s">
        <v>152</v>
      </c>
      <c r="M85" s="295"/>
      <c r="N85" s="18" t="s">
        <v>153</v>
      </c>
      <c r="O85" s="19" t="s">
        <v>150</v>
      </c>
      <c r="P85" s="19" t="s">
        <v>151</v>
      </c>
      <c r="Q85" s="20" t="s">
        <v>152</v>
      </c>
      <c r="R85" s="295"/>
      <c r="S85" s="18" t="s">
        <v>149</v>
      </c>
      <c r="T85" s="19" t="s">
        <v>150</v>
      </c>
      <c r="U85" s="19" t="s">
        <v>151</v>
      </c>
      <c r="V85" s="20" t="s">
        <v>152</v>
      </c>
      <c r="W85" s="295"/>
      <c r="X85" s="18" t="s">
        <v>149</v>
      </c>
      <c r="Y85" s="19" t="s">
        <v>150</v>
      </c>
      <c r="Z85" s="19" t="s">
        <v>151</v>
      </c>
      <c r="AA85" s="20" t="s">
        <v>152</v>
      </c>
      <c r="AB85" s="295"/>
      <c r="AC85" s="18" t="s">
        <v>149</v>
      </c>
      <c r="AD85" s="19" t="s">
        <v>150</v>
      </c>
      <c r="AE85" s="19" t="s">
        <v>151</v>
      </c>
      <c r="AF85" s="20" t="s">
        <v>152</v>
      </c>
      <c r="AG85" s="878"/>
      <c r="AH85" s="18" t="s">
        <v>149</v>
      </c>
      <c r="AI85" s="19" t="s">
        <v>150</v>
      </c>
      <c r="AJ85" s="19" t="s">
        <v>151</v>
      </c>
      <c r="AK85" s="20" t="s">
        <v>152</v>
      </c>
      <c r="AL85" s="878"/>
      <c r="AM85" s="18" t="s">
        <v>149</v>
      </c>
      <c r="AN85" s="19" t="s">
        <v>150</v>
      </c>
      <c r="AO85" s="19" t="s">
        <v>151</v>
      </c>
      <c r="AP85" s="20" t="s">
        <v>152</v>
      </c>
      <c r="AQ85" s="295"/>
      <c r="AR85" s="18" t="s">
        <v>149</v>
      </c>
      <c r="AS85" s="19" t="s">
        <v>150</v>
      </c>
      <c r="AT85" s="19" t="s">
        <v>151</v>
      </c>
      <c r="AU85" s="20" t="s">
        <v>152</v>
      </c>
      <c r="AV85" s="295"/>
      <c r="AW85" s="18" t="s">
        <v>149</v>
      </c>
      <c r="AX85" s="19" t="s">
        <v>150</v>
      </c>
      <c r="AY85" s="19" t="s">
        <v>151</v>
      </c>
      <c r="AZ85" s="20" t="s">
        <v>152</v>
      </c>
      <c r="BA85" s="295"/>
      <c r="BB85" s="18" t="s">
        <v>149</v>
      </c>
      <c r="BC85" s="19" t="s">
        <v>150</v>
      </c>
      <c r="BD85" s="19" t="s">
        <v>250</v>
      </c>
      <c r="BE85" s="20" t="s">
        <v>152</v>
      </c>
      <c r="BF85" s="295"/>
      <c r="BG85" s="18" t="s">
        <v>149</v>
      </c>
      <c r="BH85" s="19" t="s">
        <v>150</v>
      </c>
      <c r="BI85" s="19" t="s">
        <v>151</v>
      </c>
      <c r="BJ85" s="20" t="s">
        <v>152</v>
      </c>
      <c r="BK85" s="879"/>
      <c r="BL85" s="24">
        <v>2012</v>
      </c>
      <c r="BM85" s="25">
        <v>2013</v>
      </c>
      <c r="BN85" s="25" t="s">
        <v>19</v>
      </c>
      <c r="BO85" s="25">
        <v>2015</v>
      </c>
      <c r="BP85" s="25">
        <v>2016</v>
      </c>
      <c r="BQ85" s="25">
        <v>2017</v>
      </c>
      <c r="BR85" s="25">
        <v>2018</v>
      </c>
      <c r="BS85" s="880">
        <v>2019</v>
      </c>
      <c r="BT85" s="880">
        <v>2020</v>
      </c>
      <c r="BU85" s="880">
        <v>2021</v>
      </c>
      <c r="BV85" s="880" t="s">
        <v>18</v>
      </c>
      <c r="BW85" s="881">
        <v>2023</v>
      </c>
    </row>
    <row r="86" spans="1:75" ht="6" customHeight="1" x14ac:dyDescent="0.25"/>
    <row r="87" spans="1:75" x14ac:dyDescent="0.25">
      <c r="A87" s="183"/>
      <c r="B87" s="184"/>
      <c r="C87" s="409"/>
      <c r="D87" s="186"/>
      <c r="E87" s="187"/>
      <c r="F87" s="187"/>
      <c r="G87" s="184"/>
      <c r="H87" s="409"/>
      <c r="I87" s="186"/>
      <c r="J87" s="187"/>
      <c r="K87" s="187"/>
      <c r="L87" s="184"/>
      <c r="M87" s="409"/>
      <c r="N87" s="186"/>
      <c r="O87" s="187"/>
      <c r="P87" s="187"/>
      <c r="Q87" s="184"/>
      <c r="R87" s="409"/>
      <c r="S87" s="186"/>
      <c r="T87" s="187"/>
      <c r="U87" s="187"/>
      <c r="V87" s="184"/>
      <c r="W87" s="409"/>
      <c r="X87" s="186"/>
      <c r="Y87" s="187"/>
      <c r="Z87" s="187"/>
      <c r="AA87" s="184"/>
      <c r="AB87" s="409"/>
      <c r="AC87" s="186"/>
      <c r="AD87" s="187"/>
      <c r="AE87" s="187"/>
      <c r="AF87" s="184"/>
      <c r="AG87" s="409"/>
      <c r="AH87" s="186"/>
      <c r="AI87" s="187"/>
      <c r="AJ87" s="187"/>
      <c r="AK87" s="184"/>
      <c r="AL87" s="409"/>
      <c r="AM87" s="186"/>
      <c r="AN87" s="187"/>
      <c r="AO87" s="187"/>
      <c r="AP87" s="184"/>
      <c r="AQ87" s="409"/>
      <c r="AR87" s="186"/>
      <c r="AS87" s="187"/>
      <c r="AT87" s="187"/>
      <c r="AU87" s="184"/>
      <c r="AV87" s="409"/>
      <c r="AW87" s="186"/>
      <c r="AX87" s="187"/>
      <c r="AY87" s="187"/>
      <c r="AZ87" s="184"/>
      <c r="BA87" s="409"/>
      <c r="BB87" s="186"/>
      <c r="BC87" s="187"/>
      <c r="BD87" s="187"/>
      <c r="BE87" s="184"/>
      <c r="BF87" s="409"/>
      <c r="BG87" s="186"/>
      <c r="BH87" s="187"/>
      <c r="BI87" s="187"/>
      <c r="BJ87" s="184"/>
      <c r="BK87" s="287"/>
      <c r="BL87" s="186"/>
      <c r="BM87" s="187"/>
      <c r="BN87" s="187"/>
      <c r="BO87" s="187"/>
      <c r="BP87" s="187"/>
      <c r="BQ87" s="187"/>
      <c r="BR87" s="187"/>
      <c r="BS87" s="187"/>
      <c r="BT87" s="187"/>
      <c r="BU87" s="187"/>
      <c r="BV87" s="187"/>
      <c r="BW87" s="184"/>
    </row>
    <row r="88" spans="1:75" s="113" customFormat="1" x14ac:dyDescent="0.25">
      <c r="A88" s="188" t="s">
        <v>183</v>
      </c>
      <c r="B88" s="655"/>
      <c r="C88" s="654"/>
      <c r="D88" s="656"/>
      <c r="E88" s="657"/>
      <c r="F88" s="657"/>
      <c r="G88" s="658"/>
      <c r="H88" s="654"/>
      <c r="I88" s="656"/>
      <c r="J88" s="657"/>
      <c r="K88" s="657"/>
      <c r="L88" s="658"/>
      <c r="M88" s="654"/>
      <c r="N88" s="656"/>
      <c r="O88" s="657"/>
      <c r="P88" s="657"/>
      <c r="Q88" s="658"/>
      <c r="R88" s="654"/>
      <c r="S88" s="656"/>
      <c r="T88" s="657"/>
      <c r="U88" s="657"/>
      <c r="V88" s="658"/>
      <c r="W88" s="654"/>
      <c r="X88" s="656"/>
      <c r="Y88" s="657"/>
      <c r="Z88" s="657"/>
      <c r="AA88" s="658"/>
      <c r="AB88" s="654"/>
      <c r="AC88" s="656"/>
      <c r="AD88" s="657"/>
      <c r="AE88" s="657"/>
      <c r="AF88" s="658"/>
      <c r="AG88" s="654"/>
      <c r="AH88" s="656"/>
      <c r="AI88" s="657"/>
      <c r="AJ88" s="657"/>
      <c r="AK88" s="658"/>
      <c r="AL88" s="654"/>
      <c r="AM88" s="656"/>
      <c r="AN88" s="657"/>
      <c r="AO88" s="657"/>
      <c r="AP88" s="658"/>
      <c r="AQ88" s="654"/>
      <c r="AR88" s="656"/>
      <c r="AS88" s="657"/>
      <c r="AT88" s="657"/>
      <c r="AU88" s="658"/>
      <c r="AV88" s="654"/>
      <c r="AW88" s="656"/>
      <c r="AX88" s="657"/>
      <c r="AY88" s="657"/>
      <c r="AZ88" s="658"/>
      <c r="BA88" s="654"/>
      <c r="BB88" s="656"/>
      <c r="BC88" s="657"/>
      <c r="BD88" s="657"/>
      <c r="BE88" s="658"/>
      <c r="BF88" s="659"/>
      <c r="BG88" s="656"/>
      <c r="BH88" s="657"/>
      <c r="BI88" s="657"/>
      <c r="BJ88" s="658"/>
      <c r="BK88" s="399"/>
      <c r="BL88" s="656"/>
      <c r="BM88" s="657"/>
      <c r="BN88" s="657"/>
      <c r="BO88" s="657"/>
      <c r="BP88" s="657"/>
      <c r="BQ88" s="660"/>
      <c r="BR88" s="660"/>
      <c r="BS88" s="660"/>
      <c r="BT88" s="660"/>
      <c r="BU88" s="660"/>
      <c r="BV88" s="660"/>
      <c r="BW88" s="655"/>
    </row>
    <row r="89" spans="1:75" x14ac:dyDescent="0.25">
      <c r="A89" s="195" t="s">
        <v>184</v>
      </c>
      <c r="B89" s="196"/>
      <c r="C89" s="407"/>
      <c r="D89" s="60">
        <v>0</v>
      </c>
      <c r="E89" s="61">
        <v>0</v>
      </c>
      <c r="F89" s="61">
        <v>0</v>
      </c>
      <c r="G89" s="62">
        <v>0</v>
      </c>
      <c r="H89" s="897"/>
      <c r="I89" s="60">
        <v>0</v>
      </c>
      <c r="J89" s="61">
        <v>0</v>
      </c>
      <c r="K89" s="61">
        <v>0</v>
      </c>
      <c r="L89" s="62">
        <v>0</v>
      </c>
      <c r="M89" s="897"/>
      <c r="N89" s="60">
        <v>91.935026450000024</v>
      </c>
      <c r="O89" s="61">
        <v>101.31766696000001</v>
      </c>
      <c r="P89" s="61">
        <v>109.58519976000001</v>
      </c>
      <c r="Q89" s="62">
        <v>111.85486338000001</v>
      </c>
      <c r="R89" s="897"/>
      <c r="S89" s="60">
        <v>121.3832644</v>
      </c>
      <c r="T89" s="61">
        <v>123.62793091000003</v>
      </c>
      <c r="U89" s="61">
        <v>121.94684127000002</v>
      </c>
      <c r="V89" s="62">
        <v>117.65839077000003</v>
      </c>
      <c r="W89" s="897"/>
      <c r="X89" s="60">
        <v>123.96555393999998</v>
      </c>
      <c r="Y89" s="61">
        <v>129.45830304999998</v>
      </c>
      <c r="Z89" s="61">
        <v>133.73215476999999</v>
      </c>
      <c r="AA89" s="62">
        <v>139.65167445999995</v>
      </c>
      <c r="AB89" s="897"/>
      <c r="AC89" s="60">
        <v>138.53201913520192</v>
      </c>
      <c r="AD89" s="61">
        <v>139.34872653518136</v>
      </c>
      <c r="AE89" s="61">
        <v>143.31005420059998</v>
      </c>
      <c r="AF89" s="62">
        <v>149.87774730073204</v>
      </c>
      <c r="AG89" s="897"/>
      <c r="AH89" s="60">
        <v>166.49510429999998</v>
      </c>
      <c r="AI89" s="61">
        <v>154.24261233000001</v>
      </c>
      <c r="AJ89" s="61">
        <v>147.58549993</v>
      </c>
      <c r="AK89" s="62">
        <v>154.41950287</v>
      </c>
      <c r="AL89" s="897"/>
      <c r="AM89" s="60">
        <v>176.89731194999999</v>
      </c>
      <c r="AN89" s="61">
        <v>176.06095866999999</v>
      </c>
      <c r="AO89" s="61">
        <v>155.12911381000001</v>
      </c>
      <c r="AP89" s="62">
        <v>105.25958321</v>
      </c>
      <c r="AQ89" s="893"/>
      <c r="AR89" s="60">
        <v>71.189743959999973</v>
      </c>
      <c r="AS89" s="61">
        <v>66.490599589999988</v>
      </c>
      <c r="AT89" s="61">
        <v>53.976348609999981</v>
      </c>
      <c r="AU89" s="62">
        <v>41.302214249999992</v>
      </c>
      <c r="AV89" s="893"/>
      <c r="AW89" s="60">
        <v>40.691734099999991</v>
      </c>
      <c r="AX89" s="61">
        <v>41.419487579999995</v>
      </c>
      <c r="AY89" s="61">
        <v>34.975129800000005</v>
      </c>
      <c r="AZ89" s="62">
        <v>35.743329150000001</v>
      </c>
      <c r="BA89" s="893"/>
      <c r="BB89" s="60">
        <v>115.10668211999999</v>
      </c>
      <c r="BC89" s="61">
        <v>123.19333258</v>
      </c>
      <c r="BD89" s="61">
        <v>0</v>
      </c>
      <c r="BE89" s="62">
        <v>0</v>
      </c>
      <c r="BF89" s="893"/>
      <c r="BG89" s="60">
        <v>0</v>
      </c>
      <c r="BH89" s="61">
        <v>0</v>
      </c>
      <c r="BI89" s="61">
        <v>0</v>
      </c>
      <c r="BJ89" s="62">
        <v>0</v>
      </c>
      <c r="BK89" s="908"/>
      <c r="BL89" s="951">
        <f t="shared" ref="BL89:BL94" si="206">INDEX(D89:G89,1,COUNT(D89:G89))</f>
        <v>0</v>
      </c>
      <c r="BM89" s="952">
        <f t="shared" ref="BM89:BM94" si="207">INDEX(I89:L89,1,COUNT(I89:L89))</f>
        <v>0</v>
      </c>
      <c r="BN89" s="952">
        <f t="shared" ref="BN89:BN94" si="208">INDEX(N89:Q89,1,COUNT(N89:Q89))</f>
        <v>111.85486338000001</v>
      </c>
      <c r="BO89" s="952">
        <f t="shared" ref="BO89:BO94" si="209">INDEX(S89:V89,1,COUNT(S89:V89))</f>
        <v>117.65839077000003</v>
      </c>
      <c r="BP89" s="952">
        <f t="shared" ref="BP89:BP94" si="210">INDEX(X89:AA89,1,COUNT(X89:AA89))</f>
        <v>139.65167445999995</v>
      </c>
      <c r="BQ89" s="952">
        <f t="shared" ref="BQ89:BQ94" si="211">INDEX(AC89:AF89,1,COUNT(AC89:AF89))</f>
        <v>149.87774730073204</v>
      </c>
      <c r="BR89" s="952">
        <f t="shared" ref="BR89:BR94" si="212">INDEX(AH89:AK89,1,COUNT(AH89:AK89))</f>
        <v>154.41950287</v>
      </c>
      <c r="BS89" s="952">
        <f t="shared" ref="BS89:BS94" si="213">INDEX(AM89:AP89,1,COUNT(AM89:AP89))</f>
        <v>105.25958321</v>
      </c>
      <c r="BT89" s="952">
        <f t="shared" ref="BT89:BT94" si="214">INDEX(AR89:AU89,1,COUNT(AR89:AU89))</f>
        <v>41.302214249999992</v>
      </c>
      <c r="BU89" s="952">
        <f t="shared" ref="BU89:BU94" si="215">INDEX(AW89:AZ89,1,COUNT(AW89:AZ89))</f>
        <v>35.743329150000001</v>
      </c>
      <c r="BV89" s="952">
        <f t="shared" ref="BV89:BV94" si="216">INDEX(BB89:BE89,1,COUNT(BB89:BE89))</f>
        <v>0</v>
      </c>
      <c r="BW89" s="953">
        <f t="shared" ref="BW89:BW94" si="217">INDEX(BG89:BJ89,1,COUNT(BG89:BJ89))</f>
        <v>0</v>
      </c>
    </row>
    <row r="90" spans="1:75" x14ac:dyDescent="0.25">
      <c r="A90" s="195" t="s">
        <v>96</v>
      </c>
      <c r="B90" s="203"/>
      <c r="C90" s="409"/>
      <c r="D90" s="60">
        <v>0</v>
      </c>
      <c r="E90" s="61">
        <v>0</v>
      </c>
      <c r="F90" s="61">
        <v>0</v>
      </c>
      <c r="G90" s="62">
        <v>0</v>
      </c>
      <c r="H90" s="897"/>
      <c r="I90" s="60">
        <v>0</v>
      </c>
      <c r="J90" s="61">
        <v>0</v>
      </c>
      <c r="K90" s="61">
        <v>0</v>
      </c>
      <c r="L90" s="62">
        <v>0</v>
      </c>
      <c r="M90" s="897"/>
      <c r="N90" s="60">
        <v>213.90530165999996</v>
      </c>
      <c r="O90" s="61">
        <v>185.20456024999999</v>
      </c>
      <c r="P90" s="61">
        <v>201.67851748000001</v>
      </c>
      <c r="Q90" s="62">
        <v>247.85367804000001</v>
      </c>
      <c r="R90" s="897"/>
      <c r="S90" s="60">
        <v>237.73232133999994</v>
      </c>
      <c r="T90" s="61">
        <v>225.42782167999997</v>
      </c>
      <c r="U90" s="61">
        <v>234.54985569999991</v>
      </c>
      <c r="V90" s="62">
        <v>294.61601218999994</v>
      </c>
      <c r="W90" s="897"/>
      <c r="X90" s="60">
        <v>339.9657364900001</v>
      </c>
      <c r="Y90" s="61">
        <v>334.45341381000014</v>
      </c>
      <c r="Z90" s="61">
        <v>307.88058518000008</v>
      </c>
      <c r="AA90" s="62">
        <v>343.65320894000007</v>
      </c>
      <c r="AB90" s="897"/>
      <c r="AC90" s="60">
        <v>384.10738793773993</v>
      </c>
      <c r="AD90" s="61">
        <v>344.51517839773993</v>
      </c>
      <c r="AE90" s="61">
        <v>339.45745771773989</v>
      </c>
      <c r="AF90" s="62">
        <v>417.68041899726472</v>
      </c>
      <c r="AG90" s="897"/>
      <c r="AH90" s="60">
        <v>484.59271575000008</v>
      </c>
      <c r="AI90" s="61">
        <v>465.82198835000003</v>
      </c>
      <c r="AJ90" s="61">
        <v>517.64652348000004</v>
      </c>
      <c r="AK90" s="62">
        <v>578.66874881999991</v>
      </c>
      <c r="AL90" s="897"/>
      <c r="AM90" s="60">
        <v>562.34222208000006</v>
      </c>
      <c r="AN90" s="61">
        <v>578.20823278</v>
      </c>
      <c r="AO90" s="61">
        <v>515.00332154</v>
      </c>
      <c r="AP90" s="62">
        <v>547.24760642000012</v>
      </c>
      <c r="AQ90" s="893"/>
      <c r="AR90" s="60">
        <v>538.71997020000003</v>
      </c>
      <c r="AS90" s="61">
        <v>491.88700174000013</v>
      </c>
      <c r="AT90" s="61">
        <v>468.18480074000013</v>
      </c>
      <c r="AU90" s="62">
        <v>520.6121278600001</v>
      </c>
      <c r="AV90" s="893"/>
      <c r="AW90" s="60">
        <v>506.55420315999999</v>
      </c>
      <c r="AX90" s="61">
        <v>510.38182154999998</v>
      </c>
      <c r="AY90" s="61">
        <v>526.99283534000006</v>
      </c>
      <c r="AZ90" s="62">
        <v>578.20637531</v>
      </c>
      <c r="BA90" s="893"/>
      <c r="BB90" s="60">
        <v>548.61964605000003</v>
      </c>
      <c r="BC90" s="61">
        <v>562.79775200000017</v>
      </c>
      <c r="BD90" s="61">
        <v>0</v>
      </c>
      <c r="BE90" s="62">
        <v>0</v>
      </c>
      <c r="BF90" s="893"/>
      <c r="BG90" s="60">
        <v>0</v>
      </c>
      <c r="BH90" s="61">
        <v>0</v>
      </c>
      <c r="BI90" s="61">
        <v>0</v>
      </c>
      <c r="BJ90" s="62">
        <v>0</v>
      </c>
      <c r="BK90" s="908"/>
      <c r="BL90" s="951">
        <f t="shared" si="206"/>
        <v>0</v>
      </c>
      <c r="BM90" s="952">
        <f t="shared" si="207"/>
        <v>0</v>
      </c>
      <c r="BN90" s="952">
        <f t="shared" si="208"/>
        <v>247.85367804000001</v>
      </c>
      <c r="BO90" s="952">
        <f t="shared" si="209"/>
        <v>294.61601218999994</v>
      </c>
      <c r="BP90" s="952">
        <f t="shared" si="210"/>
        <v>343.65320894000007</v>
      </c>
      <c r="BQ90" s="952">
        <f t="shared" si="211"/>
        <v>417.68041899726472</v>
      </c>
      <c r="BR90" s="952">
        <f t="shared" si="212"/>
        <v>578.66874881999991</v>
      </c>
      <c r="BS90" s="952">
        <f t="shared" si="213"/>
        <v>547.24760642000012</v>
      </c>
      <c r="BT90" s="952">
        <f t="shared" si="214"/>
        <v>520.6121278600001</v>
      </c>
      <c r="BU90" s="952">
        <f t="shared" si="215"/>
        <v>578.20637531</v>
      </c>
      <c r="BV90" s="952">
        <f t="shared" si="216"/>
        <v>0</v>
      </c>
      <c r="BW90" s="953">
        <f t="shared" si="217"/>
        <v>0</v>
      </c>
    </row>
    <row r="91" spans="1:75" x14ac:dyDescent="0.25">
      <c r="A91" s="195" t="s">
        <v>185</v>
      </c>
      <c r="B91" s="205"/>
      <c r="C91" s="409"/>
      <c r="D91" s="60">
        <v>0</v>
      </c>
      <c r="E91" s="61">
        <v>0</v>
      </c>
      <c r="F91" s="61">
        <v>0</v>
      </c>
      <c r="G91" s="62">
        <v>0</v>
      </c>
      <c r="H91" s="897"/>
      <c r="I91" s="60">
        <v>0</v>
      </c>
      <c r="J91" s="61">
        <v>0</v>
      </c>
      <c r="K91" s="61">
        <v>0</v>
      </c>
      <c r="L91" s="62">
        <v>0</v>
      </c>
      <c r="M91" s="897"/>
      <c r="N91" s="60">
        <v>11.735092959999998</v>
      </c>
      <c r="O91" s="61">
        <v>29.002150379999993</v>
      </c>
      <c r="P91" s="61">
        <v>36.213764019999999</v>
      </c>
      <c r="Q91" s="62">
        <v>54.236643769999993</v>
      </c>
      <c r="R91" s="897"/>
      <c r="S91" s="60">
        <v>59.560249720000002</v>
      </c>
      <c r="T91" s="61">
        <v>63.899734629999998</v>
      </c>
      <c r="U91" s="61">
        <v>69.578420219999998</v>
      </c>
      <c r="V91" s="62">
        <v>79.844958640000002</v>
      </c>
      <c r="W91" s="897"/>
      <c r="X91" s="60">
        <v>81.820917559999998</v>
      </c>
      <c r="Y91" s="61">
        <v>82.267604419999984</v>
      </c>
      <c r="Z91" s="61">
        <v>79.686890619999986</v>
      </c>
      <c r="AA91" s="62">
        <v>95.547304920000016</v>
      </c>
      <c r="AB91" s="897"/>
      <c r="AC91" s="60">
        <v>101.75165050000003</v>
      </c>
      <c r="AD91" s="61">
        <v>99.045409880000022</v>
      </c>
      <c r="AE91" s="61">
        <v>104.32458705000003</v>
      </c>
      <c r="AF91" s="62">
        <v>121.72685930000003</v>
      </c>
      <c r="AG91" s="897"/>
      <c r="AH91" s="60">
        <v>132.44901306</v>
      </c>
      <c r="AI91" s="61">
        <v>109.24341496000001</v>
      </c>
      <c r="AJ91" s="61">
        <v>113.94769274000001</v>
      </c>
      <c r="AK91" s="62">
        <v>136.74285828000001</v>
      </c>
      <c r="AL91" s="897"/>
      <c r="AM91" s="60">
        <v>155.01733786000005</v>
      </c>
      <c r="AN91" s="61">
        <v>181.2585253</v>
      </c>
      <c r="AO91" s="61">
        <v>212.97237754000005</v>
      </c>
      <c r="AP91" s="62">
        <v>225.70988585000009</v>
      </c>
      <c r="AQ91" s="893"/>
      <c r="AR91" s="60">
        <v>223.85637237</v>
      </c>
      <c r="AS91" s="61">
        <v>213.68662531000001</v>
      </c>
      <c r="AT91" s="61">
        <v>227.41188213000004</v>
      </c>
      <c r="AU91" s="62">
        <v>237.47521574999999</v>
      </c>
      <c r="AV91" s="893"/>
      <c r="AW91" s="60">
        <v>241.38255303000003</v>
      </c>
      <c r="AX91" s="61">
        <v>87.63708686999999</v>
      </c>
      <c r="AY91" s="61">
        <v>74.804485050000011</v>
      </c>
      <c r="AZ91" s="62">
        <v>77.598664290000045</v>
      </c>
      <c r="BA91" s="893"/>
      <c r="BB91" s="60">
        <v>89.778588870000036</v>
      </c>
      <c r="BC91" s="61">
        <v>86.49790142999997</v>
      </c>
      <c r="BD91" s="61">
        <v>0</v>
      </c>
      <c r="BE91" s="62">
        <v>0</v>
      </c>
      <c r="BF91" s="893"/>
      <c r="BG91" s="60">
        <v>0</v>
      </c>
      <c r="BH91" s="61">
        <v>0</v>
      </c>
      <c r="BI91" s="61">
        <v>0</v>
      </c>
      <c r="BJ91" s="62">
        <v>0</v>
      </c>
      <c r="BK91" s="908"/>
      <c r="BL91" s="951">
        <f>INDEX(D92:G92,1,COUNT(D92:G92))</f>
        <v>0</v>
      </c>
      <c r="BM91" s="952">
        <f>INDEX(I92:L92,1,COUNT(I92:L92))</f>
        <v>0</v>
      </c>
      <c r="BN91" s="952">
        <f t="shared" si="208"/>
        <v>54.236643769999993</v>
      </c>
      <c r="BO91" s="952">
        <f t="shared" si="209"/>
        <v>79.844958640000002</v>
      </c>
      <c r="BP91" s="952">
        <f t="shared" si="210"/>
        <v>95.547304920000016</v>
      </c>
      <c r="BQ91" s="952">
        <f t="shared" si="211"/>
        <v>121.72685930000003</v>
      </c>
      <c r="BR91" s="952">
        <f t="shared" si="212"/>
        <v>136.74285828000001</v>
      </c>
      <c r="BS91" s="952">
        <f t="shared" si="213"/>
        <v>225.70988585000009</v>
      </c>
      <c r="BT91" s="952">
        <f t="shared" si="214"/>
        <v>237.47521574999999</v>
      </c>
      <c r="BU91" s="952">
        <f t="shared" si="215"/>
        <v>77.598664290000045</v>
      </c>
      <c r="BV91" s="952">
        <f t="shared" si="216"/>
        <v>0</v>
      </c>
      <c r="BW91" s="953">
        <f t="shared" si="217"/>
        <v>0</v>
      </c>
    </row>
    <row r="92" spans="1:75" x14ac:dyDescent="0.25">
      <c r="A92" s="195" t="s">
        <v>132</v>
      </c>
      <c r="B92" s="203"/>
      <c r="C92" s="409"/>
      <c r="D92" s="60">
        <v>0</v>
      </c>
      <c r="E92" s="61">
        <v>0</v>
      </c>
      <c r="F92" s="61">
        <v>0</v>
      </c>
      <c r="G92" s="62">
        <v>0</v>
      </c>
      <c r="H92" s="897"/>
      <c r="I92" s="60">
        <v>0</v>
      </c>
      <c r="J92" s="61">
        <v>0</v>
      </c>
      <c r="K92" s="61">
        <v>0</v>
      </c>
      <c r="L92" s="62">
        <v>0</v>
      </c>
      <c r="M92" s="897"/>
      <c r="N92" s="60">
        <v>7.1094355399999998</v>
      </c>
      <c r="O92" s="61">
        <v>9.1397689700000004</v>
      </c>
      <c r="P92" s="61">
        <v>11.270670970000001</v>
      </c>
      <c r="Q92" s="62">
        <v>10.565014450000001</v>
      </c>
      <c r="R92" s="897"/>
      <c r="S92" s="60">
        <v>10.566458300000001</v>
      </c>
      <c r="T92" s="61">
        <v>12.06152296</v>
      </c>
      <c r="U92" s="61">
        <v>10.743674970000001</v>
      </c>
      <c r="V92" s="62">
        <v>11.699063580000002</v>
      </c>
      <c r="W92" s="897"/>
      <c r="X92" s="60">
        <v>15.184582590000002</v>
      </c>
      <c r="Y92" s="61">
        <v>16.072234829999999</v>
      </c>
      <c r="Z92" s="61">
        <v>16.194205329999999</v>
      </c>
      <c r="AA92" s="62">
        <v>16.233468539999997</v>
      </c>
      <c r="AB92" s="897"/>
      <c r="AC92" s="60">
        <v>19.476148299999998</v>
      </c>
      <c r="AD92" s="61">
        <v>17.80376695</v>
      </c>
      <c r="AE92" s="61">
        <v>17.507003740000002</v>
      </c>
      <c r="AF92" s="62">
        <v>17.381688050000001</v>
      </c>
      <c r="AG92" s="897"/>
      <c r="AH92" s="60">
        <v>19.94922292</v>
      </c>
      <c r="AI92" s="61">
        <v>19.531850330000001</v>
      </c>
      <c r="AJ92" s="61">
        <v>24.797849419999999</v>
      </c>
      <c r="AK92" s="62">
        <v>21.620851619999996</v>
      </c>
      <c r="AL92" s="897"/>
      <c r="AM92" s="60">
        <v>25.911596860000003</v>
      </c>
      <c r="AN92" s="61">
        <v>23.480957829999998</v>
      </c>
      <c r="AO92" s="61">
        <v>22.049121159999999</v>
      </c>
      <c r="AP92" s="62">
        <v>21.243461179999997</v>
      </c>
      <c r="AQ92" s="893"/>
      <c r="AR92" s="60">
        <v>31.565414029999996</v>
      </c>
      <c r="AS92" s="61">
        <v>29.607451569999998</v>
      </c>
      <c r="AT92" s="61">
        <v>26.629452849999993</v>
      </c>
      <c r="AU92" s="62">
        <v>25.243598000000006</v>
      </c>
      <c r="AV92" s="893"/>
      <c r="AW92" s="60">
        <v>28.179364</v>
      </c>
      <c r="AX92" s="61">
        <v>34.576753549999999</v>
      </c>
      <c r="AY92" s="61">
        <v>33.317843370000006</v>
      </c>
      <c r="AZ92" s="62">
        <v>30.280930970000004</v>
      </c>
      <c r="BA92" s="893"/>
      <c r="BB92" s="60">
        <v>38.667624660000001</v>
      </c>
      <c r="BC92" s="61">
        <v>35.087763390000006</v>
      </c>
      <c r="BD92" s="61">
        <v>0</v>
      </c>
      <c r="BE92" s="62">
        <v>0</v>
      </c>
      <c r="BF92" s="893"/>
      <c r="BG92" s="60">
        <v>0</v>
      </c>
      <c r="BH92" s="61">
        <v>0</v>
      </c>
      <c r="BI92" s="61">
        <v>0</v>
      </c>
      <c r="BJ92" s="62">
        <v>0</v>
      </c>
      <c r="BK92" s="908"/>
      <c r="BL92" s="951">
        <f t="shared" si="206"/>
        <v>0</v>
      </c>
      <c r="BM92" s="952">
        <f t="shared" si="207"/>
        <v>0</v>
      </c>
      <c r="BN92" s="952">
        <f t="shared" si="208"/>
        <v>10.565014450000001</v>
      </c>
      <c r="BO92" s="952">
        <f t="shared" si="209"/>
        <v>11.699063580000002</v>
      </c>
      <c r="BP92" s="952">
        <f t="shared" si="210"/>
        <v>16.233468539999997</v>
      </c>
      <c r="BQ92" s="952">
        <f t="shared" si="211"/>
        <v>17.381688050000001</v>
      </c>
      <c r="BR92" s="952">
        <f t="shared" si="212"/>
        <v>21.620851619999996</v>
      </c>
      <c r="BS92" s="952">
        <f t="shared" si="213"/>
        <v>21.243461179999997</v>
      </c>
      <c r="BT92" s="952">
        <f t="shared" si="214"/>
        <v>25.243598000000006</v>
      </c>
      <c r="BU92" s="952">
        <f t="shared" si="215"/>
        <v>30.280930970000004</v>
      </c>
      <c r="BV92" s="952">
        <f t="shared" si="216"/>
        <v>0</v>
      </c>
      <c r="BW92" s="953">
        <f t="shared" si="217"/>
        <v>0</v>
      </c>
    </row>
    <row r="93" spans="1:75" x14ac:dyDescent="0.25">
      <c r="A93" s="206" t="s">
        <v>188</v>
      </c>
      <c r="B93" s="203"/>
      <c r="C93" s="409"/>
      <c r="D93" s="60">
        <v>0</v>
      </c>
      <c r="E93" s="61">
        <v>0</v>
      </c>
      <c r="F93" s="61">
        <v>0</v>
      </c>
      <c r="G93" s="62">
        <v>0</v>
      </c>
      <c r="H93" s="897"/>
      <c r="I93" s="60">
        <v>0</v>
      </c>
      <c r="J93" s="61">
        <v>0</v>
      </c>
      <c r="K93" s="61">
        <v>0</v>
      </c>
      <c r="L93" s="62">
        <v>0</v>
      </c>
      <c r="M93" s="897"/>
      <c r="N93" s="60">
        <v>0</v>
      </c>
      <c r="O93" s="61">
        <v>0</v>
      </c>
      <c r="P93" s="61">
        <v>0</v>
      </c>
      <c r="Q93" s="62">
        <v>0</v>
      </c>
      <c r="R93" s="897"/>
      <c r="S93" s="60">
        <v>0</v>
      </c>
      <c r="T93" s="61">
        <v>0</v>
      </c>
      <c r="U93" s="61">
        <v>0</v>
      </c>
      <c r="V93" s="62">
        <v>0</v>
      </c>
      <c r="W93" s="897"/>
      <c r="X93" s="60">
        <v>0</v>
      </c>
      <c r="Y93" s="61">
        <v>0</v>
      </c>
      <c r="Z93" s="61">
        <v>0</v>
      </c>
      <c r="AA93" s="62">
        <v>0</v>
      </c>
      <c r="AB93" s="897"/>
      <c r="AC93" s="60">
        <v>0</v>
      </c>
      <c r="AD93" s="61">
        <v>0</v>
      </c>
      <c r="AE93" s="61">
        <v>0</v>
      </c>
      <c r="AF93" s="62">
        <v>0</v>
      </c>
      <c r="AG93" s="897"/>
      <c r="AH93" s="60">
        <v>0</v>
      </c>
      <c r="AI93" s="61">
        <v>0</v>
      </c>
      <c r="AJ93" s="61">
        <v>0</v>
      </c>
      <c r="AK93" s="62">
        <v>0</v>
      </c>
      <c r="AL93" s="897"/>
      <c r="AM93" s="60">
        <v>513.57040947999997</v>
      </c>
      <c r="AN93" s="61">
        <v>484.36828971</v>
      </c>
      <c r="AO93" s="61">
        <v>464.35579249</v>
      </c>
      <c r="AP93" s="62">
        <v>425.88096831000007</v>
      </c>
      <c r="AQ93" s="893"/>
      <c r="AR93" s="60">
        <v>415.90525110999999</v>
      </c>
      <c r="AS93" s="61">
        <v>402.51793457000008</v>
      </c>
      <c r="AT93" s="61">
        <v>402.39548110000015</v>
      </c>
      <c r="AU93" s="62">
        <v>383.7656553700001</v>
      </c>
      <c r="AV93" s="893"/>
      <c r="AW93" s="60">
        <v>378.23847852</v>
      </c>
      <c r="AX93" s="61">
        <v>348.81543896000005</v>
      </c>
      <c r="AY93" s="61">
        <v>352.83232879000002</v>
      </c>
      <c r="AZ93" s="62">
        <v>318.18313285000005</v>
      </c>
      <c r="BA93" s="893"/>
      <c r="BB93" s="60">
        <v>317.06205930999994</v>
      </c>
      <c r="BC93" s="61">
        <v>313.17214294999997</v>
      </c>
      <c r="BD93" s="61">
        <v>0</v>
      </c>
      <c r="BE93" s="62">
        <v>0</v>
      </c>
      <c r="BF93" s="893"/>
      <c r="BG93" s="60">
        <v>0</v>
      </c>
      <c r="BH93" s="61">
        <v>0</v>
      </c>
      <c r="BI93" s="61">
        <v>0</v>
      </c>
      <c r="BJ93" s="62">
        <v>0</v>
      </c>
      <c r="BK93" s="908"/>
      <c r="BL93" s="951">
        <f t="shared" si="206"/>
        <v>0</v>
      </c>
      <c r="BM93" s="952">
        <f t="shared" si="207"/>
        <v>0</v>
      </c>
      <c r="BN93" s="952">
        <f t="shared" si="208"/>
        <v>0</v>
      </c>
      <c r="BO93" s="952">
        <f t="shared" si="209"/>
        <v>0</v>
      </c>
      <c r="BP93" s="952">
        <f t="shared" si="210"/>
        <v>0</v>
      </c>
      <c r="BQ93" s="952">
        <f t="shared" si="211"/>
        <v>0</v>
      </c>
      <c r="BR93" s="952">
        <f t="shared" si="212"/>
        <v>0</v>
      </c>
      <c r="BS93" s="952">
        <f t="shared" si="213"/>
        <v>425.88096831000007</v>
      </c>
      <c r="BT93" s="952">
        <f t="shared" si="214"/>
        <v>383.7656553700001</v>
      </c>
      <c r="BU93" s="952">
        <f t="shared" si="215"/>
        <v>318.18313285000005</v>
      </c>
      <c r="BV93" s="952">
        <f t="shared" si="216"/>
        <v>0</v>
      </c>
      <c r="BW93" s="953">
        <f t="shared" si="217"/>
        <v>0</v>
      </c>
    </row>
    <row r="94" spans="1:75" x14ac:dyDescent="0.25">
      <c r="A94" s="195" t="s">
        <v>274</v>
      </c>
      <c r="B94" s="203"/>
      <c r="C94" s="409"/>
      <c r="D94" s="60">
        <v>0</v>
      </c>
      <c r="E94" s="61">
        <v>0</v>
      </c>
      <c r="F94" s="61">
        <v>0</v>
      </c>
      <c r="G94" s="62">
        <v>0</v>
      </c>
      <c r="H94" s="897"/>
      <c r="I94" s="60">
        <v>0</v>
      </c>
      <c r="J94" s="61">
        <v>0</v>
      </c>
      <c r="K94" s="61">
        <v>0</v>
      </c>
      <c r="L94" s="62">
        <v>0</v>
      </c>
      <c r="M94" s="897"/>
      <c r="N94" s="60">
        <v>61.704137080000002</v>
      </c>
      <c r="O94" s="61">
        <v>64.517801809999995</v>
      </c>
      <c r="P94" s="61">
        <v>73.045941669999991</v>
      </c>
      <c r="Q94" s="62">
        <v>104.91803447999999</v>
      </c>
      <c r="R94" s="897"/>
      <c r="S94" s="60">
        <v>115.59602310000001</v>
      </c>
      <c r="T94" s="61">
        <v>125.91004954999998</v>
      </c>
      <c r="U94" s="61">
        <v>137.82297588</v>
      </c>
      <c r="V94" s="62">
        <v>928.30308865999996</v>
      </c>
      <c r="W94" s="897"/>
      <c r="X94" s="60">
        <v>936.92792571000018</v>
      </c>
      <c r="Y94" s="61">
        <v>955.30673273000014</v>
      </c>
      <c r="Z94" s="61">
        <v>983.59582852000005</v>
      </c>
      <c r="AA94" s="62">
        <v>1027.4463746300003</v>
      </c>
      <c r="AB94" s="897"/>
      <c r="AC94" s="60">
        <v>1029.6087282700003</v>
      </c>
      <c r="AD94" s="61">
        <v>1051.0394341400001</v>
      </c>
      <c r="AE94" s="61">
        <v>1078.5572588400003</v>
      </c>
      <c r="AF94" s="62">
        <v>1131.2682648000002</v>
      </c>
      <c r="AG94" s="897"/>
      <c r="AH94" s="60">
        <v>1130.0397669200001</v>
      </c>
      <c r="AI94" s="61">
        <v>1136.2740750799999</v>
      </c>
      <c r="AJ94" s="61">
        <v>1138.4465015000001</v>
      </c>
      <c r="AK94" s="62">
        <v>1169.3394719099999</v>
      </c>
      <c r="AL94" s="897"/>
      <c r="AM94" s="60">
        <v>1134.3531981600001</v>
      </c>
      <c r="AN94" s="61">
        <v>1137.8470585</v>
      </c>
      <c r="AO94" s="61">
        <v>1136.6986050200003</v>
      </c>
      <c r="AP94" s="62">
        <v>535.87170049999986</v>
      </c>
      <c r="AQ94" s="893"/>
      <c r="AR94" s="60">
        <v>526.48505058000001</v>
      </c>
      <c r="AS94" s="61">
        <v>508.79736614000001</v>
      </c>
      <c r="AT94" s="61">
        <v>497.88582937000001</v>
      </c>
      <c r="AU94" s="62">
        <v>488.27662192999992</v>
      </c>
      <c r="AV94" s="893"/>
      <c r="AW94" s="60">
        <v>476.53842627999995</v>
      </c>
      <c r="AX94" s="61">
        <v>256.04859243000016</v>
      </c>
      <c r="AY94" s="61">
        <v>247.44902608000012</v>
      </c>
      <c r="AZ94" s="62">
        <v>239.79251768000006</v>
      </c>
      <c r="BA94" s="893"/>
      <c r="BB94" s="60">
        <v>221.68648900000005</v>
      </c>
      <c r="BC94" s="61">
        <v>207.88728392999988</v>
      </c>
      <c r="BD94" s="61">
        <v>0</v>
      </c>
      <c r="BE94" s="62">
        <v>0</v>
      </c>
      <c r="BF94" s="893"/>
      <c r="BG94" s="60">
        <v>0</v>
      </c>
      <c r="BH94" s="61">
        <v>0</v>
      </c>
      <c r="BI94" s="61">
        <v>0</v>
      </c>
      <c r="BJ94" s="62">
        <v>0</v>
      </c>
      <c r="BK94" s="908"/>
      <c r="BL94" s="951">
        <f t="shared" si="206"/>
        <v>0</v>
      </c>
      <c r="BM94" s="952">
        <f t="shared" si="207"/>
        <v>0</v>
      </c>
      <c r="BN94" s="952">
        <f t="shared" si="208"/>
        <v>104.91803447999999</v>
      </c>
      <c r="BO94" s="952">
        <f t="shared" si="209"/>
        <v>928.30308865999996</v>
      </c>
      <c r="BP94" s="952">
        <f t="shared" si="210"/>
        <v>1027.4463746300003</v>
      </c>
      <c r="BQ94" s="952">
        <f t="shared" si="211"/>
        <v>1131.2682648000002</v>
      </c>
      <c r="BR94" s="952">
        <f t="shared" si="212"/>
        <v>1169.3394719099999</v>
      </c>
      <c r="BS94" s="952">
        <f t="shared" si="213"/>
        <v>535.87170049999986</v>
      </c>
      <c r="BT94" s="952">
        <f t="shared" si="214"/>
        <v>488.27662192999992</v>
      </c>
      <c r="BU94" s="952">
        <f t="shared" si="215"/>
        <v>239.79251768000006</v>
      </c>
      <c r="BV94" s="952">
        <f t="shared" si="216"/>
        <v>0</v>
      </c>
      <c r="BW94" s="953">
        <f t="shared" si="217"/>
        <v>0</v>
      </c>
    </row>
    <row r="95" spans="1:75" s="113" customFormat="1" x14ac:dyDescent="0.25">
      <c r="A95" s="208" t="s">
        <v>190</v>
      </c>
      <c r="B95" s="205"/>
      <c r="C95" s="423"/>
      <c r="D95" s="954">
        <f>SUM(D89:D94)</f>
        <v>0</v>
      </c>
      <c r="E95" s="955">
        <f t="shared" ref="E95:G95" si="218">SUM(E89:E94)</f>
        <v>0</v>
      </c>
      <c r="F95" s="955">
        <f t="shared" si="218"/>
        <v>0</v>
      </c>
      <c r="G95" s="956">
        <f t="shared" si="218"/>
        <v>0</v>
      </c>
      <c r="H95" s="662"/>
      <c r="I95" s="954">
        <f>SUM(I89:I94)</f>
        <v>0</v>
      </c>
      <c r="J95" s="955">
        <f t="shared" ref="J95:L95" si="219">SUM(J89:J94)</f>
        <v>0</v>
      </c>
      <c r="K95" s="955">
        <f t="shared" si="219"/>
        <v>0</v>
      </c>
      <c r="L95" s="956">
        <f t="shared" si="219"/>
        <v>0</v>
      </c>
      <c r="M95" s="957"/>
      <c r="N95" s="954">
        <f>SUM(N89:N94)</f>
        <v>386.38899368999995</v>
      </c>
      <c r="O95" s="955">
        <f t="shared" ref="O95:Q95" si="220">SUM(O89:O94)</f>
        <v>389.18194836999993</v>
      </c>
      <c r="P95" s="955">
        <f t="shared" si="220"/>
        <v>431.79409390000001</v>
      </c>
      <c r="Q95" s="956">
        <f t="shared" si="220"/>
        <v>529.42823411999996</v>
      </c>
      <c r="R95" s="957"/>
      <c r="S95" s="954">
        <f>SUM(S89:S94)</f>
        <v>544.83831685999996</v>
      </c>
      <c r="T95" s="955">
        <f t="shared" ref="T95:V95" si="221">SUM(T89:T94)</f>
        <v>550.92705973</v>
      </c>
      <c r="U95" s="955">
        <f t="shared" si="221"/>
        <v>574.64176803999999</v>
      </c>
      <c r="V95" s="956">
        <f t="shared" si="221"/>
        <v>1432.12151384</v>
      </c>
      <c r="W95" s="957"/>
      <c r="X95" s="954">
        <f>SUM(X89:X94)</f>
        <v>1497.8647162900002</v>
      </c>
      <c r="Y95" s="955">
        <f t="shared" ref="Y95:AA95" si="222">SUM(Y89:Y94)</f>
        <v>1517.5582888400002</v>
      </c>
      <c r="Z95" s="955">
        <f t="shared" si="222"/>
        <v>1521.0896644200002</v>
      </c>
      <c r="AA95" s="956">
        <f t="shared" si="222"/>
        <v>1622.5320314900002</v>
      </c>
      <c r="AB95" s="957"/>
      <c r="AC95" s="954">
        <f>SUM(AC89:AC94)</f>
        <v>1673.4759341429422</v>
      </c>
      <c r="AD95" s="955">
        <f t="shared" ref="AD95:AF95" si="223">SUM(AD89:AD94)</f>
        <v>1651.7525159029215</v>
      </c>
      <c r="AE95" s="955">
        <f t="shared" si="223"/>
        <v>1683.1563615483401</v>
      </c>
      <c r="AF95" s="956">
        <f t="shared" si="223"/>
        <v>1837.9349784479969</v>
      </c>
      <c r="AG95" s="957"/>
      <c r="AH95" s="954">
        <f>SUM(AH89:AH94)</f>
        <v>1933.5258229500002</v>
      </c>
      <c r="AI95" s="955">
        <f t="shared" ref="AI95:AK95" si="224">SUM(AI89:AI94)</f>
        <v>1885.11394105</v>
      </c>
      <c r="AJ95" s="955">
        <f t="shared" si="224"/>
        <v>1942.4240670700001</v>
      </c>
      <c r="AK95" s="956">
        <f t="shared" si="224"/>
        <v>2060.7914334999996</v>
      </c>
      <c r="AL95" s="957"/>
      <c r="AM95" s="954">
        <f>SUM(AM89:AM94)</f>
        <v>2568.0920763900003</v>
      </c>
      <c r="AN95" s="955">
        <f t="shared" ref="AN95:AP95" si="225">SUM(AN89:AN94)</f>
        <v>2581.2240227900002</v>
      </c>
      <c r="AO95" s="955">
        <f t="shared" si="225"/>
        <v>2506.2083315600003</v>
      </c>
      <c r="AP95" s="956">
        <f t="shared" si="225"/>
        <v>1861.21320547</v>
      </c>
      <c r="AQ95" s="958"/>
      <c r="AR95" s="954">
        <f>SUM(AR89:AR94)</f>
        <v>1807.7218022500001</v>
      </c>
      <c r="AS95" s="955">
        <f t="shared" ref="AS95:AU95" si="226">SUM(AS89:AS94)</f>
        <v>1712.9869789200002</v>
      </c>
      <c r="AT95" s="955">
        <f t="shared" si="226"/>
        <v>1676.4837948000002</v>
      </c>
      <c r="AU95" s="956">
        <f t="shared" si="226"/>
        <v>1696.6754331600002</v>
      </c>
      <c r="AV95" s="958"/>
      <c r="AW95" s="954">
        <f>SUM(AW89:AW94)</f>
        <v>1671.5847590899998</v>
      </c>
      <c r="AX95" s="955">
        <f t="shared" ref="AX95:AZ95" si="227">SUM(AX89:AX94)</f>
        <v>1278.8791809400002</v>
      </c>
      <c r="AY95" s="955">
        <f t="shared" si="227"/>
        <v>1270.3716484300003</v>
      </c>
      <c r="AZ95" s="956">
        <f t="shared" si="227"/>
        <v>1279.8049502500003</v>
      </c>
      <c r="BA95" s="958"/>
      <c r="BB95" s="954">
        <f>SUM(BB89:BB94)</f>
        <v>1330.9210900100002</v>
      </c>
      <c r="BC95" s="955">
        <f t="shared" ref="BC95:BD95" si="228">SUM(BC89:BC94)</f>
        <v>1328.63617628</v>
      </c>
      <c r="BD95" s="955">
        <f t="shared" si="228"/>
        <v>0</v>
      </c>
      <c r="BE95" s="956">
        <v>0</v>
      </c>
      <c r="BF95" s="958"/>
      <c r="BG95" s="954">
        <f>SUM(BG89:BG94)</f>
        <v>0</v>
      </c>
      <c r="BH95" s="955">
        <f t="shared" ref="BH95:BI95" si="229">SUM(BH89:BH94)</f>
        <v>0</v>
      </c>
      <c r="BI95" s="955">
        <f t="shared" si="229"/>
        <v>0</v>
      </c>
      <c r="BJ95" s="956">
        <v>0</v>
      </c>
      <c r="BK95" s="958"/>
      <c r="BL95" s="959">
        <f>SUM(BL89:BL94)</f>
        <v>0</v>
      </c>
      <c r="BM95" s="955">
        <f>SUM(BM89:BM94)</f>
        <v>0</v>
      </c>
      <c r="BN95" s="955">
        <f>SUM(BN89:BN94)</f>
        <v>529.42823411999996</v>
      </c>
      <c r="BO95" s="955">
        <f t="shared" ref="BO95:BV95" si="230">SUM(BO89:BO94)</f>
        <v>1432.12151384</v>
      </c>
      <c r="BP95" s="955">
        <f t="shared" si="230"/>
        <v>1622.5320314900002</v>
      </c>
      <c r="BQ95" s="955">
        <f t="shared" si="230"/>
        <v>1837.9349784479969</v>
      </c>
      <c r="BR95" s="955">
        <f t="shared" si="230"/>
        <v>2060.7914334999996</v>
      </c>
      <c r="BS95" s="955">
        <f t="shared" si="230"/>
        <v>1861.21320547</v>
      </c>
      <c r="BT95" s="955">
        <f t="shared" si="230"/>
        <v>1696.6754331600002</v>
      </c>
      <c r="BU95" s="955">
        <f t="shared" si="230"/>
        <v>1279.8049502500003</v>
      </c>
      <c r="BV95" s="955">
        <f t="shared" si="230"/>
        <v>0</v>
      </c>
      <c r="BW95" s="956">
        <f>SUM(BW89:BW94)</f>
        <v>0</v>
      </c>
    </row>
    <row r="96" spans="1:75" x14ac:dyDescent="0.25">
      <c r="A96" s="188"/>
      <c r="B96" s="203"/>
      <c r="C96" s="409"/>
      <c r="D96" s="951"/>
      <c r="E96" s="952"/>
      <c r="F96" s="952"/>
      <c r="G96" s="960"/>
      <c r="H96" s="663"/>
      <c r="I96" s="951"/>
      <c r="J96" s="952"/>
      <c r="K96" s="952"/>
      <c r="L96" s="960"/>
      <c r="M96" s="961"/>
      <c r="N96" s="951"/>
      <c r="O96" s="952"/>
      <c r="P96" s="952"/>
      <c r="Q96" s="960"/>
      <c r="R96" s="961"/>
      <c r="S96" s="951"/>
      <c r="T96" s="952"/>
      <c r="U96" s="952"/>
      <c r="V96" s="960"/>
      <c r="W96" s="961"/>
      <c r="X96" s="951"/>
      <c r="Y96" s="952"/>
      <c r="Z96" s="952"/>
      <c r="AA96" s="960"/>
      <c r="AB96" s="961"/>
      <c r="AC96" s="951"/>
      <c r="AD96" s="952"/>
      <c r="AE96" s="952"/>
      <c r="AF96" s="960"/>
      <c r="AG96" s="961"/>
      <c r="AH96" s="951"/>
      <c r="AI96" s="952"/>
      <c r="AJ96" s="952"/>
      <c r="AK96" s="960"/>
      <c r="AL96" s="961"/>
      <c r="AM96" s="951"/>
      <c r="AN96" s="952"/>
      <c r="AO96" s="952"/>
      <c r="AP96" s="960"/>
      <c r="AQ96" s="958"/>
      <c r="AR96" s="951"/>
      <c r="AS96" s="952"/>
      <c r="AT96" s="952"/>
      <c r="AU96" s="960"/>
      <c r="AV96" s="958"/>
      <c r="AW96" s="951"/>
      <c r="AX96" s="952"/>
      <c r="AY96" s="952"/>
      <c r="AZ96" s="960"/>
      <c r="BA96" s="958"/>
      <c r="BB96" s="951"/>
      <c r="BC96" s="952"/>
      <c r="BD96" s="952"/>
      <c r="BE96" s="960"/>
      <c r="BF96" s="958"/>
      <c r="BG96" s="951"/>
      <c r="BH96" s="952"/>
      <c r="BI96" s="952"/>
      <c r="BJ96" s="960"/>
      <c r="BK96" s="958"/>
      <c r="BL96" s="951"/>
      <c r="BM96" s="952"/>
      <c r="BN96" s="952"/>
      <c r="BO96" s="952"/>
      <c r="BP96" s="952"/>
      <c r="BQ96" s="952"/>
      <c r="BR96" s="952"/>
      <c r="BS96" s="952"/>
      <c r="BT96" s="952"/>
      <c r="BU96" s="952"/>
      <c r="BV96" s="952"/>
      <c r="BW96" s="960"/>
    </row>
    <row r="97" spans="1:75" s="113" customFormat="1" x14ac:dyDescent="0.25">
      <c r="A97" s="188" t="s">
        <v>191</v>
      </c>
      <c r="B97" s="205"/>
      <c r="C97" s="423"/>
      <c r="D97" s="959"/>
      <c r="E97" s="955"/>
      <c r="F97" s="955"/>
      <c r="G97" s="956"/>
      <c r="H97" s="662"/>
      <c r="I97" s="959"/>
      <c r="J97" s="955"/>
      <c r="K97" s="955"/>
      <c r="L97" s="956"/>
      <c r="M97" s="957"/>
      <c r="N97" s="959"/>
      <c r="O97" s="955"/>
      <c r="P97" s="955"/>
      <c r="Q97" s="956"/>
      <c r="R97" s="957"/>
      <c r="S97" s="959"/>
      <c r="T97" s="955"/>
      <c r="U97" s="955"/>
      <c r="V97" s="956"/>
      <c r="W97" s="957"/>
      <c r="X97" s="959"/>
      <c r="Y97" s="955"/>
      <c r="Z97" s="955"/>
      <c r="AA97" s="956"/>
      <c r="AB97" s="957"/>
      <c r="AC97" s="959"/>
      <c r="AD97" s="955"/>
      <c r="AE97" s="955"/>
      <c r="AF97" s="956"/>
      <c r="AG97" s="957"/>
      <c r="AH97" s="959"/>
      <c r="AI97" s="955"/>
      <c r="AJ97" s="955"/>
      <c r="AK97" s="956"/>
      <c r="AL97" s="957"/>
      <c r="AM97" s="959"/>
      <c r="AN97" s="955"/>
      <c r="AO97" s="955"/>
      <c r="AP97" s="956"/>
      <c r="AQ97" s="958"/>
      <c r="AR97" s="959"/>
      <c r="AS97" s="955"/>
      <c r="AT97" s="955"/>
      <c r="AU97" s="956"/>
      <c r="AV97" s="958"/>
      <c r="AW97" s="959"/>
      <c r="AX97" s="955"/>
      <c r="AY97" s="955"/>
      <c r="AZ97" s="956"/>
      <c r="BA97" s="958"/>
      <c r="BB97" s="959"/>
      <c r="BC97" s="955"/>
      <c r="BD97" s="955"/>
      <c r="BE97" s="956"/>
      <c r="BF97" s="958"/>
      <c r="BG97" s="959"/>
      <c r="BH97" s="955"/>
      <c r="BI97" s="955"/>
      <c r="BJ97" s="956"/>
      <c r="BK97" s="958"/>
      <c r="BL97" s="959"/>
      <c r="BM97" s="955"/>
      <c r="BN97" s="955"/>
      <c r="BO97" s="955"/>
      <c r="BP97" s="955"/>
      <c r="BQ97" s="955"/>
      <c r="BR97" s="955"/>
      <c r="BS97" s="955"/>
      <c r="BT97" s="955"/>
      <c r="BU97" s="955"/>
      <c r="BV97" s="955"/>
      <c r="BW97" s="956"/>
    </row>
    <row r="98" spans="1:75" x14ac:dyDescent="0.25">
      <c r="A98" s="195" t="s">
        <v>113</v>
      </c>
      <c r="B98" s="203"/>
      <c r="C98" s="409"/>
      <c r="D98" s="60">
        <v>0</v>
      </c>
      <c r="E98" s="61">
        <v>0</v>
      </c>
      <c r="F98" s="61">
        <v>0</v>
      </c>
      <c r="G98" s="62">
        <v>0</v>
      </c>
      <c r="H98" s="897"/>
      <c r="I98" s="60">
        <v>0</v>
      </c>
      <c r="J98" s="61">
        <v>0</v>
      </c>
      <c r="K98" s="61">
        <v>0</v>
      </c>
      <c r="L98" s="62">
        <v>0</v>
      </c>
      <c r="M98" s="897"/>
      <c r="N98" s="60">
        <v>133.51677082999998</v>
      </c>
      <c r="O98" s="61">
        <v>91.840827359999992</v>
      </c>
      <c r="P98" s="61">
        <v>132.07905288000001</v>
      </c>
      <c r="Q98" s="62">
        <v>180.29036869999999</v>
      </c>
      <c r="R98" s="897"/>
      <c r="S98" s="60">
        <v>127.51965603000002</v>
      </c>
      <c r="T98" s="61">
        <v>102.42638469999999</v>
      </c>
      <c r="U98" s="61">
        <v>118.17719346999999</v>
      </c>
      <c r="V98" s="62">
        <v>158.10436927000001</v>
      </c>
      <c r="W98" s="897"/>
      <c r="X98" s="60">
        <v>157.23748593000002</v>
      </c>
      <c r="Y98" s="61">
        <v>124.07838616000001</v>
      </c>
      <c r="Z98" s="61">
        <v>123.55267093000001</v>
      </c>
      <c r="AA98" s="62">
        <v>203.81135054000003</v>
      </c>
      <c r="AB98" s="897"/>
      <c r="AC98" s="60">
        <v>212.15323798000003</v>
      </c>
      <c r="AD98" s="61">
        <v>136.32791304</v>
      </c>
      <c r="AE98" s="61">
        <v>170.16644087</v>
      </c>
      <c r="AF98" s="62">
        <v>254.87934730000001</v>
      </c>
      <c r="AG98" s="897"/>
      <c r="AH98" s="60">
        <v>247.79471452999999</v>
      </c>
      <c r="AI98" s="61">
        <v>150.49674878000002</v>
      </c>
      <c r="AJ98" s="61">
        <v>187.34763189</v>
      </c>
      <c r="AK98" s="62">
        <v>267.86415779000004</v>
      </c>
      <c r="AL98" s="897"/>
      <c r="AM98" s="60">
        <v>171.78065000999999</v>
      </c>
      <c r="AN98" s="61">
        <v>180.42983734000001</v>
      </c>
      <c r="AO98" s="61">
        <v>162.87770591</v>
      </c>
      <c r="AP98" s="62">
        <v>247.89303606999999</v>
      </c>
      <c r="AQ98" s="893"/>
      <c r="AR98" s="60">
        <v>232.18827703000002</v>
      </c>
      <c r="AS98" s="61">
        <v>178.95724915</v>
      </c>
      <c r="AT98" s="61">
        <v>167.11214391000001</v>
      </c>
      <c r="AU98" s="62">
        <v>237.84640931000004</v>
      </c>
      <c r="AV98" s="893"/>
      <c r="AW98" s="60">
        <v>184.66662790000001</v>
      </c>
      <c r="AX98" s="61">
        <v>191.70686002000005</v>
      </c>
      <c r="AY98" s="61">
        <v>194.20755306000001</v>
      </c>
      <c r="AZ98" s="62">
        <v>225.48713164000003</v>
      </c>
      <c r="BA98" s="893"/>
      <c r="BB98" s="60">
        <v>180.23981401999998</v>
      </c>
      <c r="BC98" s="61">
        <v>208.94426525</v>
      </c>
      <c r="BD98" s="61">
        <v>0</v>
      </c>
      <c r="BE98" s="62">
        <v>0</v>
      </c>
      <c r="BF98" s="893"/>
      <c r="BG98" s="60">
        <v>0</v>
      </c>
      <c r="BH98" s="61">
        <v>0</v>
      </c>
      <c r="BI98" s="61">
        <v>0</v>
      </c>
      <c r="BJ98" s="62">
        <v>0</v>
      </c>
      <c r="BK98" s="908"/>
      <c r="BL98" s="951">
        <f t="shared" ref="BL98:BL103" si="231">INDEX(D98:G98,1,COUNT(D98:G98))</f>
        <v>0</v>
      </c>
      <c r="BM98" s="952">
        <f t="shared" ref="BM98:BM103" si="232">INDEX(I98:L98,1,COUNT(I98:L98))</f>
        <v>0</v>
      </c>
      <c r="BN98" s="952">
        <f t="shared" ref="BN98:BN103" si="233">INDEX(N98:Q98,1,COUNT(N98:Q98))</f>
        <v>180.29036869999999</v>
      </c>
      <c r="BO98" s="952">
        <f t="shared" ref="BO98:BO103" si="234">INDEX(S98:V98,1,COUNT(S98:V98))</f>
        <v>158.10436927000001</v>
      </c>
      <c r="BP98" s="952">
        <f t="shared" ref="BP98:BP103" si="235">INDEX(X98:AA98,1,COUNT(X98:AA98))</f>
        <v>203.81135054000003</v>
      </c>
      <c r="BQ98" s="952">
        <f t="shared" ref="BQ98:BQ103" si="236">INDEX(AC98:AF98,1,COUNT(AC98:AF98))</f>
        <v>254.87934730000001</v>
      </c>
      <c r="BR98" s="952">
        <f t="shared" ref="BR98:BR103" si="237">INDEX(AH98:AK98,1,COUNT(AH98:AK98))</f>
        <v>267.86415779000004</v>
      </c>
      <c r="BS98" s="952">
        <f t="shared" ref="BS98:BS103" si="238">INDEX(AM98:AP98,1,COUNT(AM98:AP98))</f>
        <v>247.89303606999999</v>
      </c>
      <c r="BT98" s="952">
        <f t="shared" ref="BT98:BT103" si="239">INDEX(AR98:AU98,1,COUNT(AR98:AU98))</f>
        <v>237.84640931000004</v>
      </c>
      <c r="BU98" s="952">
        <f t="shared" ref="BU98:BU103" si="240">INDEX(AW98:AZ98,1,COUNT(AW98:AZ98))</f>
        <v>225.48713164000003</v>
      </c>
      <c r="BV98" s="952">
        <f t="shared" ref="BV98:BV103" si="241">INDEX(BB98:BE98,1,COUNT(BB98:BE98))</f>
        <v>0</v>
      </c>
      <c r="BW98" s="953">
        <f t="shared" ref="BW98:BW103" si="242">INDEX(BG98:BJ98,1,COUNT(BG98:BJ98))</f>
        <v>0</v>
      </c>
    </row>
    <row r="99" spans="1:75" x14ac:dyDescent="0.25">
      <c r="A99" s="195" t="s">
        <v>116</v>
      </c>
      <c r="B99" s="203"/>
      <c r="C99" s="409"/>
      <c r="D99" s="60">
        <v>0</v>
      </c>
      <c r="E99" s="61">
        <v>0</v>
      </c>
      <c r="F99" s="61">
        <v>0</v>
      </c>
      <c r="G99" s="62">
        <v>0</v>
      </c>
      <c r="H99" s="897"/>
      <c r="I99" s="60">
        <v>0</v>
      </c>
      <c r="J99" s="61">
        <v>0</v>
      </c>
      <c r="K99" s="61">
        <v>0</v>
      </c>
      <c r="L99" s="62">
        <v>0</v>
      </c>
      <c r="M99" s="897"/>
      <c r="N99" s="60">
        <v>19.287910979999996</v>
      </c>
      <c r="O99" s="61">
        <v>21.31747399</v>
      </c>
      <c r="P99" s="61">
        <v>28.314679189999993</v>
      </c>
      <c r="Q99" s="62">
        <v>27.247612189999998</v>
      </c>
      <c r="R99" s="897"/>
      <c r="S99" s="60">
        <v>28.366335250000002</v>
      </c>
      <c r="T99" s="61">
        <v>34.101746820000002</v>
      </c>
      <c r="U99" s="61">
        <v>35.649929450000002</v>
      </c>
      <c r="V99" s="62">
        <v>29.845419709999998</v>
      </c>
      <c r="W99" s="897"/>
      <c r="X99" s="60">
        <v>32.768491560000008</v>
      </c>
      <c r="Y99" s="61">
        <v>36.698224110000005</v>
      </c>
      <c r="Z99" s="61">
        <v>41.660564290000003</v>
      </c>
      <c r="AA99" s="62">
        <v>34.593521580000008</v>
      </c>
      <c r="AB99" s="897"/>
      <c r="AC99" s="60">
        <v>40.509238750000016</v>
      </c>
      <c r="AD99" s="61">
        <v>45.76533426000001</v>
      </c>
      <c r="AE99" s="61">
        <v>50.005459370000018</v>
      </c>
      <c r="AF99" s="62">
        <v>41.684846770000021</v>
      </c>
      <c r="AG99" s="897"/>
      <c r="AH99" s="60">
        <v>44.719490010000001</v>
      </c>
      <c r="AI99" s="61">
        <v>52.731041980000008</v>
      </c>
      <c r="AJ99" s="61">
        <v>57.80016844</v>
      </c>
      <c r="AK99" s="62">
        <v>45.808589500000011</v>
      </c>
      <c r="AL99" s="897"/>
      <c r="AM99" s="60">
        <v>48.18570342000001</v>
      </c>
      <c r="AN99" s="61">
        <v>55.905561169999991</v>
      </c>
      <c r="AO99" s="61">
        <v>60.621301979999991</v>
      </c>
      <c r="AP99" s="62">
        <v>45.922203650000007</v>
      </c>
      <c r="AQ99" s="893"/>
      <c r="AR99" s="60">
        <v>42.07331147</v>
      </c>
      <c r="AS99" s="61">
        <v>58.610386460000008</v>
      </c>
      <c r="AT99" s="61">
        <v>60.357966450000013</v>
      </c>
      <c r="AU99" s="62">
        <v>43.184741259999996</v>
      </c>
      <c r="AV99" s="893"/>
      <c r="AW99" s="60">
        <v>42.385234310000001</v>
      </c>
      <c r="AX99" s="61">
        <v>53.115366480000006</v>
      </c>
      <c r="AY99" s="61">
        <v>62.418046410000009</v>
      </c>
      <c r="AZ99" s="62">
        <v>45.842508520000017</v>
      </c>
      <c r="BA99" s="893"/>
      <c r="BB99" s="60">
        <v>46.923141820000005</v>
      </c>
      <c r="BC99" s="61">
        <v>54.849311549999996</v>
      </c>
      <c r="BD99" s="61">
        <v>0</v>
      </c>
      <c r="BE99" s="62">
        <v>0</v>
      </c>
      <c r="BF99" s="893"/>
      <c r="BG99" s="60">
        <v>0</v>
      </c>
      <c r="BH99" s="61">
        <v>0</v>
      </c>
      <c r="BI99" s="61">
        <v>0</v>
      </c>
      <c r="BJ99" s="62">
        <v>0</v>
      </c>
      <c r="BK99" s="908"/>
      <c r="BL99" s="951">
        <f t="shared" si="231"/>
        <v>0</v>
      </c>
      <c r="BM99" s="952">
        <f t="shared" si="232"/>
        <v>0</v>
      </c>
      <c r="BN99" s="952">
        <f t="shared" si="233"/>
        <v>27.247612189999998</v>
      </c>
      <c r="BO99" s="952">
        <f t="shared" si="234"/>
        <v>29.845419709999998</v>
      </c>
      <c r="BP99" s="952">
        <f t="shared" si="235"/>
        <v>34.593521580000008</v>
      </c>
      <c r="BQ99" s="952">
        <f t="shared" si="236"/>
        <v>41.684846770000021</v>
      </c>
      <c r="BR99" s="952">
        <f t="shared" si="237"/>
        <v>45.808589500000011</v>
      </c>
      <c r="BS99" s="952">
        <f t="shared" si="238"/>
        <v>45.922203650000007</v>
      </c>
      <c r="BT99" s="952">
        <f t="shared" si="239"/>
        <v>43.184741259999996</v>
      </c>
      <c r="BU99" s="952">
        <f t="shared" si="240"/>
        <v>45.842508520000017</v>
      </c>
      <c r="BV99" s="952">
        <f t="shared" si="241"/>
        <v>0</v>
      </c>
      <c r="BW99" s="953">
        <f t="shared" si="242"/>
        <v>0</v>
      </c>
    </row>
    <row r="100" spans="1:75" ht="15" customHeight="1" x14ac:dyDescent="0.25">
      <c r="A100" s="195" t="s">
        <v>185</v>
      </c>
      <c r="B100" s="203"/>
      <c r="C100" s="409"/>
      <c r="D100" s="60">
        <v>0</v>
      </c>
      <c r="E100" s="61">
        <v>0</v>
      </c>
      <c r="F100" s="61">
        <v>0</v>
      </c>
      <c r="G100" s="62">
        <v>0</v>
      </c>
      <c r="H100" s="897"/>
      <c r="I100" s="60">
        <v>0</v>
      </c>
      <c r="J100" s="61">
        <v>0</v>
      </c>
      <c r="K100" s="61">
        <v>0</v>
      </c>
      <c r="L100" s="62">
        <v>0</v>
      </c>
      <c r="M100" s="897"/>
      <c r="N100" s="60">
        <v>3.6431402999999998</v>
      </c>
      <c r="O100" s="61">
        <v>8.6727700199999997</v>
      </c>
      <c r="P100" s="61">
        <v>12.088038339999997</v>
      </c>
      <c r="Q100" s="62">
        <v>13.072750409999996</v>
      </c>
      <c r="R100" s="897"/>
      <c r="S100" s="60">
        <v>11.151757709999998</v>
      </c>
      <c r="T100" s="61">
        <v>10.666963879999999</v>
      </c>
      <c r="U100" s="61">
        <v>9.55174609</v>
      </c>
      <c r="V100" s="62">
        <v>11.770176250000002</v>
      </c>
      <c r="W100" s="897"/>
      <c r="X100" s="60">
        <v>9.0672981500000009</v>
      </c>
      <c r="Y100" s="61">
        <v>9.2332826800000003</v>
      </c>
      <c r="Z100" s="61">
        <v>2.9469913999999999</v>
      </c>
      <c r="AA100" s="62">
        <v>18.736267250000001</v>
      </c>
      <c r="AB100" s="897"/>
      <c r="AC100" s="60">
        <v>22.863801980488635</v>
      </c>
      <c r="AD100" s="61">
        <v>13.617477020488634</v>
      </c>
      <c r="AE100" s="61">
        <v>14.016618000488634</v>
      </c>
      <c r="AF100" s="62">
        <v>19.954986906132444</v>
      </c>
      <c r="AG100" s="897"/>
      <c r="AH100" s="60">
        <v>20.186044400000011</v>
      </c>
      <c r="AI100" s="61">
        <v>21.899933400000005</v>
      </c>
      <c r="AJ100" s="61">
        <v>19.120887239999998</v>
      </c>
      <c r="AK100" s="62">
        <v>23.952046759999995</v>
      </c>
      <c r="AL100" s="897"/>
      <c r="AM100" s="60">
        <v>24.689914829999999</v>
      </c>
      <c r="AN100" s="61">
        <v>25.371286409999996</v>
      </c>
      <c r="AO100" s="61">
        <v>28.70079029</v>
      </c>
      <c r="AP100" s="62">
        <v>34.207431949999993</v>
      </c>
      <c r="AQ100" s="893"/>
      <c r="AR100" s="60">
        <v>33.550855519999999</v>
      </c>
      <c r="AS100" s="61">
        <v>27.534158059999999</v>
      </c>
      <c r="AT100" s="61">
        <v>20.403457259999996</v>
      </c>
      <c r="AU100" s="62">
        <v>18.533254659999997</v>
      </c>
      <c r="AV100" s="893"/>
      <c r="AW100" s="60">
        <v>19.683971570000001</v>
      </c>
      <c r="AX100" s="61">
        <v>16.357751929999999</v>
      </c>
      <c r="AY100" s="61">
        <v>14.853591459999999</v>
      </c>
      <c r="AZ100" s="62">
        <v>15.696329969999999</v>
      </c>
      <c r="BA100" s="893"/>
      <c r="BB100" s="60">
        <v>16.090947460000002</v>
      </c>
      <c r="BC100" s="61">
        <v>18.463103969999999</v>
      </c>
      <c r="BD100" s="61">
        <v>0</v>
      </c>
      <c r="BE100" s="62">
        <v>0</v>
      </c>
      <c r="BF100" s="893"/>
      <c r="BG100" s="60">
        <v>0</v>
      </c>
      <c r="BH100" s="61">
        <v>0</v>
      </c>
      <c r="BI100" s="61">
        <v>0</v>
      </c>
      <c r="BJ100" s="62">
        <v>0</v>
      </c>
      <c r="BK100" s="908"/>
      <c r="BL100" s="951">
        <f t="shared" si="231"/>
        <v>0</v>
      </c>
      <c r="BM100" s="952">
        <f t="shared" si="232"/>
        <v>0</v>
      </c>
      <c r="BN100" s="952">
        <f t="shared" si="233"/>
        <v>13.072750409999996</v>
      </c>
      <c r="BO100" s="952">
        <f t="shared" si="234"/>
        <v>11.770176250000002</v>
      </c>
      <c r="BP100" s="952">
        <f t="shared" si="235"/>
        <v>18.736267250000001</v>
      </c>
      <c r="BQ100" s="952">
        <f t="shared" si="236"/>
        <v>19.954986906132444</v>
      </c>
      <c r="BR100" s="952">
        <f t="shared" si="237"/>
        <v>23.952046759999995</v>
      </c>
      <c r="BS100" s="952">
        <f t="shared" si="238"/>
        <v>34.207431949999993</v>
      </c>
      <c r="BT100" s="952">
        <f t="shared" si="239"/>
        <v>18.533254659999997</v>
      </c>
      <c r="BU100" s="952">
        <f t="shared" si="240"/>
        <v>15.696329969999999</v>
      </c>
      <c r="BV100" s="952">
        <f t="shared" si="241"/>
        <v>0</v>
      </c>
      <c r="BW100" s="953">
        <f t="shared" si="242"/>
        <v>0</v>
      </c>
    </row>
    <row r="101" spans="1:75" x14ac:dyDescent="0.25">
      <c r="A101" s="206" t="s">
        <v>193</v>
      </c>
      <c r="B101" s="203"/>
      <c r="C101" s="409"/>
      <c r="D101" s="60">
        <v>0</v>
      </c>
      <c r="E101" s="61">
        <v>0</v>
      </c>
      <c r="F101" s="61">
        <v>0</v>
      </c>
      <c r="G101" s="62">
        <v>0</v>
      </c>
      <c r="H101" s="897"/>
      <c r="I101" s="60">
        <v>0</v>
      </c>
      <c r="J101" s="61">
        <v>0</v>
      </c>
      <c r="K101" s="61">
        <v>0</v>
      </c>
      <c r="L101" s="62">
        <v>0</v>
      </c>
      <c r="M101" s="897"/>
      <c r="N101" s="60">
        <v>45.476217959999993</v>
      </c>
      <c r="O101" s="61">
        <v>46.26113294999999</v>
      </c>
      <c r="P101" s="61">
        <v>46.833221129999991</v>
      </c>
      <c r="Q101" s="62">
        <v>53.83329381999998</v>
      </c>
      <c r="R101" s="897"/>
      <c r="S101" s="60">
        <v>54.754955499999994</v>
      </c>
      <c r="T101" s="61">
        <v>55.513103559999998</v>
      </c>
      <c r="U101" s="61">
        <v>55.73047433</v>
      </c>
      <c r="V101" s="62">
        <v>60.323072859999996</v>
      </c>
      <c r="W101" s="897"/>
      <c r="X101" s="60">
        <v>60.412220060000003</v>
      </c>
      <c r="Y101" s="61">
        <v>59.247382970000004</v>
      </c>
      <c r="Z101" s="61">
        <v>59.259088150000004</v>
      </c>
      <c r="AA101" s="62">
        <v>58.710621600000003</v>
      </c>
      <c r="AB101" s="897"/>
      <c r="AC101" s="60">
        <v>59.572203149999993</v>
      </c>
      <c r="AD101" s="61">
        <v>60.240563129999991</v>
      </c>
      <c r="AE101" s="61">
        <v>61.068389659999987</v>
      </c>
      <c r="AF101" s="62">
        <v>53.678266619999988</v>
      </c>
      <c r="AG101" s="897"/>
      <c r="AH101" s="60">
        <v>48.784097339999995</v>
      </c>
      <c r="AI101" s="61">
        <v>48.760287470000002</v>
      </c>
      <c r="AJ101" s="61">
        <v>48.67794499</v>
      </c>
      <c r="AK101" s="62">
        <v>43.791145039999996</v>
      </c>
      <c r="AL101" s="897"/>
      <c r="AM101" s="60">
        <v>44.777083589999997</v>
      </c>
      <c r="AN101" s="61">
        <v>40.287837289999992</v>
      </c>
      <c r="AO101" s="61">
        <v>40.072243849999978</v>
      </c>
      <c r="AP101" s="62">
        <v>20.468567949999983</v>
      </c>
      <c r="AQ101" s="893"/>
      <c r="AR101" s="60">
        <v>20.277811869999997</v>
      </c>
      <c r="AS101" s="61">
        <v>9.7165124599999988</v>
      </c>
      <c r="AT101" s="61">
        <v>9.6947457499999974</v>
      </c>
      <c r="AU101" s="62">
        <v>9.9354883499999982</v>
      </c>
      <c r="AV101" s="893"/>
      <c r="AW101" s="60">
        <v>9.5821086299999987</v>
      </c>
      <c r="AX101" s="61">
        <v>9.9134906699999998</v>
      </c>
      <c r="AY101" s="61">
        <v>10.17145835</v>
      </c>
      <c r="AZ101" s="62">
        <v>2.8904272899999994</v>
      </c>
      <c r="BA101" s="893"/>
      <c r="BB101" s="60">
        <v>2.9245421299999994</v>
      </c>
      <c r="BC101" s="61">
        <v>2.46064902</v>
      </c>
      <c r="BD101" s="61">
        <v>0</v>
      </c>
      <c r="BE101" s="62">
        <v>0</v>
      </c>
      <c r="BF101" s="893"/>
      <c r="BG101" s="60">
        <v>0</v>
      </c>
      <c r="BH101" s="61">
        <v>0</v>
      </c>
      <c r="BI101" s="61">
        <v>0</v>
      </c>
      <c r="BJ101" s="62">
        <v>0</v>
      </c>
      <c r="BK101" s="908"/>
      <c r="BL101" s="951">
        <f t="shared" si="231"/>
        <v>0</v>
      </c>
      <c r="BM101" s="952">
        <f t="shared" si="232"/>
        <v>0</v>
      </c>
      <c r="BN101" s="952">
        <f t="shared" si="233"/>
        <v>53.83329381999998</v>
      </c>
      <c r="BO101" s="952">
        <f t="shared" si="234"/>
        <v>60.323072859999996</v>
      </c>
      <c r="BP101" s="952">
        <f t="shared" si="235"/>
        <v>58.710621600000003</v>
      </c>
      <c r="BQ101" s="952">
        <f t="shared" si="236"/>
        <v>53.678266619999988</v>
      </c>
      <c r="BR101" s="952">
        <f t="shared" si="237"/>
        <v>43.791145039999996</v>
      </c>
      <c r="BS101" s="952">
        <f t="shared" si="238"/>
        <v>20.468567949999983</v>
      </c>
      <c r="BT101" s="952">
        <f t="shared" si="239"/>
        <v>9.9354883499999982</v>
      </c>
      <c r="BU101" s="952">
        <f t="shared" si="240"/>
        <v>2.8904272899999994</v>
      </c>
      <c r="BV101" s="952">
        <f t="shared" si="241"/>
        <v>0</v>
      </c>
      <c r="BW101" s="953">
        <f t="shared" si="242"/>
        <v>0</v>
      </c>
    </row>
    <row r="102" spans="1:75" x14ac:dyDescent="0.25">
      <c r="A102" s="206" t="s">
        <v>118</v>
      </c>
      <c r="B102" s="221"/>
      <c r="C102" s="409"/>
      <c r="D102" s="60">
        <v>0</v>
      </c>
      <c r="E102" s="61">
        <v>0</v>
      </c>
      <c r="F102" s="61">
        <v>0</v>
      </c>
      <c r="G102" s="62">
        <v>0</v>
      </c>
      <c r="H102" s="897"/>
      <c r="I102" s="60">
        <v>0</v>
      </c>
      <c r="J102" s="61">
        <v>0</v>
      </c>
      <c r="K102" s="61">
        <v>0</v>
      </c>
      <c r="L102" s="62">
        <v>0</v>
      </c>
      <c r="M102" s="897"/>
      <c r="N102" s="60">
        <v>0</v>
      </c>
      <c r="O102" s="61">
        <v>0</v>
      </c>
      <c r="P102" s="61">
        <v>0</v>
      </c>
      <c r="Q102" s="62">
        <v>0</v>
      </c>
      <c r="R102" s="897"/>
      <c r="S102" s="60">
        <v>0</v>
      </c>
      <c r="T102" s="61">
        <v>0</v>
      </c>
      <c r="U102" s="61">
        <v>0</v>
      </c>
      <c r="V102" s="62">
        <v>0</v>
      </c>
      <c r="W102" s="897"/>
      <c r="X102" s="60">
        <v>0</v>
      </c>
      <c r="Y102" s="61">
        <v>0</v>
      </c>
      <c r="Z102" s="61">
        <v>0</v>
      </c>
      <c r="AA102" s="62">
        <v>0</v>
      </c>
      <c r="AB102" s="897"/>
      <c r="AC102" s="60">
        <v>0</v>
      </c>
      <c r="AD102" s="61">
        <v>0</v>
      </c>
      <c r="AE102" s="61">
        <v>0</v>
      </c>
      <c r="AF102" s="62">
        <v>0</v>
      </c>
      <c r="AG102" s="897"/>
      <c r="AH102" s="60">
        <v>0</v>
      </c>
      <c r="AI102" s="61">
        <v>0</v>
      </c>
      <c r="AJ102" s="61">
        <v>0</v>
      </c>
      <c r="AK102" s="62">
        <v>0</v>
      </c>
      <c r="AL102" s="897"/>
      <c r="AM102" s="60">
        <v>487.73293560999997</v>
      </c>
      <c r="AN102" s="61">
        <v>461.61324327000005</v>
      </c>
      <c r="AO102" s="61">
        <v>449.57598775000008</v>
      </c>
      <c r="AP102" s="62">
        <v>417.41103493000008</v>
      </c>
      <c r="AQ102" s="893"/>
      <c r="AR102" s="60">
        <v>412.85069427999997</v>
      </c>
      <c r="AS102" s="61">
        <v>403.35149590999998</v>
      </c>
      <c r="AT102" s="61">
        <v>407.08909280999995</v>
      </c>
      <c r="AU102" s="62">
        <v>392.05537495999994</v>
      </c>
      <c r="AV102" s="893"/>
      <c r="AW102" s="60">
        <v>390.48093649999998</v>
      </c>
      <c r="AX102" s="61">
        <v>389.20912872000002</v>
      </c>
      <c r="AY102" s="61">
        <v>383.94423766</v>
      </c>
      <c r="AZ102" s="62">
        <v>379.22693721000002</v>
      </c>
      <c r="BA102" s="893"/>
      <c r="BB102" s="60">
        <v>381.35246753999996</v>
      </c>
      <c r="BC102" s="61">
        <v>381.98580733000006</v>
      </c>
      <c r="BD102" s="61">
        <v>0</v>
      </c>
      <c r="BE102" s="62">
        <v>0</v>
      </c>
      <c r="BF102" s="893"/>
      <c r="BG102" s="60">
        <v>0</v>
      </c>
      <c r="BH102" s="61">
        <v>0</v>
      </c>
      <c r="BI102" s="61">
        <v>0</v>
      </c>
      <c r="BJ102" s="62">
        <v>0</v>
      </c>
      <c r="BK102" s="908"/>
      <c r="BL102" s="951">
        <f t="shared" si="231"/>
        <v>0</v>
      </c>
      <c r="BM102" s="952">
        <f t="shared" si="232"/>
        <v>0</v>
      </c>
      <c r="BN102" s="952">
        <f t="shared" si="233"/>
        <v>0</v>
      </c>
      <c r="BO102" s="952">
        <f t="shared" si="234"/>
        <v>0</v>
      </c>
      <c r="BP102" s="952">
        <f t="shared" si="235"/>
        <v>0</v>
      </c>
      <c r="BQ102" s="952">
        <f t="shared" si="236"/>
        <v>0</v>
      </c>
      <c r="BR102" s="952">
        <f t="shared" si="237"/>
        <v>0</v>
      </c>
      <c r="BS102" s="952">
        <f t="shared" si="238"/>
        <v>417.41103493000008</v>
      </c>
      <c r="BT102" s="952">
        <f t="shared" si="239"/>
        <v>392.05537495999994</v>
      </c>
      <c r="BU102" s="952">
        <f t="shared" si="240"/>
        <v>379.22693721000002</v>
      </c>
      <c r="BV102" s="952">
        <f t="shared" si="241"/>
        <v>0</v>
      </c>
      <c r="BW102" s="953">
        <f t="shared" si="242"/>
        <v>0</v>
      </c>
    </row>
    <row r="103" spans="1:75" x14ac:dyDescent="0.25">
      <c r="A103" s="195" t="s">
        <v>132</v>
      </c>
      <c r="B103" s="205"/>
      <c r="C103" s="409"/>
      <c r="D103" s="60">
        <v>0</v>
      </c>
      <c r="E103" s="61">
        <v>0</v>
      </c>
      <c r="F103" s="61">
        <v>0</v>
      </c>
      <c r="G103" s="62">
        <v>0</v>
      </c>
      <c r="H103" s="897"/>
      <c r="I103" s="60">
        <v>0</v>
      </c>
      <c r="J103" s="61">
        <v>0</v>
      </c>
      <c r="K103" s="61">
        <v>0</v>
      </c>
      <c r="L103" s="62">
        <v>0</v>
      </c>
      <c r="M103" s="897"/>
      <c r="N103" s="60">
        <v>16.883430600000001</v>
      </c>
      <c r="O103" s="61">
        <v>22.14814398</v>
      </c>
      <c r="P103" s="61">
        <v>16.47160817</v>
      </c>
      <c r="Q103" s="62">
        <v>17.041842280000001</v>
      </c>
      <c r="R103" s="897"/>
      <c r="S103" s="60">
        <v>16.98216395</v>
      </c>
      <c r="T103" s="61">
        <v>16.058393800000001</v>
      </c>
      <c r="U103" s="61">
        <v>16.441899970000001</v>
      </c>
      <c r="V103" s="62">
        <v>17.749340069999995</v>
      </c>
      <c r="W103" s="897"/>
      <c r="X103" s="60">
        <v>13.471779580000002</v>
      </c>
      <c r="Y103" s="61">
        <v>13.529212169999999</v>
      </c>
      <c r="Z103" s="61">
        <v>11.383388909999999</v>
      </c>
      <c r="AA103" s="62">
        <v>11.71467464</v>
      </c>
      <c r="AB103" s="897"/>
      <c r="AC103" s="60">
        <v>11.50095958</v>
      </c>
      <c r="AD103" s="61">
        <v>12.902245669999999</v>
      </c>
      <c r="AE103" s="61">
        <v>11.217090279999999</v>
      </c>
      <c r="AF103" s="62">
        <v>13.092644449999998</v>
      </c>
      <c r="AG103" s="897"/>
      <c r="AH103" s="60">
        <v>13.010380900000001</v>
      </c>
      <c r="AI103" s="61">
        <v>12.269272540000003</v>
      </c>
      <c r="AJ103" s="61">
        <v>12.96677023</v>
      </c>
      <c r="AK103" s="62">
        <v>11.059173120000002</v>
      </c>
      <c r="AL103" s="897"/>
      <c r="AM103" s="60">
        <v>13.600750790000001</v>
      </c>
      <c r="AN103" s="61">
        <v>16.11786583</v>
      </c>
      <c r="AO103" s="61">
        <v>14.298891070000003</v>
      </c>
      <c r="AP103" s="62">
        <v>20.842027470000001</v>
      </c>
      <c r="AQ103" s="893"/>
      <c r="AR103" s="60">
        <v>18.141589980000003</v>
      </c>
      <c r="AS103" s="61">
        <v>11.12090751</v>
      </c>
      <c r="AT103" s="61">
        <v>15.73266119</v>
      </c>
      <c r="AU103" s="62">
        <v>19.250007409999998</v>
      </c>
      <c r="AV103" s="893"/>
      <c r="AW103" s="60">
        <v>17.791132869999998</v>
      </c>
      <c r="AX103" s="61">
        <v>16.952495329999998</v>
      </c>
      <c r="AY103" s="61">
        <v>19.204485169999998</v>
      </c>
      <c r="AZ103" s="62">
        <v>15.627226009999996</v>
      </c>
      <c r="BA103" s="893"/>
      <c r="BB103" s="60">
        <v>13.052019279999998</v>
      </c>
      <c r="BC103" s="61">
        <v>10.55373183</v>
      </c>
      <c r="BD103" s="61">
        <v>0</v>
      </c>
      <c r="BE103" s="62">
        <v>0</v>
      </c>
      <c r="BF103" s="893"/>
      <c r="BG103" s="60">
        <v>0</v>
      </c>
      <c r="BH103" s="61">
        <v>0</v>
      </c>
      <c r="BI103" s="61">
        <v>0</v>
      </c>
      <c r="BJ103" s="62">
        <v>0</v>
      </c>
      <c r="BK103" s="908"/>
      <c r="BL103" s="951">
        <f t="shared" si="231"/>
        <v>0</v>
      </c>
      <c r="BM103" s="952">
        <f t="shared" si="232"/>
        <v>0</v>
      </c>
      <c r="BN103" s="952">
        <f t="shared" si="233"/>
        <v>17.041842280000001</v>
      </c>
      <c r="BO103" s="952">
        <f t="shared" si="234"/>
        <v>17.749340069999995</v>
      </c>
      <c r="BP103" s="952">
        <f t="shared" si="235"/>
        <v>11.71467464</v>
      </c>
      <c r="BQ103" s="952">
        <f t="shared" si="236"/>
        <v>13.092644449999998</v>
      </c>
      <c r="BR103" s="952">
        <f t="shared" si="237"/>
        <v>11.059173120000002</v>
      </c>
      <c r="BS103" s="952">
        <f t="shared" si="238"/>
        <v>20.842027470000001</v>
      </c>
      <c r="BT103" s="952">
        <f t="shared" si="239"/>
        <v>19.250007409999998</v>
      </c>
      <c r="BU103" s="952">
        <f t="shared" si="240"/>
        <v>15.627226009999996</v>
      </c>
      <c r="BV103" s="952">
        <f t="shared" si="241"/>
        <v>0</v>
      </c>
      <c r="BW103" s="953">
        <f t="shared" si="242"/>
        <v>0</v>
      </c>
    </row>
    <row r="104" spans="1:75" s="113" customFormat="1" x14ac:dyDescent="0.25">
      <c r="A104" s="208" t="s">
        <v>195</v>
      </c>
      <c r="B104" s="205"/>
      <c r="C104" s="423"/>
      <c r="D104" s="954">
        <f>SUM(D98:D103)</f>
        <v>0</v>
      </c>
      <c r="E104" s="955">
        <f t="shared" ref="E104:G104" si="243">SUM(E98:E103)</f>
        <v>0</v>
      </c>
      <c r="F104" s="955">
        <f t="shared" si="243"/>
        <v>0</v>
      </c>
      <c r="G104" s="956">
        <f t="shared" si="243"/>
        <v>0</v>
      </c>
      <c r="H104" s="662"/>
      <c r="I104" s="954">
        <f>SUM(I98:I103)</f>
        <v>0</v>
      </c>
      <c r="J104" s="955">
        <f t="shared" ref="J104:L104" si="244">SUM(J98:J103)</f>
        <v>0</v>
      </c>
      <c r="K104" s="955">
        <f t="shared" si="244"/>
        <v>0</v>
      </c>
      <c r="L104" s="956">
        <f t="shared" si="244"/>
        <v>0</v>
      </c>
      <c r="M104" s="957"/>
      <c r="N104" s="954">
        <f>SUM(N98:N103)</f>
        <v>218.80747066999996</v>
      </c>
      <c r="O104" s="955">
        <f t="shared" ref="O104:Q104" si="245">SUM(O98:O103)</f>
        <v>190.24034829999999</v>
      </c>
      <c r="P104" s="955">
        <f t="shared" si="245"/>
        <v>235.78659970999999</v>
      </c>
      <c r="Q104" s="956">
        <f t="shared" si="245"/>
        <v>291.48586739999996</v>
      </c>
      <c r="R104" s="957"/>
      <c r="S104" s="954">
        <f>SUM(S98:S103)</f>
        <v>238.77486844000001</v>
      </c>
      <c r="T104" s="955">
        <f t="shared" ref="T104:V104" si="246">SUM(T98:T103)</f>
        <v>218.76659275999998</v>
      </c>
      <c r="U104" s="955">
        <f t="shared" si="246"/>
        <v>235.55124330999999</v>
      </c>
      <c r="V104" s="956">
        <f t="shared" si="246"/>
        <v>277.79237816</v>
      </c>
      <c r="W104" s="957"/>
      <c r="X104" s="954">
        <f>SUM(X98:X103)</f>
        <v>272.95727527999998</v>
      </c>
      <c r="Y104" s="955">
        <f t="shared" ref="Y104:AA104" si="247">SUM(Y98:Y103)</f>
        <v>242.78648809000003</v>
      </c>
      <c r="Z104" s="955">
        <f t="shared" si="247"/>
        <v>238.80270368000001</v>
      </c>
      <c r="AA104" s="956">
        <f t="shared" si="247"/>
        <v>327.5664356100001</v>
      </c>
      <c r="AB104" s="957"/>
      <c r="AC104" s="954">
        <f>SUM(AC98:AC103)</f>
        <v>346.5994414404887</v>
      </c>
      <c r="AD104" s="955">
        <f t="shared" ref="AD104:AF104" si="248">SUM(AD98:AD103)</f>
        <v>268.85353312048863</v>
      </c>
      <c r="AE104" s="955">
        <f t="shared" si="248"/>
        <v>306.47399818048859</v>
      </c>
      <c r="AF104" s="956">
        <f t="shared" si="248"/>
        <v>383.29009204613249</v>
      </c>
      <c r="AG104" s="957"/>
      <c r="AH104" s="954">
        <f>SUM(AH98:AH103)</f>
        <v>374.49472718000004</v>
      </c>
      <c r="AI104" s="955">
        <f t="shared" ref="AI104:AK104" si="249">SUM(AI98:AI103)</f>
        <v>286.15728417000003</v>
      </c>
      <c r="AJ104" s="955">
        <f t="shared" si="249"/>
        <v>325.91340279000002</v>
      </c>
      <c r="AK104" s="956">
        <f t="shared" si="249"/>
        <v>392.47511221000008</v>
      </c>
      <c r="AL104" s="957"/>
      <c r="AM104" s="954">
        <f>SUM(AM98:AM103)</f>
        <v>790.76703824999993</v>
      </c>
      <c r="AN104" s="955">
        <f t="shared" ref="AN104:AP104" si="250">SUM(AN98:AN103)</f>
        <v>779.72563131000004</v>
      </c>
      <c r="AO104" s="955">
        <f t="shared" si="250"/>
        <v>756.14692085000001</v>
      </c>
      <c r="AP104" s="956">
        <f t="shared" si="250"/>
        <v>786.74430202000008</v>
      </c>
      <c r="AQ104" s="958"/>
      <c r="AR104" s="954">
        <f>SUM(AR98:AR103)</f>
        <v>759.08254015</v>
      </c>
      <c r="AS104" s="955">
        <f t="shared" ref="AS104:AU104" si="251">SUM(AS98:AS103)</f>
        <v>689.29070954999997</v>
      </c>
      <c r="AT104" s="955">
        <f t="shared" si="251"/>
        <v>680.39006737</v>
      </c>
      <c r="AU104" s="956">
        <f t="shared" si="251"/>
        <v>720.80527595000001</v>
      </c>
      <c r="AV104" s="958"/>
      <c r="AW104" s="954">
        <f>SUM(AW98:AW103)</f>
        <v>664.59001177999994</v>
      </c>
      <c r="AX104" s="955">
        <f t="shared" ref="AX104:AZ104" si="252">SUM(AX98:AX103)</f>
        <v>677.25509315000011</v>
      </c>
      <c r="AY104" s="955">
        <f t="shared" si="252"/>
        <v>684.79937211000004</v>
      </c>
      <c r="AZ104" s="956">
        <f t="shared" si="252"/>
        <v>684.77056063999999</v>
      </c>
      <c r="BA104" s="958"/>
      <c r="BB104" s="954">
        <f>SUM(BB98:BB103)</f>
        <v>640.58293224999989</v>
      </c>
      <c r="BC104" s="955">
        <f t="shared" ref="BC104:BD104" si="253">SUM(BC98:BC103)</f>
        <v>677.25686895000001</v>
      </c>
      <c r="BD104" s="955">
        <f t="shared" si="253"/>
        <v>0</v>
      </c>
      <c r="BE104" s="956">
        <v>0</v>
      </c>
      <c r="BF104" s="958"/>
      <c r="BG104" s="954">
        <f>SUM(BG98:BG103)</f>
        <v>0</v>
      </c>
      <c r="BH104" s="955">
        <f t="shared" ref="BH104:BI104" si="254">SUM(BH98:BH103)</f>
        <v>0</v>
      </c>
      <c r="BI104" s="955">
        <f t="shared" si="254"/>
        <v>0</v>
      </c>
      <c r="BJ104" s="956">
        <v>0</v>
      </c>
      <c r="BK104" s="958"/>
      <c r="BL104" s="959">
        <f>SUM(BL98:BL103)</f>
        <v>0</v>
      </c>
      <c r="BM104" s="955">
        <f>SUM(BM98:BM103)</f>
        <v>0</v>
      </c>
      <c r="BN104" s="955">
        <f>SUM(BN98:BN103)</f>
        <v>291.48586739999996</v>
      </c>
      <c r="BO104" s="955">
        <f t="shared" ref="BO104:BV104" si="255">SUM(BO98:BO103)</f>
        <v>277.79237816</v>
      </c>
      <c r="BP104" s="955">
        <f t="shared" si="255"/>
        <v>327.5664356100001</v>
      </c>
      <c r="BQ104" s="955">
        <f t="shared" si="255"/>
        <v>383.29009204613249</v>
      </c>
      <c r="BR104" s="955">
        <f t="shared" si="255"/>
        <v>392.47511221000008</v>
      </c>
      <c r="BS104" s="955">
        <f t="shared" si="255"/>
        <v>786.74430202000008</v>
      </c>
      <c r="BT104" s="955">
        <f t="shared" si="255"/>
        <v>720.80527595000001</v>
      </c>
      <c r="BU104" s="955">
        <f t="shared" si="255"/>
        <v>684.77056063999999</v>
      </c>
      <c r="BV104" s="955">
        <f t="shared" si="255"/>
        <v>0</v>
      </c>
      <c r="BW104" s="956">
        <f>SUM(BW98:BW103)</f>
        <v>0</v>
      </c>
    </row>
    <row r="105" spans="1:75" x14ac:dyDescent="0.25">
      <c r="A105" s="223"/>
      <c r="B105" s="224"/>
      <c r="C105" s="409"/>
      <c r="D105" s="962"/>
      <c r="E105" s="963"/>
      <c r="F105" s="963"/>
      <c r="G105" s="964"/>
      <c r="H105" s="409"/>
      <c r="I105" s="962"/>
      <c r="J105" s="963"/>
      <c r="K105" s="963"/>
      <c r="L105" s="964"/>
      <c r="M105" s="965"/>
      <c r="N105" s="962"/>
      <c r="O105" s="963"/>
      <c r="P105" s="963"/>
      <c r="Q105" s="964"/>
      <c r="R105" s="965"/>
      <c r="S105" s="962"/>
      <c r="T105" s="963"/>
      <c r="U105" s="963"/>
      <c r="V105" s="964"/>
      <c r="W105" s="965"/>
      <c r="X105" s="962"/>
      <c r="Y105" s="963"/>
      <c r="Z105" s="963"/>
      <c r="AA105" s="964"/>
      <c r="AB105" s="965"/>
      <c r="AC105" s="962"/>
      <c r="AD105" s="963"/>
      <c r="AE105" s="963"/>
      <c r="AF105" s="964"/>
      <c r="AG105" s="965"/>
      <c r="AH105" s="962"/>
      <c r="AI105" s="963"/>
      <c r="AJ105" s="963"/>
      <c r="AK105" s="964"/>
      <c r="AL105" s="965"/>
      <c r="AM105" s="962"/>
      <c r="AN105" s="963"/>
      <c r="AO105" s="963"/>
      <c r="AP105" s="964"/>
      <c r="AQ105" s="965"/>
      <c r="AR105" s="962"/>
      <c r="AS105" s="963"/>
      <c r="AT105" s="963"/>
      <c r="AU105" s="964"/>
      <c r="AV105" s="965"/>
      <c r="AW105" s="962"/>
      <c r="AX105" s="963"/>
      <c r="AY105" s="963"/>
      <c r="AZ105" s="964"/>
      <c r="BA105" s="965"/>
      <c r="BB105" s="962"/>
      <c r="BC105" s="963"/>
      <c r="BD105" s="963"/>
      <c r="BE105" s="964"/>
      <c r="BF105" s="966"/>
      <c r="BG105" s="962"/>
      <c r="BH105" s="963"/>
      <c r="BI105" s="963"/>
      <c r="BJ105" s="964"/>
      <c r="BK105" s="287"/>
      <c r="BL105" s="967"/>
      <c r="BM105" s="968"/>
      <c r="BN105" s="968"/>
      <c r="BO105" s="968"/>
      <c r="BP105" s="968"/>
      <c r="BQ105" s="968"/>
      <c r="BR105" s="968"/>
      <c r="BS105" s="968"/>
      <c r="BT105" s="968"/>
      <c r="BU105" s="968"/>
      <c r="BV105" s="968"/>
      <c r="BW105" s="964"/>
    </row>
    <row r="106" spans="1:75" ht="6" customHeight="1" x14ac:dyDescent="0.25"/>
    <row r="107" spans="1:75" x14ac:dyDescent="0.25">
      <c r="A107" s="283" t="s">
        <v>275</v>
      </c>
      <c r="B107" s="283"/>
    </row>
    <row r="108" spans="1:75" x14ac:dyDescent="0.25">
      <c r="A108" s="283" t="s">
        <v>271</v>
      </c>
      <c r="B108" s="283"/>
    </row>
    <row r="109" spans="1:75" ht="15" customHeight="1" x14ac:dyDescent="0.25">
      <c r="A109" s="808"/>
      <c r="B109" s="7"/>
      <c r="C109" s="873"/>
      <c r="D109" s="7"/>
      <c r="E109" s="7"/>
      <c r="F109" s="7"/>
      <c r="G109" s="7"/>
      <c r="H109" s="873"/>
      <c r="I109" s="7"/>
      <c r="J109" s="7"/>
      <c r="K109" s="7"/>
      <c r="L109" s="7"/>
      <c r="M109" s="873"/>
      <c r="N109" s="7"/>
      <c r="O109" s="7"/>
      <c r="P109" s="7"/>
      <c r="Q109" s="7"/>
      <c r="R109" s="873"/>
      <c r="S109" s="7"/>
      <c r="T109" s="7"/>
      <c r="U109" s="7"/>
      <c r="V109" s="7"/>
      <c r="W109" s="873"/>
      <c r="X109" s="7"/>
      <c r="Y109" s="7"/>
      <c r="Z109" s="7"/>
      <c r="AA109" s="7"/>
      <c r="AB109" s="873"/>
      <c r="AC109" s="7"/>
      <c r="AD109" s="7"/>
      <c r="AE109" s="7"/>
      <c r="AF109" s="7"/>
      <c r="AG109" s="873"/>
      <c r="AH109" s="7"/>
      <c r="AI109" s="7"/>
      <c r="AJ109" s="7"/>
      <c r="AK109" s="7"/>
      <c r="AL109" s="873"/>
      <c r="AM109" s="7"/>
      <c r="AN109" s="7"/>
      <c r="AO109" s="7"/>
      <c r="AP109" s="7"/>
      <c r="AQ109" s="873"/>
      <c r="AR109" s="7"/>
      <c r="AS109" s="7"/>
      <c r="AT109" s="7"/>
      <c r="AU109" s="7"/>
      <c r="AV109" s="873"/>
      <c r="AW109" s="7"/>
      <c r="AX109" s="7"/>
      <c r="AY109" s="7"/>
      <c r="AZ109" s="7"/>
      <c r="BA109" s="873"/>
      <c r="BB109" s="7"/>
      <c r="BC109" s="7"/>
      <c r="BD109" s="7"/>
      <c r="BE109" s="7"/>
      <c r="BF109" s="873"/>
      <c r="BG109" s="7"/>
      <c r="BH109" s="7"/>
      <c r="BI109" s="7"/>
      <c r="BJ109" s="7"/>
      <c r="BK109" s="289"/>
      <c r="BL109" s="7"/>
      <c r="BM109" s="7"/>
      <c r="BN109" s="7"/>
      <c r="BO109" s="7"/>
      <c r="BP109" s="7"/>
      <c r="BQ109" s="7"/>
      <c r="BR109" s="7"/>
      <c r="BS109" s="7"/>
      <c r="BT109" s="7"/>
      <c r="BU109" s="7"/>
      <c r="BV109" s="7"/>
      <c r="BW109" s="7"/>
    </row>
    <row r="110" spans="1:75" x14ac:dyDescent="0.25">
      <c r="A110" s="822" t="s">
        <v>158</v>
      </c>
      <c r="B110" s="823"/>
      <c r="C110" s="874"/>
      <c r="D110" s="819">
        <v>2012</v>
      </c>
      <c r="E110" s="820"/>
      <c r="F110" s="820"/>
      <c r="G110" s="821"/>
      <c r="H110" s="291"/>
      <c r="I110" s="819">
        <v>2013</v>
      </c>
      <c r="J110" s="820"/>
      <c r="K110" s="820"/>
      <c r="L110" s="821"/>
      <c r="M110" s="291"/>
      <c r="N110" s="819">
        <v>2014</v>
      </c>
      <c r="O110" s="820"/>
      <c r="P110" s="820"/>
      <c r="Q110" s="821"/>
      <c r="R110" s="291"/>
      <c r="S110" s="819">
        <v>2015</v>
      </c>
      <c r="T110" s="820"/>
      <c r="U110" s="820"/>
      <c r="V110" s="821"/>
      <c r="W110" s="291"/>
      <c r="X110" s="819">
        <v>2016</v>
      </c>
      <c r="Y110" s="820"/>
      <c r="Z110" s="820"/>
      <c r="AA110" s="821"/>
      <c r="AB110" s="291"/>
      <c r="AC110" s="819">
        <v>2017</v>
      </c>
      <c r="AD110" s="820"/>
      <c r="AE110" s="820"/>
      <c r="AF110" s="821"/>
      <c r="AG110" s="874"/>
      <c r="AH110" s="819">
        <v>2018</v>
      </c>
      <c r="AI110" s="820"/>
      <c r="AJ110" s="820"/>
      <c r="AK110" s="821"/>
      <c r="AL110" s="874"/>
      <c r="AM110" s="819">
        <v>2019</v>
      </c>
      <c r="AN110" s="820"/>
      <c r="AO110" s="820"/>
      <c r="AP110" s="821"/>
      <c r="AQ110" s="291"/>
      <c r="AR110" s="819">
        <v>2020</v>
      </c>
      <c r="AS110" s="820"/>
      <c r="AT110" s="820"/>
      <c r="AU110" s="821"/>
      <c r="AV110" s="291"/>
      <c r="AW110" s="819">
        <v>2021</v>
      </c>
      <c r="AX110" s="820"/>
      <c r="AY110" s="820"/>
      <c r="AZ110" s="821"/>
      <c r="BA110" s="291"/>
      <c r="BB110" s="819">
        <v>2022</v>
      </c>
      <c r="BC110" s="820"/>
      <c r="BD110" s="820"/>
      <c r="BE110" s="821"/>
      <c r="BF110" s="291"/>
      <c r="BG110" s="819">
        <v>2023</v>
      </c>
      <c r="BH110" s="820"/>
      <c r="BI110" s="820"/>
      <c r="BJ110" s="821"/>
      <c r="BK110" s="875"/>
      <c r="BL110" s="11"/>
      <c r="BM110" s="12"/>
      <c r="BN110" s="12"/>
      <c r="BO110" s="12"/>
      <c r="BP110" s="12"/>
      <c r="BQ110" s="12"/>
      <c r="BR110" s="13"/>
      <c r="BS110" s="876"/>
      <c r="BT110" s="876"/>
      <c r="BU110" s="876"/>
      <c r="BV110" s="876"/>
      <c r="BW110" s="877"/>
    </row>
    <row r="111" spans="1:75" s="28" customFormat="1" x14ac:dyDescent="0.25">
      <c r="A111" s="824"/>
      <c r="B111" s="825"/>
      <c r="C111" s="878"/>
      <c r="D111" s="18" t="s">
        <v>149</v>
      </c>
      <c r="E111" s="19" t="s">
        <v>150</v>
      </c>
      <c r="F111" s="19" t="s">
        <v>151</v>
      </c>
      <c r="G111" s="20" t="s">
        <v>152</v>
      </c>
      <c r="H111" s="294"/>
      <c r="I111" s="18" t="s">
        <v>149</v>
      </c>
      <c r="J111" s="19" t="s">
        <v>150</v>
      </c>
      <c r="K111" s="19" t="s">
        <v>151</v>
      </c>
      <c r="L111" s="20" t="s">
        <v>152</v>
      </c>
      <c r="M111" s="295"/>
      <c r="N111" s="18" t="s">
        <v>153</v>
      </c>
      <c r="O111" s="19" t="s">
        <v>150</v>
      </c>
      <c r="P111" s="19" t="s">
        <v>151</v>
      </c>
      <c r="Q111" s="20" t="s">
        <v>152</v>
      </c>
      <c r="R111" s="295"/>
      <c r="S111" s="18" t="s">
        <v>149</v>
      </c>
      <c r="T111" s="19" t="s">
        <v>150</v>
      </c>
      <c r="U111" s="19" t="s">
        <v>151</v>
      </c>
      <c r="V111" s="20" t="s">
        <v>152</v>
      </c>
      <c r="W111" s="295"/>
      <c r="X111" s="18" t="s">
        <v>149</v>
      </c>
      <c r="Y111" s="19" t="s">
        <v>150</v>
      </c>
      <c r="Z111" s="19" t="s">
        <v>151</v>
      </c>
      <c r="AA111" s="20" t="s">
        <v>152</v>
      </c>
      <c r="AB111" s="295"/>
      <c r="AC111" s="18" t="s">
        <v>149</v>
      </c>
      <c r="AD111" s="19" t="s">
        <v>150</v>
      </c>
      <c r="AE111" s="19" t="s">
        <v>151</v>
      </c>
      <c r="AF111" s="20" t="s">
        <v>152</v>
      </c>
      <c r="AG111" s="878"/>
      <c r="AH111" s="18" t="s">
        <v>149</v>
      </c>
      <c r="AI111" s="19" t="s">
        <v>150</v>
      </c>
      <c r="AJ111" s="19" t="s">
        <v>151</v>
      </c>
      <c r="AK111" s="20" t="s">
        <v>152</v>
      </c>
      <c r="AL111" s="878"/>
      <c r="AM111" s="18" t="s">
        <v>149</v>
      </c>
      <c r="AN111" s="19" t="s">
        <v>150</v>
      </c>
      <c r="AO111" s="19" t="s">
        <v>151</v>
      </c>
      <c r="AP111" s="20" t="s">
        <v>152</v>
      </c>
      <c r="AQ111" s="295"/>
      <c r="AR111" s="18" t="s">
        <v>149</v>
      </c>
      <c r="AS111" s="19" t="s">
        <v>150</v>
      </c>
      <c r="AT111" s="19" t="s">
        <v>151</v>
      </c>
      <c r="AU111" s="20" t="s">
        <v>152</v>
      </c>
      <c r="AV111" s="295"/>
      <c r="AW111" s="18" t="s">
        <v>149</v>
      </c>
      <c r="AX111" s="19" t="s">
        <v>150</v>
      </c>
      <c r="AY111" s="19" t="s">
        <v>151</v>
      </c>
      <c r="AZ111" s="20" t="s">
        <v>152</v>
      </c>
      <c r="BA111" s="295"/>
      <c r="BB111" s="18" t="s">
        <v>149</v>
      </c>
      <c r="BC111" s="19" t="s">
        <v>150</v>
      </c>
      <c r="BD111" s="19" t="s">
        <v>250</v>
      </c>
      <c r="BE111" s="20" t="s">
        <v>152</v>
      </c>
      <c r="BF111" s="295"/>
      <c r="BG111" s="18" t="s">
        <v>149</v>
      </c>
      <c r="BH111" s="19" t="s">
        <v>150</v>
      </c>
      <c r="BI111" s="19" t="s">
        <v>151</v>
      </c>
      <c r="BJ111" s="20" t="s">
        <v>152</v>
      </c>
      <c r="BK111" s="879"/>
      <c r="BL111" s="24">
        <v>2012</v>
      </c>
      <c r="BM111" s="25">
        <v>2013</v>
      </c>
      <c r="BN111" s="25" t="s">
        <v>19</v>
      </c>
      <c r="BO111" s="25">
        <v>2015</v>
      </c>
      <c r="BP111" s="25">
        <v>2016</v>
      </c>
      <c r="BQ111" s="25">
        <v>2017</v>
      </c>
      <c r="BR111" s="25">
        <v>2018</v>
      </c>
      <c r="BS111" s="880">
        <v>2019</v>
      </c>
      <c r="BT111" s="880">
        <v>2020</v>
      </c>
      <c r="BU111" s="880">
        <v>2021</v>
      </c>
      <c r="BV111" s="880" t="s">
        <v>18</v>
      </c>
      <c r="BW111" s="881">
        <v>2023</v>
      </c>
    </row>
    <row r="112" spans="1:75" ht="6" customHeight="1" x14ac:dyDescent="0.25"/>
    <row r="113" spans="1:75" s="238" customFormat="1" ht="15" x14ac:dyDescent="0.25">
      <c r="A113" s="232"/>
      <c r="B113" s="233"/>
      <c r="C113" s="432"/>
      <c r="D113" s="235"/>
      <c r="E113" s="236"/>
      <c r="F113" s="236"/>
      <c r="G113" s="237"/>
      <c r="H113" s="432"/>
      <c r="I113" s="235"/>
      <c r="J113" s="236"/>
      <c r="K113" s="236"/>
      <c r="L113" s="237"/>
      <c r="M113" s="432"/>
      <c r="N113" s="235"/>
      <c r="O113" s="236"/>
      <c r="P113" s="236"/>
      <c r="Q113" s="237"/>
      <c r="R113" s="432"/>
      <c r="S113" s="235"/>
      <c r="T113" s="236"/>
      <c r="U113" s="236"/>
      <c r="V113" s="237"/>
      <c r="W113" s="432"/>
      <c r="X113" s="235"/>
      <c r="Y113" s="236"/>
      <c r="Z113" s="236"/>
      <c r="AA113" s="237"/>
      <c r="AB113" s="432"/>
      <c r="AC113" s="235"/>
      <c r="AD113" s="236"/>
      <c r="AE113" s="236"/>
      <c r="AF113" s="237"/>
      <c r="AG113" s="432"/>
      <c r="AH113" s="235"/>
      <c r="AI113" s="236"/>
      <c r="AJ113" s="236"/>
      <c r="AK113" s="237"/>
      <c r="AL113" s="432"/>
      <c r="AM113" s="235"/>
      <c r="AN113" s="236"/>
      <c r="AO113" s="236"/>
      <c r="AP113" s="237"/>
      <c r="AQ113" s="432"/>
      <c r="AR113" s="235"/>
      <c r="AS113" s="236"/>
      <c r="AT113" s="236"/>
      <c r="AU113" s="237"/>
      <c r="AV113" s="432"/>
      <c r="AW113" s="235"/>
      <c r="AX113" s="236"/>
      <c r="AY113" s="236"/>
      <c r="AZ113" s="237"/>
      <c r="BA113" s="432"/>
      <c r="BB113" s="235"/>
      <c r="BC113" s="236"/>
      <c r="BD113" s="236"/>
      <c r="BE113" s="237"/>
      <c r="BF113" s="432"/>
      <c r="BG113" s="235"/>
      <c r="BH113" s="236"/>
      <c r="BI113" s="236"/>
      <c r="BJ113" s="237"/>
      <c r="BK113" s="432"/>
      <c r="BL113" s="235"/>
      <c r="BM113" s="236"/>
      <c r="BN113" s="236"/>
      <c r="BO113" s="236"/>
      <c r="BP113" s="236"/>
      <c r="BQ113" s="236"/>
      <c r="BR113" s="236"/>
      <c r="BS113" s="236"/>
      <c r="BT113" s="236"/>
      <c r="BU113" s="236"/>
      <c r="BV113" s="236"/>
      <c r="BW113" s="237"/>
    </row>
    <row r="114" spans="1:75" s="238" customFormat="1" ht="15" x14ac:dyDescent="0.25">
      <c r="A114" s="239" t="s">
        <v>138</v>
      </c>
      <c r="B114" s="240"/>
      <c r="C114" s="273"/>
      <c r="D114" s="242" t="s">
        <v>14</v>
      </c>
      <c r="E114" s="243" t="s">
        <v>14</v>
      </c>
      <c r="F114" s="243" t="s">
        <v>14</v>
      </c>
      <c r="G114" s="244" t="s">
        <v>14</v>
      </c>
      <c r="H114" s="277"/>
      <c r="I114" s="242" t="s">
        <v>14</v>
      </c>
      <c r="J114" s="243" t="s">
        <v>14</v>
      </c>
      <c r="K114" s="243" t="s">
        <v>14</v>
      </c>
      <c r="L114" s="244" t="s">
        <v>14</v>
      </c>
      <c r="M114" s="277"/>
      <c r="N114" s="242">
        <f>SUM(J33:N33)</f>
        <v>10.492779769999995</v>
      </c>
      <c r="O114" s="243">
        <f t="shared" ref="O114:Q114" si="256">SUM(K33:O33)</f>
        <v>24.842486649999969</v>
      </c>
      <c r="P114" s="243">
        <f t="shared" si="256"/>
        <v>26.465600289999987</v>
      </c>
      <c r="Q114" s="244">
        <f t="shared" si="256"/>
        <v>29.789579689999972</v>
      </c>
      <c r="R114" s="277"/>
      <c r="S114" s="242">
        <f>SUM(O33:S33)</f>
        <v>24.421949710000042</v>
      </c>
      <c r="T114" s="243">
        <f t="shared" ref="T114:V114" si="257">SUM(P33:T33)</f>
        <v>19.016268120000049</v>
      </c>
      <c r="U114" s="243">
        <f t="shared" si="257"/>
        <v>23.33311866999999</v>
      </c>
      <c r="V114" s="244">
        <f t="shared" si="257"/>
        <v>28.717698919999997</v>
      </c>
      <c r="W114" s="277"/>
      <c r="X114" s="242">
        <f>SUM(T33:X33)</f>
        <v>28.816221459999884</v>
      </c>
      <c r="Y114" s="243">
        <f t="shared" ref="Y114:AA114" si="258">SUM(U33:Y33)</f>
        <v>32.136551509999904</v>
      </c>
      <c r="Z114" s="243">
        <f t="shared" si="258"/>
        <v>32.55711531999998</v>
      </c>
      <c r="AA114" s="244">
        <f t="shared" si="258"/>
        <v>37.088590839999974</v>
      </c>
      <c r="AB114" s="277"/>
      <c r="AC114" s="242">
        <f>SUM(Y33:AC33)</f>
        <v>35.84505652006392</v>
      </c>
      <c r="AD114" s="243">
        <f t="shared" ref="AD114:AF114" si="259">SUM(Z33:AD33)</f>
        <v>32.863842720043365</v>
      </c>
      <c r="AE114" s="243">
        <f t="shared" si="259"/>
        <v>33.552185495461863</v>
      </c>
      <c r="AF114" s="244">
        <f t="shared" si="259"/>
        <v>23.104015249475054</v>
      </c>
      <c r="AG114" s="277"/>
      <c r="AH114" s="242">
        <f>SUM(AD33:AH33)</f>
        <v>18.930654099411285</v>
      </c>
      <c r="AI114" s="243">
        <f t="shared" ref="AI114:AK114" si="260">SUM(AE33:AI33)</f>
        <v>2.9243734794317628</v>
      </c>
      <c r="AJ114" s="243">
        <f t="shared" si="260"/>
        <v>-28.491177295986706</v>
      </c>
      <c r="AK114" s="244">
        <f t="shared" si="260"/>
        <v>-46.777166599999987</v>
      </c>
      <c r="AL114" s="433"/>
      <c r="AM114" s="242">
        <v>-66.792483702162741</v>
      </c>
      <c r="AN114" s="243">
        <v>-63.851145840707503</v>
      </c>
      <c r="AO114" s="243">
        <v>-43.832759543205398</v>
      </c>
      <c r="AP114" s="244">
        <v>-656.12160630448648</v>
      </c>
      <c r="AQ114" s="434"/>
      <c r="AR114" s="242">
        <v>-558.28221410732419</v>
      </c>
      <c r="AS114" s="243">
        <v>-562.70227419377943</v>
      </c>
      <c r="AT114" s="243">
        <v>-553.21217622128142</v>
      </c>
      <c r="AU114" s="244">
        <v>84.25665512999997</v>
      </c>
      <c r="AV114" s="434"/>
      <c r="AW114" s="242">
        <f>SUM(AS33:AW33)</f>
        <v>86.943365819999926</v>
      </c>
      <c r="AX114" s="243">
        <f t="shared" ref="AX114:AZ114" si="261">SUM(AT33:AX33)</f>
        <v>-299.76529692000025</v>
      </c>
      <c r="AY114" s="243">
        <f t="shared" si="261"/>
        <v>-310.47410513000011</v>
      </c>
      <c r="AZ114" s="244">
        <f t="shared" si="261"/>
        <v>-353.46827165000013</v>
      </c>
      <c r="BA114" s="434"/>
      <c r="BB114" s="242">
        <f>SUM(AX33:BB33)</f>
        <v>-344.40239379176347</v>
      </c>
      <c r="BC114" s="243">
        <f t="shared" ref="BC114:BE114" si="262">SUM(AY33:BC33)</f>
        <v>45.660188026918455</v>
      </c>
      <c r="BD114" s="243">
        <f t="shared" si="262"/>
        <v>-35.597065563081735</v>
      </c>
      <c r="BE114" s="244">
        <f t="shared" si="262"/>
        <v>-26.614459313081809</v>
      </c>
      <c r="BF114" s="434"/>
      <c r="BG114" s="242">
        <f>SUM(BC33:BG33)</f>
        <v>-47.226110911318465</v>
      </c>
      <c r="BH114" s="243">
        <f t="shared" ref="BH114:BJ114" si="263">SUM(BD33:BH33)</f>
        <v>-64.246880200000163</v>
      </c>
      <c r="BI114" s="243">
        <f t="shared" si="263"/>
        <v>0</v>
      </c>
      <c r="BJ114" s="244">
        <f t="shared" si="263"/>
        <v>0</v>
      </c>
      <c r="BK114" s="434"/>
      <c r="BL114" s="242" t="str">
        <f>IF(G114&lt;&gt;0, G114, IF(F114&lt;&gt;0, F114, IF(E114&lt;&gt;0, E114, IF(D114&lt;&gt;0,D114, 0))))</f>
        <v>n/a</v>
      </c>
      <c r="BM114" s="243" t="str">
        <f>IF(L114&lt;&gt;0, L114, IF(K114&lt;&gt;0, K114, IF(J114&lt;&gt;0, J114, IF(I114&lt;&gt;0,I114, 0))))</f>
        <v>n/a</v>
      </c>
      <c r="BN114" s="243">
        <f>IF(Q114&lt;&gt;0, Q114, IF(P114&lt;&gt;0, P114, IF(O114&lt;&gt;0, O114, IF(N114&lt;&gt;0,N114, 0))))</f>
        <v>29.789579689999972</v>
      </c>
      <c r="BO114" s="243">
        <f>IF(V114&lt;&gt;0, V114, IF(U114&lt;&gt;0, U114, IF(T114&lt;&gt;0, T114, IF(S114&lt;&gt;0,S114, 0))))</f>
        <v>28.717698919999997</v>
      </c>
      <c r="BP114" s="243">
        <f>IF(AA114&lt;&gt;0, AA114, IF(Z114&lt;&gt;0, Z114, IF(Y114&lt;&gt;0, Y114, IF(X114&lt;&gt;0, X114, 0))))</f>
        <v>37.088590839999974</v>
      </c>
      <c r="BQ114" s="243">
        <f>IF(AF114&lt;&gt;0, AF114, IF(AE114&lt;&gt;0, AE114, IF(AD114&lt;&gt;0, AD114, IF(AC114&lt;&gt;0, AC114, 0))))</f>
        <v>23.104015249475054</v>
      </c>
      <c r="BR114" s="243">
        <f>IF(AK114&lt;&gt;0, AK114, IF(AJ114&lt;&gt;0, AJ114, IF(AI114&lt;&gt;0, AI114, IF(AH114&lt;&gt;0, AH114, 0))))</f>
        <v>-46.777166599999987</v>
      </c>
      <c r="BS114" s="243">
        <f>IF(AP114&lt;&gt;0, AP114, IF(AO114&lt;&gt;0, AO114, IF(AN114&lt;&gt;0, AN114, IF(AM114&lt;&gt;0, AM114, 0))))</f>
        <v>-656.12160630448648</v>
      </c>
      <c r="BT114" s="243">
        <f>IF(AU114&lt;&gt;0, AU114, IF(AT114&lt;&gt;0, AT114, IF(AS114&lt;&gt;0, AS114, IF(AR114&lt;&gt;0, AR114, 0))))</f>
        <v>84.25665512999997</v>
      </c>
      <c r="BU114" s="243">
        <f>IF(AZ114&lt;&gt;0, AZ114, IF(AY114&lt;&gt;0, AY114, IF(AX114&lt;&gt;0, AX114, IF(AW114&lt;&gt;0, AW114, 0))))</f>
        <v>-353.46827165000013</v>
      </c>
      <c r="BV114" s="243">
        <f>IF(BE114&lt;&gt;0, BE114, IF(BD114&lt;&gt;0, BD114, IF(BC114&lt;&gt;0, BC114, IF(BB114&lt;&gt;0, BB114, 0))))</f>
        <v>-26.614459313081809</v>
      </c>
      <c r="BW114" s="244">
        <f>IF(BJ114&lt;&gt;0, BJ114, IF(BI114&lt;&gt;0, BI114, IF(BH114&lt;&gt;0, BH114, IF(BG114&lt;&gt;0, BG114, 0))))</f>
        <v>-64.246880200000163</v>
      </c>
    </row>
    <row r="115" spans="1:75" s="238" customFormat="1" ht="6" customHeight="1" x14ac:dyDescent="0.25">
      <c r="A115" s="248"/>
      <c r="B115" s="249"/>
      <c r="C115" s="432"/>
      <c r="D115" s="250"/>
      <c r="E115" s="251"/>
      <c r="F115" s="251"/>
      <c r="G115" s="252"/>
      <c r="H115" s="433"/>
      <c r="I115" s="250"/>
      <c r="J115" s="251"/>
      <c r="K115" s="251"/>
      <c r="L115" s="252"/>
      <c r="M115" s="433"/>
      <c r="N115" s="250"/>
      <c r="O115" s="251"/>
      <c r="P115" s="251"/>
      <c r="Q115" s="252"/>
      <c r="R115" s="433"/>
      <c r="S115" s="250"/>
      <c r="T115" s="251"/>
      <c r="U115" s="251"/>
      <c r="V115" s="252"/>
      <c r="W115" s="433"/>
      <c r="X115" s="250"/>
      <c r="Y115" s="251"/>
      <c r="Z115" s="251"/>
      <c r="AA115" s="252"/>
      <c r="AB115" s="433"/>
      <c r="AC115" s="250"/>
      <c r="AD115" s="251"/>
      <c r="AE115" s="251"/>
      <c r="AF115" s="252"/>
      <c r="AG115" s="433"/>
      <c r="AH115" s="250"/>
      <c r="AI115" s="251"/>
      <c r="AJ115" s="251"/>
      <c r="AK115" s="252"/>
      <c r="AL115" s="433"/>
      <c r="AM115" s="250"/>
      <c r="AN115" s="251"/>
      <c r="AO115" s="251"/>
      <c r="AP115" s="252"/>
      <c r="AQ115" s="434"/>
      <c r="AR115" s="250"/>
      <c r="AS115" s="251"/>
      <c r="AT115" s="251"/>
      <c r="AU115" s="252"/>
      <c r="AV115" s="434"/>
      <c r="AW115" s="250"/>
      <c r="AX115" s="251"/>
      <c r="AY115" s="251"/>
      <c r="AZ115" s="252"/>
      <c r="BA115" s="434"/>
      <c r="BB115" s="250"/>
      <c r="BC115" s="251"/>
      <c r="BD115" s="251"/>
      <c r="BE115" s="252"/>
      <c r="BF115" s="434"/>
      <c r="BG115" s="250"/>
      <c r="BH115" s="251"/>
      <c r="BI115" s="251"/>
      <c r="BJ115" s="252"/>
      <c r="BK115" s="434"/>
      <c r="BL115" s="250"/>
      <c r="BM115" s="251"/>
      <c r="BN115" s="251"/>
      <c r="BO115" s="251"/>
      <c r="BP115" s="251"/>
      <c r="BQ115" s="251"/>
      <c r="BR115" s="251"/>
      <c r="BS115" s="251"/>
      <c r="BT115" s="251"/>
      <c r="BU115" s="251"/>
      <c r="BV115" s="251"/>
      <c r="BW115" s="252"/>
    </row>
    <row r="116" spans="1:75" s="238" customFormat="1" ht="15" x14ac:dyDescent="0.25">
      <c r="A116" s="248" t="s">
        <v>139</v>
      </c>
      <c r="B116" s="249"/>
      <c r="C116" s="432"/>
      <c r="D116" s="250" t="s">
        <v>14</v>
      </c>
      <c r="E116" s="251" t="s">
        <v>14</v>
      </c>
      <c r="F116" s="251" t="s">
        <v>14</v>
      </c>
      <c r="G116" s="252" t="s">
        <v>14</v>
      </c>
      <c r="H116" s="433"/>
      <c r="I116" s="250" t="s">
        <v>14</v>
      </c>
      <c r="J116" s="251" t="s">
        <v>14</v>
      </c>
      <c r="K116" s="251" t="s">
        <v>14</v>
      </c>
      <c r="L116" s="252" t="s">
        <v>14</v>
      </c>
      <c r="M116" s="433"/>
      <c r="N116" s="250">
        <f>-SUM(J40:N40)</f>
        <v>-1.98692194</v>
      </c>
      <c r="O116" s="251">
        <f t="shared" ref="O116:Q116" si="264">-SUM(K40:O40)</f>
        <v>-5.3416364999999999</v>
      </c>
      <c r="P116" s="251">
        <f t="shared" si="264"/>
        <v>-8.8245105899999992</v>
      </c>
      <c r="Q116" s="252">
        <f t="shared" si="264"/>
        <v>-12.843394409999998</v>
      </c>
      <c r="R116" s="433"/>
      <c r="S116" s="250">
        <f>-SUM(O40:S40)</f>
        <v>-15.96534984</v>
      </c>
      <c r="T116" s="251">
        <f t="shared" ref="T116:V116" si="265">-SUM(P40:T40)</f>
        <v>-18.015640099999999</v>
      </c>
      <c r="U116" s="251">
        <f t="shared" si="265"/>
        <v>-20.541023899999999</v>
      </c>
      <c r="V116" s="252">
        <f t="shared" si="265"/>
        <v>-23.732273409999998</v>
      </c>
      <c r="W116" s="433"/>
      <c r="X116" s="250">
        <f>-SUM(T40:X40)</f>
        <v>-28.463946490000005</v>
      </c>
      <c r="Y116" s="251">
        <f t="shared" ref="Y116:AA116" si="266">-SUM(U40:Y40)</f>
        <v>-33.285736350000008</v>
      </c>
      <c r="Z116" s="251">
        <f t="shared" si="266"/>
        <v>-38.065110410000003</v>
      </c>
      <c r="AA116" s="252">
        <f t="shared" si="266"/>
        <v>-42.665403590000004</v>
      </c>
      <c r="AB116" s="433"/>
      <c r="AC116" s="250">
        <f>-SUM(Y40:AC40)</f>
        <v>-46.726079470000002</v>
      </c>
      <c r="AD116" s="251">
        <f t="shared" ref="AD116:AF116" si="267">-SUM(Z40:AD40)</f>
        <v>-51.204701529999994</v>
      </c>
      <c r="AE116" s="251">
        <f t="shared" si="267"/>
        <v>-56.058012819999995</v>
      </c>
      <c r="AF116" s="252">
        <f t="shared" si="267"/>
        <v>-60.824667059999996</v>
      </c>
      <c r="AG116" s="433"/>
      <c r="AH116" s="250">
        <f>-SUM(AD40:AH40)</f>
        <v>-63.93916892</v>
      </c>
      <c r="AI116" s="251">
        <f t="shared" ref="AI116:AK116" si="268">-SUM(AE40:AI40)</f>
        <v>-66.000229569999988</v>
      </c>
      <c r="AJ116" s="251">
        <f t="shared" si="268"/>
        <v>-69.057508969999986</v>
      </c>
      <c r="AK116" s="252">
        <f t="shared" si="268"/>
        <v>-71.551729929999993</v>
      </c>
      <c r="AL116" s="433"/>
      <c r="AM116" s="250">
        <v>-74.518604580450017</v>
      </c>
      <c r="AN116" s="251">
        <v>-79.404841130449995</v>
      </c>
      <c r="AO116" s="251">
        <v>-83.050394940450104</v>
      </c>
      <c r="AP116" s="252">
        <v>-85.564291980450207</v>
      </c>
      <c r="AQ116" s="434"/>
      <c r="AR116" s="250">
        <v>-154.48788372000001</v>
      </c>
      <c r="AS116" s="251">
        <v>-153.43235906000004</v>
      </c>
      <c r="AT116" s="251">
        <v>-155.40304695000006</v>
      </c>
      <c r="AU116" s="252">
        <v>-153.89881492999996</v>
      </c>
      <c r="AV116" s="434"/>
      <c r="AW116" s="250">
        <f>-SUM(AS40:AW40)</f>
        <v>-152.41099850999996</v>
      </c>
      <c r="AX116" s="251">
        <f t="shared" ref="AX116:AZ116" si="269">-SUM(AT40:AX40)</f>
        <v>-152.50695789999997</v>
      </c>
      <c r="AY116" s="251">
        <f t="shared" si="269"/>
        <v>-152.77443710999995</v>
      </c>
      <c r="AZ116" s="252">
        <f t="shared" si="269"/>
        <v>-154.12318207999999</v>
      </c>
      <c r="BA116" s="434"/>
      <c r="BB116" s="250">
        <f>-SUM(AX40:BB40)</f>
        <v>-156.43480224001101</v>
      </c>
      <c r="BC116" s="251">
        <f t="shared" ref="BC116:BE116" si="270">-SUM(AY40:BC40)</f>
        <v>-157.49510133904306</v>
      </c>
      <c r="BD116" s="251">
        <f t="shared" si="270"/>
        <v>-131.44654038904307</v>
      </c>
      <c r="BE116" s="252">
        <f t="shared" si="270"/>
        <v>-92.364788009043068</v>
      </c>
      <c r="BF116" s="434"/>
      <c r="BG116" s="250">
        <f>-SUM(BC40:BG40)</f>
        <v>-52.73798804903204</v>
      </c>
      <c r="BH116" s="251">
        <f t="shared" ref="BH116:BJ116" si="271">-SUM(BD40:BH40)</f>
        <v>-13.067933759999992</v>
      </c>
      <c r="BI116" s="251">
        <f t="shared" si="271"/>
        <v>0</v>
      </c>
      <c r="BJ116" s="252">
        <f t="shared" si="271"/>
        <v>0</v>
      </c>
      <c r="BK116" s="434"/>
      <c r="BL116" s="250" t="str">
        <f>IF(G116&lt;&gt;0, G116, IF(F116&lt;&gt;0, F116, IF(E116&lt;&gt;0, E116, IF(D116&lt;&gt;0,D116, 0))))</f>
        <v>n/a</v>
      </c>
      <c r="BM116" s="251" t="str">
        <f>IF(L116&lt;&gt;0, L116, IF(K116&lt;&gt;0, K116, IF(J116&lt;&gt;0, J116, IF(I116&lt;&gt;0,I116, 0))))</f>
        <v>n/a</v>
      </c>
      <c r="BN116" s="251">
        <f>IF(Q116&lt;&gt;0, Q116, IF(P116&lt;&gt;0, P116, IF(O116&lt;&gt;0, O116, IF(N116&lt;&gt;0,N116, 0))))</f>
        <v>-12.843394409999998</v>
      </c>
      <c r="BO116" s="251">
        <f>IF(V116&lt;&gt;0, V116, IF(U116&lt;&gt;0, U116, IF(T116&lt;&gt;0, T116, IF(S116&lt;&gt;0,S116, 0))))</f>
        <v>-23.732273409999998</v>
      </c>
      <c r="BP116" s="251">
        <f>IF(AA116&lt;&gt;0, AA116, IF(Z116&lt;&gt;0, Z116, IF(Y116&lt;&gt;0, Y116, IF(X116&lt;&gt;0, X116, 0))))</f>
        <v>-42.665403590000004</v>
      </c>
      <c r="BQ116" s="251">
        <f>IF(AF116&lt;&gt;0, AF116, IF(AE116&lt;&gt;0, AE116, IF(AD116&lt;&gt;0, AD116, IF(AC116&lt;&gt;0, AC116, 0))))</f>
        <v>-60.824667059999996</v>
      </c>
      <c r="BR116" s="251">
        <f>IF(AK116&lt;&gt;0, AK116, IF(AJ116&lt;&gt;0, AJ116, IF(AI116&lt;&gt;0, AI116, IF(AH116&lt;&gt;0, AH116, 0))))</f>
        <v>-71.551729929999993</v>
      </c>
      <c r="BS116" s="251">
        <f>IF(AP116&lt;&gt;0, AP116, IF(AO116&lt;&gt;0, AO116, IF(AN116&lt;&gt;0, AN116, IF(AM116&lt;&gt;0, AM116, 0))))</f>
        <v>-85.564291980450207</v>
      </c>
      <c r="BT116" s="251">
        <f>IF(AU116&lt;&gt;0, AU116, IF(AT116&lt;&gt;0, AT116, IF(AS116&lt;&gt;0, AS116, IF(AR116&lt;&gt;0, AR116, 0))))</f>
        <v>-153.89881492999996</v>
      </c>
      <c r="BU116" s="251">
        <f>IF(AZ116&lt;&gt;0, AZ116, IF(AY116&lt;&gt;0, AY116, IF(AX116&lt;&gt;0, AX116, IF(AW116&lt;&gt;0, AW116, 0))))</f>
        <v>-154.12318207999999</v>
      </c>
      <c r="BV116" s="251">
        <f>IF(BE116&lt;&gt;0, BE116, IF(BD116&lt;&gt;0, BD116, IF(BC116&lt;&gt;0, BC116, IF(BB116&lt;&gt;0, BB116, 0))))</f>
        <v>-92.364788009043068</v>
      </c>
      <c r="BW116" s="252">
        <f>IF(BJ116&lt;&gt;0, BJ116, IF(BI116&lt;&gt;0, BI116, IF(BH116&lt;&gt;0, BH116, IF(BG116&lt;&gt;0, BG116, 0))))</f>
        <v>-13.067933759999992</v>
      </c>
    </row>
    <row r="117" spans="1:75" s="238" customFormat="1" ht="15" x14ac:dyDescent="0.25">
      <c r="A117" s="248" t="s">
        <v>140</v>
      </c>
      <c r="B117" s="249"/>
      <c r="C117" s="432"/>
      <c r="D117" s="250" t="s">
        <v>14</v>
      </c>
      <c r="E117" s="251" t="s">
        <v>14</v>
      </c>
      <c r="F117" s="251" t="s">
        <v>14</v>
      </c>
      <c r="G117" s="252" t="s">
        <v>14</v>
      </c>
      <c r="H117" s="433"/>
      <c r="I117" s="250" t="s">
        <v>14</v>
      </c>
      <c r="J117" s="251" t="s">
        <v>14</v>
      </c>
      <c r="K117" s="251" t="s">
        <v>14</v>
      </c>
      <c r="L117" s="252" t="s">
        <v>14</v>
      </c>
      <c r="M117" s="433"/>
      <c r="N117" s="250">
        <f>-(N114+N116)*N118</f>
        <v>-2.8919916621999984</v>
      </c>
      <c r="O117" s="251">
        <f t="shared" ref="O117:Q117" si="272">-(O114+O116)*O118</f>
        <v>-6.6302890509999903</v>
      </c>
      <c r="P117" s="251">
        <f t="shared" si="272"/>
        <v>-5.9979704979999964</v>
      </c>
      <c r="Q117" s="252">
        <f t="shared" si="272"/>
        <v>-5.7617029951999914</v>
      </c>
      <c r="R117" s="433"/>
      <c r="S117" s="250">
        <f t="shared" ref="S117:V117" si="273">-(S114+S116)*S118</f>
        <v>-2.8752439558000145</v>
      </c>
      <c r="T117" s="251">
        <f t="shared" si="273"/>
        <v>-0.34021352680001715</v>
      </c>
      <c r="U117" s="251">
        <f t="shared" si="273"/>
        <v>-0.94931222179999719</v>
      </c>
      <c r="V117" s="252">
        <f t="shared" si="273"/>
        <v>-1.6950446733999998</v>
      </c>
      <c r="W117" s="433"/>
      <c r="X117" s="250">
        <f t="shared" ref="X117:AA117" si="274">-(X114+X116)*X118</f>
        <v>-0.11977348979995889</v>
      </c>
      <c r="Y117" s="251">
        <f t="shared" si="274"/>
        <v>0.39072284560003512</v>
      </c>
      <c r="Z117" s="251">
        <f t="shared" si="274"/>
        <v>1.8727183306000079</v>
      </c>
      <c r="AA117" s="252">
        <f t="shared" si="274"/>
        <v>1.8961163350000105</v>
      </c>
      <c r="AB117" s="433"/>
      <c r="AC117" s="250">
        <f t="shared" ref="AC117:AF117" si="275">-(AC114+AC116)*AC118</f>
        <v>3.6995478029782678</v>
      </c>
      <c r="AD117" s="251">
        <f t="shared" si="275"/>
        <v>6.2358919953852538</v>
      </c>
      <c r="AE117" s="251">
        <f t="shared" si="275"/>
        <v>7.6519812903429649</v>
      </c>
      <c r="AF117" s="252">
        <f t="shared" si="275"/>
        <v>12.82502161557848</v>
      </c>
      <c r="AG117" s="433"/>
      <c r="AH117" s="250">
        <f t="shared" ref="AH117:AK117" si="276">-(AH114+AH116)*AH118</f>
        <v>15.302895039000164</v>
      </c>
      <c r="AI117" s="251">
        <f t="shared" si="276"/>
        <v>21.445791070793199</v>
      </c>
      <c r="AJ117" s="251">
        <f t="shared" si="276"/>
        <v>33.166553330435477</v>
      </c>
      <c r="AK117" s="252">
        <f t="shared" si="276"/>
        <v>40.231824820199996</v>
      </c>
      <c r="AL117" s="433"/>
      <c r="AM117" s="250">
        <v>48.045770016088341</v>
      </c>
      <c r="AN117" s="251">
        <v>48.707035570193547</v>
      </c>
      <c r="AO117" s="251">
        <v>43.140272524442871</v>
      </c>
      <c r="AP117" s="252">
        <v>252.17320541687849</v>
      </c>
      <c r="AQ117" s="434"/>
      <c r="AR117" s="250">
        <v>242.34183326129025</v>
      </c>
      <c r="AS117" s="251">
        <v>243.48577530628503</v>
      </c>
      <c r="AT117" s="251">
        <v>240.92917587823572</v>
      </c>
      <c r="AU117" s="252">
        <v>23.678334331999999</v>
      </c>
      <c r="AV117" s="434"/>
      <c r="AW117" s="250">
        <f t="shared" ref="AW117:AZ117" si="277">-(AW114+AW116)*AW118</f>
        <v>22.258995114600012</v>
      </c>
      <c r="AX117" s="251">
        <f t="shared" si="277"/>
        <v>153.7725666388001</v>
      </c>
      <c r="AY117" s="251">
        <f t="shared" si="277"/>
        <v>157.50450436160003</v>
      </c>
      <c r="AZ117" s="252">
        <f t="shared" si="277"/>
        <v>172.58109426820005</v>
      </c>
      <c r="BA117" s="434"/>
      <c r="BB117" s="250">
        <f t="shared" ref="BB117:BE117" si="278">-(BB114+BB116)*BB118</f>
        <v>170.28464665080335</v>
      </c>
      <c r="BC117" s="251">
        <f t="shared" si="278"/>
        <v>38.023870526122366</v>
      </c>
      <c r="BD117" s="251">
        <f t="shared" si="278"/>
        <v>56.794826023722436</v>
      </c>
      <c r="BE117" s="252">
        <f t="shared" si="278"/>
        <v>40.452944089522461</v>
      </c>
      <c r="BF117" s="434"/>
      <c r="BG117" s="250">
        <f t="shared" ref="BG117:BH117" si="279">-(BG114+BG116)*BG118</f>
        <v>33.987793646519172</v>
      </c>
      <c r="BH117" s="251">
        <f t="shared" si="279"/>
        <v>26.287036746400052</v>
      </c>
      <c r="BI117" s="251" t="s">
        <v>14</v>
      </c>
      <c r="BJ117" s="252" t="s">
        <v>14</v>
      </c>
      <c r="BK117" s="434"/>
      <c r="BL117" s="250" t="str">
        <f>IF(G117&lt;&gt;0, G117, IF(F117&lt;&gt;0, F117, IF(E117&lt;&gt;0, E117, IF(D117&lt;&gt;0,D117, 0))))</f>
        <v>n/a</v>
      </c>
      <c r="BM117" s="251" t="str">
        <f>IF(L117&lt;&gt;0, L117, IF(K117&lt;&gt;0, K117, IF(J117&lt;&gt;0, J117, IF(I117&lt;&gt;0,I117, 0))))</f>
        <v>n/a</v>
      </c>
      <c r="BN117" s="251">
        <f>IF(Q117&lt;&gt;0, Q117, IF(P117&lt;&gt;0, P117, IF(O117&lt;&gt;0, O117, IF(N117&lt;&gt;0,N117, 0))))</f>
        <v>-5.7617029951999914</v>
      </c>
      <c r="BO117" s="251">
        <f>IF(V117&lt;&gt;0, V117, IF(U117&lt;&gt;0, U117, IF(T117&lt;&gt;0, T117, IF(S117&lt;&gt;0,S117, 0))))</f>
        <v>-1.6950446733999998</v>
      </c>
      <c r="BP117" s="251">
        <f>IF(AA117&lt;&gt;0, AA117, IF(Z117&lt;&gt;0, Z117, IF(Y117&lt;&gt;0, Y117, IF(X117&lt;&gt;0, X117, 0))))</f>
        <v>1.8961163350000105</v>
      </c>
      <c r="BQ117" s="251">
        <f>IF(AF117&lt;&gt;0, AF117, IF(AE117&lt;&gt;0, AE117, IF(AD117&lt;&gt;0, AD117, IF(AC117&lt;&gt;0, AC117, 0))))</f>
        <v>12.82502161557848</v>
      </c>
      <c r="BR117" s="251">
        <f>IF(AK117&lt;&gt;0, AK117, IF(AJ117&lt;&gt;0, AJ117, IF(AI117&lt;&gt;0, AI117, IF(AH117&lt;&gt;0, AH117, 0))))</f>
        <v>40.231824820199996</v>
      </c>
      <c r="BS117" s="251">
        <f>IF(AP117&lt;&gt;0, AP117, IF(AO117&lt;&gt;0, AO117, IF(AN117&lt;&gt;0, AN117, IF(AM117&lt;&gt;0, AM117, 0))))</f>
        <v>252.17320541687849</v>
      </c>
      <c r="BT117" s="251">
        <f>IF(AU117&lt;&gt;0, AU117, IF(AT117&lt;&gt;0, AT117, IF(AS117&lt;&gt;0, AS117, IF(AR117&lt;&gt;0, AR117, 0))))</f>
        <v>23.678334331999999</v>
      </c>
      <c r="BU117" s="251">
        <f>IF(AZ117&lt;&gt;0, AZ117, IF(AY117&lt;&gt;0, AY117, IF(AX117&lt;&gt;0, AX117, IF(AW117&lt;&gt;0, AW117, 0))))</f>
        <v>172.58109426820005</v>
      </c>
      <c r="BV117" s="251">
        <f>IF(BE117&lt;&gt;0, BE117, IF(BD117&lt;&gt;0, BD117, IF(BC117&lt;&gt;0, BC117, IF(BB117&lt;&gt;0, BB117, 0))))</f>
        <v>40.452944089522461</v>
      </c>
      <c r="BW117" s="252" t="str">
        <f>IF(BJ117&lt;&gt;0, BJ117, IF(BI117&lt;&gt;0, BI117, IF(BH117&lt;&gt;0, BH117, IF(BG117&lt;&gt;0, BG117, 0))))</f>
        <v>n/a</v>
      </c>
    </row>
    <row r="118" spans="1:75" s="238" customFormat="1" ht="15" x14ac:dyDescent="0.25">
      <c r="A118" s="253"/>
      <c r="B118" s="254" t="s">
        <v>248</v>
      </c>
      <c r="C118" s="435"/>
      <c r="D118" s="256">
        <v>0.34</v>
      </c>
      <c r="E118" s="257">
        <v>0.34</v>
      </c>
      <c r="F118" s="257">
        <v>0.34</v>
      </c>
      <c r="G118" s="258">
        <v>0.34</v>
      </c>
      <c r="H118" s="436"/>
      <c r="I118" s="256">
        <v>0.34</v>
      </c>
      <c r="J118" s="257">
        <v>0.34</v>
      </c>
      <c r="K118" s="257">
        <v>0.34</v>
      </c>
      <c r="L118" s="258">
        <v>0.34</v>
      </c>
      <c r="M118" s="436"/>
      <c r="N118" s="256">
        <v>0.34</v>
      </c>
      <c r="O118" s="257">
        <v>0.34</v>
      </c>
      <c r="P118" s="257">
        <v>0.34</v>
      </c>
      <c r="Q118" s="258">
        <v>0.34</v>
      </c>
      <c r="R118" s="436"/>
      <c r="S118" s="256">
        <v>0.34</v>
      </c>
      <c r="T118" s="257">
        <v>0.34</v>
      </c>
      <c r="U118" s="257">
        <v>0.34</v>
      </c>
      <c r="V118" s="258">
        <v>0.34</v>
      </c>
      <c r="W118" s="436"/>
      <c r="X118" s="256">
        <v>0.34</v>
      </c>
      <c r="Y118" s="257">
        <v>0.34</v>
      </c>
      <c r="Z118" s="257">
        <v>0.34</v>
      </c>
      <c r="AA118" s="258">
        <v>0.34</v>
      </c>
      <c r="AB118" s="436"/>
      <c r="AC118" s="256">
        <v>0.34</v>
      </c>
      <c r="AD118" s="257">
        <v>0.34</v>
      </c>
      <c r="AE118" s="257">
        <v>0.34</v>
      </c>
      <c r="AF118" s="258">
        <v>0.34</v>
      </c>
      <c r="AG118" s="436"/>
      <c r="AH118" s="256">
        <v>0.34</v>
      </c>
      <c r="AI118" s="257">
        <v>0.34</v>
      </c>
      <c r="AJ118" s="257">
        <v>0.34</v>
      </c>
      <c r="AK118" s="258">
        <v>0.34</v>
      </c>
      <c r="AL118" s="436"/>
      <c r="AM118" s="256">
        <v>0.34</v>
      </c>
      <c r="AN118" s="257">
        <v>0.34</v>
      </c>
      <c r="AO118" s="257">
        <v>0.34</v>
      </c>
      <c r="AP118" s="258">
        <v>0.34</v>
      </c>
      <c r="AQ118" s="434"/>
      <c r="AR118" s="256">
        <v>0.34</v>
      </c>
      <c r="AS118" s="257">
        <v>0.34</v>
      </c>
      <c r="AT118" s="257">
        <v>0.34</v>
      </c>
      <c r="AU118" s="258">
        <v>0.34</v>
      </c>
      <c r="AV118" s="434"/>
      <c r="AW118" s="256">
        <v>0.34</v>
      </c>
      <c r="AX118" s="257">
        <v>0.34</v>
      </c>
      <c r="AY118" s="257">
        <v>0.34</v>
      </c>
      <c r="AZ118" s="258">
        <v>0.34</v>
      </c>
      <c r="BA118" s="434"/>
      <c r="BB118" s="256">
        <v>0.34</v>
      </c>
      <c r="BC118" s="257">
        <v>0.34</v>
      </c>
      <c r="BD118" s="257">
        <v>0.34</v>
      </c>
      <c r="BE118" s="258">
        <v>0.34</v>
      </c>
      <c r="BF118" s="434"/>
      <c r="BG118" s="256">
        <v>0.34</v>
      </c>
      <c r="BH118" s="257">
        <v>0.34</v>
      </c>
      <c r="BI118" s="257">
        <v>0.34</v>
      </c>
      <c r="BJ118" s="258">
        <v>0.34</v>
      </c>
      <c r="BK118" s="434"/>
      <c r="BL118" s="261">
        <f>IF(G118&lt;&gt;0, G118, IF(F118&lt;&gt;0, F118, IF(E118&lt;&gt;0, E118, IF(D118&lt;&gt;0,D118, 0))))</f>
        <v>0.34</v>
      </c>
      <c r="BM118" s="262">
        <f>IF(L118&lt;&gt;0, L118, IF(K118&lt;&gt;0, K118, IF(J118&lt;&gt;0, J118, IF(I118&lt;&gt;0,I118, 0))))</f>
        <v>0.34</v>
      </c>
      <c r="BN118" s="262">
        <f>IF(Q118&lt;&gt;0, Q118, IF(P118&lt;&gt;0, P118, IF(O118&lt;&gt;0, O118, IF(N118&lt;&gt;0,N118, 0))))</f>
        <v>0.34</v>
      </c>
      <c r="BO118" s="262">
        <f>IF(V118&lt;&gt;0, V118, IF(U118&lt;&gt;0, U118, IF(T118&lt;&gt;0, T118, IF(S118&lt;&gt;0,S118, 0))))</f>
        <v>0.34</v>
      </c>
      <c r="BP118" s="262">
        <f>IF(AA118&lt;&gt;0, AA118, IF(Z118&lt;&gt;0, Z118, IF(Y118&lt;&gt;0, Y118, IF(X118&lt;&gt;0, X118, 0))))</f>
        <v>0.34</v>
      </c>
      <c r="BQ118" s="262">
        <f>IF(AF118&lt;&gt;0, AF118, IF(AE118&lt;&gt;0, AE118, IF(AD118&lt;&gt;0, AD118, IF(AC118&lt;&gt;0, AC118, 0))))</f>
        <v>0.34</v>
      </c>
      <c r="BR118" s="262">
        <f>IF(AK118&lt;&gt;0, AK118, IF(AJ118&lt;&gt;0, AJ118, IF(AI118&lt;&gt;0, AI118, IF(AH118&lt;&gt;0, AH118, 0))))</f>
        <v>0.34</v>
      </c>
      <c r="BS118" s="262">
        <f>IF(AP118&lt;&gt;0, AP118, IF(AO118&lt;&gt;0, AO118, IF(AN118&lt;&gt;0, AN118, IF(AM118&lt;&gt;0, AM118, 0))))</f>
        <v>0.34</v>
      </c>
      <c r="BT118" s="262">
        <f>IF(AU118&lt;&gt;0, AU118, IF(AT118&lt;&gt;0, AT118, IF(AS118&lt;&gt;0, AS118, IF(AR118&lt;&gt;0, AR118, 0))))</f>
        <v>0.34</v>
      </c>
      <c r="BU118" s="262">
        <f>IF(AZ118&lt;&gt;0, AZ118, IF(AY118&lt;&gt;0, AY118, IF(AX118&lt;&gt;0, AX118, IF(AW118&lt;&gt;0, AW118, 0))))</f>
        <v>0.34</v>
      </c>
      <c r="BV118" s="262">
        <f>IF(BE118&lt;&gt;0, BE118, IF(BD118&lt;&gt;0, BD118, IF(BC118&lt;&gt;0, BC118, IF(BB118&lt;&gt;0, BB118, 0))))</f>
        <v>0.34</v>
      </c>
      <c r="BW118" s="258">
        <f>IF(BJ118&lt;&gt;0, BJ118, IF(BI118&lt;&gt;0, BI118, IF(BH118&lt;&gt;0, BH118, IF(BG118&lt;&gt;0, BG118, 0))))</f>
        <v>0.34</v>
      </c>
    </row>
    <row r="119" spans="1:75" s="238" customFormat="1" ht="6" customHeight="1" x14ac:dyDescent="0.25">
      <c r="A119" s="248"/>
      <c r="B119" s="249"/>
      <c r="C119" s="432"/>
      <c r="D119" s="263"/>
      <c r="E119" s="246"/>
      <c r="F119" s="246"/>
      <c r="G119" s="252"/>
      <c r="H119" s="433"/>
      <c r="I119" s="263"/>
      <c r="J119" s="246"/>
      <c r="K119" s="246"/>
      <c r="L119" s="252"/>
      <c r="M119" s="433"/>
      <c r="N119" s="263"/>
      <c r="O119" s="246"/>
      <c r="P119" s="246"/>
      <c r="Q119" s="252"/>
      <c r="R119" s="433"/>
      <c r="S119" s="263"/>
      <c r="T119" s="246"/>
      <c r="U119" s="246"/>
      <c r="V119" s="252"/>
      <c r="W119" s="433"/>
      <c r="X119" s="263"/>
      <c r="Y119" s="246"/>
      <c r="Z119" s="246"/>
      <c r="AA119" s="252"/>
      <c r="AB119" s="433"/>
      <c r="AC119" s="263"/>
      <c r="AD119" s="246"/>
      <c r="AE119" s="246"/>
      <c r="AF119" s="252"/>
      <c r="AG119" s="433"/>
      <c r="AH119" s="263"/>
      <c r="AI119" s="246"/>
      <c r="AJ119" s="246"/>
      <c r="AK119" s="252"/>
      <c r="AL119" s="433"/>
      <c r="AM119" s="263"/>
      <c r="AN119" s="246"/>
      <c r="AO119" s="246"/>
      <c r="AP119" s="252"/>
      <c r="AQ119" s="434"/>
      <c r="AR119" s="263"/>
      <c r="AS119" s="246"/>
      <c r="AT119" s="246"/>
      <c r="AU119" s="252"/>
      <c r="AV119" s="434"/>
      <c r="AW119" s="263"/>
      <c r="AX119" s="246"/>
      <c r="AY119" s="246"/>
      <c r="AZ119" s="252"/>
      <c r="BA119" s="434"/>
      <c r="BB119" s="263"/>
      <c r="BC119" s="246"/>
      <c r="BD119" s="246"/>
      <c r="BE119" s="252"/>
      <c r="BF119" s="434"/>
      <c r="BG119" s="263"/>
      <c r="BH119" s="246"/>
      <c r="BI119" s="246"/>
      <c r="BJ119" s="252"/>
      <c r="BK119" s="434"/>
      <c r="BL119" s="250"/>
      <c r="BM119" s="251"/>
      <c r="BN119" s="251"/>
      <c r="BO119" s="251"/>
      <c r="BP119" s="251"/>
      <c r="BQ119" s="251"/>
      <c r="BR119" s="251"/>
      <c r="BS119" s="251"/>
      <c r="BT119" s="251"/>
      <c r="BU119" s="251"/>
      <c r="BV119" s="251"/>
      <c r="BW119" s="252"/>
    </row>
    <row r="120" spans="1:75" s="238" customFormat="1" ht="15" x14ac:dyDescent="0.25">
      <c r="A120" s="239" t="s">
        <v>8</v>
      </c>
      <c r="B120" s="240"/>
      <c r="C120" s="273"/>
      <c r="D120" s="242" t="s">
        <v>14</v>
      </c>
      <c r="E120" s="243" t="s">
        <v>14</v>
      </c>
      <c r="F120" s="243" t="s">
        <v>14</v>
      </c>
      <c r="G120" s="244" t="s">
        <v>14</v>
      </c>
      <c r="H120" s="277"/>
      <c r="I120" s="242" t="s">
        <v>14</v>
      </c>
      <c r="J120" s="243" t="s">
        <v>14</v>
      </c>
      <c r="K120" s="243" t="s">
        <v>14</v>
      </c>
      <c r="L120" s="244" t="s">
        <v>14</v>
      </c>
      <c r="M120" s="277"/>
      <c r="N120" s="242">
        <f>SUM(N114,N116,N117)</f>
        <v>5.6138661677999959</v>
      </c>
      <c r="O120" s="243">
        <f t="shared" ref="O120:Q120" si="280">SUM(O114,O116,O117)</f>
        <v>12.870561098999978</v>
      </c>
      <c r="P120" s="243">
        <f t="shared" si="280"/>
        <v>11.643119201999991</v>
      </c>
      <c r="Q120" s="244">
        <f t="shared" si="280"/>
        <v>11.184482284799982</v>
      </c>
      <c r="R120" s="277"/>
      <c r="S120" s="242">
        <f t="shared" ref="S120:V120" si="281">SUM(S114,S116,S117)</f>
        <v>5.581355914200028</v>
      </c>
      <c r="T120" s="243">
        <f t="shared" si="281"/>
        <v>0.6604144932000332</v>
      </c>
      <c r="U120" s="243">
        <f t="shared" si="281"/>
        <v>1.8427825481999942</v>
      </c>
      <c r="V120" s="244">
        <f t="shared" si="281"/>
        <v>3.2903808365999989</v>
      </c>
      <c r="W120" s="277"/>
      <c r="X120" s="242">
        <f t="shared" ref="X120:AA120" si="282">SUM(X114,X116,X117)</f>
        <v>0.23250148019992017</v>
      </c>
      <c r="Y120" s="243">
        <f t="shared" si="282"/>
        <v>-0.75846199440006812</v>
      </c>
      <c r="Z120" s="243">
        <f t="shared" si="282"/>
        <v>-3.635276759400015</v>
      </c>
      <c r="AA120" s="244">
        <f t="shared" si="282"/>
        <v>-3.6806964150000199</v>
      </c>
      <c r="AB120" s="277"/>
      <c r="AC120" s="242">
        <f t="shared" ref="AC120:AF120" si="283">SUM(AC114,AC116,AC117)</f>
        <v>-7.1814751469578137</v>
      </c>
      <c r="AD120" s="243">
        <f t="shared" si="283"/>
        <v>-12.104966814571375</v>
      </c>
      <c r="AE120" s="243">
        <f t="shared" si="283"/>
        <v>-14.853846034195167</v>
      </c>
      <c r="AF120" s="244">
        <f t="shared" si="283"/>
        <v>-24.895630194946463</v>
      </c>
      <c r="AG120" s="277"/>
      <c r="AH120" s="242">
        <f t="shared" ref="AH120:AK120" si="284">SUM(AH114,AH116,AH117)</f>
        <v>-29.705619781588553</v>
      </c>
      <c r="AI120" s="243">
        <f t="shared" si="284"/>
        <v>-41.630065019775024</v>
      </c>
      <c r="AJ120" s="243">
        <f t="shared" si="284"/>
        <v>-64.382132935551212</v>
      </c>
      <c r="AK120" s="244">
        <f t="shared" si="284"/>
        <v>-78.097071709799991</v>
      </c>
      <c r="AL120" s="433"/>
      <c r="AM120" s="242">
        <v>-93.265318266524417</v>
      </c>
      <c r="AN120" s="243">
        <v>-94.548951400963944</v>
      </c>
      <c r="AO120" s="243">
        <v>-83.742881959212639</v>
      </c>
      <c r="AP120" s="244">
        <v>-489.5126928680582</v>
      </c>
      <c r="AQ120" s="434"/>
      <c r="AR120" s="242">
        <v>-470.42826456603393</v>
      </c>
      <c r="AS120" s="243">
        <v>-472.64885794749443</v>
      </c>
      <c r="AT120" s="243">
        <v>-467.68604729304582</v>
      </c>
      <c r="AU120" s="244">
        <v>-45.963825467999989</v>
      </c>
      <c r="AV120" s="434"/>
      <c r="AW120" s="242">
        <f t="shared" ref="AW120:AZ120" si="285">SUM(AW114,AW116,AW117)</f>
        <v>-43.208637575400019</v>
      </c>
      <c r="AX120" s="243">
        <f t="shared" si="285"/>
        <v>-298.4996881812001</v>
      </c>
      <c r="AY120" s="243">
        <f t="shared" si="285"/>
        <v>-305.74403787840004</v>
      </c>
      <c r="AZ120" s="244">
        <f t="shared" si="285"/>
        <v>-335.01035946180008</v>
      </c>
      <c r="BA120" s="434"/>
      <c r="BB120" s="242">
        <f t="shared" ref="BB120:BE120" si="286">SUM(BB114,BB116,BB117)</f>
        <v>-330.55254938097119</v>
      </c>
      <c r="BC120" s="243">
        <f t="shared" si="286"/>
        <v>-73.811042786002233</v>
      </c>
      <c r="BD120" s="243">
        <f t="shared" si="286"/>
        <v>-110.24877992840237</v>
      </c>
      <c r="BE120" s="244">
        <f t="shared" si="286"/>
        <v>-78.526303232602416</v>
      </c>
      <c r="BF120" s="434"/>
      <c r="BG120" s="242">
        <f t="shared" ref="BG120:BH120" si="287">SUM(BG114,BG116,BG117)</f>
        <v>-65.976305313831318</v>
      </c>
      <c r="BH120" s="243">
        <f t="shared" si="287"/>
        <v>-51.027777213600103</v>
      </c>
      <c r="BI120" s="243" t="s">
        <v>14</v>
      </c>
      <c r="BJ120" s="244" t="s">
        <v>14</v>
      </c>
      <c r="BK120" s="434"/>
      <c r="BL120" s="242" t="str">
        <f>IF(G120&lt;&gt;0, G120, IF(F120&lt;&gt;0, F120, IF(E120&lt;&gt;0, E120, IF(D120&lt;&gt;0,D120, 0))))</f>
        <v>n/a</v>
      </c>
      <c r="BM120" s="243" t="str">
        <f>IF(L120&lt;&gt;0, L120, IF(K120&lt;&gt;0, K120, IF(J120&lt;&gt;0, J120, IF(I120&lt;&gt;0,I120, 0))))</f>
        <v>n/a</v>
      </c>
      <c r="BN120" s="243">
        <f>IF(Q120&lt;&gt;0, Q120, IF(P120&lt;&gt;0, P120, IF(O120&lt;&gt;0, O120, IF(N120&lt;&gt;0,N120, 0))))</f>
        <v>11.184482284799982</v>
      </c>
      <c r="BO120" s="243">
        <f>IF(V120&lt;&gt;0, V120, IF(U120&lt;&gt;0, U120, IF(T120&lt;&gt;0, T120, IF(S120&lt;&gt;0,S120, 0))))</f>
        <v>3.2903808365999989</v>
      </c>
      <c r="BP120" s="243">
        <f>IF(AA120&lt;&gt;0, AA120, IF(Z120&lt;&gt;0, Z120, IF(Y120&lt;&gt;0, Y120, IF(X120&lt;&gt;0, X120, 0))))</f>
        <v>-3.6806964150000199</v>
      </c>
      <c r="BQ120" s="243">
        <f>IF(AF120&lt;&gt;0, AF120, IF(AE120&lt;&gt;0, AE120, IF(AD120&lt;&gt;0, AD120, IF(AC120&lt;&gt;0, AC120, 0))))</f>
        <v>-24.895630194946463</v>
      </c>
      <c r="BR120" s="243">
        <f>IF(AK120&lt;&gt;0, AK120, IF(AJ120&lt;&gt;0, AJ120, IF(AI120&lt;&gt;0, AI120, IF(AH120&lt;&gt;0, AH120, 0))))</f>
        <v>-78.097071709799991</v>
      </c>
      <c r="BS120" s="243">
        <f>IF(AP120&lt;&gt;0, AP120, IF(AO120&lt;&gt;0, AO120, IF(AN120&lt;&gt;0, AN120, IF(AM120&lt;&gt;0, AM120, 0))))</f>
        <v>-489.5126928680582</v>
      </c>
      <c r="BT120" s="243">
        <f>IF(AU120&lt;&gt;0, AU120, IF(AT120&lt;&gt;0, AT120, IF(AS120&lt;&gt;0, AS120, IF(AR120&lt;&gt;0, AR120, 0))))</f>
        <v>-45.963825467999989</v>
      </c>
      <c r="BU120" s="243">
        <f>IF(AZ120&lt;&gt;0, AZ120, IF(AY120&lt;&gt;0, AY120, IF(AX120&lt;&gt;0, AX120, IF(AW120&lt;&gt;0, AW120, 0))))</f>
        <v>-335.01035946180008</v>
      </c>
      <c r="BV120" s="243">
        <f>IF(BE120&lt;&gt;0, BE120, IF(BD120&lt;&gt;0, BD120, IF(BC120&lt;&gt;0, BC120, IF(BB120&lt;&gt;0, BB120, 0))))</f>
        <v>-78.526303232602416</v>
      </c>
      <c r="BW120" s="244" t="str">
        <f>IF(BJ120&lt;&gt;0, BJ120, IF(BI120&lt;&gt;0, BI120, IF(BH120&lt;&gt;0, BH120, IF(BG120&lt;&gt;0, BG120, 0))))</f>
        <v>n/a</v>
      </c>
    </row>
    <row r="121" spans="1:75" s="238" customFormat="1" ht="15" x14ac:dyDescent="0.25">
      <c r="A121" s="248"/>
      <c r="B121" s="249"/>
      <c r="C121" s="432"/>
      <c r="D121" s="263"/>
      <c r="E121" s="246"/>
      <c r="F121" s="246"/>
      <c r="G121" s="252"/>
      <c r="H121" s="433"/>
      <c r="I121" s="263"/>
      <c r="J121" s="246"/>
      <c r="K121" s="246"/>
      <c r="L121" s="252"/>
      <c r="M121" s="433"/>
      <c r="N121" s="263"/>
      <c r="O121" s="246"/>
      <c r="P121" s="246"/>
      <c r="Q121" s="252"/>
      <c r="R121" s="433"/>
      <c r="S121" s="263"/>
      <c r="T121" s="246"/>
      <c r="U121" s="246"/>
      <c r="V121" s="252"/>
      <c r="W121" s="433"/>
      <c r="X121" s="263"/>
      <c r="Y121" s="246"/>
      <c r="Z121" s="246"/>
      <c r="AA121" s="252"/>
      <c r="AB121" s="433"/>
      <c r="AC121" s="263"/>
      <c r="AD121" s="246"/>
      <c r="AE121" s="246"/>
      <c r="AF121" s="252"/>
      <c r="AG121" s="433"/>
      <c r="AH121" s="263"/>
      <c r="AI121" s="246"/>
      <c r="AJ121" s="246"/>
      <c r="AK121" s="252"/>
      <c r="AL121" s="433"/>
      <c r="AM121" s="263"/>
      <c r="AN121" s="246"/>
      <c r="AO121" s="246"/>
      <c r="AP121" s="252"/>
      <c r="AQ121" s="434"/>
      <c r="AR121" s="263"/>
      <c r="AS121" s="246"/>
      <c r="AT121" s="246"/>
      <c r="AU121" s="252"/>
      <c r="AV121" s="434"/>
      <c r="AW121" s="263"/>
      <c r="AX121" s="246"/>
      <c r="AY121" s="246"/>
      <c r="AZ121" s="252"/>
      <c r="BA121" s="434"/>
      <c r="BB121" s="263"/>
      <c r="BC121" s="246"/>
      <c r="BD121" s="246"/>
      <c r="BE121" s="252"/>
      <c r="BF121" s="434"/>
      <c r="BG121" s="263"/>
      <c r="BH121" s="246"/>
      <c r="BI121" s="246"/>
      <c r="BJ121" s="252"/>
      <c r="BK121" s="434"/>
      <c r="BL121" s="250"/>
      <c r="BM121" s="251"/>
      <c r="BN121" s="251"/>
      <c r="BO121" s="251"/>
      <c r="BP121" s="251"/>
      <c r="BQ121" s="251"/>
      <c r="BR121" s="251"/>
      <c r="BS121" s="251"/>
      <c r="BT121" s="251"/>
      <c r="BU121" s="251"/>
      <c r="BV121" s="251"/>
      <c r="BW121" s="252"/>
    </row>
    <row r="122" spans="1:75" s="238" customFormat="1" ht="15" x14ac:dyDescent="0.25">
      <c r="A122" s="248" t="s">
        <v>276</v>
      </c>
      <c r="B122" s="249"/>
      <c r="C122" s="432"/>
      <c r="D122" s="250" t="s">
        <v>14</v>
      </c>
      <c r="E122" s="251" t="s">
        <v>14</v>
      </c>
      <c r="F122" s="251" t="s">
        <v>14</v>
      </c>
      <c r="G122" s="252" t="s">
        <v>14</v>
      </c>
      <c r="H122" s="433"/>
      <c r="I122" s="250" t="s">
        <v>14</v>
      </c>
      <c r="J122" s="251" t="s">
        <v>14</v>
      </c>
      <c r="K122" s="251" t="s">
        <v>14</v>
      </c>
      <c r="L122" s="252" t="s">
        <v>14</v>
      </c>
      <c r="M122" s="433"/>
      <c r="N122" s="250">
        <f>N95</f>
        <v>386.38899368999995</v>
      </c>
      <c r="O122" s="251">
        <f t="shared" ref="O122:Q122" si="288">O95</f>
        <v>389.18194836999993</v>
      </c>
      <c r="P122" s="251">
        <f t="shared" si="288"/>
        <v>431.79409390000001</v>
      </c>
      <c r="Q122" s="252">
        <f t="shared" si="288"/>
        <v>529.42823411999996</v>
      </c>
      <c r="R122" s="433"/>
      <c r="S122" s="250">
        <f t="shared" ref="S122:V122" si="289">S95</f>
        <v>544.83831685999996</v>
      </c>
      <c r="T122" s="251">
        <f t="shared" si="289"/>
        <v>550.92705973</v>
      </c>
      <c r="U122" s="251">
        <f t="shared" si="289"/>
        <v>574.64176803999999</v>
      </c>
      <c r="V122" s="252">
        <f t="shared" si="289"/>
        <v>1432.12151384</v>
      </c>
      <c r="W122" s="433"/>
      <c r="X122" s="250">
        <f t="shared" ref="X122:AA122" si="290">X95</f>
        <v>1497.8647162900002</v>
      </c>
      <c r="Y122" s="251">
        <f t="shared" si="290"/>
        <v>1517.5582888400002</v>
      </c>
      <c r="Z122" s="251">
        <f t="shared" si="290"/>
        <v>1521.0896644200002</v>
      </c>
      <c r="AA122" s="252">
        <f t="shared" si="290"/>
        <v>1622.5320314900002</v>
      </c>
      <c r="AB122" s="433"/>
      <c r="AC122" s="250">
        <f t="shared" ref="AC122:AF122" si="291">AC95</f>
        <v>1673.4759341429422</v>
      </c>
      <c r="AD122" s="251">
        <f t="shared" si="291"/>
        <v>1651.7525159029215</v>
      </c>
      <c r="AE122" s="251">
        <f t="shared" si="291"/>
        <v>1683.1563615483401</v>
      </c>
      <c r="AF122" s="252">
        <f t="shared" si="291"/>
        <v>1837.9349784479969</v>
      </c>
      <c r="AG122" s="433"/>
      <c r="AH122" s="250">
        <f t="shared" ref="AH122:AK122" si="292">AH95</f>
        <v>1933.5258229500002</v>
      </c>
      <c r="AI122" s="251">
        <f t="shared" si="292"/>
        <v>1885.11394105</v>
      </c>
      <c r="AJ122" s="251">
        <f t="shared" si="292"/>
        <v>1942.4240670700001</v>
      </c>
      <c r="AK122" s="252">
        <f t="shared" si="292"/>
        <v>2060.7914334999996</v>
      </c>
      <c r="AL122" s="433"/>
      <c r="AM122" s="250">
        <v>2083.9501359395504</v>
      </c>
      <c r="AN122" s="251">
        <v>2126.700271924447</v>
      </c>
      <c r="AO122" s="251">
        <v>2070.2409571658754</v>
      </c>
      <c r="AP122" s="252">
        <v>1460.1588146158751</v>
      </c>
      <c r="AQ122" s="434"/>
      <c r="AR122" s="250">
        <v>1807.7218022500001</v>
      </c>
      <c r="AS122" s="251">
        <v>1712.9869789200002</v>
      </c>
      <c r="AT122" s="251">
        <v>1676.4837948000002</v>
      </c>
      <c r="AU122" s="252">
        <v>1696.6754331600002</v>
      </c>
      <c r="AV122" s="434"/>
      <c r="AW122" s="250">
        <f t="shared" ref="AW122:AZ122" si="293">AW95</f>
        <v>1671.5847590899998</v>
      </c>
      <c r="AX122" s="251">
        <f t="shared" si="293"/>
        <v>1278.8791809400002</v>
      </c>
      <c r="AY122" s="251">
        <f t="shared" si="293"/>
        <v>1270.3716484300003</v>
      </c>
      <c r="AZ122" s="252">
        <f t="shared" si="293"/>
        <v>1279.8049502500003</v>
      </c>
      <c r="BA122" s="434"/>
      <c r="BB122" s="250">
        <f t="shared" ref="BB122:BC122" si="294">BB95</f>
        <v>1330.9210900100002</v>
      </c>
      <c r="BC122" s="251">
        <f t="shared" si="294"/>
        <v>1328.63617628</v>
      </c>
      <c r="BD122" s="251" t="s">
        <v>14</v>
      </c>
      <c r="BE122" s="252" t="s">
        <v>14</v>
      </c>
      <c r="BF122" s="434"/>
      <c r="BG122" s="250" t="s">
        <v>14</v>
      </c>
      <c r="BH122" s="251" t="s">
        <v>14</v>
      </c>
      <c r="BI122" s="251" t="s">
        <v>14</v>
      </c>
      <c r="BJ122" s="252" t="s">
        <v>14</v>
      </c>
      <c r="BK122" s="434"/>
      <c r="BL122" s="250" t="str">
        <f>IF(G122&lt;&gt;0, G122, IF(F122&lt;&gt;0, F122, IF(E122&lt;&gt;0, E122, IF(D122&lt;&gt;0,D122, 0))))</f>
        <v>n/a</v>
      </c>
      <c r="BM122" s="251" t="str">
        <f>IF(L122&lt;&gt;0, L122, IF(K122&lt;&gt;0, K122, IF(J122&lt;&gt;0, J122, IF(I122&lt;&gt;0,I122, 0))))</f>
        <v>n/a</v>
      </c>
      <c r="BN122" s="251">
        <f>IF(Q122&lt;&gt;0, Q122, IF(P122&lt;&gt;0, P122, IF(O122&lt;&gt;0, O122, IF(N122&lt;&gt;0,N122, 0))))</f>
        <v>529.42823411999996</v>
      </c>
      <c r="BO122" s="251">
        <f>IF(V122&lt;&gt;0, V122, IF(U122&lt;&gt;0, U122, IF(T122&lt;&gt;0, T122, IF(S122&lt;&gt;0,S122, 0))))</f>
        <v>1432.12151384</v>
      </c>
      <c r="BP122" s="251">
        <f>IF(AA122&lt;&gt;0, AA122, IF(Z122&lt;&gt;0, Z122, IF(Y122&lt;&gt;0, Y122, IF(X122&lt;&gt;0, X122, 0))))</f>
        <v>1622.5320314900002</v>
      </c>
      <c r="BQ122" s="251">
        <f>IF(AF122&lt;&gt;0, AF122, IF(AE122&lt;&gt;0, AE122, IF(AD122&lt;&gt;0, AD122, IF(AC122&lt;&gt;0, AC122, 0))))</f>
        <v>1837.9349784479969</v>
      </c>
      <c r="BR122" s="251">
        <f>IF(AK122&lt;&gt;0, AK122, IF(AJ122&lt;&gt;0, AJ122, IF(AI122&lt;&gt;0, AI122, IF(AH122&lt;&gt;0, AH122, 0))))</f>
        <v>2060.7914334999996</v>
      </c>
      <c r="BS122" s="251">
        <f>IF(AP122&lt;&gt;0, AP122, IF(AO122&lt;&gt;0, AO122, IF(AN122&lt;&gt;0, AN122, IF(AM122&lt;&gt;0, AM122, 0))))</f>
        <v>1460.1588146158751</v>
      </c>
      <c r="BT122" s="251">
        <f>IF(AU122&lt;&gt;0, AU122, IF(AT122&lt;&gt;0, AT122, IF(AS122&lt;&gt;0, AS122, IF(AR122&lt;&gt;0, AR122, 0))))</f>
        <v>1696.6754331600002</v>
      </c>
      <c r="BU122" s="251">
        <f>IF(AZ122&lt;&gt;0, AZ122, IF(AY122&lt;&gt;0, AY122, IF(AX122&lt;&gt;0, AX122, IF(AW122&lt;&gt;0, AW122, 0))))</f>
        <v>1279.8049502500003</v>
      </c>
      <c r="BV122" s="251" t="str">
        <f>IF(BE122&lt;&gt;0, BE122, IF(BD122&lt;&gt;0, BD122, IF(BC122&lt;&gt;0, BC122, IF(BB122&lt;&gt;0, BB122, 0))))</f>
        <v>n/a</v>
      </c>
      <c r="BW122" s="252" t="str">
        <f>IF(BJ122&lt;&gt;0, BJ122, IF(BI122&lt;&gt;0, BI122, IF(BH122&lt;&gt;0, BH122, IF(BG122&lt;&gt;0, BG122, 0))))</f>
        <v>n/a</v>
      </c>
    </row>
    <row r="123" spans="1:75" s="238" customFormat="1" ht="15" x14ac:dyDescent="0.25">
      <c r="A123" s="264" t="s">
        <v>277</v>
      </c>
      <c r="B123" s="265"/>
      <c r="C123" s="437"/>
      <c r="D123" s="250" t="s">
        <v>14</v>
      </c>
      <c r="E123" s="251" t="s">
        <v>14</v>
      </c>
      <c r="F123" s="251" t="s">
        <v>14</v>
      </c>
      <c r="G123" s="252" t="s">
        <v>14</v>
      </c>
      <c r="H123" s="438"/>
      <c r="I123" s="250" t="s">
        <v>14</v>
      </c>
      <c r="J123" s="251" t="s">
        <v>14</v>
      </c>
      <c r="K123" s="251" t="s">
        <v>14</v>
      </c>
      <c r="L123" s="252" t="s">
        <v>14</v>
      </c>
      <c r="M123" s="438"/>
      <c r="N123" s="250">
        <f>N104</f>
        <v>218.80747066999996</v>
      </c>
      <c r="O123" s="251">
        <f t="shared" ref="O123:Q123" si="295">O104</f>
        <v>190.24034829999999</v>
      </c>
      <c r="P123" s="251">
        <f t="shared" si="295"/>
        <v>235.78659970999999</v>
      </c>
      <c r="Q123" s="252">
        <f t="shared" si="295"/>
        <v>291.48586739999996</v>
      </c>
      <c r="R123" s="438"/>
      <c r="S123" s="250">
        <f t="shared" ref="S123:V123" si="296">S104</f>
        <v>238.77486844000001</v>
      </c>
      <c r="T123" s="251">
        <f t="shared" si="296"/>
        <v>218.76659275999998</v>
      </c>
      <c r="U123" s="251">
        <f t="shared" si="296"/>
        <v>235.55124330999999</v>
      </c>
      <c r="V123" s="252">
        <f t="shared" si="296"/>
        <v>277.79237816</v>
      </c>
      <c r="W123" s="438"/>
      <c r="X123" s="250">
        <f t="shared" ref="X123:AA123" si="297">X104</f>
        <v>272.95727527999998</v>
      </c>
      <c r="Y123" s="251">
        <f t="shared" si="297"/>
        <v>242.78648809000003</v>
      </c>
      <c r="Z123" s="251">
        <f t="shared" si="297"/>
        <v>238.80270368000001</v>
      </c>
      <c r="AA123" s="252">
        <f t="shared" si="297"/>
        <v>327.5664356100001</v>
      </c>
      <c r="AB123" s="438"/>
      <c r="AC123" s="250">
        <f t="shared" ref="AC123:AF123" si="298">AC104</f>
        <v>346.5994414404887</v>
      </c>
      <c r="AD123" s="251">
        <f t="shared" si="298"/>
        <v>268.85353312048863</v>
      </c>
      <c r="AE123" s="251">
        <f t="shared" si="298"/>
        <v>306.47399818048859</v>
      </c>
      <c r="AF123" s="252">
        <f t="shared" si="298"/>
        <v>383.29009204613249</v>
      </c>
      <c r="AG123" s="438"/>
      <c r="AH123" s="250">
        <f t="shared" ref="AH123:AK123" si="299">AH104</f>
        <v>374.49472718000004</v>
      </c>
      <c r="AI123" s="251">
        <f t="shared" si="299"/>
        <v>286.15728417000003</v>
      </c>
      <c r="AJ123" s="251">
        <f t="shared" si="299"/>
        <v>325.91340279000002</v>
      </c>
      <c r="AK123" s="252">
        <f t="shared" si="299"/>
        <v>392.47511221000008</v>
      </c>
      <c r="AL123" s="433"/>
      <c r="AM123" s="250">
        <v>303.0341026399999</v>
      </c>
      <c r="AN123" s="251">
        <v>318.11238804000004</v>
      </c>
      <c r="AO123" s="251">
        <v>306.5709329</v>
      </c>
      <c r="AP123" s="252">
        <v>369.33326689000006</v>
      </c>
      <c r="AQ123" s="434"/>
      <c r="AR123" s="250">
        <v>759.08254015</v>
      </c>
      <c r="AS123" s="251">
        <v>689.29070954999997</v>
      </c>
      <c r="AT123" s="251">
        <v>680.39006737</v>
      </c>
      <c r="AU123" s="252">
        <v>720.80527595000001</v>
      </c>
      <c r="AV123" s="434"/>
      <c r="AW123" s="250">
        <f t="shared" ref="AW123:AZ123" si="300">AW104</f>
        <v>664.59001177999994</v>
      </c>
      <c r="AX123" s="251">
        <f t="shared" si="300"/>
        <v>677.25509315000011</v>
      </c>
      <c r="AY123" s="251">
        <f t="shared" si="300"/>
        <v>684.79937211000004</v>
      </c>
      <c r="AZ123" s="252">
        <f t="shared" si="300"/>
        <v>684.77056063999999</v>
      </c>
      <c r="BA123" s="434"/>
      <c r="BB123" s="250">
        <f t="shared" ref="BB123:BC123" si="301">BB104</f>
        <v>640.58293224999989</v>
      </c>
      <c r="BC123" s="251">
        <f t="shared" si="301"/>
        <v>677.25686895000001</v>
      </c>
      <c r="BD123" s="251" t="s">
        <v>14</v>
      </c>
      <c r="BE123" s="252" t="s">
        <v>14</v>
      </c>
      <c r="BF123" s="434"/>
      <c r="BG123" s="250" t="s">
        <v>14</v>
      </c>
      <c r="BH123" s="251" t="s">
        <v>14</v>
      </c>
      <c r="BI123" s="251" t="s">
        <v>14</v>
      </c>
      <c r="BJ123" s="252" t="s">
        <v>14</v>
      </c>
      <c r="BK123" s="434"/>
      <c r="BL123" s="250" t="str">
        <f>IF(G123&lt;&gt;0, G123, IF(F123&lt;&gt;0, F123, IF(E123&lt;&gt;0, E123, IF(D123&lt;&gt;0,D123, 0))))</f>
        <v>n/a</v>
      </c>
      <c r="BM123" s="251" t="str">
        <f>IF(L123&lt;&gt;0, L123, IF(K123&lt;&gt;0, K123, IF(J123&lt;&gt;0, J123, IF(I123&lt;&gt;0,I123, 0))))</f>
        <v>n/a</v>
      </c>
      <c r="BN123" s="251">
        <f>IF(Q123&lt;&gt;0, Q123, IF(P123&lt;&gt;0, P123, IF(O123&lt;&gt;0, O123, IF(N123&lt;&gt;0,N123, 0))))</f>
        <v>291.48586739999996</v>
      </c>
      <c r="BO123" s="251">
        <f>IF(V123&lt;&gt;0, V123, IF(U123&lt;&gt;0, U123, IF(T123&lt;&gt;0, T123, IF(S123&lt;&gt;0,S123, 0))))</f>
        <v>277.79237816</v>
      </c>
      <c r="BP123" s="251">
        <f>IF(AA123&lt;&gt;0, AA123, IF(Z123&lt;&gt;0, Z123, IF(Y123&lt;&gt;0, Y123, IF(X123&lt;&gt;0, X123, 0))))</f>
        <v>327.5664356100001</v>
      </c>
      <c r="BQ123" s="251">
        <f>IF(AF123&lt;&gt;0, AF123, IF(AE123&lt;&gt;0, AE123, IF(AD123&lt;&gt;0, AD123, IF(AC123&lt;&gt;0, AC123, 0))))</f>
        <v>383.29009204613249</v>
      </c>
      <c r="BR123" s="251">
        <f>IF(AK123&lt;&gt;0, AK123, IF(AJ123&lt;&gt;0, AJ123, IF(AI123&lt;&gt;0, AI123, IF(AH123&lt;&gt;0, AH123, 0))))</f>
        <v>392.47511221000008</v>
      </c>
      <c r="BS123" s="251">
        <f>IF(AP123&lt;&gt;0, AP123, IF(AO123&lt;&gt;0, AO123, IF(AN123&lt;&gt;0, AN123, IF(AM123&lt;&gt;0, AM123, 0))))</f>
        <v>369.33326689000006</v>
      </c>
      <c r="BT123" s="251">
        <f>IF(AU123&lt;&gt;0, AU123, IF(AT123&lt;&gt;0, AT123, IF(AS123&lt;&gt;0, AS123, IF(AR123&lt;&gt;0, AR123, 0))))</f>
        <v>720.80527595000001</v>
      </c>
      <c r="BU123" s="251">
        <f>IF(AZ123&lt;&gt;0, AZ123, IF(AY123&lt;&gt;0, AY123, IF(AX123&lt;&gt;0, AX123, IF(AW123&lt;&gt;0, AW123, 0))))</f>
        <v>684.77056063999999</v>
      </c>
      <c r="BV123" s="251" t="str">
        <f>IF(BE123&lt;&gt;0, BE123, IF(BD123&lt;&gt;0, BD123, IF(BC123&lt;&gt;0, BC123, IF(BB123&lt;&gt;0, BB123, 0))))</f>
        <v>n/a</v>
      </c>
      <c r="BW123" s="252" t="str">
        <f>IF(BJ123&lt;&gt;0, BJ123, IF(BI123&lt;&gt;0, BI123, IF(BH123&lt;&gt;0, BH123, IF(BG123&lt;&gt;0, BG123, 0))))</f>
        <v>n/a</v>
      </c>
    </row>
    <row r="124" spans="1:75" s="238" customFormat="1" ht="5.0999999999999996" customHeight="1" x14ac:dyDescent="0.25">
      <c r="A124" s="248"/>
      <c r="B124" s="249"/>
      <c r="C124" s="432"/>
      <c r="D124" s="250"/>
      <c r="E124" s="251"/>
      <c r="F124" s="251"/>
      <c r="G124" s="252"/>
      <c r="H124" s="433"/>
      <c r="I124" s="250"/>
      <c r="J124" s="251"/>
      <c r="K124" s="251"/>
      <c r="L124" s="252"/>
      <c r="M124" s="433"/>
      <c r="N124" s="250"/>
      <c r="O124" s="251"/>
      <c r="P124" s="251"/>
      <c r="Q124" s="252"/>
      <c r="R124" s="433"/>
      <c r="S124" s="250"/>
      <c r="T124" s="251"/>
      <c r="U124" s="251"/>
      <c r="V124" s="252"/>
      <c r="W124" s="433"/>
      <c r="X124" s="250"/>
      <c r="Y124" s="251"/>
      <c r="Z124" s="251"/>
      <c r="AA124" s="252"/>
      <c r="AB124" s="433"/>
      <c r="AC124" s="250"/>
      <c r="AD124" s="251"/>
      <c r="AE124" s="251"/>
      <c r="AF124" s="252"/>
      <c r="AG124" s="433"/>
      <c r="AH124" s="250"/>
      <c r="AI124" s="251"/>
      <c r="AJ124" s="251"/>
      <c r="AK124" s="252"/>
      <c r="AL124" s="433"/>
      <c r="AM124" s="250"/>
      <c r="AN124" s="251"/>
      <c r="AO124" s="251"/>
      <c r="AP124" s="252"/>
      <c r="AQ124" s="434"/>
      <c r="AR124" s="250"/>
      <c r="AS124" s="251"/>
      <c r="AT124" s="251"/>
      <c r="AU124" s="252"/>
      <c r="AV124" s="434"/>
      <c r="AW124" s="250"/>
      <c r="AX124" s="251"/>
      <c r="AY124" s="251"/>
      <c r="AZ124" s="252"/>
      <c r="BA124" s="434"/>
      <c r="BB124" s="250"/>
      <c r="BC124" s="251"/>
      <c r="BD124" s="251"/>
      <c r="BE124" s="252"/>
      <c r="BF124" s="434"/>
      <c r="BG124" s="250"/>
      <c r="BH124" s="251"/>
      <c r="BI124" s="251"/>
      <c r="BJ124" s="252"/>
      <c r="BK124" s="434"/>
      <c r="BL124" s="250"/>
      <c r="BM124" s="251"/>
      <c r="BN124" s="251"/>
      <c r="BO124" s="251"/>
      <c r="BP124" s="251"/>
      <c r="BQ124" s="251"/>
      <c r="BR124" s="251"/>
      <c r="BS124" s="251"/>
      <c r="BT124" s="251"/>
      <c r="BU124" s="251"/>
      <c r="BV124" s="251"/>
      <c r="BW124" s="252"/>
    </row>
    <row r="125" spans="1:75" s="238" customFormat="1" ht="15" x14ac:dyDescent="0.25">
      <c r="A125" s="239" t="s">
        <v>241</v>
      </c>
      <c r="B125" s="240"/>
      <c r="C125" s="273"/>
      <c r="D125" s="242" t="s">
        <v>14</v>
      </c>
      <c r="E125" s="243" t="s">
        <v>14</v>
      </c>
      <c r="F125" s="243" t="s">
        <v>14</v>
      </c>
      <c r="G125" s="244" t="s">
        <v>14</v>
      </c>
      <c r="H125" s="277"/>
      <c r="I125" s="242" t="s">
        <v>14</v>
      </c>
      <c r="J125" s="243" t="s">
        <v>14</v>
      </c>
      <c r="K125" s="243" t="s">
        <v>14</v>
      </c>
      <c r="L125" s="244" t="s">
        <v>14</v>
      </c>
      <c r="M125" s="277"/>
      <c r="N125" s="242">
        <f t="shared" ref="N125:Q125" si="302">N122-N123</f>
        <v>167.58152301999999</v>
      </c>
      <c r="O125" s="243">
        <f t="shared" si="302"/>
        <v>198.94160006999994</v>
      </c>
      <c r="P125" s="243">
        <f t="shared" si="302"/>
        <v>196.00749419000002</v>
      </c>
      <c r="Q125" s="244">
        <f t="shared" si="302"/>
        <v>237.94236672</v>
      </c>
      <c r="R125" s="277"/>
      <c r="S125" s="242">
        <f t="shared" ref="S125:V125" si="303">S122-S123</f>
        <v>306.06344841999999</v>
      </c>
      <c r="T125" s="243">
        <f t="shared" si="303"/>
        <v>332.16046697000002</v>
      </c>
      <c r="U125" s="243">
        <f t="shared" si="303"/>
        <v>339.09052472999997</v>
      </c>
      <c r="V125" s="244">
        <f t="shared" si="303"/>
        <v>1154.32913568</v>
      </c>
      <c r="W125" s="277"/>
      <c r="X125" s="242">
        <f t="shared" ref="X125:AA125" si="304">X122-X123</f>
        <v>1224.9074410100002</v>
      </c>
      <c r="Y125" s="243">
        <f t="shared" si="304"/>
        <v>1274.7718007500002</v>
      </c>
      <c r="Z125" s="243">
        <f t="shared" si="304"/>
        <v>1282.2869607400003</v>
      </c>
      <c r="AA125" s="244">
        <f t="shared" si="304"/>
        <v>1294.9655958800001</v>
      </c>
      <c r="AB125" s="277"/>
      <c r="AC125" s="242">
        <f t="shared" ref="AC125:AF125" si="305">AC122-AC123</f>
        <v>1326.8764927024536</v>
      </c>
      <c r="AD125" s="243">
        <f t="shared" si="305"/>
        <v>1382.8989827824328</v>
      </c>
      <c r="AE125" s="243">
        <f t="shared" si="305"/>
        <v>1376.6823633678514</v>
      </c>
      <c r="AF125" s="244">
        <f t="shared" si="305"/>
        <v>1454.6448864018644</v>
      </c>
      <c r="AG125" s="277"/>
      <c r="AH125" s="242">
        <f t="shared" ref="AH125:AK125" si="306">AH122-AH123</f>
        <v>1559.0310957700003</v>
      </c>
      <c r="AI125" s="243">
        <f t="shared" si="306"/>
        <v>1598.9566568800001</v>
      </c>
      <c r="AJ125" s="243">
        <f t="shared" si="306"/>
        <v>1616.5106642800001</v>
      </c>
      <c r="AK125" s="244">
        <f t="shared" si="306"/>
        <v>1668.3163212899995</v>
      </c>
      <c r="AL125" s="277"/>
      <c r="AM125" s="242">
        <v>1780.9160332995505</v>
      </c>
      <c r="AN125" s="243">
        <v>1808.5878838844469</v>
      </c>
      <c r="AO125" s="243">
        <v>1763.6700242658753</v>
      </c>
      <c r="AP125" s="244">
        <v>1090.8255477258751</v>
      </c>
      <c r="AQ125" s="434"/>
      <c r="AR125" s="242">
        <v>1048.6392621</v>
      </c>
      <c r="AS125" s="243">
        <v>1023.6962693700002</v>
      </c>
      <c r="AT125" s="243">
        <v>996.09372743000017</v>
      </c>
      <c r="AU125" s="244">
        <v>975.87015721000023</v>
      </c>
      <c r="AV125" s="434"/>
      <c r="AW125" s="242">
        <f t="shared" ref="AW125:AZ125" si="307">AW122-AW123</f>
        <v>1006.9947473099999</v>
      </c>
      <c r="AX125" s="243">
        <f t="shared" si="307"/>
        <v>601.62408779000009</v>
      </c>
      <c r="AY125" s="243">
        <f t="shared" si="307"/>
        <v>585.57227632000024</v>
      </c>
      <c r="AZ125" s="244">
        <f t="shared" si="307"/>
        <v>595.03438961000029</v>
      </c>
      <c r="BA125" s="434"/>
      <c r="BB125" s="242">
        <f t="shared" ref="BB125:BC125" si="308">BB122-BB123</f>
        <v>690.33815776000029</v>
      </c>
      <c r="BC125" s="243">
        <f t="shared" si="308"/>
        <v>651.37930732999996</v>
      </c>
      <c r="BD125" s="243" t="s">
        <v>14</v>
      </c>
      <c r="BE125" s="244" t="s">
        <v>14</v>
      </c>
      <c r="BF125" s="434"/>
      <c r="BG125" s="242" t="s">
        <v>14</v>
      </c>
      <c r="BH125" s="243" t="s">
        <v>14</v>
      </c>
      <c r="BI125" s="243" t="s">
        <v>14</v>
      </c>
      <c r="BJ125" s="244" t="s">
        <v>14</v>
      </c>
      <c r="BK125" s="434"/>
      <c r="BL125" s="242" t="str">
        <f>IF(G125&lt;&gt;0, G125, IF(F125&lt;&gt;0, F125, IF(E125&lt;&gt;0, E125, IF(D125&lt;&gt;0,D125, 0))))</f>
        <v>n/a</v>
      </c>
      <c r="BM125" s="243" t="str">
        <f>IF(L125&lt;&gt;0, L125, IF(K125&lt;&gt;0, K125, IF(J125&lt;&gt;0, J125, IF(I125&lt;&gt;0,I125, 0))))</f>
        <v>n/a</v>
      </c>
      <c r="BN125" s="243">
        <f>IF(Q125&lt;&gt;0, Q125, IF(P125&lt;&gt;0, P125, IF(O125&lt;&gt;0, O125, IF(N125&lt;&gt;0,N125, 0))))</f>
        <v>237.94236672</v>
      </c>
      <c r="BO125" s="243">
        <f>IF(V125&lt;&gt;0, V125, IF(U125&lt;&gt;0, U125, IF(T125&lt;&gt;0, T125, IF(S125&lt;&gt;0,S125, 0))))</f>
        <v>1154.32913568</v>
      </c>
      <c r="BP125" s="243">
        <f>IF(AA125&lt;&gt;0, AA125, IF(Z125&lt;&gt;0, Z125, IF(Y125&lt;&gt;0, Y125, IF(X125&lt;&gt;0, X125, 0))))</f>
        <v>1294.9655958800001</v>
      </c>
      <c r="BQ125" s="243">
        <f>IF(AF125&lt;&gt;0, AF125, IF(AE125&lt;&gt;0, AE125, IF(AD125&lt;&gt;0, AD125, IF(AC125&lt;&gt;0, AC125, 0))))</f>
        <v>1454.6448864018644</v>
      </c>
      <c r="BR125" s="243">
        <f>IF(AK125&lt;&gt;0, AK125, IF(AJ125&lt;&gt;0, AJ125, IF(AI125&lt;&gt;0, AI125, IF(AH125&lt;&gt;0, AH125, 0))))</f>
        <v>1668.3163212899995</v>
      </c>
      <c r="BS125" s="243">
        <f>IF(AP125&lt;&gt;0, AP125, IF(AO125&lt;&gt;0, AO125, IF(AN125&lt;&gt;0, AN125, IF(AM125&lt;&gt;0, AM125, 0))))</f>
        <v>1090.8255477258751</v>
      </c>
      <c r="BT125" s="243">
        <f>IF(AU125&lt;&gt;0, AU125, IF(AT125&lt;&gt;0, AT125, IF(AS125&lt;&gt;0, AS125, IF(AR125&lt;&gt;0, AR125, 0))))</f>
        <v>975.87015721000023</v>
      </c>
      <c r="BU125" s="243">
        <f>IF(AZ125&lt;&gt;0, AZ125, IF(AY125&lt;&gt;0, AY125, IF(AX125&lt;&gt;0, AX125, IF(AW125&lt;&gt;0, AW125, 0))))</f>
        <v>595.03438961000029</v>
      </c>
      <c r="BV125" s="243" t="str">
        <f>IF(BE125&lt;&gt;0, BE125, IF(BD125&lt;&gt;0, BD125, IF(BC125&lt;&gt;0, BC125, IF(BB125&lt;&gt;0, BB125, 0))))</f>
        <v>n/a</v>
      </c>
      <c r="BW125" s="244" t="str">
        <f>IF(BJ125&lt;&gt;0, BJ125, IF(BI125&lt;&gt;0, BI125, IF(BH125&lt;&gt;0, BH125, IF(BG125&lt;&gt;0, BG125, 0))))</f>
        <v>n/a</v>
      </c>
    </row>
    <row r="126" spans="1:75" s="238" customFormat="1" ht="6" customHeight="1" x14ac:dyDescent="0.25">
      <c r="A126" s="248"/>
      <c r="B126" s="249"/>
      <c r="C126" s="432"/>
      <c r="D126" s="250"/>
      <c r="E126" s="251"/>
      <c r="F126" s="251"/>
      <c r="G126" s="252"/>
      <c r="H126" s="433"/>
      <c r="I126" s="250"/>
      <c r="J126" s="251"/>
      <c r="K126" s="251"/>
      <c r="L126" s="252"/>
      <c r="M126" s="433"/>
      <c r="N126" s="250"/>
      <c r="O126" s="251"/>
      <c r="P126" s="251"/>
      <c r="Q126" s="252"/>
      <c r="R126" s="433"/>
      <c r="S126" s="250"/>
      <c r="T126" s="251"/>
      <c r="U126" s="251"/>
      <c r="V126" s="252"/>
      <c r="W126" s="433"/>
      <c r="X126" s="250"/>
      <c r="Y126" s="251"/>
      <c r="Z126" s="251"/>
      <c r="AA126" s="252"/>
      <c r="AB126" s="433"/>
      <c r="AC126" s="250"/>
      <c r="AD126" s="251"/>
      <c r="AE126" s="251"/>
      <c r="AF126" s="252"/>
      <c r="AG126" s="433"/>
      <c r="AH126" s="250"/>
      <c r="AI126" s="251"/>
      <c r="AJ126" s="251"/>
      <c r="AK126" s="252"/>
      <c r="AL126" s="433"/>
      <c r="AM126" s="250"/>
      <c r="AN126" s="251"/>
      <c r="AO126" s="251"/>
      <c r="AP126" s="252"/>
      <c r="AQ126" s="434"/>
      <c r="AR126" s="250"/>
      <c r="AS126" s="251"/>
      <c r="AT126" s="251"/>
      <c r="AU126" s="252"/>
      <c r="AV126" s="434"/>
      <c r="AW126" s="250"/>
      <c r="AX126" s="251"/>
      <c r="AY126" s="251"/>
      <c r="AZ126" s="252"/>
      <c r="BA126" s="434"/>
      <c r="BB126" s="250"/>
      <c r="BC126" s="251"/>
      <c r="BD126" s="251"/>
      <c r="BE126" s="252"/>
      <c r="BF126" s="434"/>
      <c r="BG126" s="250"/>
      <c r="BH126" s="251"/>
      <c r="BI126" s="251"/>
      <c r="BJ126" s="252"/>
      <c r="BK126" s="434"/>
      <c r="BL126" s="250"/>
      <c r="BM126" s="251"/>
      <c r="BN126" s="251"/>
      <c r="BO126" s="251"/>
      <c r="BP126" s="251"/>
      <c r="BQ126" s="251"/>
      <c r="BR126" s="251"/>
      <c r="BS126" s="251"/>
      <c r="BT126" s="251"/>
      <c r="BU126" s="251"/>
      <c r="BV126" s="251"/>
      <c r="BW126" s="252"/>
    </row>
    <row r="127" spans="1:75" s="238" customFormat="1" ht="15" x14ac:dyDescent="0.25">
      <c r="A127" s="239" t="s">
        <v>242</v>
      </c>
      <c r="B127" s="240"/>
      <c r="C127" s="273"/>
      <c r="D127" s="242" t="s">
        <v>14</v>
      </c>
      <c r="E127" s="243" t="s">
        <v>14</v>
      </c>
      <c r="F127" s="243" t="s">
        <v>14</v>
      </c>
      <c r="G127" s="244" t="s">
        <v>14</v>
      </c>
      <c r="H127" s="277"/>
      <c r="I127" s="242" t="s">
        <v>14</v>
      </c>
      <c r="J127" s="243" t="s">
        <v>14</v>
      </c>
      <c r="K127" s="243" t="s">
        <v>14</v>
      </c>
      <c r="L127" s="244" t="s">
        <v>14</v>
      </c>
      <c r="M127" s="277"/>
      <c r="N127" s="242">
        <f>AVERAGE(N125,I125)</f>
        <v>167.58152301999999</v>
      </c>
      <c r="O127" s="243">
        <f t="shared" ref="O127:Q127" si="309">AVERAGE(O125,J125)</f>
        <v>198.94160006999994</v>
      </c>
      <c r="P127" s="243">
        <f t="shared" si="309"/>
        <v>196.00749419000002</v>
      </c>
      <c r="Q127" s="244">
        <f t="shared" si="309"/>
        <v>237.94236672</v>
      </c>
      <c r="R127" s="277"/>
      <c r="S127" s="242">
        <f>(S125+N125)/2</f>
        <v>236.82248571999997</v>
      </c>
      <c r="T127" s="243">
        <f t="shared" ref="T127:V127" si="310">(T125+O125)/2</f>
        <v>265.55103351999998</v>
      </c>
      <c r="U127" s="243">
        <f t="shared" si="310"/>
        <v>267.54900945999998</v>
      </c>
      <c r="V127" s="244">
        <f t="shared" si="310"/>
        <v>696.13575119999996</v>
      </c>
      <c r="W127" s="277"/>
      <c r="X127" s="242">
        <f>(X125+S125)/2</f>
        <v>765.48544471500009</v>
      </c>
      <c r="Y127" s="243">
        <f t="shared" ref="Y127:AA127" si="311">(Y125+T125)/2</f>
        <v>803.46613386000013</v>
      </c>
      <c r="Z127" s="243">
        <f t="shared" si="311"/>
        <v>810.68874273500012</v>
      </c>
      <c r="AA127" s="244">
        <f t="shared" si="311"/>
        <v>1224.6473657800002</v>
      </c>
      <c r="AB127" s="277"/>
      <c r="AC127" s="242">
        <f>(AC125+X125)/2</f>
        <v>1275.8919668562269</v>
      </c>
      <c r="AD127" s="243">
        <f t="shared" ref="AD127:AF127" si="312">(AD125+Y125)/2</f>
        <v>1328.8353917662166</v>
      </c>
      <c r="AE127" s="243">
        <f t="shared" si="312"/>
        <v>1329.4846620539258</v>
      </c>
      <c r="AF127" s="244">
        <f t="shared" si="312"/>
        <v>1374.8052411409321</v>
      </c>
      <c r="AG127" s="277"/>
      <c r="AH127" s="242">
        <f>(AH125+AC125)/2</f>
        <v>1442.9537942362269</v>
      </c>
      <c r="AI127" s="243">
        <f t="shared" ref="AI127:AK127" si="313">(AI125+AD125)/2</f>
        <v>1490.9278198312163</v>
      </c>
      <c r="AJ127" s="243">
        <f t="shared" si="313"/>
        <v>1496.5965138239258</v>
      </c>
      <c r="AK127" s="244">
        <f t="shared" si="313"/>
        <v>1561.4806038459319</v>
      </c>
      <c r="AL127" s="433"/>
      <c r="AM127" s="242">
        <v>1669.9735645347755</v>
      </c>
      <c r="AN127" s="243">
        <v>1703.7722703822235</v>
      </c>
      <c r="AO127" s="243">
        <v>1690.0903442729377</v>
      </c>
      <c r="AP127" s="244">
        <v>1379.5709345079372</v>
      </c>
      <c r="AQ127" s="434"/>
      <c r="AR127" s="242">
        <v>1412.9821501200001</v>
      </c>
      <c r="AS127" s="243">
        <v>1412.5973304250001</v>
      </c>
      <c r="AT127" s="243">
        <v>1373.0775690700002</v>
      </c>
      <c r="AU127" s="244">
        <v>1025.16953033</v>
      </c>
      <c r="AV127" s="434"/>
      <c r="AW127" s="242">
        <f t="shared" ref="AW127:AZ127" si="314">(AW125+AR125)/2</f>
        <v>1027.8170047049998</v>
      </c>
      <c r="AX127" s="243">
        <f t="shared" si="314"/>
        <v>812.66017858000009</v>
      </c>
      <c r="AY127" s="243">
        <f t="shared" si="314"/>
        <v>790.83300187500026</v>
      </c>
      <c r="AZ127" s="244">
        <f t="shared" si="314"/>
        <v>785.45227341000032</v>
      </c>
      <c r="BA127" s="434"/>
      <c r="BB127" s="242">
        <f t="shared" ref="BB127:BC127" si="315">(BB125+AW125)/2</f>
        <v>848.66645253500008</v>
      </c>
      <c r="BC127" s="243">
        <f t="shared" si="315"/>
        <v>626.50169756000003</v>
      </c>
      <c r="BD127" s="243" t="s">
        <v>14</v>
      </c>
      <c r="BE127" s="244" t="s">
        <v>14</v>
      </c>
      <c r="BF127" s="434"/>
      <c r="BG127" s="242" t="s">
        <v>14</v>
      </c>
      <c r="BH127" s="243" t="s">
        <v>14</v>
      </c>
      <c r="BI127" s="243" t="s">
        <v>14</v>
      </c>
      <c r="BJ127" s="244" t="s">
        <v>14</v>
      </c>
      <c r="BK127" s="434"/>
      <c r="BL127" s="242" t="str">
        <f>IF(G127&lt;&gt;0, G127, IF(F127&lt;&gt;0, F127, IF(E127&lt;&gt;0, E127, IF(D127&lt;&gt;0,D127, 0))))</f>
        <v>n/a</v>
      </c>
      <c r="BM127" s="243" t="str">
        <f>IF(L127&lt;&gt;0, L127, IF(K127&lt;&gt;0, K127, IF(J127&lt;&gt;0, J127, IF(I127&lt;&gt;0,I127, 0))))</f>
        <v>n/a</v>
      </c>
      <c r="BN127" s="243">
        <f>IF(Q127&lt;&gt;0, Q127, IF(P127&lt;&gt;0, P127, IF(O127&lt;&gt;0, O127, IF(N127&lt;&gt;0,N127, 0))))</f>
        <v>237.94236672</v>
      </c>
      <c r="BO127" s="243">
        <f>IF(V127&lt;&gt;0, V127, IF(U127&lt;&gt;0, U127, IF(T127&lt;&gt;0, T127, IF(S127&lt;&gt;0,S127, 0))))</f>
        <v>696.13575119999996</v>
      </c>
      <c r="BP127" s="243">
        <f>IF(AA127&lt;&gt;0, AA127, IF(Z127&lt;&gt;0, Z127, IF(Y127&lt;&gt;0, Y127, IF(X127&lt;&gt;0, X127, 0))))</f>
        <v>1224.6473657800002</v>
      </c>
      <c r="BQ127" s="243">
        <f>IF(AF127&lt;&gt;0, AF127, IF(AE127&lt;&gt;0, AE127, IF(AD127&lt;&gt;0, AD127, IF(AC127&lt;&gt;0, AC127, 0))))</f>
        <v>1374.8052411409321</v>
      </c>
      <c r="BR127" s="243">
        <f>IF(AK127&lt;&gt;0, AK127, IF(AJ127&lt;&gt;0, AJ127, IF(AI127&lt;&gt;0, AI127, IF(AH127&lt;&gt;0, AH127, 0))))</f>
        <v>1561.4806038459319</v>
      </c>
      <c r="BS127" s="243">
        <f>IF(AP127&lt;&gt;0, AP127, IF(AO127&lt;&gt;0, AO127, IF(AN127&lt;&gt;0, AN127, IF(AM127&lt;&gt;0, AM127, 0))))</f>
        <v>1379.5709345079372</v>
      </c>
      <c r="BT127" s="243">
        <f>IF(AU127&lt;&gt;0, AU127, IF(AT127&lt;&gt;0, AT127, IF(AS127&lt;&gt;0, AS127, IF(AR127&lt;&gt;0, AR127, 0))))</f>
        <v>1025.16953033</v>
      </c>
      <c r="BU127" s="243">
        <f>IF(AZ127&lt;&gt;0, AZ127, IF(AY127&lt;&gt;0, AY127, IF(AX127&lt;&gt;0, AX127, IF(AW127&lt;&gt;0, AW127, 0))))</f>
        <v>785.45227341000032</v>
      </c>
      <c r="BV127" s="243" t="str">
        <f>IF(BE127&lt;&gt;0, BE127, IF(BD127&lt;&gt;0, BD127, IF(BC127&lt;&gt;0, BC127, IF(BB127&lt;&gt;0, BB127, 0))))</f>
        <v>n/a</v>
      </c>
      <c r="BW127" s="244" t="str">
        <f>IF(BJ127&lt;&gt;0, BJ127, IF(BI127&lt;&gt;0, BI127, IF(BH127&lt;&gt;0, BH127, IF(BG127&lt;&gt;0, BG127, 0))))</f>
        <v>n/a</v>
      </c>
    </row>
    <row r="128" spans="1:75" s="238" customFormat="1" ht="15" x14ac:dyDescent="0.25">
      <c r="A128" s="248"/>
      <c r="B128" s="249"/>
      <c r="C128" s="432"/>
      <c r="D128" s="263"/>
      <c r="E128" s="246"/>
      <c r="F128" s="246"/>
      <c r="G128" s="268"/>
      <c r="H128" s="433"/>
      <c r="I128" s="263"/>
      <c r="J128" s="246"/>
      <c r="K128" s="246"/>
      <c r="L128" s="268"/>
      <c r="M128" s="433"/>
      <c r="N128" s="263"/>
      <c r="O128" s="246"/>
      <c r="P128" s="246"/>
      <c r="Q128" s="268"/>
      <c r="R128" s="433"/>
      <c r="S128" s="263"/>
      <c r="T128" s="246"/>
      <c r="U128" s="246"/>
      <c r="V128" s="268"/>
      <c r="W128" s="433"/>
      <c r="X128" s="263"/>
      <c r="Y128" s="246"/>
      <c r="Z128" s="246"/>
      <c r="AA128" s="268"/>
      <c r="AB128" s="433"/>
      <c r="AC128" s="263"/>
      <c r="AD128" s="246"/>
      <c r="AE128" s="246"/>
      <c r="AF128" s="268"/>
      <c r="AG128" s="433"/>
      <c r="AH128" s="263"/>
      <c r="AI128" s="246"/>
      <c r="AJ128" s="246"/>
      <c r="AK128" s="268"/>
      <c r="AL128" s="433"/>
      <c r="AM128" s="263"/>
      <c r="AN128" s="246"/>
      <c r="AO128" s="246"/>
      <c r="AP128" s="268"/>
      <c r="AQ128" s="434"/>
      <c r="AR128" s="263"/>
      <c r="AS128" s="246"/>
      <c r="AT128" s="246"/>
      <c r="AU128" s="268"/>
      <c r="AV128" s="434"/>
      <c r="AW128" s="263"/>
      <c r="AX128" s="246"/>
      <c r="AY128" s="246"/>
      <c r="AZ128" s="268"/>
      <c r="BA128" s="434"/>
      <c r="BB128" s="263"/>
      <c r="BC128" s="246"/>
      <c r="BD128" s="246"/>
      <c r="BE128" s="664"/>
      <c r="BF128" s="434"/>
      <c r="BG128" s="263"/>
      <c r="BH128" s="246"/>
      <c r="BI128" s="246"/>
      <c r="BJ128" s="268"/>
      <c r="BK128" s="434"/>
      <c r="BL128" s="269"/>
      <c r="BM128" s="270"/>
      <c r="BN128" s="270"/>
      <c r="BO128" s="270"/>
      <c r="BP128" s="270"/>
      <c r="BQ128" s="270"/>
      <c r="BR128" s="270"/>
      <c r="BS128" s="270"/>
      <c r="BT128" s="270"/>
      <c r="BU128" s="270"/>
      <c r="BV128" s="270"/>
      <c r="BW128" s="268"/>
    </row>
    <row r="129" spans="1:75" s="238" customFormat="1" ht="15" x14ac:dyDescent="0.25">
      <c r="A129" s="271" t="s">
        <v>243</v>
      </c>
      <c r="B129" s="272"/>
      <c r="C129" s="273"/>
      <c r="D129" s="274" t="s">
        <v>14</v>
      </c>
      <c r="E129" s="275" t="s">
        <v>14</v>
      </c>
      <c r="F129" s="275" t="s">
        <v>14</v>
      </c>
      <c r="G129" s="276" t="s">
        <v>14</v>
      </c>
      <c r="H129" s="277"/>
      <c r="I129" s="274" t="s">
        <v>14</v>
      </c>
      <c r="J129" s="275" t="s">
        <v>14</v>
      </c>
      <c r="K129" s="275" t="s">
        <v>14</v>
      </c>
      <c r="L129" s="276" t="s">
        <v>14</v>
      </c>
      <c r="M129" s="277"/>
      <c r="N129" s="274">
        <f>N120/N127</f>
        <v>3.3499314641805764E-2</v>
      </c>
      <c r="O129" s="275">
        <f t="shared" ref="O129:Q129" si="316">O120/O127</f>
        <v>6.4695172324296779E-2</v>
      </c>
      <c r="P129" s="275">
        <f t="shared" si="316"/>
        <v>5.9401398146102125E-2</v>
      </c>
      <c r="Q129" s="276">
        <f t="shared" si="316"/>
        <v>4.7005005619538888E-2</v>
      </c>
      <c r="R129" s="277"/>
      <c r="S129" s="274">
        <f>S120/S127</f>
        <v>2.356767727199257E-2</v>
      </c>
      <c r="T129" s="275">
        <f t="shared" ref="T129:V129" si="317">T120/T127</f>
        <v>2.4869588509821941E-3</v>
      </c>
      <c r="U129" s="275">
        <f t="shared" si="317"/>
        <v>6.8876448166237747E-3</v>
      </c>
      <c r="V129" s="276">
        <f t="shared" si="317"/>
        <v>4.7266367672225348E-3</v>
      </c>
      <c r="W129" s="277"/>
      <c r="X129" s="274">
        <f>X120/X127</f>
        <v>3.0373076562740316E-4</v>
      </c>
      <c r="Y129" s="275">
        <f t="shared" ref="Y129:AA129" si="318">Y120/Y127</f>
        <v>-9.4398750916392237E-4</v>
      </c>
      <c r="Z129" s="275">
        <f t="shared" si="318"/>
        <v>-4.4841830998365341E-3</v>
      </c>
      <c r="AA129" s="276">
        <f t="shared" si="318"/>
        <v>-3.005515316366779E-3</v>
      </c>
      <c r="AB129" s="277"/>
      <c r="AC129" s="274">
        <f>AC120/AC127</f>
        <v>-5.6285918663261355E-3</v>
      </c>
      <c r="AD129" s="275">
        <f t="shared" ref="AD129:AF129" si="319">AD120/AD127</f>
        <v>-9.1094554597030281E-3</v>
      </c>
      <c r="AE129" s="275">
        <f t="shared" si="319"/>
        <v>-1.1172634373417594E-2</v>
      </c>
      <c r="AF129" s="276">
        <f t="shared" si="319"/>
        <v>-1.8108477804671386E-2</v>
      </c>
      <c r="AG129" s="277"/>
      <c r="AH129" s="274">
        <f>AH120/AH127</f>
        <v>-2.0586674292860568E-2</v>
      </c>
      <c r="AI129" s="275">
        <f t="shared" ref="AI129:AK129" si="320">AI120/AI127</f>
        <v>-2.7922253824794713E-2</v>
      </c>
      <c r="AJ129" s="275">
        <f t="shared" si="320"/>
        <v>-4.3019031743599098E-2</v>
      </c>
      <c r="AK129" s="276">
        <f t="shared" si="320"/>
        <v>-5.001475619834575E-2</v>
      </c>
      <c r="AL129" s="433"/>
      <c r="AM129" s="274">
        <v>-5.5848380026606262E-2</v>
      </c>
      <c r="AN129" s="275">
        <v>-5.5493890260200601E-2</v>
      </c>
      <c r="AO129" s="275">
        <v>-4.9549352342603971E-2</v>
      </c>
      <c r="AP129" s="276">
        <v>-0.35482966524128512</v>
      </c>
      <c r="AQ129" s="434"/>
      <c r="AR129" s="274">
        <v>-0.33293291392681917</v>
      </c>
      <c r="AS129" s="275">
        <v>-0.33459560468324773</v>
      </c>
      <c r="AT129" s="275">
        <v>-0.34061152685628276</v>
      </c>
      <c r="AU129" s="276">
        <v>-4.4835340993020271E-2</v>
      </c>
      <c r="AV129" s="434"/>
      <c r="AW129" s="274">
        <f t="shared" ref="AW129:AZ129" si="321">AW120/AW127</f>
        <v>-4.2039232059408863E-2</v>
      </c>
      <c r="AX129" s="275">
        <f t="shared" si="321"/>
        <v>-0.36731181870235458</v>
      </c>
      <c r="AY129" s="275">
        <f t="shared" si="321"/>
        <v>-0.38661011509826471</v>
      </c>
      <c r="AZ129" s="276">
        <f t="shared" si="321"/>
        <v>-0.42651905252927713</v>
      </c>
      <c r="BA129" s="434"/>
      <c r="BB129" s="274">
        <f t="shared" ref="BB129:BC129" si="322">BB120/BB127</f>
        <v>-0.38949642511919463</v>
      </c>
      <c r="BC129" s="275">
        <f t="shared" si="322"/>
        <v>-0.11781459343760733</v>
      </c>
      <c r="BD129" s="665" t="s">
        <v>14</v>
      </c>
      <c r="BE129" s="666" t="s">
        <v>14</v>
      </c>
      <c r="BF129" s="434"/>
      <c r="BG129" s="667" t="s">
        <v>14</v>
      </c>
      <c r="BH129" s="665" t="s">
        <v>14</v>
      </c>
      <c r="BI129" s="665" t="s">
        <v>14</v>
      </c>
      <c r="BJ129" s="276" t="s">
        <v>14</v>
      </c>
      <c r="BK129" s="434"/>
      <c r="BL129" s="274" t="str">
        <f>IF(G129&lt;&gt;0, G129, IF(F129&lt;&gt;0, F129, IF(E129&lt;&gt;0, E129, IF(D129&lt;&gt;0,D129, 0))))</f>
        <v>n/a</v>
      </c>
      <c r="BM129" s="275" t="str">
        <f>IF(L129&lt;&gt;0, L129, IF(K129&lt;&gt;0, K129, IF(J129&lt;&gt;0, J129, IF(I129&lt;&gt;0,I129, 0))))</f>
        <v>n/a</v>
      </c>
      <c r="BN129" s="275">
        <f>IF(Q129&lt;&gt;0, Q129, IF(P129&lt;&gt;0, P129, IF(O129&lt;&gt;0, O129, IF(N129&lt;&gt;0,N129, 0))))</f>
        <v>4.7005005619538888E-2</v>
      </c>
      <c r="BO129" s="275">
        <f>IF(V129&lt;&gt;0, V129, IF(U129&lt;&gt;0, U129, IF(T129&lt;&gt;0, T129, IF(S129&lt;&gt;0,S129, 0))))</f>
        <v>4.7266367672225348E-3</v>
      </c>
      <c r="BP129" s="275">
        <f>IF(AA129&lt;&gt;0, AA129, IF(Z129&lt;&gt;0, Z129, IF(Y129&lt;&gt;0, Y129, IF(X129&lt;&gt;0, X129, 0))))</f>
        <v>-3.005515316366779E-3</v>
      </c>
      <c r="BQ129" s="275">
        <f>IF(AF129&lt;&gt;0, AF129, IF(AE129&lt;&gt;0, AE129, IF(AD129&lt;&gt;0, AD129, IF(AC129&lt;&gt;0, AC129, 0))))</f>
        <v>-1.8108477804671386E-2</v>
      </c>
      <c r="BR129" s="275">
        <f>IF(AK129&lt;&gt;0, AK129, IF(AJ129&lt;&gt;0, AJ129, IF(AI129&lt;&gt;0, AI129, IF(AH129&lt;&gt;0, AH129, 0))))</f>
        <v>-5.001475619834575E-2</v>
      </c>
      <c r="BS129" s="275">
        <f>IF(AP129&lt;&gt;0, AP129, IF(AO129&lt;&gt;0, AO129, IF(AN129&lt;&gt;0, AN129, IF(AM129&lt;&gt;0, AM129, 0))))</f>
        <v>-0.35482966524128512</v>
      </c>
      <c r="BT129" s="275">
        <f>IF(AU129&lt;&gt;0, AU129, IF(AT129&lt;&gt;0, AT129, IF(AS129&lt;&gt;0, AS129, IF(AR129&lt;&gt;0, AR129, 0))))</f>
        <v>-4.4835340993020271E-2</v>
      </c>
      <c r="BU129" s="275">
        <f>IF(AZ129&lt;&gt;0, AZ129, IF(AY129&lt;&gt;0, AY129, IF(AX129&lt;&gt;0, AX129, IF(AW129&lt;&gt;0, AW129, 0))))</f>
        <v>-0.42651905252927713</v>
      </c>
      <c r="BV129" s="275" t="str">
        <f>IF(BE129&lt;&gt;0, BE129, IF(BD129&lt;&gt;0, BD129, IF(BC129&lt;&gt;0, BC129, IF(BB129&lt;&gt;0, BB129, 0))))</f>
        <v>n/a</v>
      </c>
      <c r="BW129" s="276" t="str">
        <f>IF(BJ129&lt;&gt;0, BJ129, IF(BI129&lt;&gt;0, BI129, IF(BH129&lt;&gt;0, BH129, IF(BG129&lt;&gt;0, BG129, 0))))</f>
        <v>n/a</v>
      </c>
    </row>
    <row r="130" spans="1:75" s="238" customFormat="1" ht="15" x14ac:dyDescent="0.25">
      <c r="A130" s="278"/>
      <c r="B130" s="279"/>
      <c r="C130" s="432"/>
      <c r="D130" s="280"/>
      <c r="E130" s="281"/>
      <c r="F130" s="281"/>
      <c r="G130" s="282"/>
      <c r="H130" s="432"/>
      <c r="I130" s="280"/>
      <c r="J130" s="281"/>
      <c r="K130" s="281"/>
      <c r="L130" s="282"/>
      <c r="M130" s="432"/>
      <c r="N130" s="280"/>
      <c r="O130" s="281"/>
      <c r="P130" s="281"/>
      <c r="Q130" s="282"/>
      <c r="R130" s="432"/>
      <c r="S130" s="280"/>
      <c r="T130" s="281"/>
      <c r="U130" s="281"/>
      <c r="V130" s="282"/>
      <c r="W130" s="432"/>
      <c r="X130" s="280"/>
      <c r="Y130" s="281"/>
      <c r="Z130" s="281"/>
      <c r="AA130" s="282"/>
      <c r="AB130" s="432"/>
      <c r="AC130" s="280"/>
      <c r="AD130" s="281"/>
      <c r="AE130" s="281"/>
      <c r="AF130" s="282"/>
      <c r="AG130" s="432"/>
      <c r="AH130" s="280"/>
      <c r="AI130" s="281"/>
      <c r="AJ130" s="281"/>
      <c r="AK130" s="282"/>
      <c r="AL130" s="432"/>
      <c r="AM130" s="280"/>
      <c r="AN130" s="281"/>
      <c r="AO130" s="281"/>
      <c r="AP130" s="282"/>
      <c r="AQ130" s="432"/>
      <c r="AR130" s="280"/>
      <c r="AS130" s="281"/>
      <c r="AT130" s="281"/>
      <c r="AU130" s="282"/>
      <c r="AV130" s="432"/>
      <c r="AW130" s="280"/>
      <c r="AX130" s="281"/>
      <c r="AY130" s="281"/>
      <c r="AZ130" s="282"/>
      <c r="BA130" s="432"/>
      <c r="BB130" s="280"/>
      <c r="BC130" s="281"/>
      <c r="BD130" s="281"/>
      <c r="BE130" s="282"/>
      <c r="BF130" s="432"/>
      <c r="BG130" s="280"/>
      <c r="BH130" s="281"/>
      <c r="BI130" s="281"/>
      <c r="BJ130" s="282"/>
      <c r="BK130" s="432"/>
      <c r="BL130" s="280"/>
      <c r="BM130" s="281"/>
      <c r="BN130" s="281"/>
      <c r="BO130" s="281"/>
      <c r="BP130" s="281"/>
      <c r="BQ130" s="281"/>
      <c r="BR130" s="281"/>
      <c r="BS130" s="281"/>
      <c r="BT130" s="281"/>
      <c r="BU130" s="281"/>
      <c r="BV130" s="281"/>
      <c r="BW130" s="282"/>
    </row>
    <row r="131" spans="1:75" ht="6" customHeight="1" x14ac:dyDescent="0.25">
      <c r="A131" s="808"/>
      <c r="B131" s="7"/>
      <c r="C131" s="873"/>
      <c r="D131" s="7"/>
      <c r="E131" s="7"/>
      <c r="F131" s="7"/>
      <c r="G131" s="7"/>
      <c r="H131" s="873"/>
      <c r="I131" s="7"/>
      <c r="J131" s="7"/>
      <c r="K131" s="7"/>
      <c r="L131" s="7"/>
      <c r="M131" s="873"/>
      <c r="N131" s="7"/>
      <c r="O131" s="7"/>
      <c r="P131" s="7"/>
      <c r="Q131" s="7"/>
      <c r="R131" s="873"/>
      <c r="S131" s="7"/>
      <c r="T131" s="7"/>
      <c r="U131" s="7"/>
      <c r="V131" s="7"/>
      <c r="W131" s="873"/>
      <c r="X131" s="7"/>
      <c r="Y131" s="7"/>
      <c r="Z131" s="7"/>
      <c r="AA131" s="7"/>
      <c r="AB131" s="873"/>
      <c r="AC131" s="7"/>
      <c r="AD131" s="7"/>
      <c r="AE131" s="7"/>
      <c r="AF131" s="7"/>
      <c r="AG131" s="873"/>
      <c r="AH131" s="7"/>
      <c r="AI131" s="7"/>
      <c r="AJ131" s="7"/>
      <c r="AK131" s="7"/>
      <c r="AL131" s="873"/>
      <c r="AM131" s="7"/>
      <c r="AN131" s="7"/>
      <c r="AO131" s="7"/>
      <c r="AP131" s="7"/>
      <c r="AQ131" s="873"/>
      <c r="AR131" s="7"/>
      <c r="AS131" s="7"/>
      <c r="AT131" s="7"/>
      <c r="AU131" s="7"/>
      <c r="AV131" s="873"/>
      <c r="AW131" s="7"/>
      <c r="AX131" s="7"/>
      <c r="AY131" s="7"/>
      <c r="AZ131" s="7"/>
      <c r="BA131" s="873"/>
      <c r="BB131" s="7"/>
      <c r="BC131" s="7"/>
      <c r="BD131" s="7"/>
      <c r="BE131" s="7"/>
      <c r="BF131" s="873"/>
      <c r="BG131" s="7"/>
      <c r="BH131" s="7"/>
      <c r="BI131" s="7"/>
      <c r="BJ131" s="7"/>
      <c r="BK131" s="289"/>
      <c r="BL131" s="7"/>
      <c r="BM131" s="7"/>
      <c r="BN131" s="7"/>
      <c r="BO131" s="7"/>
      <c r="BP131" s="7"/>
      <c r="BQ131" s="7"/>
      <c r="BR131" s="7"/>
      <c r="BS131" s="7"/>
      <c r="BT131" s="7"/>
      <c r="BU131" s="7"/>
      <c r="BV131" s="7"/>
      <c r="BW131" s="7"/>
    </row>
    <row r="132" spans="1:75" s="238" customFormat="1" ht="15" customHeight="1" x14ac:dyDescent="0.25">
      <c r="A132" s="283" t="s">
        <v>275</v>
      </c>
      <c r="B132" s="283"/>
      <c r="C132" s="668"/>
      <c r="D132" s="284"/>
      <c r="E132" s="284"/>
      <c r="F132" s="284"/>
      <c r="G132" s="284"/>
      <c r="H132" s="669"/>
      <c r="I132" s="284"/>
      <c r="J132" s="284"/>
      <c r="K132" s="284"/>
      <c r="L132" s="284"/>
      <c r="M132" s="669"/>
      <c r="N132" s="284"/>
      <c r="O132" s="284"/>
      <c r="P132" s="284"/>
      <c r="Q132" s="284"/>
      <c r="R132" s="669"/>
      <c r="S132" s="284"/>
      <c r="T132" s="284"/>
      <c r="U132" s="284"/>
      <c r="V132" s="284"/>
      <c r="W132" s="669"/>
      <c r="X132" s="284"/>
      <c r="Y132" s="284"/>
      <c r="Z132" s="284"/>
      <c r="AA132" s="284"/>
      <c r="AB132" s="669"/>
      <c r="AC132" s="284"/>
      <c r="AD132" s="284"/>
      <c r="AE132" s="284"/>
      <c r="AF132" s="284"/>
      <c r="AG132" s="669"/>
      <c r="AH132" s="284"/>
      <c r="AI132" s="284"/>
      <c r="AJ132" s="284"/>
      <c r="AK132" s="284"/>
      <c r="AL132" s="669"/>
      <c r="AM132" s="284"/>
      <c r="AN132" s="284"/>
      <c r="AO132" s="284"/>
      <c r="AP132" s="284"/>
      <c r="AQ132" s="669"/>
      <c r="AR132" s="284"/>
      <c r="AS132" s="284"/>
      <c r="AT132" s="284"/>
      <c r="AU132" s="284"/>
      <c r="AV132" s="669"/>
      <c r="AW132" s="284"/>
      <c r="AX132" s="284"/>
      <c r="AY132" s="284"/>
      <c r="AZ132" s="284"/>
      <c r="BA132" s="669"/>
      <c r="BB132" s="284"/>
      <c r="BC132" s="284"/>
      <c r="BD132" s="284"/>
      <c r="BE132" s="284"/>
      <c r="BF132" s="669"/>
      <c r="BG132" s="284"/>
      <c r="BH132" s="284"/>
      <c r="BI132" s="284"/>
      <c r="BJ132" s="284"/>
      <c r="BK132" s="669"/>
      <c r="BL132" s="284"/>
      <c r="BM132" s="284"/>
      <c r="BN132" s="284"/>
      <c r="BO132" s="284"/>
      <c r="BP132" s="284"/>
      <c r="BQ132" s="284"/>
      <c r="BR132" s="284"/>
      <c r="BS132" s="284"/>
      <c r="BT132" s="284"/>
      <c r="BU132" s="284"/>
      <c r="BV132" s="284"/>
      <c r="BW132" s="284"/>
    </row>
    <row r="133" spans="1:75" x14ac:dyDescent="0.25">
      <c r="A133" s="283" t="s">
        <v>271</v>
      </c>
    </row>
    <row r="134" spans="1:75" x14ac:dyDescent="0.25">
      <c r="A134" s="283" t="s">
        <v>278</v>
      </c>
    </row>
  </sheetData>
  <mergeCells count="56">
    <mergeCell ref="BB110:BE110"/>
    <mergeCell ref="BG110:BJ110"/>
    <mergeCell ref="X110:AA110"/>
    <mergeCell ref="AC110:AF110"/>
    <mergeCell ref="AH110:AK110"/>
    <mergeCell ref="AM110:AP110"/>
    <mergeCell ref="AR110:AU110"/>
    <mergeCell ref="AW110:AZ110"/>
    <mergeCell ref="AM84:AP84"/>
    <mergeCell ref="AR84:AU84"/>
    <mergeCell ref="AW84:AZ84"/>
    <mergeCell ref="BB84:BE84"/>
    <mergeCell ref="BG84:BJ84"/>
    <mergeCell ref="A110:B111"/>
    <mergeCell ref="D110:G110"/>
    <mergeCell ref="I110:L110"/>
    <mergeCell ref="N110:Q110"/>
    <mergeCell ref="S110:V110"/>
    <mergeCell ref="BB74:BE74"/>
    <mergeCell ref="BG74:BJ74"/>
    <mergeCell ref="A84:B85"/>
    <mergeCell ref="D84:G84"/>
    <mergeCell ref="I84:L84"/>
    <mergeCell ref="N84:Q84"/>
    <mergeCell ref="S84:V84"/>
    <mergeCell ref="X84:AA84"/>
    <mergeCell ref="AC84:AF84"/>
    <mergeCell ref="AH84:AK84"/>
    <mergeCell ref="X74:AA74"/>
    <mergeCell ref="AC74:AF74"/>
    <mergeCell ref="AH74:AK74"/>
    <mergeCell ref="AM74:AP74"/>
    <mergeCell ref="AR74:AU74"/>
    <mergeCell ref="AW74:AZ74"/>
    <mergeCell ref="BG7:BJ7"/>
    <mergeCell ref="A69:L69"/>
    <mergeCell ref="A70:L70"/>
    <mergeCell ref="A71:B71"/>
    <mergeCell ref="A72:L72"/>
    <mergeCell ref="A74:B75"/>
    <mergeCell ref="D74:G74"/>
    <mergeCell ref="I74:L74"/>
    <mergeCell ref="N74:Q74"/>
    <mergeCell ref="S74:V74"/>
    <mergeCell ref="AC7:AF7"/>
    <mergeCell ref="AH7:AK7"/>
    <mergeCell ref="AM7:AP7"/>
    <mergeCell ref="AR7:AU7"/>
    <mergeCell ref="AW7:AZ7"/>
    <mergeCell ref="BB7:BE7"/>
    <mergeCell ref="A7:B8"/>
    <mergeCell ref="D7:G7"/>
    <mergeCell ref="I7:L7"/>
    <mergeCell ref="N7:Q7"/>
    <mergeCell ref="S7:V7"/>
    <mergeCell ref="X7:AA7"/>
  </mergeCells>
  <pageMargins left="0.511811024" right="0.511811024" top="0.78740157499999996" bottom="0.78740157499999996" header="0.31496062000000002" footer="0.31496062000000002"/>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79862-18B5-413C-9FFA-339D37AE5E54}">
  <dimension ref="A6:BW151"/>
  <sheetViews>
    <sheetView showGridLines="0" zoomScaleNormal="100" workbookViewId="0">
      <pane xSplit="2" ySplit="8" topLeftCell="C9" activePane="bottomRight" state="frozen"/>
      <selection pane="topRight"/>
      <selection pane="bottomLeft"/>
      <selection pane="bottomRight"/>
    </sheetView>
  </sheetViews>
  <sheetFormatPr defaultRowHeight="13.5" x14ac:dyDescent="0.25"/>
  <cols>
    <col min="1" max="1" width="3" style="1" customWidth="1"/>
    <col min="2" max="2" width="69.7109375" style="1" customWidth="1"/>
    <col min="3" max="3" width="2.7109375" style="1" customWidth="1"/>
    <col min="4" max="7" width="15.7109375" style="2" customWidth="1"/>
    <col min="8" max="8" width="2.7109375" style="1" customWidth="1"/>
    <col min="9" max="12" width="15.7109375" style="2" customWidth="1"/>
    <col min="13" max="13" width="2.7109375" style="1" customWidth="1"/>
    <col min="14" max="17" width="15.7109375" style="2" customWidth="1"/>
    <col min="18" max="18" width="2.7109375" style="1" customWidth="1"/>
    <col min="19" max="22" width="15.7109375" style="2" customWidth="1"/>
    <col min="23" max="23" width="2.7109375" style="1" customWidth="1"/>
    <col min="24" max="27" width="15.7109375" style="2" customWidth="1"/>
    <col min="28" max="28" width="2.7109375" style="1" customWidth="1"/>
    <col min="29" max="32" width="15.7109375" style="2" customWidth="1"/>
    <col min="33" max="33" width="2.7109375" style="1" customWidth="1"/>
    <col min="34" max="37" width="15.7109375" style="2" customWidth="1"/>
    <col min="38" max="38" width="2.7109375" style="1" customWidth="1"/>
    <col min="39" max="42" width="15.7109375" style="2" customWidth="1"/>
    <col min="43" max="43" width="2.7109375" style="1" customWidth="1"/>
    <col min="44" max="47" width="15.7109375" style="2" customWidth="1"/>
    <col min="48" max="48" width="2.7109375" style="1" customWidth="1"/>
    <col min="49" max="52" width="15.7109375" style="2" customWidth="1"/>
    <col min="53" max="53" width="2.7109375" style="1" customWidth="1"/>
    <col min="54" max="57" width="15.7109375" style="2" customWidth="1"/>
    <col min="58" max="58" width="2.7109375" style="1" customWidth="1"/>
    <col min="59" max="62" width="15.7109375" style="2" customWidth="1"/>
    <col min="63" max="63" width="2.7109375" style="969" customWidth="1"/>
    <col min="64" max="70" width="17.42578125" style="4" customWidth="1"/>
    <col min="71" max="75" width="17.42578125" style="946" customWidth="1"/>
    <col min="76" max="76" width="2.7109375" style="1" customWidth="1"/>
    <col min="77" max="16384" width="9.140625" style="1"/>
  </cols>
  <sheetData>
    <row r="6" spans="1:75" ht="6" customHeight="1" x14ac:dyDescent="0.25">
      <c r="A6" s="808"/>
      <c r="B6" s="7"/>
      <c r="C6" s="969"/>
      <c r="D6" s="7"/>
      <c r="E6" s="7"/>
      <c r="F6" s="7"/>
      <c r="G6" s="7"/>
      <c r="H6" s="969"/>
      <c r="I6" s="7"/>
      <c r="J6" s="7"/>
      <c r="K6" s="7"/>
      <c r="L6" s="7"/>
      <c r="M6" s="969"/>
      <c r="N6" s="7"/>
      <c r="O6" s="7"/>
      <c r="P6" s="7"/>
      <c r="Q6" s="7"/>
      <c r="R6" s="969"/>
      <c r="S6" s="7"/>
      <c r="T6" s="7"/>
      <c r="U6" s="7"/>
      <c r="V6" s="7"/>
      <c r="W6" s="969"/>
      <c r="X6" s="7"/>
      <c r="Y6" s="7"/>
      <c r="Z6" s="7"/>
      <c r="AA6" s="7"/>
      <c r="AB6" s="969"/>
      <c r="AC6" s="7"/>
      <c r="AD6" s="7"/>
      <c r="AE6" s="7"/>
      <c r="AF6" s="7"/>
      <c r="AG6" s="969"/>
      <c r="AH6" s="7"/>
      <c r="AI6" s="7"/>
      <c r="AJ6" s="7"/>
      <c r="AK6" s="7"/>
      <c r="AL6" s="969"/>
      <c r="AM6" s="7"/>
      <c r="AN6" s="7"/>
      <c r="AO6" s="7"/>
      <c r="AP6" s="7"/>
      <c r="AQ6" s="969"/>
      <c r="AR6" s="7"/>
      <c r="AS6" s="7"/>
      <c r="AT6" s="7"/>
      <c r="AU6" s="7"/>
      <c r="AV6" s="969"/>
      <c r="AW6" s="7"/>
      <c r="AX6" s="7"/>
      <c r="AY6" s="7"/>
      <c r="AZ6" s="7"/>
      <c r="BA6" s="969"/>
      <c r="BB6" s="7"/>
      <c r="BC6" s="7"/>
      <c r="BD6" s="7"/>
      <c r="BE6" s="7"/>
      <c r="BF6" s="969"/>
      <c r="BG6" s="7"/>
      <c r="BH6" s="7"/>
      <c r="BI6" s="7"/>
      <c r="BJ6" s="7"/>
      <c r="BK6" s="7"/>
      <c r="BL6" s="7"/>
      <c r="BM6" s="7"/>
      <c r="BN6" s="7"/>
      <c r="BO6" s="7"/>
      <c r="BP6" s="7"/>
      <c r="BQ6" s="7"/>
      <c r="BR6" s="7"/>
      <c r="BS6" s="7"/>
      <c r="BT6" s="7"/>
      <c r="BU6" s="7"/>
      <c r="BV6" s="7"/>
      <c r="BW6" s="7"/>
    </row>
    <row r="7" spans="1:75" x14ac:dyDescent="0.25">
      <c r="A7" s="822" t="s">
        <v>30</v>
      </c>
      <c r="B7" s="823"/>
      <c r="C7" s="970"/>
      <c r="D7" s="819">
        <v>2012</v>
      </c>
      <c r="E7" s="820"/>
      <c r="F7" s="820"/>
      <c r="G7" s="821"/>
      <c r="H7" s="569"/>
      <c r="I7" s="819">
        <v>2013</v>
      </c>
      <c r="J7" s="820"/>
      <c r="K7" s="820"/>
      <c r="L7" s="821"/>
      <c r="M7" s="569"/>
      <c r="N7" s="819">
        <v>2014</v>
      </c>
      <c r="O7" s="820"/>
      <c r="P7" s="820"/>
      <c r="Q7" s="821"/>
      <c r="R7" s="569"/>
      <c r="S7" s="819">
        <v>2015</v>
      </c>
      <c r="T7" s="820"/>
      <c r="U7" s="820"/>
      <c r="V7" s="821"/>
      <c r="W7" s="670"/>
      <c r="X7" s="819">
        <v>2016</v>
      </c>
      <c r="Y7" s="820"/>
      <c r="Z7" s="820"/>
      <c r="AA7" s="821"/>
      <c r="AB7" s="569"/>
      <c r="AC7" s="819">
        <v>2017</v>
      </c>
      <c r="AD7" s="820"/>
      <c r="AE7" s="820"/>
      <c r="AF7" s="821"/>
      <c r="AG7" s="970"/>
      <c r="AH7" s="819">
        <v>2018</v>
      </c>
      <c r="AI7" s="820"/>
      <c r="AJ7" s="820"/>
      <c r="AK7" s="821"/>
      <c r="AL7" s="970"/>
      <c r="AM7" s="819">
        <v>2019</v>
      </c>
      <c r="AN7" s="820"/>
      <c r="AO7" s="820"/>
      <c r="AP7" s="821"/>
      <c r="AQ7" s="569"/>
      <c r="AR7" s="819">
        <v>2020</v>
      </c>
      <c r="AS7" s="820"/>
      <c r="AT7" s="820"/>
      <c r="AU7" s="821"/>
      <c r="AV7" s="569"/>
      <c r="AW7" s="819">
        <v>2021</v>
      </c>
      <c r="AX7" s="820"/>
      <c r="AY7" s="820"/>
      <c r="AZ7" s="821"/>
      <c r="BA7" s="569"/>
      <c r="BB7" s="819">
        <v>2022</v>
      </c>
      <c r="BC7" s="820"/>
      <c r="BD7" s="820"/>
      <c r="BE7" s="821"/>
      <c r="BF7" s="569"/>
      <c r="BG7" s="819">
        <v>2023</v>
      </c>
      <c r="BH7" s="820"/>
      <c r="BI7" s="820"/>
      <c r="BJ7" s="821"/>
      <c r="BK7" s="971"/>
      <c r="BL7" s="11"/>
      <c r="BM7" s="12"/>
      <c r="BN7" s="12"/>
      <c r="BO7" s="12"/>
      <c r="BP7" s="12"/>
      <c r="BQ7" s="12"/>
      <c r="BR7" s="13"/>
      <c r="BS7" s="876"/>
      <c r="BT7" s="876"/>
      <c r="BU7" s="876"/>
      <c r="BV7" s="876"/>
      <c r="BW7" s="877"/>
    </row>
    <row r="8" spans="1:75" s="28" customFormat="1" x14ac:dyDescent="0.25">
      <c r="A8" s="824"/>
      <c r="B8" s="825"/>
      <c r="C8" s="972"/>
      <c r="D8" s="18" t="s">
        <v>149</v>
      </c>
      <c r="E8" s="19" t="s">
        <v>150</v>
      </c>
      <c r="F8" s="19" t="s">
        <v>151</v>
      </c>
      <c r="G8" s="20" t="s">
        <v>152</v>
      </c>
      <c r="H8" s="152"/>
      <c r="I8" s="18" t="s">
        <v>149</v>
      </c>
      <c r="J8" s="19" t="s">
        <v>150</v>
      </c>
      <c r="K8" s="19" t="s">
        <v>151</v>
      </c>
      <c r="L8" s="20" t="s">
        <v>152</v>
      </c>
      <c r="M8" s="572"/>
      <c r="N8" s="18" t="s">
        <v>149</v>
      </c>
      <c r="O8" s="19" t="s">
        <v>150</v>
      </c>
      <c r="P8" s="19" t="s">
        <v>151</v>
      </c>
      <c r="Q8" s="20" t="s">
        <v>152</v>
      </c>
      <c r="R8" s="572"/>
      <c r="S8" s="18" t="s">
        <v>149</v>
      </c>
      <c r="T8" s="19" t="s">
        <v>150</v>
      </c>
      <c r="U8" s="19" t="s">
        <v>151</v>
      </c>
      <c r="V8" s="20" t="s">
        <v>152</v>
      </c>
      <c r="W8" s="671"/>
      <c r="X8" s="18" t="s">
        <v>149</v>
      </c>
      <c r="Y8" s="19" t="s">
        <v>150</v>
      </c>
      <c r="Z8" s="19" t="s">
        <v>151</v>
      </c>
      <c r="AA8" s="20" t="s">
        <v>152</v>
      </c>
      <c r="AB8" s="572"/>
      <c r="AC8" s="18" t="s">
        <v>149</v>
      </c>
      <c r="AD8" s="19" t="s">
        <v>150</v>
      </c>
      <c r="AE8" s="19" t="s">
        <v>151</v>
      </c>
      <c r="AF8" s="20" t="s">
        <v>152</v>
      </c>
      <c r="AG8" s="972"/>
      <c r="AH8" s="18" t="s">
        <v>149</v>
      </c>
      <c r="AI8" s="19" t="s">
        <v>150</v>
      </c>
      <c r="AJ8" s="19" t="s">
        <v>151</v>
      </c>
      <c r="AK8" s="20" t="s">
        <v>152</v>
      </c>
      <c r="AL8" s="972"/>
      <c r="AM8" s="18" t="s">
        <v>149</v>
      </c>
      <c r="AN8" s="19" t="s">
        <v>150</v>
      </c>
      <c r="AO8" s="19" t="s">
        <v>151</v>
      </c>
      <c r="AP8" s="20" t="s">
        <v>152</v>
      </c>
      <c r="AQ8" s="572"/>
      <c r="AR8" s="18" t="s">
        <v>149</v>
      </c>
      <c r="AS8" s="19" t="s">
        <v>150</v>
      </c>
      <c r="AT8" s="19" t="s">
        <v>151</v>
      </c>
      <c r="AU8" s="20" t="s">
        <v>152</v>
      </c>
      <c r="AV8" s="572"/>
      <c r="AW8" s="18" t="s">
        <v>149</v>
      </c>
      <c r="AX8" s="19" t="s">
        <v>150</v>
      </c>
      <c r="AY8" s="19" t="s">
        <v>151</v>
      </c>
      <c r="AZ8" s="20" t="s">
        <v>152</v>
      </c>
      <c r="BA8" s="572"/>
      <c r="BB8" s="18" t="s">
        <v>149</v>
      </c>
      <c r="BC8" s="19" t="s">
        <v>279</v>
      </c>
      <c r="BD8" s="19" t="s">
        <v>151</v>
      </c>
      <c r="BE8" s="20" t="s">
        <v>152</v>
      </c>
      <c r="BF8" s="572"/>
      <c r="BG8" s="18" t="s">
        <v>149</v>
      </c>
      <c r="BH8" s="19" t="s">
        <v>150</v>
      </c>
      <c r="BI8" s="19" t="s">
        <v>151</v>
      </c>
      <c r="BJ8" s="20" t="s">
        <v>152</v>
      </c>
      <c r="BK8" s="973"/>
      <c r="BL8" s="24">
        <v>2012</v>
      </c>
      <c r="BM8" s="25">
        <v>2013</v>
      </c>
      <c r="BN8" s="25">
        <v>2014</v>
      </c>
      <c r="BO8" s="25">
        <v>2015</v>
      </c>
      <c r="BP8" s="25">
        <v>2016</v>
      </c>
      <c r="BQ8" s="25">
        <v>2017</v>
      </c>
      <c r="BR8" s="25">
        <v>2018</v>
      </c>
      <c r="BS8" s="880">
        <v>2019</v>
      </c>
      <c r="BT8" s="880">
        <v>2020</v>
      </c>
      <c r="BU8" s="880">
        <v>2021</v>
      </c>
      <c r="BV8" s="880" t="s">
        <v>3</v>
      </c>
      <c r="BW8" s="881">
        <v>2023</v>
      </c>
    </row>
    <row r="9" spans="1:75" ht="6" customHeight="1" x14ac:dyDescent="0.25">
      <c r="A9" s="808"/>
      <c r="B9" s="7"/>
      <c r="C9" s="969"/>
      <c r="D9" s="7"/>
      <c r="E9" s="7"/>
      <c r="F9" s="7"/>
      <c r="G9" s="7"/>
      <c r="H9" s="969"/>
      <c r="I9" s="7"/>
      <c r="J9" s="7"/>
      <c r="K9" s="7"/>
      <c r="L9" s="7"/>
      <c r="M9" s="969"/>
      <c r="N9" s="7"/>
      <c r="O9" s="7"/>
      <c r="P9" s="7"/>
      <c r="Q9" s="7"/>
      <c r="R9" s="969"/>
      <c r="S9" s="7"/>
      <c r="T9" s="7"/>
      <c r="U9" s="7"/>
      <c r="V9" s="7"/>
      <c r="W9" s="969"/>
      <c r="X9" s="7"/>
      <c r="Y9" s="7"/>
      <c r="Z9" s="7"/>
      <c r="AA9" s="7"/>
      <c r="AB9" s="969"/>
      <c r="AC9" s="7"/>
      <c r="AD9" s="7"/>
      <c r="AE9" s="7"/>
      <c r="AF9" s="7"/>
      <c r="AG9" s="969"/>
      <c r="AH9" s="7"/>
      <c r="AI9" s="7"/>
      <c r="AJ9" s="7"/>
      <c r="AK9" s="7"/>
      <c r="AL9" s="969"/>
      <c r="AM9" s="7"/>
      <c r="AN9" s="7"/>
      <c r="AO9" s="7"/>
      <c r="AP9" s="7"/>
      <c r="AQ9" s="969"/>
      <c r="AR9" s="7"/>
      <c r="AS9" s="7"/>
      <c r="AT9" s="7"/>
      <c r="AU9" s="7"/>
      <c r="AV9" s="969"/>
      <c r="AW9" s="7"/>
      <c r="AX9" s="7"/>
      <c r="AY9" s="7"/>
      <c r="AZ9" s="7"/>
      <c r="BA9" s="969"/>
      <c r="BB9" s="7"/>
      <c r="BC9" s="7"/>
      <c r="BD9" s="7"/>
      <c r="BE9" s="7"/>
      <c r="BF9" s="969"/>
      <c r="BG9" s="7"/>
      <c r="BH9" s="7"/>
      <c r="BI9" s="7"/>
      <c r="BJ9" s="7"/>
      <c r="BK9" s="7"/>
      <c r="BL9" s="7"/>
      <c r="BM9" s="7"/>
      <c r="BN9" s="7"/>
      <c r="BO9" s="7"/>
      <c r="BP9" s="7"/>
      <c r="BQ9" s="7"/>
      <c r="BR9" s="7"/>
      <c r="BS9" s="7"/>
      <c r="BT9" s="7"/>
      <c r="BU9" s="7"/>
      <c r="BV9" s="7"/>
      <c r="BW9" s="7"/>
    </row>
    <row r="10" spans="1:75" x14ac:dyDescent="0.25">
      <c r="A10" s="602"/>
      <c r="B10" s="603"/>
      <c r="C10" s="969"/>
      <c r="D10" s="32"/>
      <c r="E10" s="33"/>
      <c r="F10" s="33"/>
      <c r="G10" s="34"/>
      <c r="H10" s="969"/>
      <c r="I10" s="32"/>
      <c r="J10" s="33"/>
      <c r="K10" s="33"/>
      <c r="L10" s="34"/>
      <c r="M10" s="969"/>
      <c r="N10" s="32"/>
      <c r="O10" s="33"/>
      <c r="P10" s="33"/>
      <c r="Q10" s="34"/>
      <c r="R10" s="969"/>
      <c r="S10" s="32"/>
      <c r="T10" s="33"/>
      <c r="U10" s="33"/>
      <c r="V10" s="34"/>
      <c r="W10" s="974"/>
      <c r="X10" s="32"/>
      <c r="Y10" s="33"/>
      <c r="Z10" s="33"/>
      <c r="AA10" s="34"/>
      <c r="AB10" s="969"/>
      <c r="AC10" s="32"/>
      <c r="AD10" s="33"/>
      <c r="AE10" s="33"/>
      <c r="AF10" s="34"/>
      <c r="AG10" s="969"/>
      <c r="AH10" s="32"/>
      <c r="AI10" s="33"/>
      <c r="AJ10" s="33"/>
      <c r="AK10" s="34"/>
      <c r="AL10" s="969"/>
      <c r="AM10" s="32"/>
      <c r="AN10" s="33"/>
      <c r="AO10" s="33"/>
      <c r="AP10" s="34"/>
      <c r="AQ10" s="969"/>
      <c r="AR10" s="32"/>
      <c r="AS10" s="33"/>
      <c r="AT10" s="33"/>
      <c r="AU10" s="34"/>
      <c r="AV10" s="969"/>
      <c r="AW10" s="32"/>
      <c r="AX10" s="33"/>
      <c r="AY10" s="33"/>
      <c r="AZ10" s="34"/>
      <c r="BA10" s="969"/>
      <c r="BB10" s="32"/>
      <c r="BC10" s="574"/>
      <c r="BD10" s="574"/>
      <c r="BE10" s="612"/>
      <c r="BF10" s="969"/>
      <c r="BG10" s="573"/>
      <c r="BH10" s="33"/>
      <c r="BI10" s="33"/>
      <c r="BJ10" s="34"/>
      <c r="BK10" s="975"/>
      <c r="BL10" s="32"/>
      <c r="BM10" s="883"/>
      <c r="BN10" s="883"/>
      <c r="BO10" s="883"/>
      <c r="BP10" s="883"/>
      <c r="BQ10" s="883"/>
      <c r="BR10" s="883"/>
      <c r="BS10" s="883"/>
      <c r="BT10" s="883"/>
      <c r="BU10" s="883"/>
      <c r="BV10" s="883"/>
      <c r="BW10" s="976"/>
    </row>
    <row r="11" spans="1:75" x14ac:dyDescent="0.25">
      <c r="A11" s="38" t="s">
        <v>160</v>
      </c>
      <c r="B11" s="39"/>
      <c r="C11" s="977"/>
      <c r="D11" s="41">
        <v>646.69863460999977</v>
      </c>
      <c r="E11" s="42">
        <v>724.35950181999999</v>
      </c>
      <c r="F11" s="42">
        <v>795.94937819000006</v>
      </c>
      <c r="G11" s="43">
        <v>761.8411426199998</v>
      </c>
      <c r="H11" s="977"/>
      <c r="I11" s="41">
        <v>754.54279569999994</v>
      </c>
      <c r="J11" s="42">
        <v>821.47284308999997</v>
      </c>
      <c r="K11" s="42">
        <v>866.96467858000005</v>
      </c>
      <c r="L11" s="43">
        <v>834.85836286000006</v>
      </c>
      <c r="M11" s="977"/>
      <c r="N11" s="41">
        <v>840.25944199000003</v>
      </c>
      <c r="O11" s="42">
        <v>813.38813318000007</v>
      </c>
      <c r="P11" s="42">
        <v>871.99102905999996</v>
      </c>
      <c r="Q11" s="43">
        <v>887.98161636999987</v>
      </c>
      <c r="R11" s="977"/>
      <c r="S11" s="41">
        <v>852.77351312999986</v>
      </c>
      <c r="T11" s="42">
        <v>1011.6513594799999</v>
      </c>
      <c r="U11" s="42">
        <v>1131.79520082</v>
      </c>
      <c r="V11" s="43">
        <v>1086.25863387</v>
      </c>
      <c r="W11" s="978"/>
      <c r="X11" s="41">
        <v>1004.0384330700002</v>
      </c>
      <c r="Y11" s="42">
        <v>908.94141714000011</v>
      </c>
      <c r="Z11" s="42">
        <v>956.13649616999987</v>
      </c>
      <c r="AA11" s="43">
        <v>831.58626609999988</v>
      </c>
      <c r="AB11" s="977"/>
      <c r="AC11" s="41">
        <v>912.42695086000003</v>
      </c>
      <c r="AD11" s="42">
        <v>885.11046351000005</v>
      </c>
      <c r="AE11" s="42">
        <v>1029.9905672</v>
      </c>
      <c r="AF11" s="43">
        <v>1131.8880275060956</v>
      </c>
      <c r="AG11" s="977"/>
      <c r="AH11" s="41">
        <v>999.29368653999995</v>
      </c>
      <c r="AI11" s="42">
        <v>1180.79155403</v>
      </c>
      <c r="AJ11" s="42">
        <v>1368.4066518300001</v>
      </c>
      <c r="AK11" s="43">
        <v>1199.9358517699998</v>
      </c>
      <c r="AL11" s="977"/>
      <c r="AM11" s="41">
        <v>1055.6903989299999</v>
      </c>
      <c r="AN11" s="42">
        <v>1066.3201233199998</v>
      </c>
      <c r="AO11" s="42">
        <v>1120.5721631500001</v>
      </c>
      <c r="AP11" s="43">
        <v>1011.6537488099999</v>
      </c>
      <c r="AQ11" s="979"/>
      <c r="AR11" s="41">
        <v>1107.86162132</v>
      </c>
      <c r="AS11" s="42">
        <v>1201.0063902300001</v>
      </c>
      <c r="AT11" s="42">
        <v>1425.02007445</v>
      </c>
      <c r="AU11" s="43">
        <v>1476.8158224400004</v>
      </c>
      <c r="AV11" s="979"/>
      <c r="AW11" s="41">
        <v>1436.4209194199998</v>
      </c>
      <c r="AX11" s="42">
        <v>1672.2979442399999</v>
      </c>
      <c r="AY11" s="42">
        <v>1981.5328183600002</v>
      </c>
      <c r="AZ11" s="43">
        <v>2012.5192695900002</v>
      </c>
      <c r="BA11" s="979"/>
      <c r="BB11" s="41">
        <v>2039.2879389200002</v>
      </c>
      <c r="BC11" s="42">
        <v>0</v>
      </c>
      <c r="BD11" s="42">
        <v>0</v>
      </c>
      <c r="BE11" s="43">
        <v>0</v>
      </c>
      <c r="BF11" s="979"/>
      <c r="BG11" s="41">
        <v>0</v>
      </c>
      <c r="BH11" s="42">
        <v>0</v>
      </c>
      <c r="BI11" s="42">
        <v>0</v>
      </c>
      <c r="BJ11" s="43">
        <v>0</v>
      </c>
      <c r="BK11" s="980"/>
      <c r="BL11" s="888">
        <f t="shared" ref="BL11:BL14" si="0">SUM(D11:G11)</f>
        <v>2928.8486572399997</v>
      </c>
      <c r="BM11" s="889">
        <f t="shared" ref="BM11:BM14" si="1">SUM(I11:L11)</f>
        <v>3277.8386802300001</v>
      </c>
      <c r="BN11" s="889">
        <f t="shared" ref="BN11:BN14" si="2">SUM(N11:Q11)</f>
        <v>3413.6202205999998</v>
      </c>
      <c r="BO11" s="889">
        <f t="shared" ref="BO11:BO14" si="3">SUM(S11:V11)</f>
        <v>4082.4787072999998</v>
      </c>
      <c r="BP11" s="889">
        <f t="shared" ref="BP11:BP14" si="4">SUM(X11:AA11)</f>
        <v>3700.7026124800004</v>
      </c>
      <c r="BQ11" s="889">
        <f t="shared" ref="BQ11:BQ14" si="5">SUM(AC11:AF11)</f>
        <v>3959.4160090760956</v>
      </c>
      <c r="BR11" s="889">
        <f t="shared" ref="BR11:BR14" si="6">SUM(AH11:AK11)</f>
        <v>4748.4277441699996</v>
      </c>
      <c r="BS11" s="889">
        <f t="shared" ref="BS11:BS14" si="7">SUM(AM11:AP11)</f>
        <v>4254.23643421</v>
      </c>
      <c r="BT11" s="889">
        <f t="shared" ref="BT11:BT14" si="8">SUM(AR11:AU11)</f>
        <v>5210.7039084400003</v>
      </c>
      <c r="BU11" s="889">
        <f t="shared" ref="BU11:BU14" si="9">SUM(AW11:AZ11)</f>
        <v>7102.7709516100003</v>
      </c>
      <c r="BV11" s="889">
        <f t="shared" ref="BV11:BV14" si="10">SUM(BB11:BE11)</f>
        <v>2039.2879389200002</v>
      </c>
      <c r="BW11" s="890">
        <f t="shared" ref="BW11:BW14" si="11">SUM(BG11:BJ11)</f>
        <v>0</v>
      </c>
    </row>
    <row r="12" spans="1:75" x14ac:dyDescent="0.25">
      <c r="A12" s="672" t="s">
        <v>280</v>
      </c>
      <c r="B12" s="114"/>
      <c r="C12" s="981"/>
      <c r="D12" s="60">
        <f>SUM(D13:D14)</f>
        <v>464.40579954999987</v>
      </c>
      <c r="E12" s="67">
        <f t="shared" ref="E12:G12" si="12">SUM(E13:E14)</f>
        <v>515.81515662000004</v>
      </c>
      <c r="F12" s="67">
        <f t="shared" si="12"/>
        <v>568.09071023000013</v>
      </c>
      <c r="G12" s="68">
        <f t="shared" si="12"/>
        <v>535.44008139999983</v>
      </c>
      <c r="H12" s="981"/>
      <c r="I12" s="60">
        <f>SUM(I13:I14)</f>
        <v>532.56487605999996</v>
      </c>
      <c r="J12" s="67">
        <f t="shared" ref="J12:L12" si="13">SUM(J13:J14)</f>
        <v>555.52442773999996</v>
      </c>
      <c r="K12" s="67">
        <f t="shared" si="13"/>
        <v>604.35084055000004</v>
      </c>
      <c r="L12" s="68">
        <f t="shared" si="13"/>
        <v>560.44616758000006</v>
      </c>
      <c r="M12" s="981"/>
      <c r="N12" s="60">
        <f>SUM(N13:N14)</f>
        <v>603.22041436000006</v>
      </c>
      <c r="O12" s="67">
        <f t="shared" ref="O12:Q12" si="14">SUM(O13:O14)</f>
        <v>577.02586224000004</v>
      </c>
      <c r="P12" s="67">
        <f t="shared" si="14"/>
        <v>626.97842091999996</v>
      </c>
      <c r="Q12" s="68">
        <f t="shared" si="14"/>
        <v>617.01746094999987</v>
      </c>
      <c r="R12" s="981"/>
      <c r="S12" s="60">
        <f>SUM(S13:S14)</f>
        <v>593.57335003999992</v>
      </c>
      <c r="T12" s="67">
        <f t="shared" ref="T12:V12" si="15">SUM(T13:T14)</f>
        <v>672.70436120999989</v>
      </c>
      <c r="U12" s="67">
        <f t="shared" si="15"/>
        <v>753.61180056000001</v>
      </c>
      <c r="V12" s="68">
        <f t="shared" si="15"/>
        <v>714.22894337000014</v>
      </c>
      <c r="W12" s="981"/>
      <c r="X12" s="60">
        <f>SUM(X13:X14)</f>
        <v>693.28313301000014</v>
      </c>
      <c r="Y12" s="67">
        <f t="shared" ref="Y12:AA12" si="16">SUM(Y13:Y14)</f>
        <v>646.26717198000006</v>
      </c>
      <c r="Z12" s="67">
        <f t="shared" si="16"/>
        <v>691.45935986999984</v>
      </c>
      <c r="AA12" s="68">
        <f t="shared" si="16"/>
        <v>582.2092212099999</v>
      </c>
      <c r="AB12" s="981"/>
      <c r="AC12" s="60">
        <f>SUM(AC13:AC14)</f>
        <v>648.48754703000009</v>
      </c>
      <c r="AD12" s="67">
        <f t="shared" ref="AD12:AF12" si="17">SUM(AD13:AD14)</f>
        <v>611.01318420000007</v>
      </c>
      <c r="AE12" s="67">
        <f t="shared" si="17"/>
        <v>747.01428366000016</v>
      </c>
      <c r="AF12" s="68">
        <f t="shared" si="17"/>
        <v>716.82498567609559</v>
      </c>
      <c r="AG12" s="981"/>
      <c r="AH12" s="60">
        <f>SUM(AH13:AH14)</f>
        <v>655.74933695999994</v>
      </c>
      <c r="AI12" s="67">
        <f t="shared" ref="AI12:AK12" si="18">SUM(AI13:AI14)</f>
        <v>788.50104082000007</v>
      </c>
      <c r="AJ12" s="67">
        <f t="shared" si="18"/>
        <v>954.44029901000022</v>
      </c>
      <c r="AK12" s="68">
        <f t="shared" si="18"/>
        <v>843.67460351999989</v>
      </c>
      <c r="AL12" s="981"/>
      <c r="AM12" s="60">
        <f>SUM(AM13:AM14)</f>
        <v>696.23168479000003</v>
      </c>
      <c r="AN12" s="67">
        <f t="shared" ref="AN12:AP12" si="19">SUM(AN13:AN14)</f>
        <v>726.72806061999995</v>
      </c>
      <c r="AO12" s="67">
        <f t="shared" si="19"/>
        <v>798.5438257400001</v>
      </c>
      <c r="AP12" s="68">
        <f t="shared" si="19"/>
        <v>703.09553707999976</v>
      </c>
      <c r="AQ12" s="982"/>
      <c r="AR12" s="60">
        <f>SUM(AR13:AR14)</f>
        <v>752.64324645269676</v>
      </c>
      <c r="AS12" s="67">
        <f t="shared" ref="AS12:AU12" si="20">SUM(AS13:AS14)</f>
        <v>768.43272988138233</v>
      </c>
      <c r="AT12" s="67">
        <f t="shared" si="20"/>
        <v>984.84363774000008</v>
      </c>
      <c r="AU12" s="68">
        <f t="shared" si="20"/>
        <v>1080.4802006800003</v>
      </c>
      <c r="AV12" s="982"/>
      <c r="AW12" s="60">
        <f>SUM(AW13:AW14)</f>
        <v>997.13282981999987</v>
      </c>
      <c r="AX12" s="67">
        <f t="shared" ref="AX12:AZ12" si="21">SUM(AX13:AX14)</f>
        <v>1164.41309043</v>
      </c>
      <c r="AY12" s="67">
        <f t="shared" si="21"/>
        <v>1360.6802417500003</v>
      </c>
      <c r="AZ12" s="68">
        <f t="shared" si="21"/>
        <v>1378.1480089700001</v>
      </c>
      <c r="BA12" s="982"/>
      <c r="BB12" s="60">
        <f>SUM(BB13:BB14)</f>
        <v>1353.2972655600001</v>
      </c>
      <c r="BC12" s="67">
        <f t="shared" ref="BC12:BE12" si="22">SUM(BC13:BC14)</f>
        <v>0</v>
      </c>
      <c r="BD12" s="67">
        <f t="shared" si="22"/>
        <v>0</v>
      </c>
      <c r="BE12" s="68">
        <f t="shared" si="22"/>
        <v>0</v>
      </c>
      <c r="BF12" s="982"/>
      <c r="BG12" s="60">
        <f>SUM(BG13:BG14)</f>
        <v>0</v>
      </c>
      <c r="BH12" s="67">
        <f t="shared" ref="BH12:BJ12" si="23">SUM(BH13:BH14)</f>
        <v>0</v>
      </c>
      <c r="BI12" s="67">
        <f t="shared" si="23"/>
        <v>0</v>
      </c>
      <c r="BJ12" s="68">
        <f t="shared" si="23"/>
        <v>0</v>
      </c>
      <c r="BK12" s="975"/>
      <c r="BL12" s="894">
        <f t="shared" si="0"/>
        <v>2083.7517478</v>
      </c>
      <c r="BM12" s="895">
        <f t="shared" si="1"/>
        <v>2252.8863119300004</v>
      </c>
      <c r="BN12" s="895">
        <f t="shared" si="2"/>
        <v>2424.24215847</v>
      </c>
      <c r="BO12" s="895">
        <f t="shared" si="3"/>
        <v>2734.1184551800002</v>
      </c>
      <c r="BP12" s="895">
        <f t="shared" si="4"/>
        <v>2613.2188860699998</v>
      </c>
      <c r="BQ12" s="895">
        <f t="shared" si="5"/>
        <v>2723.340000566096</v>
      </c>
      <c r="BR12" s="895">
        <f t="shared" si="6"/>
        <v>3242.3652803099999</v>
      </c>
      <c r="BS12" s="895">
        <f t="shared" si="7"/>
        <v>2924.5991082299997</v>
      </c>
      <c r="BT12" s="895">
        <f t="shared" si="8"/>
        <v>3586.3998147540797</v>
      </c>
      <c r="BU12" s="895">
        <f t="shared" si="9"/>
        <v>4900.3741709699998</v>
      </c>
      <c r="BV12" s="895">
        <f t="shared" si="10"/>
        <v>1353.2972655600001</v>
      </c>
      <c r="BW12" s="896">
        <f t="shared" si="11"/>
        <v>0</v>
      </c>
    </row>
    <row r="13" spans="1:75" x14ac:dyDescent="0.25">
      <c r="A13" s="673" t="s">
        <v>4</v>
      </c>
      <c r="B13" s="114"/>
      <c r="C13" s="981"/>
      <c r="D13" s="60">
        <v>62.57696800948635</v>
      </c>
      <c r="E13" s="61">
        <v>61.122820812178098</v>
      </c>
      <c r="F13" s="61">
        <v>67.029191195142872</v>
      </c>
      <c r="G13" s="62">
        <v>58.246991060305739</v>
      </c>
      <c r="H13" s="981"/>
      <c r="I13" s="60">
        <v>86.661687110520347</v>
      </c>
      <c r="J13" s="61">
        <v>67.213221920031003</v>
      </c>
      <c r="K13" s="61">
        <v>37.385106533760684</v>
      </c>
      <c r="L13" s="62">
        <v>24.336690208697931</v>
      </c>
      <c r="M13" s="981"/>
      <c r="N13" s="60">
        <v>73.733219345850813</v>
      </c>
      <c r="O13" s="61">
        <v>56.48983732938791</v>
      </c>
      <c r="P13" s="61">
        <v>69.280886692768391</v>
      </c>
      <c r="Q13" s="62">
        <v>72.286367593675052</v>
      </c>
      <c r="R13" s="981"/>
      <c r="S13" s="60">
        <v>47.992508473458237</v>
      </c>
      <c r="T13" s="61">
        <v>100.05559162350011</v>
      </c>
      <c r="U13" s="61">
        <v>82.52937997233991</v>
      </c>
      <c r="V13" s="62">
        <v>74.966409615171386</v>
      </c>
      <c r="W13" s="981"/>
      <c r="X13" s="60">
        <v>83.139290300909678</v>
      </c>
      <c r="Y13" s="61">
        <v>94.130634820622888</v>
      </c>
      <c r="Z13" s="61">
        <v>72.5351512662494</v>
      </c>
      <c r="AA13" s="62">
        <v>56.394949695454024</v>
      </c>
      <c r="AB13" s="981"/>
      <c r="AC13" s="60">
        <v>109.31035178157234</v>
      </c>
      <c r="AD13" s="61">
        <v>84.752287096770928</v>
      </c>
      <c r="AE13" s="61">
        <v>99.687416443831225</v>
      </c>
      <c r="AF13" s="62">
        <v>111.91742146194231</v>
      </c>
      <c r="AG13" s="981"/>
      <c r="AH13" s="60">
        <v>93.554934234526272</v>
      </c>
      <c r="AI13" s="61">
        <v>155.94147140688909</v>
      </c>
      <c r="AJ13" s="61">
        <v>167.00681201802078</v>
      </c>
      <c r="AK13" s="62">
        <v>143.23508625822484</v>
      </c>
      <c r="AL13" s="981"/>
      <c r="AM13" s="60">
        <v>89.692014717849375</v>
      </c>
      <c r="AN13" s="61">
        <v>98.145204960812677</v>
      </c>
      <c r="AO13" s="61">
        <v>100.99445347595561</v>
      </c>
      <c r="AP13" s="62">
        <v>86.957159585709917</v>
      </c>
      <c r="AQ13" s="982"/>
      <c r="AR13" s="60">
        <v>83.102738523221689</v>
      </c>
      <c r="AS13" s="61">
        <v>69.97722988725701</v>
      </c>
      <c r="AT13" s="61">
        <v>96.742851233768349</v>
      </c>
      <c r="AU13" s="62">
        <v>94.878661932652406</v>
      </c>
      <c r="AV13" s="982"/>
      <c r="AW13" s="60">
        <v>62.514233864977029</v>
      </c>
      <c r="AX13" s="61">
        <v>127.92078275801776</v>
      </c>
      <c r="AY13" s="61">
        <v>124.9493200702357</v>
      </c>
      <c r="AZ13" s="62">
        <v>88.040806221120732</v>
      </c>
      <c r="BA13" s="982"/>
      <c r="BB13" s="60">
        <v>64.357135221776517</v>
      </c>
      <c r="BC13" s="61">
        <v>0</v>
      </c>
      <c r="BD13" s="61">
        <v>0</v>
      </c>
      <c r="BE13" s="62">
        <v>0</v>
      </c>
      <c r="BF13" s="982"/>
      <c r="BG13" s="60">
        <v>0</v>
      </c>
      <c r="BH13" s="61">
        <v>0</v>
      </c>
      <c r="BI13" s="61">
        <v>0</v>
      </c>
      <c r="BJ13" s="62">
        <v>0</v>
      </c>
      <c r="BK13" s="975"/>
      <c r="BL13" s="894">
        <f t="shared" si="0"/>
        <v>248.97597107711306</v>
      </c>
      <c r="BM13" s="895">
        <f t="shared" si="1"/>
        <v>215.59670577300994</v>
      </c>
      <c r="BN13" s="895">
        <f t="shared" si="2"/>
        <v>271.79031096168217</v>
      </c>
      <c r="BO13" s="895">
        <f t="shared" si="3"/>
        <v>305.5438896844696</v>
      </c>
      <c r="BP13" s="895">
        <f t="shared" si="4"/>
        <v>306.20002608323603</v>
      </c>
      <c r="BQ13" s="895">
        <f t="shared" si="5"/>
        <v>405.66747678411679</v>
      </c>
      <c r="BR13" s="895">
        <f t="shared" si="6"/>
        <v>559.73830391766091</v>
      </c>
      <c r="BS13" s="895">
        <f t="shared" si="7"/>
        <v>375.78883274032756</v>
      </c>
      <c r="BT13" s="895">
        <f t="shared" si="8"/>
        <v>344.70148157689943</v>
      </c>
      <c r="BU13" s="895">
        <f t="shared" si="9"/>
        <v>403.42514291435123</v>
      </c>
      <c r="BV13" s="895">
        <f t="shared" si="10"/>
        <v>64.357135221776517</v>
      </c>
      <c r="BW13" s="896">
        <f t="shared" si="11"/>
        <v>0</v>
      </c>
    </row>
    <row r="14" spans="1:75" x14ac:dyDescent="0.25">
      <c r="A14" s="674" t="s">
        <v>281</v>
      </c>
      <c r="B14" s="114"/>
      <c r="C14" s="981"/>
      <c r="D14" s="60">
        <v>401.82883154051353</v>
      </c>
      <c r="E14" s="61">
        <v>454.69233580782191</v>
      </c>
      <c r="F14" s="61">
        <v>501.06151903485721</v>
      </c>
      <c r="G14" s="62">
        <v>477.19309033969409</v>
      </c>
      <c r="H14" s="981"/>
      <c r="I14" s="60">
        <v>445.90318894947961</v>
      </c>
      <c r="J14" s="61">
        <v>488.31120581996896</v>
      </c>
      <c r="K14" s="61">
        <v>566.96573401623937</v>
      </c>
      <c r="L14" s="62">
        <v>536.10947737130209</v>
      </c>
      <c r="M14" s="981"/>
      <c r="N14" s="60">
        <v>529.48719501414928</v>
      </c>
      <c r="O14" s="61">
        <v>520.53602491061213</v>
      </c>
      <c r="P14" s="61">
        <v>557.69753422723159</v>
      </c>
      <c r="Q14" s="62">
        <v>544.73109335632478</v>
      </c>
      <c r="R14" s="981"/>
      <c r="S14" s="60">
        <v>545.58084156654172</v>
      </c>
      <c r="T14" s="61">
        <v>572.64876958649972</v>
      </c>
      <c r="U14" s="61">
        <v>671.08242058766007</v>
      </c>
      <c r="V14" s="62">
        <v>639.26253375482872</v>
      </c>
      <c r="W14" s="981"/>
      <c r="X14" s="60">
        <v>610.14384270909045</v>
      </c>
      <c r="Y14" s="61">
        <v>552.13653715937721</v>
      </c>
      <c r="Z14" s="61">
        <v>618.92420860375046</v>
      </c>
      <c r="AA14" s="62">
        <v>525.81427151454591</v>
      </c>
      <c r="AB14" s="981"/>
      <c r="AC14" s="60">
        <v>539.17719524842778</v>
      </c>
      <c r="AD14" s="61">
        <v>526.26089710322913</v>
      </c>
      <c r="AE14" s="61">
        <v>647.32686721616892</v>
      </c>
      <c r="AF14" s="62">
        <v>604.90756421415324</v>
      </c>
      <c r="AG14" s="981"/>
      <c r="AH14" s="60">
        <v>562.19440272547365</v>
      </c>
      <c r="AI14" s="61">
        <v>632.55956941311092</v>
      </c>
      <c r="AJ14" s="61">
        <v>787.43348699197941</v>
      </c>
      <c r="AK14" s="62">
        <v>700.43951726177511</v>
      </c>
      <c r="AL14" s="981"/>
      <c r="AM14" s="60">
        <v>606.53967007215067</v>
      </c>
      <c r="AN14" s="61">
        <v>628.58285565918732</v>
      </c>
      <c r="AO14" s="61">
        <v>697.54937226404445</v>
      </c>
      <c r="AP14" s="62">
        <v>616.1383774942899</v>
      </c>
      <c r="AQ14" s="982"/>
      <c r="AR14" s="60">
        <v>669.5405079294751</v>
      </c>
      <c r="AS14" s="61">
        <v>698.45549999412538</v>
      </c>
      <c r="AT14" s="61">
        <v>888.10078650623177</v>
      </c>
      <c r="AU14" s="62">
        <v>985.60153874734783</v>
      </c>
      <c r="AV14" s="982"/>
      <c r="AW14" s="60">
        <v>934.61859595502278</v>
      </c>
      <c r="AX14" s="61">
        <v>1036.4923076719822</v>
      </c>
      <c r="AY14" s="61">
        <v>1235.7309216797646</v>
      </c>
      <c r="AZ14" s="62">
        <v>1290.1072027488794</v>
      </c>
      <c r="BA14" s="982"/>
      <c r="BB14" s="60">
        <v>1288.9401303382235</v>
      </c>
      <c r="BC14" s="61">
        <v>0</v>
      </c>
      <c r="BD14" s="61">
        <v>0</v>
      </c>
      <c r="BE14" s="62">
        <v>0</v>
      </c>
      <c r="BF14" s="982"/>
      <c r="BG14" s="60">
        <v>0</v>
      </c>
      <c r="BH14" s="61">
        <v>0</v>
      </c>
      <c r="BI14" s="61">
        <v>0</v>
      </c>
      <c r="BJ14" s="62">
        <v>0</v>
      </c>
      <c r="BK14" s="975"/>
      <c r="BL14" s="894">
        <f t="shared" si="0"/>
        <v>1834.7757767228868</v>
      </c>
      <c r="BM14" s="895">
        <f t="shared" si="1"/>
        <v>2037.28960615699</v>
      </c>
      <c r="BN14" s="895">
        <f t="shared" si="2"/>
        <v>2152.4518475083178</v>
      </c>
      <c r="BO14" s="895">
        <f t="shared" si="3"/>
        <v>2428.5745654955304</v>
      </c>
      <c r="BP14" s="895">
        <f t="shared" si="4"/>
        <v>2307.0188599867643</v>
      </c>
      <c r="BQ14" s="895">
        <f t="shared" si="5"/>
        <v>2317.6725237819792</v>
      </c>
      <c r="BR14" s="895">
        <f t="shared" si="6"/>
        <v>2682.6269763923392</v>
      </c>
      <c r="BS14" s="895">
        <f t="shared" si="7"/>
        <v>2548.8102754896727</v>
      </c>
      <c r="BT14" s="895">
        <f t="shared" si="8"/>
        <v>3241.6983331771798</v>
      </c>
      <c r="BU14" s="895">
        <f t="shared" si="9"/>
        <v>4496.9490280556493</v>
      </c>
      <c r="BV14" s="895">
        <f t="shared" si="10"/>
        <v>1288.9401303382235</v>
      </c>
      <c r="BW14" s="896">
        <f t="shared" si="11"/>
        <v>0</v>
      </c>
    </row>
    <row r="15" spans="1:75" x14ac:dyDescent="0.25">
      <c r="A15" s="675"/>
      <c r="B15" s="114"/>
      <c r="C15" s="981"/>
      <c r="D15" s="66"/>
      <c r="E15" s="67"/>
      <c r="F15" s="67"/>
      <c r="G15" s="68"/>
      <c r="H15" s="981"/>
      <c r="I15" s="66"/>
      <c r="J15" s="67"/>
      <c r="K15" s="67"/>
      <c r="L15" s="68"/>
      <c r="M15" s="981"/>
      <c r="N15" s="66"/>
      <c r="O15" s="67"/>
      <c r="P15" s="67"/>
      <c r="Q15" s="68"/>
      <c r="R15" s="981"/>
      <c r="S15" s="66"/>
      <c r="T15" s="67"/>
      <c r="U15" s="67"/>
      <c r="V15" s="68"/>
      <c r="W15" s="981"/>
      <c r="X15" s="66"/>
      <c r="Y15" s="67"/>
      <c r="Z15" s="67"/>
      <c r="AA15" s="68"/>
      <c r="AB15" s="981"/>
      <c r="AC15" s="66"/>
      <c r="AD15" s="67"/>
      <c r="AE15" s="67"/>
      <c r="AF15" s="68"/>
      <c r="AG15" s="981"/>
      <c r="AH15" s="66"/>
      <c r="AI15" s="67"/>
      <c r="AJ15" s="67"/>
      <c r="AK15" s="68"/>
      <c r="AL15" s="981"/>
      <c r="AM15" s="66"/>
      <c r="AN15" s="67"/>
      <c r="AO15" s="67"/>
      <c r="AP15" s="68"/>
      <c r="AQ15" s="981"/>
      <c r="AR15" s="66"/>
      <c r="AS15" s="67"/>
      <c r="AT15" s="67"/>
      <c r="AU15" s="68"/>
      <c r="AV15" s="981"/>
      <c r="AW15" s="66"/>
      <c r="AX15" s="67"/>
      <c r="AY15" s="67"/>
      <c r="AZ15" s="68"/>
      <c r="BA15" s="981"/>
      <c r="BB15" s="66"/>
      <c r="BC15" s="67"/>
      <c r="BD15" s="67"/>
      <c r="BE15" s="68"/>
      <c r="BF15" s="981"/>
      <c r="BG15" s="66"/>
      <c r="BH15" s="67"/>
      <c r="BI15" s="67"/>
      <c r="BJ15" s="68"/>
      <c r="BK15" s="975"/>
      <c r="BL15" s="55"/>
      <c r="BM15" s="56"/>
      <c r="BN15" s="56"/>
      <c r="BO15" s="56"/>
      <c r="BP15" s="56"/>
      <c r="BQ15" s="56"/>
      <c r="BR15" s="56"/>
      <c r="BS15" s="56"/>
      <c r="BT15" s="56"/>
      <c r="BU15" s="56"/>
      <c r="BV15" s="56"/>
      <c r="BW15" s="57"/>
    </row>
    <row r="16" spans="1:75" x14ac:dyDescent="0.25">
      <c r="A16" s="676" t="s">
        <v>282</v>
      </c>
      <c r="B16" s="114"/>
      <c r="C16" s="969"/>
      <c r="D16" s="60">
        <f>SUM(D17:D18)</f>
        <v>182.29283505999996</v>
      </c>
      <c r="E16" s="67">
        <f t="shared" ref="E16:G16" si="24">SUM(E17:E18)</f>
        <v>208.54434519999998</v>
      </c>
      <c r="F16" s="67">
        <f t="shared" si="24"/>
        <v>227.85866795999999</v>
      </c>
      <c r="G16" s="68">
        <f t="shared" si="24"/>
        <v>226.40106121999997</v>
      </c>
      <c r="H16" s="969"/>
      <c r="I16" s="60">
        <f>SUM(I17:I18)</f>
        <v>221.97791963999998</v>
      </c>
      <c r="J16" s="67">
        <f t="shared" ref="J16:L16" si="25">SUM(J17:J18)</f>
        <v>265.94841535</v>
      </c>
      <c r="K16" s="67">
        <f t="shared" si="25"/>
        <v>262.61383803000001</v>
      </c>
      <c r="L16" s="68">
        <f t="shared" si="25"/>
        <v>274.41219527999999</v>
      </c>
      <c r="M16" s="969"/>
      <c r="N16" s="60">
        <f>SUM(N17:N18)</f>
        <v>237.03902762999999</v>
      </c>
      <c r="O16" s="67">
        <f t="shared" ref="O16:Q16" si="26">SUM(O17:O18)</f>
        <v>236.36227094000003</v>
      </c>
      <c r="P16" s="67">
        <f t="shared" si="26"/>
        <v>245.01260814</v>
      </c>
      <c r="Q16" s="68">
        <f t="shared" si="26"/>
        <v>270.96415542</v>
      </c>
      <c r="R16" s="969"/>
      <c r="S16" s="60">
        <f>SUM(S17:S18)</f>
        <v>259.20016308999999</v>
      </c>
      <c r="T16" s="67">
        <f t="shared" ref="T16:V16" si="27">SUM(T17:T18)</f>
        <v>338.94699827000005</v>
      </c>
      <c r="U16" s="67">
        <f t="shared" si="27"/>
        <v>378.18340025999998</v>
      </c>
      <c r="V16" s="68">
        <f t="shared" si="27"/>
        <v>372.02969049999996</v>
      </c>
      <c r="W16" s="969"/>
      <c r="X16" s="60">
        <f>SUM(X17:X18)</f>
        <v>310.75530006000008</v>
      </c>
      <c r="Y16" s="67">
        <f t="shared" ref="Y16:AA16" si="28">SUM(Y17:Y18)</f>
        <v>262.67424516000005</v>
      </c>
      <c r="Z16" s="67">
        <f t="shared" si="28"/>
        <v>264.67713630000009</v>
      </c>
      <c r="AA16" s="68">
        <f t="shared" si="28"/>
        <v>249.37704488999998</v>
      </c>
      <c r="AB16" s="969"/>
      <c r="AC16" s="60">
        <f>SUM(AC17:AC18)</f>
        <v>263.93940382999995</v>
      </c>
      <c r="AD16" s="67">
        <f t="shared" ref="AD16:AF16" si="29">SUM(AD17:AD18)</f>
        <v>274.09727930999998</v>
      </c>
      <c r="AE16" s="67">
        <f t="shared" si="29"/>
        <v>282.97628353999994</v>
      </c>
      <c r="AF16" s="68">
        <f t="shared" si="29"/>
        <v>415.06304182999997</v>
      </c>
      <c r="AG16" s="969"/>
      <c r="AH16" s="60">
        <f>SUM(AH17:AH18)</f>
        <v>343.54434958000002</v>
      </c>
      <c r="AI16" s="67">
        <f t="shared" ref="AI16:AK16" si="30">SUM(AI17:AI18)</f>
        <v>392.29051321000003</v>
      </c>
      <c r="AJ16" s="67">
        <f t="shared" si="30"/>
        <v>413.96635282</v>
      </c>
      <c r="AK16" s="68">
        <f t="shared" si="30"/>
        <v>356.26124824999999</v>
      </c>
      <c r="AL16" s="969"/>
      <c r="AM16" s="60">
        <f>SUM(AM17:AM18)</f>
        <v>359.45871413999998</v>
      </c>
      <c r="AN16" s="67">
        <f t="shared" ref="AN16:AP16" si="31">SUM(AN17:AN18)</f>
        <v>339.59206269999987</v>
      </c>
      <c r="AO16" s="67">
        <f t="shared" si="31"/>
        <v>322.02833741000006</v>
      </c>
      <c r="AP16" s="68">
        <f t="shared" si="31"/>
        <v>320.50821173000003</v>
      </c>
      <c r="AQ16" s="982"/>
      <c r="AR16" s="60">
        <f>SUM(AR17:AR18)</f>
        <v>374.84102101000002</v>
      </c>
      <c r="AS16" s="67">
        <f t="shared" ref="AS16:AU16" si="32">SUM(AS17:AS18)</f>
        <v>475.65565800000002</v>
      </c>
      <c r="AT16" s="67">
        <f t="shared" si="32"/>
        <v>483.03300667999997</v>
      </c>
      <c r="AU16" s="68">
        <f t="shared" si="32"/>
        <v>444.27614033999998</v>
      </c>
      <c r="AV16" s="982"/>
      <c r="AW16" s="60">
        <f>SUM(AW17:AW18)</f>
        <v>482.54227713999995</v>
      </c>
      <c r="AX16" s="67">
        <f t="shared" ref="AX16:AZ16" si="33">SUM(AX17:AX18)</f>
        <v>555.62244801999998</v>
      </c>
      <c r="AY16" s="67">
        <f t="shared" si="33"/>
        <v>658.88196582000012</v>
      </c>
      <c r="AZ16" s="68">
        <f t="shared" si="33"/>
        <v>681.56905316000007</v>
      </c>
      <c r="BA16" s="982"/>
      <c r="BB16" s="60">
        <f>SUM(BB17:BB18)</f>
        <v>734.0452756000002</v>
      </c>
      <c r="BC16" s="67">
        <f t="shared" ref="BC16:BE16" si="34">SUM(BC17:BC18)</f>
        <v>0</v>
      </c>
      <c r="BD16" s="67">
        <f t="shared" si="34"/>
        <v>0</v>
      </c>
      <c r="BE16" s="68">
        <f t="shared" si="34"/>
        <v>0</v>
      </c>
      <c r="BF16" s="982"/>
      <c r="BG16" s="60">
        <f>SUM(BG17:BG18)</f>
        <v>0</v>
      </c>
      <c r="BH16" s="67">
        <f t="shared" ref="BH16:BJ16" si="35">SUM(BH17:BH18)</f>
        <v>0</v>
      </c>
      <c r="BI16" s="67">
        <f t="shared" si="35"/>
        <v>0</v>
      </c>
      <c r="BJ16" s="68">
        <f t="shared" si="35"/>
        <v>0</v>
      </c>
      <c r="BK16" s="975"/>
      <c r="BL16" s="894">
        <f t="shared" ref="BL16:BL18" si="36">SUM(D16:G16)</f>
        <v>845.09690943999999</v>
      </c>
      <c r="BM16" s="895">
        <f t="shared" ref="BM16:BM18" si="37">SUM(I16:L16)</f>
        <v>1024.9523683</v>
      </c>
      <c r="BN16" s="895">
        <f t="shared" ref="BN16:BN18" si="38">SUM(N16:Q16)</f>
        <v>989.37806212999999</v>
      </c>
      <c r="BO16" s="895">
        <f t="shared" ref="BO16:BO18" si="39">SUM(S16:V16)</f>
        <v>1348.36025212</v>
      </c>
      <c r="BP16" s="895">
        <f t="shared" ref="BP16:BP18" si="40">SUM(X16:AA16)</f>
        <v>1087.4837264100001</v>
      </c>
      <c r="BQ16" s="895">
        <f t="shared" ref="BQ16:BQ18" si="41">SUM(AC16:AF16)</f>
        <v>1236.0760085099998</v>
      </c>
      <c r="BR16" s="895">
        <f t="shared" ref="BR16:BR18" si="42">SUM(AH16:AK16)</f>
        <v>1506.0624638599998</v>
      </c>
      <c r="BS16" s="895">
        <f t="shared" ref="BS16:BS18" si="43">SUM(AM16:AP16)</f>
        <v>1341.5873259799998</v>
      </c>
      <c r="BT16" s="895">
        <f t="shared" ref="BT16:BT18" si="44">SUM(AR16:AU16)</f>
        <v>1777.8058260299999</v>
      </c>
      <c r="BU16" s="895">
        <f t="shared" ref="BU16:BU18" si="45">SUM(AW16:AZ16)</f>
        <v>2378.6157441400001</v>
      </c>
      <c r="BV16" s="895">
        <f t="shared" ref="BV16:BV18" si="46">SUM(BB16:BE16)</f>
        <v>734.0452756000002</v>
      </c>
      <c r="BW16" s="896">
        <f t="shared" ref="BW16:BW18" si="47">SUM(BG16:BJ16)</f>
        <v>0</v>
      </c>
    </row>
    <row r="17" spans="1:75" x14ac:dyDescent="0.25">
      <c r="A17" s="673" t="s">
        <v>4</v>
      </c>
      <c r="B17" s="114"/>
      <c r="C17" s="969"/>
      <c r="D17" s="60">
        <v>10.232197635995615</v>
      </c>
      <c r="E17" s="61">
        <v>4.7419869674741646</v>
      </c>
      <c r="F17" s="61">
        <v>3.3207285942782216</v>
      </c>
      <c r="G17" s="62">
        <v>6.5277731030520334</v>
      </c>
      <c r="H17" s="969"/>
      <c r="I17" s="60">
        <v>2.513421531755422</v>
      </c>
      <c r="J17" s="61">
        <v>2.7810669653631455</v>
      </c>
      <c r="K17" s="61">
        <v>3.5865771965143973</v>
      </c>
      <c r="L17" s="62">
        <v>1.8517955166557918</v>
      </c>
      <c r="M17" s="969"/>
      <c r="N17" s="60">
        <v>2.2137029088188473</v>
      </c>
      <c r="O17" s="61">
        <v>2.2424152612100134</v>
      </c>
      <c r="P17" s="61">
        <v>8.0950211889330035</v>
      </c>
      <c r="Q17" s="62">
        <v>2.9550376165449079</v>
      </c>
      <c r="R17" s="969"/>
      <c r="S17" s="60">
        <v>2.7607524446507852</v>
      </c>
      <c r="T17" s="61">
        <v>3.9209270437910884</v>
      </c>
      <c r="U17" s="61">
        <v>8.2928489955819931</v>
      </c>
      <c r="V17" s="62">
        <v>1.2794238181715092</v>
      </c>
      <c r="W17" s="969"/>
      <c r="X17" s="60">
        <v>12.656250219731163</v>
      </c>
      <c r="Y17" s="61">
        <v>3.476211175836319</v>
      </c>
      <c r="Z17" s="61">
        <v>1.8589187834642282</v>
      </c>
      <c r="AA17" s="62">
        <v>1.045789917187542</v>
      </c>
      <c r="AB17" s="969"/>
      <c r="AC17" s="60">
        <v>4.6125247563482024</v>
      </c>
      <c r="AD17" s="61">
        <v>2.1401446123623922</v>
      </c>
      <c r="AE17" s="61">
        <v>5.601652692861097</v>
      </c>
      <c r="AF17" s="62">
        <v>5.0041596534648178</v>
      </c>
      <c r="AG17" s="969"/>
      <c r="AH17" s="60">
        <v>1.9553080784606687</v>
      </c>
      <c r="AI17" s="61">
        <v>2.3485850440903993</v>
      </c>
      <c r="AJ17" s="61">
        <v>7.569078266273233</v>
      </c>
      <c r="AK17" s="62">
        <v>5.9840401901439666</v>
      </c>
      <c r="AL17" s="969"/>
      <c r="AM17" s="60">
        <v>2.8818157723264513</v>
      </c>
      <c r="AN17" s="61">
        <v>2.4294440561675255</v>
      </c>
      <c r="AO17" s="61">
        <v>3.5414583477875921</v>
      </c>
      <c r="AP17" s="62">
        <v>2.1209286571729908</v>
      </c>
      <c r="AQ17" s="982"/>
      <c r="AR17" s="60">
        <v>5.3393288237400549</v>
      </c>
      <c r="AS17" s="61">
        <v>2.7113656387926821</v>
      </c>
      <c r="AT17" s="61">
        <v>2.381564988698039</v>
      </c>
      <c r="AU17" s="62">
        <v>2.5561188269772082</v>
      </c>
      <c r="AV17" s="982"/>
      <c r="AW17" s="60">
        <v>2.4447769990242691</v>
      </c>
      <c r="AX17" s="61">
        <v>2.3648085212723218</v>
      </c>
      <c r="AY17" s="61">
        <v>15.188036591671025</v>
      </c>
      <c r="AZ17" s="62">
        <v>14.770767743982098</v>
      </c>
      <c r="BA17" s="982"/>
      <c r="BB17" s="60">
        <v>1.6543562081909189</v>
      </c>
      <c r="BC17" s="61">
        <v>0</v>
      </c>
      <c r="BD17" s="61">
        <v>0</v>
      </c>
      <c r="BE17" s="62">
        <v>0</v>
      </c>
      <c r="BF17" s="982"/>
      <c r="BG17" s="60">
        <v>0</v>
      </c>
      <c r="BH17" s="61">
        <v>0</v>
      </c>
      <c r="BI17" s="61">
        <v>0</v>
      </c>
      <c r="BJ17" s="62">
        <v>0</v>
      </c>
      <c r="BK17" s="975"/>
      <c r="BL17" s="894">
        <f t="shared" si="36"/>
        <v>24.822686300800036</v>
      </c>
      <c r="BM17" s="895">
        <f t="shared" si="37"/>
        <v>10.732861210288757</v>
      </c>
      <c r="BN17" s="895">
        <f t="shared" si="38"/>
        <v>15.506176975506772</v>
      </c>
      <c r="BO17" s="895">
        <f t="shared" si="39"/>
        <v>16.253952302195376</v>
      </c>
      <c r="BP17" s="895">
        <f t="shared" si="40"/>
        <v>19.037170096219253</v>
      </c>
      <c r="BQ17" s="895">
        <f t="shared" si="41"/>
        <v>17.358481715036511</v>
      </c>
      <c r="BR17" s="895">
        <f t="shared" si="42"/>
        <v>17.857011578968269</v>
      </c>
      <c r="BS17" s="895">
        <f t="shared" si="43"/>
        <v>10.973646833454561</v>
      </c>
      <c r="BT17" s="895">
        <f t="shared" si="44"/>
        <v>12.988378278207986</v>
      </c>
      <c r="BU17" s="895">
        <f t="shared" si="45"/>
        <v>34.768389855949714</v>
      </c>
      <c r="BV17" s="895">
        <f t="shared" si="46"/>
        <v>1.6543562081909189</v>
      </c>
      <c r="BW17" s="896">
        <f t="shared" si="47"/>
        <v>0</v>
      </c>
    </row>
    <row r="18" spans="1:75" x14ac:dyDescent="0.25">
      <c r="A18" s="674" t="s">
        <v>281</v>
      </c>
      <c r="B18" s="114"/>
      <c r="C18" s="969"/>
      <c r="D18" s="60">
        <v>172.06063742400434</v>
      </c>
      <c r="E18" s="67">
        <v>203.80235823252582</v>
      </c>
      <c r="F18" s="67">
        <v>224.53793936572177</v>
      </c>
      <c r="G18" s="68">
        <v>219.87328811694795</v>
      </c>
      <c r="H18" s="969"/>
      <c r="I18" s="66">
        <v>219.46449810824456</v>
      </c>
      <c r="J18" s="67">
        <v>263.16734838463685</v>
      </c>
      <c r="K18" s="67">
        <v>259.02726083348563</v>
      </c>
      <c r="L18" s="68">
        <v>272.56039976334421</v>
      </c>
      <c r="M18" s="969"/>
      <c r="N18" s="66">
        <v>234.82532472118115</v>
      </c>
      <c r="O18" s="67">
        <v>234.11985567879</v>
      </c>
      <c r="P18" s="67">
        <v>236.91758695106699</v>
      </c>
      <c r="Q18" s="68">
        <v>268.00911780345507</v>
      </c>
      <c r="R18" s="969"/>
      <c r="S18" s="66">
        <v>256.4394106453492</v>
      </c>
      <c r="T18" s="67">
        <v>335.02607122620896</v>
      </c>
      <c r="U18" s="67">
        <v>369.89055126441798</v>
      </c>
      <c r="V18" s="68">
        <v>370.75026668182846</v>
      </c>
      <c r="W18" s="969"/>
      <c r="X18" s="66">
        <v>298.09904984026889</v>
      </c>
      <c r="Y18" s="67">
        <v>259.19803398416371</v>
      </c>
      <c r="Z18" s="67">
        <v>262.81821751653587</v>
      </c>
      <c r="AA18" s="68">
        <v>248.33125497281245</v>
      </c>
      <c r="AB18" s="969"/>
      <c r="AC18" s="66">
        <v>259.32687907365175</v>
      </c>
      <c r="AD18" s="67">
        <v>271.95713469763757</v>
      </c>
      <c r="AE18" s="67">
        <v>277.37463084713886</v>
      </c>
      <c r="AF18" s="68">
        <v>410.05888217653518</v>
      </c>
      <c r="AG18" s="969"/>
      <c r="AH18" s="66">
        <v>341.58904150153933</v>
      </c>
      <c r="AI18" s="67">
        <v>389.94192816590964</v>
      </c>
      <c r="AJ18" s="67">
        <v>406.39727455372679</v>
      </c>
      <c r="AK18" s="68">
        <v>350.27720805985604</v>
      </c>
      <c r="AL18" s="969"/>
      <c r="AM18" s="66">
        <v>356.57689836767355</v>
      </c>
      <c r="AN18" s="67">
        <v>337.16261864383233</v>
      </c>
      <c r="AO18" s="67">
        <v>318.48687906221249</v>
      </c>
      <c r="AP18" s="68">
        <v>318.38728307282702</v>
      </c>
      <c r="AQ18" s="982"/>
      <c r="AR18" s="66">
        <v>369.50169218625996</v>
      </c>
      <c r="AS18" s="67">
        <v>472.94429236120732</v>
      </c>
      <c r="AT18" s="67">
        <v>480.65144169130195</v>
      </c>
      <c r="AU18" s="68">
        <v>441.7200215130228</v>
      </c>
      <c r="AV18" s="982"/>
      <c r="AW18" s="66">
        <v>480.09750014097568</v>
      </c>
      <c r="AX18" s="67">
        <v>553.25763949872771</v>
      </c>
      <c r="AY18" s="67">
        <v>643.69392922832913</v>
      </c>
      <c r="AZ18" s="68">
        <v>666.79828541601796</v>
      </c>
      <c r="BA18" s="982"/>
      <c r="BB18" s="66">
        <v>732.39091939180923</v>
      </c>
      <c r="BC18" s="67">
        <v>0</v>
      </c>
      <c r="BD18" s="67">
        <v>0</v>
      </c>
      <c r="BE18" s="68">
        <v>0</v>
      </c>
      <c r="BF18" s="982"/>
      <c r="BG18" s="66">
        <v>0</v>
      </c>
      <c r="BH18" s="67">
        <v>0</v>
      </c>
      <c r="BI18" s="67">
        <v>0</v>
      </c>
      <c r="BJ18" s="68">
        <v>0</v>
      </c>
      <c r="BK18" s="975"/>
      <c r="BL18" s="894">
        <f t="shared" si="36"/>
        <v>820.27422313919988</v>
      </c>
      <c r="BM18" s="895">
        <f t="shared" si="37"/>
        <v>1014.2195070897113</v>
      </c>
      <c r="BN18" s="895">
        <f t="shared" si="38"/>
        <v>973.87188515449327</v>
      </c>
      <c r="BO18" s="895">
        <f t="shared" si="39"/>
        <v>1332.1062998178045</v>
      </c>
      <c r="BP18" s="895">
        <f t="shared" si="40"/>
        <v>1068.446556313781</v>
      </c>
      <c r="BQ18" s="895">
        <f t="shared" si="41"/>
        <v>1218.7175267949633</v>
      </c>
      <c r="BR18" s="895">
        <f t="shared" si="42"/>
        <v>1488.2054522810317</v>
      </c>
      <c r="BS18" s="895">
        <f t="shared" si="43"/>
        <v>1330.6136791465456</v>
      </c>
      <c r="BT18" s="895">
        <f t="shared" si="44"/>
        <v>1764.8174477517921</v>
      </c>
      <c r="BU18" s="895">
        <f t="shared" si="45"/>
        <v>2343.8473542840502</v>
      </c>
      <c r="BV18" s="895">
        <f t="shared" si="46"/>
        <v>732.39091939180923</v>
      </c>
      <c r="BW18" s="896">
        <f t="shared" si="47"/>
        <v>0</v>
      </c>
    </row>
    <row r="19" spans="1:75" x14ac:dyDescent="0.25">
      <c r="A19" s="675"/>
      <c r="B19" s="114"/>
      <c r="C19" s="969"/>
      <c r="D19" s="66"/>
      <c r="E19" s="67"/>
      <c r="F19" s="67"/>
      <c r="G19" s="68"/>
      <c r="H19" s="969"/>
      <c r="I19" s="66"/>
      <c r="J19" s="67"/>
      <c r="K19" s="67"/>
      <c r="L19" s="68"/>
      <c r="M19" s="969"/>
      <c r="N19" s="66"/>
      <c r="O19" s="67"/>
      <c r="P19" s="67"/>
      <c r="Q19" s="68"/>
      <c r="R19" s="969"/>
      <c r="S19" s="66"/>
      <c r="T19" s="67"/>
      <c r="U19" s="67"/>
      <c r="V19" s="68"/>
      <c r="W19" s="969"/>
      <c r="X19" s="66"/>
      <c r="Y19" s="67"/>
      <c r="Z19" s="67"/>
      <c r="AA19" s="68"/>
      <c r="AB19" s="969"/>
      <c r="AC19" s="66"/>
      <c r="AD19" s="67"/>
      <c r="AE19" s="67"/>
      <c r="AF19" s="68"/>
      <c r="AG19" s="969"/>
      <c r="AH19" s="66"/>
      <c r="AI19" s="67"/>
      <c r="AJ19" s="67"/>
      <c r="AK19" s="68"/>
      <c r="AL19" s="969"/>
      <c r="AM19" s="66"/>
      <c r="AN19" s="67"/>
      <c r="AO19" s="67"/>
      <c r="AP19" s="68"/>
      <c r="AQ19" s="969"/>
      <c r="AR19" s="66"/>
      <c r="AS19" s="67"/>
      <c r="AT19" s="67"/>
      <c r="AU19" s="68"/>
      <c r="AV19" s="969"/>
      <c r="AW19" s="66"/>
      <c r="AX19" s="67"/>
      <c r="AY19" s="67"/>
      <c r="AZ19" s="68"/>
      <c r="BA19" s="969"/>
      <c r="BB19" s="66"/>
      <c r="BC19" s="67"/>
      <c r="BD19" s="67"/>
      <c r="BE19" s="68"/>
      <c r="BF19" s="969"/>
      <c r="BG19" s="66"/>
      <c r="BH19" s="67"/>
      <c r="BI19" s="67"/>
      <c r="BJ19" s="68"/>
      <c r="BK19" s="975"/>
      <c r="BL19" s="55"/>
      <c r="BM19" s="56"/>
      <c r="BN19" s="56"/>
      <c r="BO19" s="56"/>
      <c r="BP19" s="56"/>
      <c r="BQ19" s="56"/>
      <c r="BR19" s="56"/>
      <c r="BS19" s="56"/>
      <c r="BT19" s="56"/>
      <c r="BU19" s="56"/>
      <c r="BV19" s="56"/>
      <c r="BW19" s="57"/>
    </row>
    <row r="20" spans="1:75" x14ac:dyDescent="0.25">
      <c r="A20" s="93" t="s">
        <v>76</v>
      </c>
      <c r="B20" s="93"/>
      <c r="C20" s="969"/>
      <c r="D20" s="66">
        <v>0</v>
      </c>
      <c r="E20" s="67">
        <v>0</v>
      </c>
      <c r="F20" s="67">
        <v>0</v>
      </c>
      <c r="G20" s="68">
        <v>0</v>
      </c>
      <c r="H20" s="969"/>
      <c r="I20" s="66">
        <v>0</v>
      </c>
      <c r="J20" s="67">
        <v>0</v>
      </c>
      <c r="K20" s="67">
        <v>0</v>
      </c>
      <c r="L20" s="68">
        <v>0</v>
      </c>
      <c r="M20" s="969"/>
      <c r="N20" s="66">
        <v>0</v>
      </c>
      <c r="O20" s="67">
        <v>0</v>
      </c>
      <c r="P20" s="67">
        <v>0</v>
      </c>
      <c r="Q20" s="68">
        <v>0</v>
      </c>
      <c r="R20" s="969"/>
      <c r="S20" s="66">
        <v>0</v>
      </c>
      <c r="T20" s="67">
        <v>0</v>
      </c>
      <c r="U20" s="67">
        <v>0</v>
      </c>
      <c r="V20" s="68">
        <v>0</v>
      </c>
      <c r="W20" s="969"/>
      <c r="X20" s="66">
        <v>0</v>
      </c>
      <c r="Y20" s="67">
        <v>0</v>
      </c>
      <c r="Z20" s="67">
        <v>0</v>
      </c>
      <c r="AA20" s="68">
        <v>0</v>
      </c>
      <c r="AB20" s="969"/>
      <c r="AC20" s="66">
        <v>0</v>
      </c>
      <c r="AD20" s="67">
        <v>0</v>
      </c>
      <c r="AE20" s="67">
        <v>0</v>
      </c>
      <c r="AF20" s="68">
        <v>0</v>
      </c>
      <c r="AG20" s="969"/>
      <c r="AH20" s="66">
        <v>0</v>
      </c>
      <c r="AI20" s="67">
        <v>0</v>
      </c>
      <c r="AJ20" s="67">
        <v>0</v>
      </c>
      <c r="AK20" s="68">
        <v>0</v>
      </c>
      <c r="AL20" s="969"/>
      <c r="AM20" s="66">
        <v>0</v>
      </c>
      <c r="AN20" s="67">
        <v>0</v>
      </c>
      <c r="AO20" s="67">
        <v>0</v>
      </c>
      <c r="AP20" s="68">
        <v>-11.949999999999884</v>
      </c>
      <c r="AQ20" s="982"/>
      <c r="AR20" s="66">
        <v>-19.622646142696798</v>
      </c>
      <c r="AS20" s="67">
        <v>-43.081997651382416</v>
      </c>
      <c r="AT20" s="67">
        <v>-42.856569969999995</v>
      </c>
      <c r="AU20" s="68">
        <v>-47.940518580000003</v>
      </c>
      <c r="AV20" s="982">
        <v>0</v>
      </c>
      <c r="AW20" s="66">
        <v>-43.254187539999997</v>
      </c>
      <c r="AX20" s="67">
        <v>-47.737594209999997</v>
      </c>
      <c r="AY20" s="67">
        <v>-38.029389209999998</v>
      </c>
      <c r="AZ20" s="68">
        <v>-47.197792540000002</v>
      </c>
      <c r="BA20" s="982"/>
      <c r="BB20" s="66">
        <v>-48.054602240000001</v>
      </c>
      <c r="BC20" s="67">
        <v>0</v>
      </c>
      <c r="BD20" s="67">
        <v>0</v>
      </c>
      <c r="BE20" s="68">
        <v>0</v>
      </c>
      <c r="BF20" s="982"/>
      <c r="BG20" s="66">
        <v>0</v>
      </c>
      <c r="BH20" s="67">
        <v>0</v>
      </c>
      <c r="BI20" s="67">
        <v>0</v>
      </c>
      <c r="BJ20" s="68">
        <v>0</v>
      </c>
      <c r="BK20" s="975"/>
      <c r="BL20" s="894">
        <f t="shared" ref="BL20" si="48">SUM(D20:G20)</f>
        <v>0</v>
      </c>
      <c r="BM20" s="895">
        <f t="shared" ref="BM20" si="49">SUM(I20:L20)</f>
        <v>0</v>
      </c>
      <c r="BN20" s="895">
        <f t="shared" ref="BN20" si="50">SUM(N20:Q20)</f>
        <v>0</v>
      </c>
      <c r="BO20" s="895">
        <f t="shared" ref="BO20" si="51">SUM(S20:V20)</f>
        <v>0</v>
      </c>
      <c r="BP20" s="895">
        <f t="shared" ref="BP20" si="52">SUM(X20:AA20)</f>
        <v>0</v>
      </c>
      <c r="BQ20" s="895">
        <f t="shared" ref="BQ20" si="53">SUM(AC20:AF20)</f>
        <v>0</v>
      </c>
      <c r="BR20" s="895">
        <f t="shared" ref="BR20" si="54">SUM(AH20:AK20)</f>
        <v>0</v>
      </c>
      <c r="BS20" s="895">
        <f t="shared" ref="BS20" si="55">SUM(AM20:AP20)</f>
        <v>-11.949999999999884</v>
      </c>
      <c r="BT20" s="895">
        <f t="shared" ref="BT20" si="56">SUM(AR20:AU20)</f>
        <v>-153.50173234407922</v>
      </c>
      <c r="BU20" s="895">
        <f t="shared" ref="BU20" si="57">SUM(AW20:AZ20)</f>
        <v>-176.2189635</v>
      </c>
      <c r="BV20" s="895">
        <f t="shared" ref="BV20" si="58">SUM(BB20:BE20)</f>
        <v>-48.054602240000001</v>
      </c>
      <c r="BW20" s="896">
        <f t="shared" ref="BW20" si="59">SUM(BG20:BJ20)</f>
        <v>0</v>
      </c>
    </row>
    <row r="21" spans="1:75" x14ac:dyDescent="0.25">
      <c r="A21" s="675"/>
      <c r="B21" s="114"/>
      <c r="C21" s="969"/>
      <c r="D21" s="41"/>
      <c r="E21" s="52"/>
      <c r="F21" s="52"/>
      <c r="G21" s="53"/>
      <c r="H21" s="969"/>
      <c r="I21" s="41"/>
      <c r="J21" s="52"/>
      <c r="K21" s="52"/>
      <c r="L21" s="53"/>
      <c r="M21" s="969"/>
      <c r="N21" s="41"/>
      <c r="O21" s="52"/>
      <c r="P21" s="52"/>
      <c r="Q21" s="53"/>
      <c r="R21" s="969"/>
      <c r="S21" s="41"/>
      <c r="T21" s="52"/>
      <c r="U21" s="52"/>
      <c r="V21" s="53"/>
      <c r="W21" s="969"/>
      <c r="X21" s="41"/>
      <c r="Y21" s="52"/>
      <c r="Z21" s="52"/>
      <c r="AA21" s="53"/>
      <c r="AB21" s="969"/>
      <c r="AC21" s="41"/>
      <c r="AD21" s="52"/>
      <c r="AE21" s="52"/>
      <c r="AF21" s="53"/>
      <c r="AG21" s="969"/>
      <c r="AH21" s="41"/>
      <c r="AI21" s="52"/>
      <c r="AJ21" s="52"/>
      <c r="AK21" s="53"/>
      <c r="AL21" s="969"/>
      <c r="AM21" s="41"/>
      <c r="AN21" s="52"/>
      <c r="AO21" s="52"/>
      <c r="AP21" s="53"/>
      <c r="AQ21" s="983"/>
      <c r="AR21" s="41"/>
      <c r="AS21" s="52"/>
      <c r="AT21" s="52"/>
      <c r="AU21" s="53"/>
      <c r="AV21" s="983"/>
      <c r="AW21" s="41"/>
      <c r="AX21" s="52"/>
      <c r="AY21" s="52"/>
      <c r="AZ21" s="53"/>
      <c r="BA21" s="983"/>
      <c r="BB21" s="41"/>
      <c r="BC21" s="52"/>
      <c r="BD21" s="52"/>
      <c r="BE21" s="53"/>
      <c r="BF21" s="983"/>
      <c r="BG21" s="41"/>
      <c r="BH21" s="52"/>
      <c r="BI21" s="52"/>
      <c r="BJ21" s="53"/>
      <c r="BK21" s="984"/>
      <c r="BL21" s="70"/>
      <c r="BM21" s="71"/>
      <c r="BN21" s="71"/>
      <c r="BO21" s="71"/>
      <c r="BP21" s="71"/>
      <c r="BQ21" s="71"/>
      <c r="BR21" s="71"/>
      <c r="BS21" s="71"/>
      <c r="BT21" s="71"/>
      <c r="BU21" s="71"/>
      <c r="BV21" s="71"/>
      <c r="BW21" s="72"/>
    </row>
    <row r="22" spans="1:75" x14ac:dyDescent="0.25">
      <c r="A22" s="48" t="s">
        <v>205</v>
      </c>
      <c r="B22" s="58"/>
      <c r="C22" s="983"/>
      <c r="D22" s="51">
        <f>SUM(D23,D26,D27)</f>
        <v>-526.68650446999993</v>
      </c>
      <c r="E22" s="52">
        <f t="shared" ref="E22:G22" si="60">SUM(E23,E26,E27)</f>
        <v>-560.11287298999991</v>
      </c>
      <c r="F22" s="52">
        <f t="shared" si="60"/>
        <v>-614.39906248999989</v>
      </c>
      <c r="G22" s="53">
        <f t="shared" si="60"/>
        <v>-611.24937038999997</v>
      </c>
      <c r="H22" s="983"/>
      <c r="I22" s="51">
        <f>SUM(I23,I26,I27)</f>
        <v>-600.12736470000004</v>
      </c>
      <c r="J22" s="52">
        <f t="shared" ref="J22:L22" si="61">SUM(J23,J26,J27)</f>
        <v>-629.90882803</v>
      </c>
      <c r="K22" s="52">
        <f t="shared" si="61"/>
        <v>-618.67778620999991</v>
      </c>
      <c r="L22" s="53">
        <f t="shared" si="61"/>
        <v>-630.82486641999992</v>
      </c>
      <c r="M22" s="983"/>
      <c r="N22" s="51">
        <f>SUM(N23,N26,N27)</f>
        <v>-635.46670260999986</v>
      </c>
      <c r="O22" s="52">
        <f t="shared" ref="O22:Q22" si="62">SUM(O23,O26,O27)</f>
        <v>-632.92556601999991</v>
      </c>
      <c r="P22" s="52">
        <f t="shared" si="62"/>
        <v>-682.34038949000001</v>
      </c>
      <c r="Q22" s="53">
        <f t="shared" si="62"/>
        <v>-673.94917681000004</v>
      </c>
      <c r="R22" s="983"/>
      <c r="S22" s="51">
        <f>SUM(S23,S26,S27)</f>
        <v>-602.23259613999994</v>
      </c>
      <c r="T22" s="52">
        <f t="shared" ref="T22:V22" si="63">SUM(T23,T26,T27)</f>
        <v>-683.38544480000007</v>
      </c>
      <c r="U22" s="52">
        <f t="shared" si="63"/>
        <v>-774.88271282999995</v>
      </c>
      <c r="V22" s="53">
        <f t="shared" si="63"/>
        <v>-749.26907056999983</v>
      </c>
      <c r="W22" s="983"/>
      <c r="X22" s="51">
        <f>SUM(X23,X26,X27)</f>
        <v>-696.28868051999996</v>
      </c>
      <c r="Y22" s="52">
        <f t="shared" ref="Y22:AA22" si="64">SUM(Y23,Y26,Y27)</f>
        <v>-682.91708374999996</v>
      </c>
      <c r="Z22" s="52">
        <f t="shared" si="64"/>
        <v>-738.62634707000007</v>
      </c>
      <c r="AA22" s="53">
        <f t="shared" si="64"/>
        <v>-663.82789235999996</v>
      </c>
      <c r="AB22" s="983"/>
      <c r="AC22" s="51">
        <f>SUM(AC23,AC26,AC27)</f>
        <v>-730.05898399000012</v>
      </c>
      <c r="AD22" s="52">
        <f t="shared" ref="AD22:AF22" si="65">SUM(AD23,AD26,AD27)</f>
        <v>-730.99402358999998</v>
      </c>
      <c r="AE22" s="52">
        <f t="shared" si="65"/>
        <v>-824.66718759000003</v>
      </c>
      <c r="AF22" s="53">
        <f t="shared" si="65"/>
        <v>-914.5299477689955</v>
      </c>
      <c r="AG22" s="983"/>
      <c r="AH22" s="51">
        <f>SUM(AH23,AH26,AH27)</f>
        <v>-823.95404665000001</v>
      </c>
      <c r="AI22" s="52">
        <f t="shared" ref="AI22:AK22" si="66">SUM(AI23,AI26,AI27)</f>
        <v>-922.28556774000003</v>
      </c>
      <c r="AJ22" s="52">
        <f t="shared" si="66"/>
        <v>-1037.7380978799999</v>
      </c>
      <c r="AK22" s="53">
        <f t="shared" si="66"/>
        <v>-973.7438457799999</v>
      </c>
      <c r="AL22" s="983"/>
      <c r="AM22" s="51">
        <f>SUM(AM23,AM26,AM27)</f>
        <v>-898.67142279999996</v>
      </c>
      <c r="AN22" s="52">
        <f t="shared" ref="AN22:AP22" si="67">SUM(AN23,AN26,AN27)</f>
        <v>-901.31459063000011</v>
      </c>
      <c r="AO22" s="52">
        <f t="shared" si="67"/>
        <v>-910.35844944999985</v>
      </c>
      <c r="AP22" s="53">
        <f t="shared" si="67"/>
        <v>-827.22595819000003</v>
      </c>
      <c r="AQ22" s="979"/>
      <c r="AR22" s="51">
        <f>SUM(AR23,AR26,AR27)</f>
        <v>-876.89126307999993</v>
      </c>
      <c r="AS22" s="52">
        <f t="shared" ref="AS22:AU22" si="68">SUM(AS23,AS26,AS27)</f>
        <v>-973.11028705999979</v>
      </c>
      <c r="AT22" s="52">
        <f t="shared" si="68"/>
        <v>-1152.3263036100002</v>
      </c>
      <c r="AU22" s="53">
        <f t="shared" si="68"/>
        <v>-1186.3827058099998</v>
      </c>
      <c r="AV22" s="979"/>
      <c r="AW22" s="51">
        <f>SUM(AW23,AW26,AW27)</f>
        <v>-1104.90249662</v>
      </c>
      <c r="AX22" s="52">
        <f t="shared" ref="AX22:AZ22" si="69">SUM(AX23,AX26,AX27)</f>
        <v>-1289.9525335400001</v>
      </c>
      <c r="AY22" s="52">
        <f t="shared" si="69"/>
        <v>-1514.5363458700001</v>
      </c>
      <c r="AZ22" s="53">
        <f t="shared" si="69"/>
        <v>-1631.3811707499999</v>
      </c>
      <c r="BA22" s="979"/>
      <c r="BB22" s="51">
        <f>SUM(BB23,BB26,BB27)</f>
        <v>-1580.0003177900001</v>
      </c>
      <c r="BC22" s="52">
        <f t="shared" ref="BC22:BE22" si="70">SUM(BC23,BC26,BC27)</f>
        <v>0</v>
      </c>
      <c r="BD22" s="52">
        <f t="shared" si="70"/>
        <v>0</v>
      </c>
      <c r="BE22" s="53">
        <f t="shared" si="70"/>
        <v>0</v>
      </c>
      <c r="BF22" s="979"/>
      <c r="BG22" s="51">
        <f>SUM(BG23,BG26,BG27)</f>
        <v>0</v>
      </c>
      <c r="BH22" s="52">
        <f t="shared" ref="BH22:BJ22" si="71">SUM(BH23,BH26,BH27)</f>
        <v>0</v>
      </c>
      <c r="BI22" s="52">
        <f t="shared" si="71"/>
        <v>0</v>
      </c>
      <c r="BJ22" s="53">
        <f t="shared" si="71"/>
        <v>0</v>
      </c>
      <c r="BK22" s="984"/>
      <c r="BL22" s="888">
        <f t="shared" ref="BL22:BL27" si="72">SUM(D22:G22)</f>
        <v>-2312.4478103399997</v>
      </c>
      <c r="BM22" s="889">
        <f t="shared" ref="BM22:BM27" si="73">SUM(I22:L22)</f>
        <v>-2479.5388453599999</v>
      </c>
      <c r="BN22" s="889">
        <f t="shared" ref="BN22:BN27" si="74">SUM(N22:Q22)</f>
        <v>-2624.6818349299997</v>
      </c>
      <c r="BO22" s="889">
        <f t="shared" ref="BO22:BO27" si="75">SUM(S22:V22)</f>
        <v>-2809.7698243399996</v>
      </c>
      <c r="BP22" s="889">
        <f t="shared" ref="BP22:BP27" si="76">SUM(X22:AA22)</f>
        <v>-2781.6600036999998</v>
      </c>
      <c r="BQ22" s="889">
        <f t="shared" ref="BQ22:BQ27" si="77">SUM(AC22:AF22)</f>
        <v>-3200.2501429389959</v>
      </c>
      <c r="BR22" s="889">
        <f t="shared" ref="BR22:BR27" si="78">SUM(AH22:AK22)</f>
        <v>-3757.7215580499997</v>
      </c>
      <c r="BS22" s="889">
        <f t="shared" ref="BS22:BS27" si="79">SUM(AM22:AP22)</f>
        <v>-3537.5704210699996</v>
      </c>
      <c r="BT22" s="889">
        <f t="shared" ref="BT22:BT27" si="80">SUM(AR22:AU22)</f>
        <v>-4188.7105595599996</v>
      </c>
      <c r="BU22" s="889">
        <f t="shared" ref="BU22:BU27" si="81">SUM(AW22:AZ22)</f>
        <v>-5540.7725467800001</v>
      </c>
      <c r="BV22" s="889">
        <f t="shared" ref="BV22:BV27" si="82">SUM(BB22:BE22)</f>
        <v>-1580.0003177900001</v>
      </c>
      <c r="BW22" s="890">
        <f t="shared" ref="BW22:BW27" si="83">SUM(BG22:BJ22)</f>
        <v>0</v>
      </c>
    </row>
    <row r="23" spans="1:75" x14ac:dyDescent="0.25">
      <c r="A23" s="352" t="s">
        <v>283</v>
      </c>
      <c r="B23" s="49"/>
      <c r="C23" s="969"/>
      <c r="D23" s="60">
        <f>SUM(D24:D25)</f>
        <v>-444.77294718999997</v>
      </c>
      <c r="E23" s="67">
        <f t="shared" ref="E23:G23" si="84">SUM(E24:E25)</f>
        <v>-472.85139246999995</v>
      </c>
      <c r="F23" s="67">
        <f t="shared" si="84"/>
        <v>-522.78833572999997</v>
      </c>
      <c r="G23" s="68">
        <f t="shared" si="84"/>
        <v>-517.41616440000007</v>
      </c>
      <c r="H23" s="969"/>
      <c r="I23" s="60">
        <f>SUM(I24:I25)</f>
        <v>-510.27538272000004</v>
      </c>
      <c r="J23" s="67">
        <f t="shared" ref="J23:L23" si="85">SUM(J24:J25)</f>
        <v>-532.52535993999993</v>
      </c>
      <c r="K23" s="67">
        <f t="shared" si="85"/>
        <v>-519.54459133</v>
      </c>
      <c r="L23" s="68">
        <f t="shared" si="85"/>
        <v>-523.96921956999995</v>
      </c>
      <c r="M23" s="969"/>
      <c r="N23" s="60">
        <f>SUM(N24:N25)</f>
        <v>-528.91017035999994</v>
      </c>
      <c r="O23" s="67">
        <f t="shared" ref="O23:Q23" si="86">SUM(O24:O25)</f>
        <v>-533.95980299999997</v>
      </c>
      <c r="P23" s="67">
        <f t="shared" si="86"/>
        <v>-582.94263612999998</v>
      </c>
      <c r="Q23" s="68">
        <f t="shared" si="86"/>
        <v>-558.09512040000004</v>
      </c>
      <c r="R23" s="969"/>
      <c r="S23" s="60">
        <f>SUM(S24:S25)</f>
        <v>-486.57108976999996</v>
      </c>
      <c r="T23" s="67">
        <f t="shared" ref="T23:V23" si="87">SUM(T24:T25)</f>
        <v>-564.28600689000007</v>
      </c>
      <c r="U23" s="67">
        <f t="shared" si="87"/>
        <v>-638.04909135000003</v>
      </c>
      <c r="V23" s="68">
        <f t="shared" si="87"/>
        <v>-586.02004085999988</v>
      </c>
      <c r="W23" s="969"/>
      <c r="X23" s="60">
        <f>SUM(X24:X25)</f>
        <v>-580.40791346999993</v>
      </c>
      <c r="Y23" s="67">
        <f t="shared" ref="Y23:AA23" si="88">SUM(Y24:Y25)</f>
        <v>-560.20542221999995</v>
      </c>
      <c r="Z23" s="67">
        <f t="shared" si="88"/>
        <v>-616.75236989999996</v>
      </c>
      <c r="AA23" s="68">
        <f t="shared" si="88"/>
        <v>-542.1398840899999</v>
      </c>
      <c r="AB23" s="969"/>
      <c r="AC23" s="60">
        <f>SUM(AC24:AC25)</f>
        <v>-608.53894435000007</v>
      </c>
      <c r="AD23" s="67">
        <f t="shared" ref="AD23:AF23" si="89">SUM(AD24:AD25)</f>
        <v>-610.22462117999999</v>
      </c>
      <c r="AE23" s="67">
        <f t="shared" si="89"/>
        <v>-696.75919561000001</v>
      </c>
      <c r="AF23" s="68">
        <f t="shared" si="89"/>
        <v>-780.88787143899549</v>
      </c>
      <c r="AG23" s="969"/>
      <c r="AH23" s="60">
        <f>SUM(AH24:AH25)</f>
        <v>-684.49339802999998</v>
      </c>
      <c r="AI23" s="67">
        <f t="shared" ref="AI23:AK23" si="90">SUM(AI24:AI25)</f>
        <v>-775.03625526000008</v>
      </c>
      <c r="AJ23" s="67">
        <f t="shared" si="90"/>
        <v>-873.84819893999997</v>
      </c>
      <c r="AK23" s="68">
        <f t="shared" si="90"/>
        <v>-811.54689213999995</v>
      </c>
      <c r="AL23" s="969"/>
      <c r="AM23" s="60">
        <f>SUM(AM24:AM25)</f>
        <v>-738.51175078000006</v>
      </c>
      <c r="AN23" s="67">
        <f t="shared" ref="AN23:AP23" si="91">SUM(AN24:AN25)</f>
        <v>-723.47753849000003</v>
      </c>
      <c r="AO23" s="67">
        <f t="shared" si="91"/>
        <v>-759.61501647999989</v>
      </c>
      <c r="AP23" s="68">
        <f t="shared" si="91"/>
        <v>-662.03503547999992</v>
      </c>
      <c r="AQ23" s="982"/>
      <c r="AR23" s="60">
        <f>SUM(AR24:AR25)</f>
        <v>-729.01948734999996</v>
      </c>
      <c r="AS23" s="67">
        <f t="shared" ref="AS23:AU23" si="92">SUM(AS24:AS25)</f>
        <v>-798.42211557999985</v>
      </c>
      <c r="AT23" s="67">
        <f t="shared" si="92"/>
        <v>-964.83592651000004</v>
      </c>
      <c r="AU23" s="68">
        <f t="shared" si="92"/>
        <v>-1009.3508109199998</v>
      </c>
      <c r="AV23" s="982"/>
      <c r="AW23" s="60">
        <f>SUM(AW24:AW25)</f>
        <v>-905.91652836999992</v>
      </c>
      <c r="AX23" s="67">
        <f t="shared" ref="AX23:AZ23" si="93">SUM(AX24:AX25)</f>
        <v>-1093.2072011299999</v>
      </c>
      <c r="AY23" s="67">
        <f t="shared" si="93"/>
        <v>-1320.31493497</v>
      </c>
      <c r="AZ23" s="68">
        <f t="shared" si="93"/>
        <v>-1405.17195322</v>
      </c>
      <c r="BA23" s="982"/>
      <c r="BB23" s="60">
        <f>SUM(BB24:BB25)</f>
        <v>-1378.0525353800001</v>
      </c>
      <c r="BC23" s="67">
        <f t="shared" ref="BC23:BE23" si="94">SUM(BC24:BC25)</f>
        <v>0</v>
      </c>
      <c r="BD23" s="67">
        <f t="shared" si="94"/>
        <v>0</v>
      </c>
      <c r="BE23" s="68">
        <f t="shared" si="94"/>
        <v>0</v>
      </c>
      <c r="BF23" s="982"/>
      <c r="BG23" s="60">
        <f>SUM(BG24:BG25)</f>
        <v>0</v>
      </c>
      <c r="BH23" s="67">
        <f t="shared" ref="BH23:BJ23" si="95">SUM(BH24:BH25)</f>
        <v>0</v>
      </c>
      <c r="BI23" s="67">
        <f t="shared" si="95"/>
        <v>0</v>
      </c>
      <c r="BJ23" s="68">
        <f t="shared" si="95"/>
        <v>0</v>
      </c>
      <c r="BK23" s="975"/>
      <c r="BL23" s="894">
        <f t="shared" si="72"/>
        <v>-1957.8288397900001</v>
      </c>
      <c r="BM23" s="895">
        <f t="shared" si="73"/>
        <v>-2086.3145535599997</v>
      </c>
      <c r="BN23" s="895">
        <f t="shared" si="74"/>
        <v>-2203.9077298900002</v>
      </c>
      <c r="BO23" s="895">
        <f t="shared" si="75"/>
        <v>-2274.9262288700002</v>
      </c>
      <c r="BP23" s="895">
        <f t="shared" si="76"/>
        <v>-2299.5055896799995</v>
      </c>
      <c r="BQ23" s="895">
        <f t="shared" si="77"/>
        <v>-2696.4106325789953</v>
      </c>
      <c r="BR23" s="895">
        <f t="shared" si="78"/>
        <v>-3144.9247443699996</v>
      </c>
      <c r="BS23" s="895">
        <f t="shared" si="79"/>
        <v>-2883.6393412299999</v>
      </c>
      <c r="BT23" s="895">
        <f t="shared" si="80"/>
        <v>-3501.6283403599996</v>
      </c>
      <c r="BU23" s="895">
        <f t="shared" si="81"/>
        <v>-4724.6106176899993</v>
      </c>
      <c r="BV23" s="895">
        <f t="shared" si="82"/>
        <v>-1378.0525353800001</v>
      </c>
      <c r="BW23" s="896">
        <f t="shared" si="83"/>
        <v>0</v>
      </c>
    </row>
    <row r="24" spans="1:75" x14ac:dyDescent="0.25">
      <c r="A24" s="677" t="s">
        <v>284</v>
      </c>
      <c r="B24" s="49"/>
      <c r="C24" s="969"/>
      <c r="D24" s="60">
        <v>-153.95486427</v>
      </c>
      <c r="E24" s="61">
        <v>-175.20135455000002</v>
      </c>
      <c r="F24" s="61">
        <v>-189.64759678000004</v>
      </c>
      <c r="G24" s="62">
        <v>-187.45367528125402</v>
      </c>
      <c r="H24" s="969"/>
      <c r="I24" s="60">
        <v>-201.97521671999993</v>
      </c>
      <c r="J24" s="61">
        <v>-193.74909254999997</v>
      </c>
      <c r="K24" s="61">
        <v>-179.23389381999999</v>
      </c>
      <c r="L24" s="62">
        <v>-172.68883157000005</v>
      </c>
      <c r="M24" s="969"/>
      <c r="N24" s="60">
        <v>-193.65885194000001</v>
      </c>
      <c r="O24" s="61">
        <v>-185.068820189717</v>
      </c>
      <c r="P24" s="61">
        <v>-210.10883934032182</v>
      </c>
      <c r="Q24" s="62">
        <v>-187.65909200778148</v>
      </c>
      <c r="R24" s="969"/>
      <c r="S24" s="60">
        <v>-140.21401631000001</v>
      </c>
      <c r="T24" s="61">
        <v>-169.67494781000002</v>
      </c>
      <c r="U24" s="61">
        <v>-189.61409214000005</v>
      </c>
      <c r="V24" s="62">
        <v>-130.81013581000002</v>
      </c>
      <c r="W24" s="969"/>
      <c r="X24" s="60">
        <v>-186.91899873000003</v>
      </c>
      <c r="Y24" s="61">
        <v>-180.56710891</v>
      </c>
      <c r="Z24" s="61">
        <v>-190.06275216999998</v>
      </c>
      <c r="AA24" s="62">
        <v>-157.42699420999998</v>
      </c>
      <c r="AB24" s="969"/>
      <c r="AC24" s="60">
        <v>-193.07637021000005</v>
      </c>
      <c r="AD24" s="61">
        <v>-176.63291382999998</v>
      </c>
      <c r="AE24" s="61">
        <v>-163.61778876</v>
      </c>
      <c r="AF24" s="62">
        <v>-216.93347618999999</v>
      </c>
      <c r="AG24" s="969"/>
      <c r="AH24" s="60">
        <v>-199.21136254788192</v>
      </c>
      <c r="AI24" s="61">
        <v>-245.03496800765049</v>
      </c>
      <c r="AJ24" s="61">
        <v>-285.67730117647375</v>
      </c>
      <c r="AK24" s="62">
        <v>-263.98354126848403</v>
      </c>
      <c r="AL24" s="969"/>
      <c r="AM24" s="60">
        <v>-209.02635307999995</v>
      </c>
      <c r="AN24" s="61">
        <v>-216.14525715000008</v>
      </c>
      <c r="AO24" s="61">
        <v>-223.32523094000001</v>
      </c>
      <c r="AP24" s="62">
        <v>-203.01507702000001</v>
      </c>
      <c r="AQ24" s="982"/>
      <c r="AR24" s="60">
        <v>-196.68125708999997</v>
      </c>
      <c r="AS24" s="61">
        <v>-155.21398168000002</v>
      </c>
      <c r="AT24" s="61">
        <v>-212.97713434000002</v>
      </c>
      <c r="AU24" s="62">
        <v>-254.37163225000003</v>
      </c>
      <c r="AV24" s="982"/>
      <c r="AW24" s="60">
        <v>-253.30619635000002</v>
      </c>
      <c r="AX24" s="61">
        <v>-337.02967588000001</v>
      </c>
      <c r="AY24" s="61">
        <v>-373.05419535000004</v>
      </c>
      <c r="AZ24" s="62">
        <v>-395.37351868994256</v>
      </c>
      <c r="BA24" s="982"/>
      <c r="BB24" s="60">
        <v>-370.07619886758272</v>
      </c>
      <c r="BC24" s="61">
        <v>0</v>
      </c>
      <c r="BD24" s="61">
        <v>0</v>
      </c>
      <c r="BE24" s="62">
        <v>0</v>
      </c>
      <c r="BF24" s="982"/>
      <c r="BG24" s="60">
        <v>0</v>
      </c>
      <c r="BH24" s="61">
        <v>0</v>
      </c>
      <c r="BI24" s="61">
        <v>0</v>
      </c>
      <c r="BJ24" s="62">
        <v>0</v>
      </c>
      <c r="BK24" s="975"/>
      <c r="BL24" s="894">
        <f t="shared" si="72"/>
        <v>-706.25749088125417</v>
      </c>
      <c r="BM24" s="895">
        <f t="shared" si="73"/>
        <v>-747.64703465999992</v>
      </c>
      <c r="BN24" s="895">
        <f t="shared" si="74"/>
        <v>-776.4956034778204</v>
      </c>
      <c r="BO24" s="895">
        <f t="shared" si="75"/>
        <v>-630.31319207000013</v>
      </c>
      <c r="BP24" s="895">
        <f t="shared" si="76"/>
        <v>-714.97585401999993</v>
      </c>
      <c r="BQ24" s="895">
        <f t="shared" si="77"/>
        <v>-750.26054898999996</v>
      </c>
      <c r="BR24" s="895">
        <f t="shared" si="78"/>
        <v>-993.90717300049016</v>
      </c>
      <c r="BS24" s="895">
        <f t="shared" si="79"/>
        <v>-851.51191819000007</v>
      </c>
      <c r="BT24" s="895">
        <f t="shared" si="80"/>
        <v>-819.24400536000007</v>
      </c>
      <c r="BU24" s="895">
        <f t="shared" si="81"/>
        <v>-1358.7635862699426</v>
      </c>
      <c r="BV24" s="895">
        <f t="shared" si="82"/>
        <v>-370.07619886758272</v>
      </c>
      <c r="BW24" s="896">
        <f t="shared" si="83"/>
        <v>0</v>
      </c>
    </row>
    <row r="25" spans="1:75" x14ac:dyDescent="0.25">
      <c r="A25" s="677" t="s">
        <v>132</v>
      </c>
      <c r="B25" s="49"/>
      <c r="C25" s="969"/>
      <c r="D25" s="60">
        <v>-290.81808291999999</v>
      </c>
      <c r="E25" s="61">
        <v>-297.65003791999993</v>
      </c>
      <c r="F25" s="61">
        <v>-333.14073894999996</v>
      </c>
      <c r="G25" s="62">
        <v>-329.96248911874602</v>
      </c>
      <c r="H25" s="969"/>
      <c r="I25" s="60">
        <v>-308.3001660000001</v>
      </c>
      <c r="J25" s="61">
        <v>-338.77626738999999</v>
      </c>
      <c r="K25" s="61">
        <v>-340.31069751000001</v>
      </c>
      <c r="L25" s="62">
        <v>-351.28038799999996</v>
      </c>
      <c r="M25" s="969"/>
      <c r="N25" s="60">
        <v>-335.25131841999996</v>
      </c>
      <c r="O25" s="61">
        <v>-348.89098281028294</v>
      </c>
      <c r="P25" s="61">
        <v>-372.83379678967822</v>
      </c>
      <c r="Q25" s="62">
        <v>-370.43602839221853</v>
      </c>
      <c r="R25" s="969"/>
      <c r="S25" s="60">
        <v>-346.35707345999998</v>
      </c>
      <c r="T25" s="61">
        <v>-394.61105908000002</v>
      </c>
      <c r="U25" s="61">
        <v>-448.43499920999994</v>
      </c>
      <c r="V25" s="62">
        <v>-455.20990504999992</v>
      </c>
      <c r="W25" s="969"/>
      <c r="X25" s="60">
        <v>-393.48891473999993</v>
      </c>
      <c r="Y25" s="61">
        <v>-379.63831331</v>
      </c>
      <c r="Z25" s="61">
        <v>-426.68961772999995</v>
      </c>
      <c r="AA25" s="62">
        <v>-384.71288987999998</v>
      </c>
      <c r="AB25" s="969"/>
      <c r="AC25" s="60">
        <v>-415.46257413999996</v>
      </c>
      <c r="AD25" s="61">
        <v>-433.59170735000004</v>
      </c>
      <c r="AE25" s="61">
        <v>-533.14140685000007</v>
      </c>
      <c r="AF25" s="62">
        <v>-563.95439524899552</v>
      </c>
      <c r="AG25" s="969"/>
      <c r="AH25" s="60">
        <v>-485.28203548211803</v>
      </c>
      <c r="AI25" s="61">
        <v>-530.00128725234958</v>
      </c>
      <c r="AJ25" s="61">
        <v>-588.17089776352623</v>
      </c>
      <c r="AK25" s="62">
        <v>-547.56335087151592</v>
      </c>
      <c r="AL25" s="969"/>
      <c r="AM25" s="60">
        <v>-529.48539770000014</v>
      </c>
      <c r="AN25" s="61">
        <v>-507.33228133999995</v>
      </c>
      <c r="AO25" s="61">
        <v>-536.28978553999991</v>
      </c>
      <c r="AP25" s="62">
        <v>-459.01995845999994</v>
      </c>
      <c r="AQ25" s="982"/>
      <c r="AR25" s="60">
        <v>-532.33823025999993</v>
      </c>
      <c r="AS25" s="61">
        <v>-643.20813389999989</v>
      </c>
      <c r="AT25" s="61">
        <v>-751.85879217000002</v>
      </c>
      <c r="AU25" s="62">
        <v>-754.97917866999978</v>
      </c>
      <c r="AV25" s="982"/>
      <c r="AW25" s="60">
        <v>-652.61033201999987</v>
      </c>
      <c r="AX25" s="61">
        <v>-756.17752524999992</v>
      </c>
      <c r="AY25" s="61">
        <v>-947.26073961999987</v>
      </c>
      <c r="AZ25" s="62">
        <v>-1009.7984345300575</v>
      </c>
      <c r="BA25" s="982"/>
      <c r="BB25" s="60">
        <v>-1007.9763365124174</v>
      </c>
      <c r="BC25" s="61">
        <v>0</v>
      </c>
      <c r="BD25" s="61">
        <v>0</v>
      </c>
      <c r="BE25" s="62">
        <v>0</v>
      </c>
      <c r="BF25" s="982"/>
      <c r="BG25" s="60">
        <v>0</v>
      </c>
      <c r="BH25" s="61">
        <v>0</v>
      </c>
      <c r="BI25" s="61">
        <v>0</v>
      </c>
      <c r="BJ25" s="62">
        <v>0</v>
      </c>
      <c r="BK25" s="975"/>
      <c r="BL25" s="894">
        <f t="shared" si="72"/>
        <v>-1251.5713489087461</v>
      </c>
      <c r="BM25" s="895">
        <f t="shared" si="73"/>
        <v>-1338.6675189</v>
      </c>
      <c r="BN25" s="895">
        <f t="shared" si="74"/>
        <v>-1427.4121264121798</v>
      </c>
      <c r="BO25" s="895">
        <f t="shared" si="75"/>
        <v>-1644.6130367999997</v>
      </c>
      <c r="BP25" s="895">
        <f t="shared" si="76"/>
        <v>-1584.5297356599999</v>
      </c>
      <c r="BQ25" s="895">
        <f t="shared" si="77"/>
        <v>-1946.1500835889956</v>
      </c>
      <c r="BR25" s="895">
        <f t="shared" si="78"/>
        <v>-2151.0175713695098</v>
      </c>
      <c r="BS25" s="895">
        <f t="shared" si="79"/>
        <v>-2032.1274230399999</v>
      </c>
      <c r="BT25" s="895">
        <f t="shared" si="80"/>
        <v>-2682.3843349999997</v>
      </c>
      <c r="BU25" s="895">
        <f t="shared" si="81"/>
        <v>-3365.8470314200567</v>
      </c>
      <c r="BV25" s="895">
        <f t="shared" si="82"/>
        <v>-1007.9763365124174</v>
      </c>
      <c r="BW25" s="896">
        <f t="shared" si="83"/>
        <v>0</v>
      </c>
    </row>
    <row r="26" spans="1:75" x14ac:dyDescent="0.25">
      <c r="A26" s="352" t="s">
        <v>285</v>
      </c>
      <c r="B26" s="49"/>
      <c r="C26" s="969"/>
      <c r="D26" s="60">
        <v>-54.735879110000006</v>
      </c>
      <c r="E26" s="67">
        <v>-59.155897519999996</v>
      </c>
      <c r="F26" s="67">
        <v>-62.421569419999997</v>
      </c>
      <c r="G26" s="68">
        <v>-64.863229299999986</v>
      </c>
      <c r="H26" s="969"/>
      <c r="I26" s="66">
        <v>-60.50948133</v>
      </c>
      <c r="J26" s="67">
        <v>-66.512993969999997</v>
      </c>
      <c r="K26" s="67">
        <v>-69.50267169</v>
      </c>
      <c r="L26" s="68">
        <v>-77.173087850000002</v>
      </c>
      <c r="M26" s="969"/>
      <c r="N26" s="66">
        <v>-77.019042670000005</v>
      </c>
      <c r="O26" s="67">
        <v>-67.842832609999988</v>
      </c>
      <c r="P26" s="67">
        <v>-66.296815359999997</v>
      </c>
      <c r="Q26" s="68">
        <v>-84.495678619999993</v>
      </c>
      <c r="R26" s="969"/>
      <c r="S26" s="66">
        <v>-84.236237650000007</v>
      </c>
      <c r="T26" s="67">
        <v>-86.712225449999991</v>
      </c>
      <c r="U26" s="67">
        <v>-101.73190669</v>
      </c>
      <c r="V26" s="68">
        <v>-118.70704181000001</v>
      </c>
      <c r="W26" s="969"/>
      <c r="X26" s="66">
        <v>-81.832022440000003</v>
      </c>
      <c r="Y26" s="67">
        <v>-87.447717949999998</v>
      </c>
      <c r="Z26" s="67">
        <v>-88.831498070000009</v>
      </c>
      <c r="AA26" s="68">
        <v>-88.166944099999995</v>
      </c>
      <c r="AB26" s="969"/>
      <c r="AC26" s="66">
        <v>-89.256634990000009</v>
      </c>
      <c r="AD26" s="67">
        <v>-87.526930780000001</v>
      </c>
      <c r="AE26" s="67">
        <v>-93.517575309999998</v>
      </c>
      <c r="AF26" s="68">
        <v>-97.701038799999992</v>
      </c>
      <c r="AG26" s="969"/>
      <c r="AH26" s="66">
        <v>-103.16161619000002</v>
      </c>
      <c r="AI26" s="67">
        <v>-111.91368458999997</v>
      </c>
      <c r="AJ26" s="67">
        <v>-126.26172939000003</v>
      </c>
      <c r="AK26" s="68">
        <v>-122.29345608999999</v>
      </c>
      <c r="AL26" s="969"/>
      <c r="AM26" s="66">
        <v>-111.94124438</v>
      </c>
      <c r="AN26" s="67">
        <v>-132.07047435999999</v>
      </c>
      <c r="AO26" s="67">
        <v>-103.88972184000001</v>
      </c>
      <c r="AP26" s="68">
        <v>-118.11934301000005</v>
      </c>
      <c r="AQ26" s="982"/>
      <c r="AR26" s="66">
        <v>-102.39705312999999</v>
      </c>
      <c r="AS26" s="67">
        <v>-124.47636744999998</v>
      </c>
      <c r="AT26" s="67">
        <v>-134.17198142000001</v>
      </c>
      <c r="AU26" s="68">
        <v>-124.71981525999999</v>
      </c>
      <c r="AV26" s="982"/>
      <c r="AW26" s="66">
        <v>-144.76314106999999</v>
      </c>
      <c r="AX26" s="67">
        <v>-143.14242080000002</v>
      </c>
      <c r="AY26" s="67">
        <v>-137.24914645999999</v>
      </c>
      <c r="AZ26" s="68">
        <v>-161.45407360999997</v>
      </c>
      <c r="BA26" s="982"/>
      <c r="BB26" s="66">
        <v>-145.54795501999999</v>
      </c>
      <c r="BC26" s="67">
        <v>0</v>
      </c>
      <c r="BD26" s="67">
        <v>0</v>
      </c>
      <c r="BE26" s="68">
        <v>0</v>
      </c>
      <c r="BF26" s="982"/>
      <c r="BG26" s="66">
        <v>0</v>
      </c>
      <c r="BH26" s="67">
        <v>0</v>
      </c>
      <c r="BI26" s="67">
        <v>0</v>
      </c>
      <c r="BJ26" s="68">
        <v>0</v>
      </c>
      <c r="BK26" s="975"/>
      <c r="BL26" s="894">
        <f t="shared" si="72"/>
        <v>-241.17657535000001</v>
      </c>
      <c r="BM26" s="895">
        <f t="shared" si="73"/>
        <v>-273.69823484</v>
      </c>
      <c r="BN26" s="895">
        <f t="shared" si="74"/>
        <v>-295.65436925999995</v>
      </c>
      <c r="BO26" s="895">
        <f t="shared" si="75"/>
        <v>-391.38741160000001</v>
      </c>
      <c r="BP26" s="895">
        <f t="shared" si="76"/>
        <v>-346.27818256</v>
      </c>
      <c r="BQ26" s="895">
        <f t="shared" si="77"/>
        <v>-368.00217987999997</v>
      </c>
      <c r="BR26" s="895">
        <f t="shared" si="78"/>
        <v>-463.63048626000005</v>
      </c>
      <c r="BS26" s="895">
        <f t="shared" si="79"/>
        <v>-466.02078359000006</v>
      </c>
      <c r="BT26" s="895">
        <f t="shared" si="80"/>
        <v>-485.76521725999999</v>
      </c>
      <c r="BU26" s="895">
        <f t="shared" si="81"/>
        <v>-586.60878193999997</v>
      </c>
      <c r="BV26" s="895">
        <f t="shared" si="82"/>
        <v>-145.54795501999999</v>
      </c>
      <c r="BW26" s="896">
        <f t="shared" si="83"/>
        <v>0</v>
      </c>
    </row>
    <row r="27" spans="1:75" x14ac:dyDescent="0.25">
      <c r="A27" s="678" t="s">
        <v>165</v>
      </c>
      <c r="B27" s="49"/>
      <c r="C27" s="969"/>
      <c r="D27" s="60">
        <v>-27.177678169999997</v>
      </c>
      <c r="E27" s="61">
        <v>-28.105583000000003</v>
      </c>
      <c r="F27" s="61">
        <v>-29.189157339999998</v>
      </c>
      <c r="G27" s="62">
        <v>-28.969976690000003</v>
      </c>
      <c r="H27" s="969"/>
      <c r="I27" s="60">
        <v>-29.342500649999995</v>
      </c>
      <c r="J27" s="61">
        <v>-30.870474119999997</v>
      </c>
      <c r="K27" s="61">
        <v>-29.630523190000005</v>
      </c>
      <c r="L27" s="62">
        <v>-29.682559000000001</v>
      </c>
      <c r="M27" s="969"/>
      <c r="N27" s="60">
        <v>-29.537489579999999</v>
      </c>
      <c r="O27" s="61">
        <v>-31.122930409999999</v>
      </c>
      <c r="P27" s="61">
        <v>-33.100937999999999</v>
      </c>
      <c r="Q27" s="62">
        <v>-31.358377790000002</v>
      </c>
      <c r="R27" s="969"/>
      <c r="S27" s="60">
        <v>-31.425268719999998</v>
      </c>
      <c r="T27" s="61">
        <v>-32.387212460000001</v>
      </c>
      <c r="U27" s="61">
        <v>-35.101714790000003</v>
      </c>
      <c r="V27" s="62">
        <v>-44.541987899999995</v>
      </c>
      <c r="W27" s="969"/>
      <c r="X27" s="60">
        <v>-34.04874461</v>
      </c>
      <c r="Y27" s="61">
        <v>-35.263943579999996</v>
      </c>
      <c r="Z27" s="61">
        <v>-33.042479099999994</v>
      </c>
      <c r="AA27" s="62">
        <v>-33.521064170000002</v>
      </c>
      <c r="AB27" s="969"/>
      <c r="AC27" s="60">
        <v>-32.263404649999998</v>
      </c>
      <c r="AD27" s="61">
        <v>-33.242471629999997</v>
      </c>
      <c r="AE27" s="61">
        <v>-34.39041667</v>
      </c>
      <c r="AF27" s="62">
        <v>-35.941037530000003</v>
      </c>
      <c r="AG27" s="969"/>
      <c r="AH27" s="60">
        <v>-36.299032429999997</v>
      </c>
      <c r="AI27" s="61">
        <v>-35.335627890000005</v>
      </c>
      <c r="AJ27" s="61">
        <v>-37.628169550000003</v>
      </c>
      <c r="AK27" s="62">
        <v>-39.903497550000004</v>
      </c>
      <c r="AL27" s="969"/>
      <c r="AM27" s="60">
        <v>-48.218427640000009</v>
      </c>
      <c r="AN27" s="61">
        <v>-45.766577779999992</v>
      </c>
      <c r="AO27" s="61">
        <v>-46.853711130000008</v>
      </c>
      <c r="AP27" s="62">
        <v>-47.071579700000015</v>
      </c>
      <c r="AQ27" s="982"/>
      <c r="AR27" s="60">
        <v>-45.4747226</v>
      </c>
      <c r="AS27" s="61">
        <v>-50.211804029999996</v>
      </c>
      <c r="AT27" s="61">
        <v>-53.318395679999981</v>
      </c>
      <c r="AU27" s="62">
        <v>-52.312079630000028</v>
      </c>
      <c r="AV27" s="982"/>
      <c r="AW27" s="60">
        <v>-54.222827180000003</v>
      </c>
      <c r="AX27" s="61">
        <v>-53.602911610000007</v>
      </c>
      <c r="AY27" s="61">
        <v>-56.972264440000011</v>
      </c>
      <c r="AZ27" s="62">
        <v>-64.755143919999981</v>
      </c>
      <c r="BA27" s="982"/>
      <c r="BB27" s="60">
        <v>-56.399827389999999</v>
      </c>
      <c r="BC27" s="61">
        <v>0</v>
      </c>
      <c r="BD27" s="61">
        <v>0</v>
      </c>
      <c r="BE27" s="62">
        <v>0</v>
      </c>
      <c r="BF27" s="982"/>
      <c r="BG27" s="60">
        <v>0</v>
      </c>
      <c r="BH27" s="61">
        <v>0</v>
      </c>
      <c r="BI27" s="61">
        <v>0</v>
      </c>
      <c r="BJ27" s="62">
        <v>0</v>
      </c>
      <c r="BK27" s="975"/>
      <c r="BL27" s="894">
        <f t="shared" si="72"/>
        <v>-113.44239519999999</v>
      </c>
      <c r="BM27" s="895">
        <f t="shared" si="73"/>
        <v>-119.52605695999999</v>
      </c>
      <c r="BN27" s="895">
        <f t="shared" si="74"/>
        <v>-125.11973578</v>
      </c>
      <c r="BO27" s="895">
        <f t="shared" si="75"/>
        <v>-143.45618387000002</v>
      </c>
      <c r="BP27" s="895">
        <f t="shared" si="76"/>
        <v>-135.87623145999999</v>
      </c>
      <c r="BQ27" s="895">
        <f t="shared" si="77"/>
        <v>-135.83733047999999</v>
      </c>
      <c r="BR27" s="895">
        <f t="shared" si="78"/>
        <v>-149.16632741999999</v>
      </c>
      <c r="BS27" s="895">
        <f t="shared" si="79"/>
        <v>-187.91029625000004</v>
      </c>
      <c r="BT27" s="895">
        <f t="shared" si="80"/>
        <v>-201.31700194000001</v>
      </c>
      <c r="BU27" s="895">
        <f t="shared" si="81"/>
        <v>-229.55314714999997</v>
      </c>
      <c r="BV27" s="895">
        <f t="shared" si="82"/>
        <v>-56.399827389999999</v>
      </c>
      <c r="BW27" s="896">
        <f t="shared" si="83"/>
        <v>0</v>
      </c>
    </row>
    <row r="28" spans="1:75" x14ac:dyDescent="0.25">
      <c r="A28" s="48"/>
      <c r="B28" s="49"/>
      <c r="C28" s="983"/>
      <c r="D28" s="51"/>
      <c r="E28" s="52"/>
      <c r="F28" s="52"/>
      <c r="G28" s="53"/>
      <c r="H28" s="983"/>
      <c r="I28" s="51"/>
      <c r="J28" s="52"/>
      <c r="K28" s="52"/>
      <c r="L28" s="53"/>
      <c r="M28" s="983"/>
      <c r="N28" s="51"/>
      <c r="O28" s="52"/>
      <c r="P28" s="52"/>
      <c r="Q28" s="53"/>
      <c r="R28" s="983"/>
      <c r="S28" s="51"/>
      <c r="T28" s="52"/>
      <c r="U28" s="52"/>
      <c r="V28" s="53"/>
      <c r="W28" s="983"/>
      <c r="X28" s="51"/>
      <c r="Y28" s="52"/>
      <c r="Z28" s="52"/>
      <c r="AA28" s="53"/>
      <c r="AB28" s="983"/>
      <c r="AC28" s="51"/>
      <c r="AD28" s="52"/>
      <c r="AE28" s="52"/>
      <c r="AF28" s="53"/>
      <c r="AG28" s="983"/>
      <c r="AH28" s="51"/>
      <c r="AI28" s="52"/>
      <c r="AJ28" s="52"/>
      <c r="AK28" s="53"/>
      <c r="AL28" s="983"/>
      <c r="AM28" s="51"/>
      <c r="AN28" s="52"/>
      <c r="AO28" s="52"/>
      <c r="AP28" s="53"/>
      <c r="AQ28" s="983"/>
      <c r="AR28" s="51"/>
      <c r="AS28" s="52"/>
      <c r="AT28" s="52"/>
      <c r="AU28" s="53"/>
      <c r="AV28" s="983"/>
      <c r="AW28" s="51"/>
      <c r="AX28" s="52"/>
      <c r="AY28" s="52"/>
      <c r="AZ28" s="53"/>
      <c r="BA28" s="983"/>
      <c r="BB28" s="51"/>
      <c r="BC28" s="52"/>
      <c r="BD28" s="52"/>
      <c r="BE28" s="53"/>
      <c r="BF28" s="983"/>
      <c r="BG28" s="51"/>
      <c r="BH28" s="52"/>
      <c r="BI28" s="52"/>
      <c r="BJ28" s="53"/>
      <c r="BK28" s="975"/>
      <c r="BL28" s="70"/>
      <c r="BM28" s="71"/>
      <c r="BN28" s="71"/>
      <c r="BO28" s="71"/>
      <c r="BP28" s="71"/>
      <c r="BQ28" s="71"/>
      <c r="BR28" s="71"/>
      <c r="BS28" s="71"/>
      <c r="BT28" s="71"/>
      <c r="BU28" s="71"/>
      <c r="BV28" s="71"/>
      <c r="BW28" s="72"/>
    </row>
    <row r="29" spans="1:75" s="113" customFormat="1" x14ac:dyDescent="0.25">
      <c r="A29" s="48" t="s">
        <v>33</v>
      </c>
      <c r="B29" s="58"/>
      <c r="C29" s="983"/>
      <c r="D29" s="679">
        <f>D11+D22</f>
        <v>120.01213013999984</v>
      </c>
      <c r="E29" s="680">
        <f t="shared" ref="E29:G29" si="96">E11+E22</f>
        <v>164.24662883000008</v>
      </c>
      <c r="F29" s="680">
        <f t="shared" si="96"/>
        <v>181.55031570000017</v>
      </c>
      <c r="G29" s="681">
        <f t="shared" si="96"/>
        <v>150.59177222999983</v>
      </c>
      <c r="H29" s="983"/>
      <c r="I29" s="679">
        <f>I11+I22</f>
        <v>154.4154309999999</v>
      </c>
      <c r="J29" s="680">
        <f t="shared" ref="J29:L29" si="97">J11+J22</f>
        <v>191.56401505999997</v>
      </c>
      <c r="K29" s="680">
        <f t="shared" si="97"/>
        <v>248.28689237000015</v>
      </c>
      <c r="L29" s="681">
        <f t="shared" si="97"/>
        <v>204.03349644000014</v>
      </c>
      <c r="M29" s="983"/>
      <c r="N29" s="679">
        <f>N11+N22</f>
        <v>204.79273938000017</v>
      </c>
      <c r="O29" s="680">
        <f t="shared" ref="O29:Q29" si="98">O11+O22</f>
        <v>180.46256716000016</v>
      </c>
      <c r="P29" s="680">
        <f t="shared" si="98"/>
        <v>189.65063956999995</v>
      </c>
      <c r="Q29" s="681">
        <f t="shared" si="98"/>
        <v>214.03243955999983</v>
      </c>
      <c r="R29" s="983"/>
      <c r="S29" s="679">
        <f>S11+S22</f>
        <v>250.54091698999991</v>
      </c>
      <c r="T29" s="680">
        <f t="shared" ref="T29:V29" si="99">T11+T22</f>
        <v>328.26591467999981</v>
      </c>
      <c r="U29" s="680">
        <f t="shared" si="99"/>
        <v>356.91248799000005</v>
      </c>
      <c r="V29" s="681">
        <f t="shared" si="99"/>
        <v>336.98956330000021</v>
      </c>
      <c r="W29" s="983"/>
      <c r="X29" s="679">
        <f>X11+X22</f>
        <v>307.74975255000027</v>
      </c>
      <c r="Y29" s="680">
        <f t="shared" ref="Y29:AA29" si="100">Y11+Y22</f>
        <v>226.02433339000015</v>
      </c>
      <c r="Z29" s="680">
        <f t="shared" si="100"/>
        <v>217.51014909999981</v>
      </c>
      <c r="AA29" s="681">
        <f t="shared" si="100"/>
        <v>167.75837373999991</v>
      </c>
      <c r="AB29" s="983"/>
      <c r="AC29" s="679">
        <f>AC11+AC22</f>
        <v>182.36796686999992</v>
      </c>
      <c r="AD29" s="680">
        <f t="shared" ref="AD29:AF29" si="101">AD11+AD22</f>
        <v>154.11643992000006</v>
      </c>
      <c r="AE29" s="680">
        <f t="shared" si="101"/>
        <v>205.32337960999996</v>
      </c>
      <c r="AF29" s="681">
        <f t="shared" si="101"/>
        <v>217.35807973710007</v>
      </c>
      <c r="AG29" s="983"/>
      <c r="AH29" s="679">
        <f>AH11+AH22</f>
        <v>175.33963988999994</v>
      </c>
      <c r="AI29" s="680">
        <f t="shared" ref="AI29:AK29" si="102">AI11+AI22</f>
        <v>258.50598629000001</v>
      </c>
      <c r="AJ29" s="680">
        <f t="shared" si="102"/>
        <v>330.66855395000016</v>
      </c>
      <c r="AK29" s="681">
        <f t="shared" si="102"/>
        <v>226.19200598999987</v>
      </c>
      <c r="AL29" s="983"/>
      <c r="AM29" s="679">
        <f>AM11+AM22</f>
        <v>157.01897612999994</v>
      </c>
      <c r="AN29" s="680">
        <f t="shared" ref="AN29:AP29" si="103">AN11+AN22</f>
        <v>165.00553268999965</v>
      </c>
      <c r="AO29" s="680">
        <f t="shared" si="103"/>
        <v>210.2137137000002</v>
      </c>
      <c r="AP29" s="681">
        <f t="shared" si="103"/>
        <v>184.42779061999988</v>
      </c>
      <c r="AQ29" s="979"/>
      <c r="AR29" s="679">
        <f>AR11+AR22</f>
        <v>230.97035824000011</v>
      </c>
      <c r="AS29" s="680">
        <f t="shared" ref="AS29:AU29" si="104">AS11+AS22</f>
        <v>227.89610317000029</v>
      </c>
      <c r="AT29" s="680">
        <f t="shared" si="104"/>
        <v>272.69377083999984</v>
      </c>
      <c r="AU29" s="681">
        <f t="shared" si="104"/>
        <v>290.43311663000054</v>
      </c>
      <c r="AV29" s="979"/>
      <c r="AW29" s="679">
        <f>AW11+AW22</f>
        <v>331.51842279999983</v>
      </c>
      <c r="AX29" s="680">
        <f t="shared" ref="AX29:AZ29" si="105">AX11+AX22</f>
        <v>382.34541069999977</v>
      </c>
      <c r="AY29" s="680">
        <f t="shared" si="105"/>
        <v>466.99647249000009</v>
      </c>
      <c r="AZ29" s="681">
        <f t="shared" si="105"/>
        <v>381.13809884000034</v>
      </c>
      <c r="BA29" s="979"/>
      <c r="BB29" s="679">
        <f>BB11+BB22</f>
        <v>459.28762113000016</v>
      </c>
      <c r="BC29" s="680">
        <f t="shared" ref="BC29:BE29" si="106">BC11+BC22</f>
        <v>0</v>
      </c>
      <c r="BD29" s="680">
        <f t="shared" si="106"/>
        <v>0</v>
      </c>
      <c r="BE29" s="681">
        <f t="shared" si="106"/>
        <v>0</v>
      </c>
      <c r="BF29" s="979"/>
      <c r="BG29" s="679">
        <f>BG11+BG22</f>
        <v>0</v>
      </c>
      <c r="BH29" s="680">
        <f t="shared" ref="BH29:BJ29" si="107">BH11+BH22</f>
        <v>0</v>
      </c>
      <c r="BI29" s="680">
        <f t="shared" si="107"/>
        <v>0</v>
      </c>
      <c r="BJ29" s="681">
        <f t="shared" si="107"/>
        <v>0</v>
      </c>
      <c r="BK29" s="984"/>
      <c r="BL29" s="888">
        <f t="shared" ref="BL29" si="108">SUM(D29:G29)</f>
        <v>616.40084689999992</v>
      </c>
      <c r="BM29" s="889">
        <f t="shared" ref="BM29" si="109">SUM(I29:L29)</f>
        <v>798.29983487000015</v>
      </c>
      <c r="BN29" s="889">
        <f t="shared" ref="BN29" si="110">SUM(N29:Q29)</f>
        <v>788.93838567000012</v>
      </c>
      <c r="BO29" s="889">
        <f t="shared" ref="BO29" si="111">SUM(S29:V29)</f>
        <v>1272.70888296</v>
      </c>
      <c r="BP29" s="889">
        <f t="shared" ref="BP29" si="112">SUM(X29:AA29)</f>
        <v>919.04260878000014</v>
      </c>
      <c r="BQ29" s="889">
        <f t="shared" ref="BQ29" si="113">SUM(AC29:AF29)</f>
        <v>759.16586613710001</v>
      </c>
      <c r="BR29" s="889">
        <f t="shared" ref="BR29" si="114">SUM(AH29:AK29)</f>
        <v>990.70618611999998</v>
      </c>
      <c r="BS29" s="889">
        <f t="shared" ref="BS29" si="115">SUM(AM29:AP29)</f>
        <v>716.66601313999968</v>
      </c>
      <c r="BT29" s="889">
        <f t="shared" ref="BT29" si="116">SUM(AR29:AU29)</f>
        <v>1021.9933488800008</v>
      </c>
      <c r="BU29" s="889">
        <f t="shared" ref="BU29" si="117">SUM(AW29:AZ29)</f>
        <v>1561.99840483</v>
      </c>
      <c r="BV29" s="889">
        <f t="shared" ref="BV29" si="118">SUM(BB29:BE29)</f>
        <v>459.28762113000016</v>
      </c>
      <c r="BW29" s="890">
        <f t="shared" ref="BW29" si="119">SUM(BG29:BJ29)</f>
        <v>0</v>
      </c>
    </row>
    <row r="30" spans="1:75" x14ac:dyDescent="0.25">
      <c r="A30" s="48"/>
      <c r="B30" s="49"/>
      <c r="C30" s="983"/>
      <c r="D30" s="41"/>
      <c r="E30" s="42"/>
      <c r="F30" s="42"/>
      <c r="G30" s="43"/>
      <c r="H30" s="983"/>
      <c r="I30" s="41"/>
      <c r="J30" s="42"/>
      <c r="K30" s="42"/>
      <c r="L30" s="43"/>
      <c r="M30" s="983"/>
      <c r="N30" s="41"/>
      <c r="O30" s="42"/>
      <c r="P30" s="42"/>
      <c r="Q30" s="43"/>
      <c r="R30" s="983"/>
      <c r="S30" s="41"/>
      <c r="T30" s="42"/>
      <c r="U30" s="42"/>
      <c r="V30" s="43"/>
      <c r="W30" s="983"/>
      <c r="X30" s="41"/>
      <c r="Y30" s="42"/>
      <c r="Z30" s="42"/>
      <c r="AA30" s="43"/>
      <c r="AB30" s="983"/>
      <c r="AC30" s="41"/>
      <c r="AD30" s="42"/>
      <c r="AE30" s="42"/>
      <c r="AF30" s="43"/>
      <c r="AG30" s="983"/>
      <c r="AH30" s="41"/>
      <c r="AI30" s="42"/>
      <c r="AJ30" s="42"/>
      <c r="AK30" s="43"/>
      <c r="AL30" s="983"/>
      <c r="AM30" s="41"/>
      <c r="AN30" s="42"/>
      <c r="AO30" s="42"/>
      <c r="AP30" s="43"/>
      <c r="AQ30" s="983"/>
      <c r="AR30" s="41"/>
      <c r="AS30" s="42"/>
      <c r="AT30" s="42"/>
      <c r="AU30" s="43"/>
      <c r="AV30" s="983"/>
      <c r="AW30" s="41"/>
      <c r="AX30" s="42"/>
      <c r="AY30" s="42"/>
      <c r="AZ30" s="43"/>
      <c r="BA30" s="983"/>
      <c r="BB30" s="41"/>
      <c r="BC30" s="42"/>
      <c r="BD30" s="42"/>
      <c r="BE30" s="43"/>
      <c r="BF30" s="983"/>
      <c r="BG30" s="41"/>
      <c r="BH30" s="42"/>
      <c r="BI30" s="42"/>
      <c r="BJ30" s="43"/>
      <c r="BK30" s="975"/>
      <c r="BL30" s="70"/>
      <c r="BM30" s="71"/>
      <c r="BN30" s="71"/>
      <c r="BO30" s="71"/>
      <c r="BP30" s="71"/>
      <c r="BQ30" s="71"/>
      <c r="BR30" s="71"/>
      <c r="BS30" s="71"/>
      <c r="BT30" s="71"/>
      <c r="BU30" s="71"/>
      <c r="BV30" s="71"/>
      <c r="BW30" s="72"/>
    </row>
    <row r="31" spans="1:75" s="113" customFormat="1" x14ac:dyDescent="0.25">
      <c r="A31" s="48" t="s">
        <v>34</v>
      </c>
      <c r="B31" s="58"/>
      <c r="C31" s="983"/>
      <c r="D31" s="41">
        <f>SUM(D32:D33)</f>
        <v>-84.414625974461757</v>
      </c>
      <c r="E31" s="52">
        <f t="shared" ref="E31:G31" si="120">SUM(E32:E33)</f>
        <v>-96.367970423385287</v>
      </c>
      <c r="F31" s="52">
        <f t="shared" si="120"/>
        <v>-101.91473205999996</v>
      </c>
      <c r="G31" s="53">
        <f t="shared" si="120"/>
        <v>-104.31412766365115</v>
      </c>
      <c r="H31" s="983"/>
      <c r="I31" s="41">
        <f>SUM(I32:I33)</f>
        <v>-106.14772836999997</v>
      </c>
      <c r="J31" s="52">
        <f t="shared" ref="J31:L31" si="121">SUM(J32:J33)</f>
        <v>-118.19602338000001</v>
      </c>
      <c r="K31" s="52">
        <f t="shared" si="121"/>
        <v>-134.58245678000003</v>
      </c>
      <c r="L31" s="53">
        <f t="shared" si="121"/>
        <v>-127.98961788</v>
      </c>
      <c r="M31" s="983"/>
      <c r="N31" s="41">
        <f>SUM(N32:N33)</f>
        <v>-128.87870831000001</v>
      </c>
      <c r="O31" s="52">
        <f t="shared" ref="O31:Q31" si="122">SUM(O32:O33)</f>
        <v>-116.83569912999999</v>
      </c>
      <c r="P31" s="52">
        <f t="shared" si="122"/>
        <v>-127.38804459000004</v>
      </c>
      <c r="Q31" s="53">
        <f t="shared" si="122"/>
        <v>-149.55336738</v>
      </c>
      <c r="R31" s="983"/>
      <c r="S31" s="41">
        <f>SUM(S32:S33)</f>
        <v>-140.13108420999998</v>
      </c>
      <c r="T31" s="52">
        <f t="shared" ref="T31:V31" si="123">SUM(T32:T33)</f>
        <v>-162.64377335000003</v>
      </c>
      <c r="U31" s="52">
        <f t="shared" si="123"/>
        <v>-183.20773566000003</v>
      </c>
      <c r="V31" s="53">
        <f t="shared" si="123"/>
        <v>-204.86683674999995</v>
      </c>
      <c r="W31" s="983"/>
      <c r="X31" s="41">
        <f>SUM(X32:X33)</f>
        <v>-147.97883340999996</v>
      </c>
      <c r="Y31" s="52">
        <f t="shared" ref="Y31:AA31" si="124">SUM(Y32:Y33)</f>
        <v>-149.48301941000005</v>
      </c>
      <c r="Z31" s="52">
        <f t="shared" si="124"/>
        <v>-156.15441330999997</v>
      </c>
      <c r="AA31" s="53">
        <f t="shared" si="124"/>
        <v>-162.76669218000004</v>
      </c>
      <c r="AB31" s="983"/>
      <c r="AC31" s="41">
        <f>SUM(AC32:AC33)</f>
        <v>-155.41507178000001</v>
      </c>
      <c r="AD31" s="52">
        <f t="shared" ref="AD31:AF31" si="125">SUM(AD32:AD33)</f>
        <v>-157.17015037000002</v>
      </c>
      <c r="AE31" s="52">
        <f t="shared" si="125"/>
        <v>-172.91006163999998</v>
      </c>
      <c r="AF31" s="53">
        <f t="shared" si="125"/>
        <v>-182.50595191999997</v>
      </c>
      <c r="AG31" s="983"/>
      <c r="AH31" s="41">
        <f>SUM(AH32:AH33)</f>
        <v>-166.73545315000001</v>
      </c>
      <c r="AI31" s="52">
        <f t="shared" ref="AI31:AK31" si="126">SUM(AI32:AI33)</f>
        <v>-177.57407479</v>
      </c>
      <c r="AJ31" s="52">
        <f t="shared" si="126"/>
        <v>-193.92418303999997</v>
      </c>
      <c r="AK31" s="53">
        <f t="shared" si="126"/>
        <v>-197.29497049999998</v>
      </c>
      <c r="AL31" s="983"/>
      <c r="AM31" s="41">
        <f>SUM(AM32:AM33)</f>
        <v>-172.29559973165618</v>
      </c>
      <c r="AN31" s="52">
        <f t="shared" ref="AN31:AP31" si="127">SUM(AN32:AN33)</f>
        <v>-173.2548851797624</v>
      </c>
      <c r="AO31" s="52">
        <f t="shared" si="127"/>
        <v>-182.47995545782183</v>
      </c>
      <c r="AP31" s="53">
        <f t="shared" si="127"/>
        <v>-196.12067538485371</v>
      </c>
      <c r="AQ31" s="979"/>
      <c r="AR31" s="41">
        <f>SUM(AR32:AR33)</f>
        <v>-194.25276743000006</v>
      </c>
      <c r="AS31" s="52">
        <f t="shared" ref="AS31:AU31" si="128">SUM(AS32:AS33)</f>
        <v>-179.01037449999998</v>
      </c>
      <c r="AT31" s="52">
        <f t="shared" si="128"/>
        <v>-218.9115108100001</v>
      </c>
      <c r="AU31" s="53">
        <f t="shared" si="128"/>
        <v>-227.42462030999991</v>
      </c>
      <c r="AV31" s="979"/>
      <c r="AW31" s="41">
        <f>SUM(AW32:AW33)</f>
        <v>-223.50871513999999</v>
      </c>
      <c r="AX31" s="52">
        <f t="shared" ref="AX31:AZ31" si="129">SUM(AX32:AX33)</f>
        <v>-228.37543789999995</v>
      </c>
      <c r="AY31" s="52">
        <f t="shared" si="129"/>
        <v>-251.94954572999993</v>
      </c>
      <c r="AZ31" s="53">
        <f t="shared" si="129"/>
        <v>-264.41398482000005</v>
      </c>
      <c r="BA31" s="979"/>
      <c r="BB31" s="41">
        <f>SUM(BB32:BB33)</f>
        <v>-198.70475891260003</v>
      </c>
      <c r="BC31" s="52">
        <f t="shared" ref="BC31:BE31" si="130">SUM(BC32:BC33)</f>
        <v>0</v>
      </c>
      <c r="BD31" s="52">
        <f t="shared" si="130"/>
        <v>0</v>
      </c>
      <c r="BE31" s="53">
        <f t="shared" si="130"/>
        <v>0</v>
      </c>
      <c r="BF31" s="979"/>
      <c r="BG31" s="41">
        <f>SUM(BG32:BG33)</f>
        <v>0</v>
      </c>
      <c r="BH31" s="52">
        <f t="shared" ref="BH31:BJ31" si="131">SUM(BH32:BH33)</f>
        <v>0</v>
      </c>
      <c r="BI31" s="52">
        <f t="shared" si="131"/>
        <v>0</v>
      </c>
      <c r="BJ31" s="53">
        <f t="shared" si="131"/>
        <v>0</v>
      </c>
      <c r="BK31" s="984"/>
      <c r="BL31" s="888">
        <f t="shared" ref="BL31:BL33" si="132">SUM(D31:G31)</f>
        <v>-387.01145612149816</v>
      </c>
      <c r="BM31" s="889">
        <f t="shared" ref="BM31:BM33" si="133">SUM(I31:L31)</f>
        <v>-486.91582641000002</v>
      </c>
      <c r="BN31" s="889">
        <f t="shared" ref="BN31:BN33" si="134">SUM(N31:Q31)</f>
        <v>-522.65581941000005</v>
      </c>
      <c r="BO31" s="889">
        <f t="shared" ref="BO31:BO33" si="135">SUM(S31:V31)</f>
        <v>-690.84942996999996</v>
      </c>
      <c r="BP31" s="889">
        <f t="shared" ref="BP31:BP33" si="136">SUM(X31:AA31)</f>
        <v>-616.38295831000005</v>
      </c>
      <c r="BQ31" s="889">
        <f t="shared" ref="BQ31:BQ33" si="137">SUM(AC31:AF31)</f>
        <v>-668.00123570999995</v>
      </c>
      <c r="BR31" s="889">
        <f t="shared" ref="BR31:BR33" si="138">SUM(AH31:AK31)</f>
        <v>-735.52868147999993</v>
      </c>
      <c r="BS31" s="889">
        <f t="shared" ref="BS31:BS33" si="139">SUM(AM31:AP31)</f>
        <v>-724.15111575409412</v>
      </c>
      <c r="BT31" s="889">
        <f t="shared" ref="BT31:BT33" si="140">SUM(AR31:AU31)</f>
        <v>-819.59927305000008</v>
      </c>
      <c r="BU31" s="889">
        <f t="shared" ref="BU31:BU33" si="141">SUM(AW31:AZ31)</f>
        <v>-968.24768358999995</v>
      </c>
      <c r="BV31" s="889">
        <f t="shared" ref="BV31:BV33" si="142">SUM(BB31:BE31)</f>
        <v>-198.70475891260003</v>
      </c>
      <c r="BW31" s="890">
        <f t="shared" ref="BW31:BW33" si="143">SUM(BG31:BJ31)</f>
        <v>0</v>
      </c>
    </row>
    <row r="32" spans="1:75" x14ac:dyDescent="0.25">
      <c r="A32" s="59" t="s">
        <v>35</v>
      </c>
      <c r="B32" s="49"/>
      <c r="C32" s="969"/>
      <c r="D32" s="60">
        <v>-44.024005250000009</v>
      </c>
      <c r="E32" s="682">
        <v>-45.462373359999994</v>
      </c>
      <c r="F32" s="682">
        <v>-51.158447219999992</v>
      </c>
      <c r="G32" s="68">
        <v>-51.067149110000003</v>
      </c>
      <c r="H32" s="969"/>
      <c r="I32" s="60">
        <v>-52.963654879999986</v>
      </c>
      <c r="J32" s="682">
        <v>-60.707345499999995</v>
      </c>
      <c r="K32" s="682">
        <v>-63.470769639999993</v>
      </c>
      <c r="L32" s="68">
        <v>-59.024914940000002</v>
      </c>
      <c r="M32" s="969"/>
      <c r="N32" s="60">
        <v>-61.341249170000005</v>
      </c>
      <c r="O32" s="682">
        <v>-58.235179000000002</v>
      </c>
      <c r="P32" s="682">
        <v>-68.43010812</v>
      </c>
      <c r="Q32" s="68">
        <v>-71.349683940000006</v>
      </c>
      <c r="R32" s="969"/>
      <c r="S32" s="60">
        <v>-71.616921879999992</v>
      </c>
      <c r="T32" s="682">
        <v>-84.202391140000003</v>
      </c>
      <c r="U32" s="682">
        <v>-93.304211980000005</v>
      </c>
      <c r="V32" s="68">
        <v>-97.438569700000002</v>
      </c>
      <c r="W32" s="969"/>
      <c r="X32" s="60">
        <v>-69.603116470000003</v>
      </c>
      <c r="Y32" s="682">
        <v>-67.619427920000007</v>
      </c>
      <c r="Z32" s="682">
        <v>-70.373487049999994</v>
      </c>
      <c r="AA32" s="68">
        <v>-67.557648089999986</v>
      </c>
      <c r="AB32" s="969"/>
      <c r="AC32" s="60">
        <v>-70.996536120000002</v>
      </c>
      <c r="AD32" s="682">
        <v>-70.145743190000005</v>
      </c>
      <c r="AE32" s="682">
        <v>-83.699229129999992</v>
      </c>
      <c r="AF32" s="68">
        <v>-88.181441939999999</v>
      </c>
      <c r="AG32" s="969"/>
      <c r="AH32" s="60">
        <v>-77.970835340000008</v>
      </c>
      <c r="AI32" s="682">
        <v>-82.596163560000008</v>
      </c>
      <c r="AJ32" s="682">
        <v>-95.009104829999984</v>
      </c>
      <c r="AK32" s="68">
        <v>-77.520053910000001</v>
      </c>
      <c r="AL32" s="969"/>
      <c r="AM32" s="60">
        <v>-81.415654759999995</v>
      </c>
      <c r="AN32" s="682">
        <v>-83.210515079999951</v>
      </c>
      <c r="AO32" s="682">
        <v>-86.446684890000071</v>
      </c>
      <c r="AP32" s="68">
        <v>-77.740380160000086</v>
      </c>
      <c r="AQ32" s="982"/>
      <c r="AR32" s="60">
        <v>-84.511648420000014</v>
      </c>
      <c r="AS32" s="682">
        <v>-89.844515259999966</v>
      </c>
      <c r="AT32" s="682">
        <v>-105.47699705000004</v>
      </c>
      <c r="AU32" s="68">
        <v>-106.79134287000001</v>
      </c>
      <c r="AV32" s="982"/>
      <c r="AW32" s="60">
        <v>-100.71055970999998</v>
      </c>
      <c r="AX32" s="682">
        <v>-109.67538065999996</v>
      </c>
      <c r="AY32" s="682">
        <v>-127.51701834999996</v>
      </c>
      <c r="AZ32" s="68">
        <v>-133.06172211000006</v>
      </c>
      <c r="BA32" s="982"/>
      <c r="BB32" s="60">
        <v>-105.66191865</v>
      </c>
      <c r="BC32" s="682">
        <v>0</v>
      </c>
      <c r="BD32" s="682">
        <v>0</v>
      </c>
      <c r="BE32" s="68">
        <v>0</v>
      </c>
      <c r="BF32" s="982"/>
      <c r="BG32" s="60">
        <v>0</v>
      </c>
      <c r="BH32" s="682">
        <v>0</v>
      </c>
      <c r="BI32" s="682">
        <v>0</v>
      </c>
      <c r="BJ32" s="68">
        <v>0</v>
      </c>
      <c r="BK32" s="975"/>
      <c r="BL32" s="894">
        <f t="shared" si="132"/>
        <v>-191.71197494</v>
      </c>
      <c r="BM32" s="895">
        <f t="shared" si="133"/>
        <v>-236.16668495999997</v>
      </c>
      <c r="BN32" s="895">
        <f t="shared" si="134"/>
        <v>-259.35622023000002</v>
      </c>
      <c r="BO32" s="895">
        <f t="shared" si="135"/>
        <v>-346.56209469999999</v>
      </c>
      <c r="BP32" s="895">
        <f t="shared" si="136"/>
        <v>-275.15367952999998</v>
      </c>
      <c r="BQ32" s="895">
        <f t="shared" si="137"/>
        <v>-313.02295038</v>
      </c>
      <c r="BR32" s="895">
        <f t="shared" si="138"/>
        <v>-333.09615764</v>
      </c>
      <c r="BS32" s="895">
        <f t="shared" si="139"/>
        <v>-328.8132348900001</v>
      </c>
      <c r="BT32" s="895">
        <f t="shared" si="140"/>
        <v>-386.62450360000003</v>
      </c>
      <c r="BU32" s="895">
        <f t="shared" si="141"/>
        <v>-470.96468082999996</v>
      </c>
      <c r="BV32" s="895">
        <f t="shared" si="142"/>
        <v>-105.66191865</v>
      </c>
      <c r="BW32" s="896">
        <f t="shared" si="143"/>
        <v>0</v>
      </c>
    </row>
    <row r="33" spans="1:75" x14ac:dyDescent="0.25">
      <c r="A33" s="59" t="s">
        <v>36</v>
      </c>
      <c r="B33" s="49"/>
      <c r="C33" s="969"/>
      <c r="D33" s="60">
        <v>-40.390620724461748</v>
      </c>
      <c r="E33" s="61">
        <v>-50.905597063385301</v>
      </c>
      <c r="F33" s="61">
        <v>-50.756284839999971</v>
      </c>
      <c r="G33" s="62">
        <v>-53.246978553651147</v>
      </c>
      <c r="H33" s="969"/>
      <c r="I33" s="60">
        <v>-53.184073489999982</v>
      </c>
      <c r="J33" s="61">
        <v>-57.488677880000019</v>
      </c>
      <c r="K33" s="61">
        <v>-71.111687140000029</v>
      </c>
      <c r="L33" s="62">
        <v>-68.964702939999995</v>
      </c>
      <c r="M33" s="969"/>
      <c r="N33" s="60">
        <v>-67.53745914000001</v>
      </c>
      <c r="O33" s="61">
        <v>-58.60052013</v>
      </c>
      <c r="P33" s="61">
        <v>-58.957936470000035</v>
      </c>
      <c r="Q33" s="62">
        <v>-78.203683439999978</v>
      </c>
      <c r="R33" s="969"/>
      <c r="S33" s="60">
        <v>-68.514162329999976</v>
      </c>
      <c r="T33" s="61">
        <v>-78.441382210000029</v>
      </c>
      <c r="U33" s="61">
        <v>-89.903523680000021</v>
      </c>
      <c r="V33" s="62">
        <v>-107.42826704999995</v>
      </c>
      <c r="W33" s="969"/>
      <c r="X33" s="60">
        <v>-78.375716939999961</v>
      </c>
      <c r="Y33" s="61">
        <v>-81.863591490000033</v>
      </c>
      <c r="Z33" s="61">
        <v>-85.780926259999973</v>
      </c>
      <c r="AA33" s="62">
        <v>-95.209044090000049</v>
      </c>
      <c r="AB33" s="969"/>
      <c r="AC33" s="60">
        <v>-84.418535660000018</v>
      </c>
      <c r="AD33" s="61">
        <v>-87.024407180000011</v>
      </c>
      <c r="AE33" s="61">
        <v>-89.210832510000003</v>
      </c>
      <c r="AF33" s="62">
        <v>-94.324509979999988</v>
      </c>
      <c r="AG33" s="969"/>
      <c r="AH33" s="60">
        <v>-88.764617810000004</v>
      </c>
      <c r="AI33" s="61">
        <v>-94.977911229999989</v>
      </c>
      <c r="AJ33" s="61">
        <v>-98.91507820999999</v>
      </c>
      <c r="AK33" s="62">
        <v>-119.77491658999999</v>
      </c>
      <c r="AL33" s="969"/>
      <c r="AM33" s="60">
        <v>-90.879944971656172</v>
      </c>
      <c r="AN33" s="61">
        <v>-90.044370099762446</v>
      </c>
      <c r="AO33" s="61">
        <v>-96.033270567821759</v>
      </c>
      <c r="AP33" s="62">
        <v>-118.38029522485361</v>
      </c>
      <c r="AQ33" s="982"/>
      <c r="AR33" s="60">
        <v>-109.74111901000003</v>
      </c>
      <c r="AS33" s="61">
        <v>-89.165859240000017</v>
      </c>
      <c r="AT33" s="61">
        <v>-113.43451376000007</v>
      </c>
      <c r="AU33" s="62">
        <v>-120.63327743999989</v>
      </c>
      <c r="AV33" s="982"/>
      <c r="AW33" s="60">
        <v>-122.79815542999999</v>
      </c>
      <c r="AX33" s="61">
        <v>-118.70005723999999</v>
      </c>
      <c r="AY33" s="61">
        <v>-124.43252737999997</v>
      </c>
      <c r="AZ33" s="62">
        <v>-131.35226270999999</v>
      </c>
      <c r="BA33" s="982"/>
      <c r="BB33" s="60">
        <v>-93.042840262600009</v>
      </c>
      <c r="BC33" s="61">
        <v>0</v>
      </c>
      <c r="BD33" s="61">
        <v>0</v>
      </c>
      <c r="BE33" s="62">
        <v>0</v>
      </c>
      <c r="BF33" s="982"/>
      <c r="BG33" s="60">
        <v>0</v>
      </c>
      <c r="BH33" s="61">
        <v>0</v>
      </c>
      <c r="BI33" s="61">
        <v>0</v>
      </c>
      <c r="BJ33" s="62">
        <v>0</v>
      </c>
      <c r="BK33" s="975"/>
      <c r="BL33" s="894">
        <f t="shared" si="132"/>
        <v>-195.29948118149815</v>
      </c>
      <c r="BM33" s="895">
        <f t="shared" si="133"/>
        <v>-250.74914145000002</v>
      </c>
      <c r="BN33" s="895">
        <f t="shared" si="134"/>
        <v>-263.29959918000003</v>
      </c>
      <c r="BO33" s="895">
        <f t="shared" si="135"/>
        <v>-344.28733526999997</v>
      </c>
      <c r="BP33" s="895">
        <f t="shared" si="136"/>
        <v>-341.22927878000002</v>
      </c>
      <c r="BQ33" s="895">
        <f t="shared" si="137"/>
        <v>-354.97828533000006</v>
      </c>
      <c r="BR33" s="895">
        <f t="shared" si="138"/>
        <v>-402.43252383999993</v>
      </c>
      <c r="BS33" s="895">
        <f t="shared" si="139"/>
        <v>-395.33788086409402</v>
      </c>
      <c r="BT33" s="895">
        <f t="shared" si="140"/>
        <v>-432.97476945000005</v>
      </c>
      <c r="BU33" s="895">
        <f t="shared" si="141"/>
        <v>-497.28300275999993</v>
      </c>
      <c r="BV33" s="895">
        <f t="shared" si="142"/>
        <v>-93.042840262600009</v>
      </c>
      <c r="BW33" s="896">
        <f t="shared" si="143"/>
        <v>0</v>
      </c>
    </row>
    <row r="34" spans="1:75" x14ac:dyDescent="0.25">
      <c r="A34" s="48"/>
      <c r="B34" s="49"/>
      <c r="C34" s="969"/>
      <c r="D34" s="60"/>
      <c r="E34" s="67"/>
      <c r="F34" s="67"/>
      <c r="G34" s="68"/>
      <c r="H34" s="969"/>
      <c r="I34" s="60"/>
      <c r="J34" s="67"/>
      <c r="K34" s="67"/>
      <c r="L34" s="68"/>
      <c r="M34" s="969"/>
      <c r="N34" s="60"/>
      <c r="O34" s="67"/>
      <c r="P34" s="67"/>
      <c r="Q34" s="68"/>
      <c r="R34" s="969"/>
      <c r="S34" s="60"/>
      <c r="T34" s="67"/>
      <c r="U34" s="67"/>
      <c r="V34" s="68"/>
      <c r="W34" s="969"/>
      <c r="X34" s="60"/>
      <c r="Y34" s="67"/>
      <c r="Z34" s="67"/>
      <c r="AA34" s="68"/>
      <c r="AB34" s="969"/>
      <c r="AC34" s="60"/>
      <c r="AD34" s="67"/>
      <c r="AE34" s="67"/>
      <c r="AF34" s="68"/>
      <c r="AG34" s="969"/>
      <c r="AH34" s="60"/>
      <c r="AI34" s="67"/>
      <c r="AJ34" s="67"/>
      <c r="AK34" s="68"/>
      <c r="AL34" s="969"/>
      <c r="AM34" s="60"/>
      <c r="AN34" s="67"/>
      <c r="AO34" s="67"/>
      <c r="AP34" s="68"/>
      <c r="AQ34" s="969"/>
      <c r="AR34" s="60"/>
      <c r="AS34" s="67"/>
      <c r="AT34" s="67"/>
      <c r="AU34" s="68"/>
      <c r="AV34" s="969"/>
      <c r="AW34" s="60"/>
      <c r="AX34" s="67"/>
      <c r="AY34" s="67"/>
      <c r="AZ34" s="68"/>
      <c r="BA34" s="969"/>
      <c r="BB34" s="60"/>
      <c r="BC34" s="67"/>
      <c r="BD34" s="67"/>
      <c r="BE34" s="68"/>
      <c r="BF34" s="969"/>
      <c r="BG34" s="60"/>
      <c r="BH34" s="67"/>
      <c r="BI34" s="67"/>
      <c r="BJ34" s="68"/>
      <c r="BK34" s="975"/>
      <c r="BL34" s="55"/>
      <c r="BM34" s="56"/>
      <c r="BN34" s="56"/>
      <c r="BO34" s="56"/>
      <c r="BP34" s="56"/>
      <c r="BQ34" s="56"/>
      <c r="BR34" s="56"/>
      <c r="BS34" s="56"/>
      <c r="BT34" s="56"/>
      <c r="BU34" s="56"/>
      <c r="BV34" s="56"/>
      <c r="BW34" s="57"/>
    </row>
    <row r="35" spans="1:75" s="123" customFormat="1" x14ac:dyDescent="0.25">
      <c r="A35" s="683" t="s">
        <v>37</v>
      </c>
      <c r="B35" s="53"/>
      <c r="D35" s="683">
        <v>2.0530815800000002</v>
      </c>
      <c r="E35" s="52">
        <v>8.8591900000000071E-2</v>
      </c>
      <c r="F35" s="52">
        <v>3.4115075900000007</v>
      </c>
      <c r="G35" s="53">
        <v>-4.6596541799999995</v>
      </c>
      <c r="I35" s="683">
        <v>-0.13133521999999997</v>
      </c>
      <c r="J35" s="52">
        <v>0.12939462999999998</v>
      </c>
      <c r="K35" s="52">
        <v>0.14159040999999997</v>
      </c>
      <c r="L35" s="53">
        <v>0.32270455000000003</v>
      </c>
      <c r="N35" s="683">
        <v>3.7513259999999993E-2</v>
      </c>
      <c r="O35" s="52">
        <v>9.4321590000000011E-2</v>
      </c>
      <c r="P35" s="52">
        <v>-0.18458974999999994</v>
      </c>
      <c r="Q35" s="53">
        <v>-1.8350698300000001</v>
      </c>
      <c r="S35" s="683">
        <v>0.17899022000000001</v>
      </c>
      <c r="T35" s="52">
        <v>0.14519258999999993</v>
      </c>
      <c r="U35" s="52">
        <v>0.10923563</v>
      </c>
      <c r="V35" s="53">
        <v>-1.11591828</v>
      </c>
      <c r="X35" s="683">
        <v>0.17188131000000004</v>
      </c>
      <c r="Y35" s="52">
        <v>0.15085086000000003</v>
      </c>
      <c r="Z35" s="52">
        <v>-0.16204947999999994</v>
      </c>
      <c r="AA35" s="53">
        <v>-3.55435576</v>
      </c>
      <c r="AC35" s="683">
        <v>-0.90675967999999996</v>
      </c>
      <c r="AD35" s="52">
        <v>-0.82765056000000004</v>
      </c>
      <c r="AE35" s="52">
        <v>5.5737589999999962E-2</v>
      </c>
      <c r="AF35" s="53">
        <v>-0.56189191000000005</v>
      </c>
      <c r="AH35" s="683">
        <v>-0.39047154999999995</v>
      </c>
      <c r="AI35" s="52">
        <v>-0.78168821000000044</v>
      </c>
      <c r="AJ35" s="52">
        <v>-8.159204260000001</v>
      </c>
      <c r="AK35" s="53">
        <v>-2.5067060999999997</v>
      </c>
      <c r="AM35" s="683">
        <v>0.26738565000000003</v>
      </c>
      <c r="AN35" s="52">
        <v>0.12502017999999998</v>
      </c>
      <c r="AO35" s="52">
        <v>-7.7041289999999915E-2</v>
      </c>
      <c r="AP35" s="53">
        <v>-13.762952680000001</v>
      </c>
      <c r="AQ35" s="979"/>
      <c r="AR35" s="683">
        <v>-0.15601112999999994</v>
      </c>
      <c r="AS35" s="52">
        <v>-5.5227699999999607E-3</v>
      </c>
      <c r="AT35" s="52">
        <v>-0.44376959000000077</v>
      </c>
      <c r="AU35" s="53">
        <v>-5.0193233100000016</v>
      </c>
      <c r="AV35" s="979"/>
      <c r="AW35" s="683">
        <v>0.27744177000000003</v>
      </c>
      <c r="AX35" s="52">
        <v>9.5175320000000299E-2</v>
      </c>
      <c r="AY35" s="52">
        <v>-0.22341046999999997</v>
      </c>
      <c r="AZ35" s="53">
        <v>-1.0641210000000001</v>
      </c>
      <c r="BA35" s="979"/>
      <c r="BB35" s="683">
        <v>0.41433115999999998</v>
      </c>
      <c r="BC35" s="52">
        <v>0</v>
      </c>
      <c r="BD35" s="52">
        <v>0</v>
      </c>
      <c r="BE35" s="53">
        <v>0</v>
      </c>
      <c r="BF35" s="979"/>
      <c r="BG35" s="683">
        <v>0</v>
      </c>
      <c r="BH35" s="52">
        <v>0</v>
      </c>
      <c r="BI35" s="52">
        <v>0</v>
      </c>
      <c r="BJ35" s="53">
        <v>0</v>
      </c>
      <c r="BK35" s="985"/>
      <c r="BL35" s="888">
        <f t="shared" ref="BL35" si="144">SUM(D35:G35)</f>
        <v>0.89352689000000129</v>
      </c>
      <c r="BM35" s="889">
        <f t="shared" ref="BM35" si="145">SUM(I35:L35)</f>
        <v>0.46235437000000001</v>
      </c>
      <c r="BN35" s="889">
        <f t="shared" ref="BN35" si="146">SUM(N35:Q35)</f>
        <v>-1.8878247300000002</v>
      </c>
      <c r="BO35" s="889">
        <f t="shared" ref="BO35" si="147">SUM(S35:V35)</f>
        <v>-0.68249984000000008</v>
      </c>
      <c r="BP35" s="889">
        <f t="shared" ref="BP35" si="148">SUM(X35:AA35)</f>
        <v>-3.3936730699999997</v>
      </c>
      <c r="BQ35" s="889">
        <f t="shared" ref="BQ35" si="149">SUM(AC35:AF35)</f>
        <v>-2.2405645600000001</v>
      </c>
      <c r="BR35" s="889">
        <f t="shared" ref="BR35" si="150">SUM(AH35:AK35)</f>
        <v>-11.838070120000001</v>
      </c>
      <c r="BS35" s="889">
        <f t="shared" ref="BS35" si="151">SUM(AM35:AP35)</f>
        <v>-13.447588140000001</v>
      </c>
      <c r="BT35" s="889">
        <f t="shared" ref="BT35" si="152">SUM(AR35:AU35)</f>
        <v>-5.6246268000000024</v>
      </c>
      <c r="BU35" s="889">
        <f t="shared" ref="BU35" si="153">SUM(AW35:AZ35)</f>
        <v>-0.91491437999999969</v>
      </c>
      <c r="BV35" s="889">
        <f t="shared" ref="BV35" si="154">SUM(BB35:BE35)</f>
        <v>0.41433115999999998</v>
      </c>
      <c r="BW35" s="890">
        <f t="shared" ref="BW35" si="155">SUM(BG35:BJ35)</f>
        <v>0</v>
      </c>
    </row>
    <row r="36" spans="1:75" s="113" customFormat="1" x14ac:dyDescent="0.25">
      <c r="A36" s="48"/>
      <c r="B36" s="58"/>
      <c r="D36" s="48"/>
      <c r="E36" s="101"/>
      <c r="F36" s="101"/>
      <c r="G36" s="58"/>
      <c r="I36" s="48"/>
      <c r="J36" s="101"/>
      <c r="K36" s="101"/>
      <c r="L36" s="58"/>
      <c r="N36" s="48"/>
      <c r="O36" s="101"/>
      <c r="P36" s="101"/>
      <c r="Q36" s="58"/>
      <c r="S36" s="48"/>
      <c r="T36" s="101"/>
      <c r="U36" s="101"/>
      <c r="V36" s="58"/>
      <c r="X36" s="48"/>
      <c r="Y36" s="101"/>
      <c r="Z36" s="101"/>
      <c r="AA36" s="58"/>
      <c r="AC36" s="48"/>
      <c r="AD36" s="101"/>
      <c r="AE36" s="101"/>
      <c r="AF36" s="58"/>
      <c r="AH36" s="48"/>
      <c r="AI36" s="101"/>
      <c r="AJ36" s="101"/>
      <c r="AK36" s="58"/>
      <c r="AM36" s="48"/>
      <c r="AN36" s="101"/>
      <c r="AO36" s="101"/>
      <c r="AP36" s="58"/>
      <c r="AR36" s="48"/>
      <c r="AS36" s="101"/>
      <c r="AT36" s="101"/>
      <c r="AU36" s="58"/>
      <c r="AW36" s="48"/>
      <c r="AX36" s="101"/>
      <c r="AY36" s="101"/>
      <c r="AZ36" s="58"/>
      <c r="BB36" s="48"/>
      <c r="BC36" s="101"/>
      <c r="BD36" s="101"/>
      <c r="BE36" s="58"/>
      <c r="BG36" s="48"/>
      <c r="BH36" s="101"/>
      <c r="BI36" s="101"/>
      <c r="BJ36" s="58"/>
      <c r="BK36" s="983"/>
      <c r="BL36" s="70"/>
      <c r="BM36" s="71"/>
      <c r="BN36" s="71"/>
      <c r="BO36" s="71"/>
      <c r="BP36" s="71"/>
      <c r="BQ36" s="71"/>
      <c r="BR36" s="71"/>
      <c r="BS36" s="71"/>
      <c r="BT36" s="71"/>
      <c r="BU36" s="71"/>
      <c r="BV36" s="71"/>
      <c r="BW36" s="72"/>
    </row>
    <row r="37" spans="1:75" s="113" customFormat="1" x14ac:dyDescent="0.25">
      <c r="A37" s="48" t="s">
        <v>38</v>
      </c>
      <c r="B37" s="58"/>
      <c r="C37" s="983"/>
      <c r="D37" s="41">
        <v>-0.54213831000000001</v>
      </c>
      <c r="E37" s="52">
        <v>0.1931863299999998</v>
      </c>
      <c r="F37" s="52">
        <v>-0.93320179000000003</v>
      </c>
      <c r="G37" s="53">
        <v>-0.21587664000000001</v>
      </c>
      <c r="H37" s="983"/>
      <c r="I37" s="41">
        <v>2.3112680000000007E-2</v>
      </c>
      <c r="J37" s="52">
        <v>-0.26790352999999995</v>
      </c>
      <c r="K37" s="52">
        <v>-0.68756092000000013</v>
      </c>
      <c r="L37" s="53">
        <v>-2.3254694200000001</v>
      </c>
      <c r="M37" s="983"/>
      <c r="N37" s="41">
        <v>-0.26754151999999992</v>
      </c>
      <c r="O37" s="52">
        <v>-1.1770660000000004E-2</v>
      </c>
      <c r="P37" s="52">
        <v>6.7628439999999998E-2</v>
      </c>
      <c r="Q37" s="53">
        <v>6.2739280000000022E-2</v>
      </c>
      <c r="R37" s="983"/>
      <c r="S37" s="41">
        <v>-2.6367260000000062E-2</v>
      </c>
      <c r="T37" s="52">
        <v>-1.2445648100000062</v>
      </c>
      <c r="U37" s="52">
        <v>-0.48852203999999982</v>
      </c>
      <c r="V37" s="53">
        <v>0.12378691999999993</v>
      </c>
      <c r="W37" s="983"/>
      <c r="X37" s="41">
        <v>0.27125915</v>
      </c>
      <c r="Y37" s="52">
        <v>1.16902762</v>
      </c>
      <c r="Z37" s="52">
        <v>0.73013470000000003</v>
      </c>
      <c r="AA37" s="53">
        <v>6.7402113300000011</v>
      </c>
      <c r="AB37" s="983"/>
      <c r="AC37" s="41">
        <v>49.364254250000002</v>
      </c>
      <c r="AD37" s="52">
        <v>9.4281589999999971E-2</v>
      </c>
      <c r="AE37" s="52">
        <v>2.6407774000000002</v>
      </c>
      <c r="AF37" s="53">
        <v>0.32697648000000012</v>
      </c>
      <c r="AG37" s="983"/>
      <c r="AH37" s="41">
        <v>1.8975896000000001</v>
      </c>
      <c r="AI37" s="52">
        <v>1.02711945</v>
      </c>
      <c r="AJ37" s="52">
        <v>1.9941977999999998</v>
      </c>
      <c r="AK37" s="53">
        <v>208.86972958000001</v>
      </c>
      <c r="AL37" s="983"/>
      <c r="AM37" s="41">
        <v>1.2874715100000003</v>
      </c>
      <c r="AN37" s="52">
        <v>0.93096849000000037</v>
      </c>
      <c r="AO37" s="52">
        <v>0.82306220999999946</v>
      </c>
      <c r="AP37" s="53">
        <v>5.0582794300000007</v>
      </c>
      <c r="AQ37" s="979"/>
      <c r="AR37" s="41">
        <v>71.938655789999999</v>
      </c>
      <c r="AS37" s="52">
        <v>1.2638687999999971</v>
      </c>
      <c r="AT37" s="52">
        <v>0.79250556000001726</v>
      </c>
      <c r="AU37" s="53">
        <v>85.161010839999975</v>
      </c>
      <c r="AV37" s="979"/>
      <c r="AW37" s="41">
        <v>1.5146344300000001</v>
      </c>
      <c r="AX37" s="52">
        <v>0.22972026999999978</v>
      </c>
      <c r="AY37" s="52">
        <v>22.006949050000006</v>
      </c>
      <c r="AZ37" s="53">
        <v>4.0966585999999863</v>
      </c>
      <c r="BA37" s="979"/>
      <c r="BB37" s="41">
        <v>10.322201100000001</v>
      </c>
      <c r="BC37" s="52">
        <v>0</v>
      </c>
      <c r="BD37" s="52">
        <v>0</v>
      </c>
      <c r="BE37" s="53">
        <v>0</v>
      </c>
      <c r="BF37" s="979"/>
      <c r="BG37" s="41">
        <v>0</v>
      </c>
      <c r="BH37" s="52">
        <v>0</v>
      </c>
      <c r="BI37" s="52">
        <v>0</v>
      </c>
      <c r="BJ37" s="53">
        <v>0</v>
      </c>
      <c r="BK37" s="984"/>
      <c r="BL37" s="888">
        <f t="shared" ref="BL37" si="156">SUM(D37:G37)</f>
        <v>-1.4980304100000004</v>
      </c>
      <c r="BM37" s="889">
        <f t="shared" ref="BM37" si="157">SUM(I37:L37)</f>
        <v>-3.2578211900000005</v>
      </c>
      <c r="BN37" s="889">
        <f t="shared" ref="BN37" si="158">SUM(N37:Q37)</f>
        <v>-0.14894445999999989</v>
      </c>
      <c r="BO37" s="889">
        <f t="shared" ref="BO37" si="159">SUM(S37:V37)</f>
        <v>-1.6356671900000062</v>
      </c>
      <c r="BP37" s="889">
        <f t="shared" ref="BP37" si="160">SUM(X37:AA37)</f>
        <v>8.9106328000000019</v>
      </c>
      <c r="BQ37" s="889">
        <f t="shared" ref="BQ37" si="161">SUM(AC37:AF37)</f>
        <v>52.42628972</v>
      </c>
      <c r="BR37" s="889">
        <f t="shared" ref="BR37" si="162">SUM(AH37:AK37)</f>
        <v>213.78863643000003</v>
      </c>
      <c r="BS37" s="889">
        <f t="shared" ref="BS37" si="163">SUM(AM37:AP37)</f>
        <v>8.0997816399999998</v>
      </c>
      <c r="BT37" s="889">
        <f t="shared" ref="BT37" si="164">SUM(AR37:AU37)</f>
        <v>159.15604099000001</v>
      </c>
      <c r="BU37" s="889">
        <f t="shared" ref="BU37" si="165">SUM(AW37:AZ37)</f>
        <v>27.847962349999992</v>
      </c>
      <c r="BV37" s="889">
        <f t="shared" ref="BV37" si="166">SUM(BB37:BE37)</f>
        <v>10.322201100000001</v>
      </c>
      <c r="BW37" s="890">
        <f t="shared" ref="BW37" si="167">SUM(BG37:BJ37)</f>
        <v>0</v>
      </c>
    </row>
    <row r="38" spans="1:75" s="113" customFormat="1" x14ac:dyDescent="0.25">
      <c r="A38" s="48"/>
      <c r="B38" s="58"/>
      <c r="D38" s="48"/>
      <c r="E38" s="101"/>
      <c r="F38" s="101"/>
      <c r="G38" s="58"/>
      <c r="I38" s="48"/>
      <c r="J38" s="101"/>
      <c r="K38" s="101"/>
      <c r="L38" s="58"/>
      <c r="N38" s="48"/>
      <c r="O38" s="101"/>
      <c r="P38" s="101"/>
      <c r="Q38" s="58"/>
      <c r="S38" s="48"/>
      <c r="T38" s="101"/>
      <c r="U38" s="101"/>
      <c r="V38" s="58"/>
      <c r="X38" s="48"/>
      <c r="Y38" s="101"/>
      <c r="Z38" s="101"/>
      <c r="AA38" s="58"/>
      <c r="AC38" s="48"/>
      <c r="AD38" s="101"/>
      <c r="AE38" s="101"/>
      <c r="AF38" s="58"/>
      <c r="AH38" s="48"/>
      <c r="AI38" s="101"/>
      <c r="AJ38" s="101"/>
      <c r="AK38" s="58"/>
      <c r="AM38" s="48"/>
      <c r="AN38" s="101"/>
      <c r="AO38" s="101"/>
      <c r="AP38" s="58"/>
      <c r="AR38" s="48"/>
      <c r="AS38" s="101"/>
      <c r="AT38" s="101"/>
      <c r="AU38" s="58"/>
      <c r="AW38" s="48"/>
      <c r="AX38" s="101"/>
      <c r="AY38" s="101"/>
      <c r="AZ38" s="58"/>
      <c r="BB38" s="48"/>
      <c r="BC38" s="101"/>
      <c r="BD38" s="101"/>
      <c r="BE38" s="58"/>
      <c r="BG38" s="48"/>
      <c r="BH38" s="101"/>
      <c r="BI38" s="101"/>
      <c r="BJ38" s="58"/>
      <c r="BK38" s="911"/>
      <c r="BL38" s="48"/>
      <c r="BM38" s="101"/>
      <c r="BN38" s="101"/>
      <c r="BO38" s="101"/>
      <c r="BP38" s="101"/>
      <c r="BQ38" s="101"/>
      <c r="BR38" s="101"/>
      <c r="BS38" s="911"/>
      <c r="BT38" s="911"/>
      <c r="BU38" s="911"/>
      <c r="BV38" s="911"/>
      <c r="BW38" s="912"/>
    </row>
    <row r="39" spans="1:75" s="123" customFormat="1" x14ac:dyDescent="0.25">
      <c r="A39" s="683" t="s">
        <v>40</v>
      </c>
      <c r="B39" s="53"/>
      <c r="D39" s="70">
        <f>D29+D31+D35+D37</f>
        <v>37.108447435538082</v>
      </c>
      <c r="E39" s="52">
        <f t="shared" ref="E39:G39" si="168">E29+E31+E35+E37</f>
        <v>68.16043663661479</v>
      </c>
      <c r="F39" s="52">
        <f t="shared" si="168"/>
        <v>82.113889440000207</v>
      </c>
      <c r="G39" s="53">
        <f t="shared" si="168"/>
        <v>41.402113746348689</v>
      </c>
      <c r="I39" s="70">
        <f>I29+I31+I35+I37</f>
        <v>48.159480089999931</v>
      </c>
      <c r="J39" s="52">
        <f t="shared" ref="J39:L39" si="169">J29+J31+J35+J37</f>
        <v>73.229482779999955</v>
      </c>
      <c r="K39" s="52">
        <f t="shared" si="169"/>
        <v>113.15846508000013</v>
      </c>
      <c r="L39" s="53">
        <f t="shared" si="169"/>
        <v>74.041113690000131</v>
      </c>
      <c r="N39" s="70">
        <f>N29+N31+N35+N37</f>
        <v>75.684002810000166</v>
      </c>
      <c r="O39" s="52">
        <f t="shared" ref="O39:Q39" si="170">O29+O31+O35+O37</f>
        <v>63.709418960000164</v>
      </c>
      <c r="P39" s="52">
        <f t="shared" si="170"/>
        <v>62.145633669999917</v>
      </c>
      <c r="Q39" s="53">
        <f t="shared" si="170"/>
        <v>62.706741629999833</v>
      </c>
      <c r="S39" s="70">
        <f>S29+S31+S35+S37</f>
        <v>110.56245573999993</v>
      </c>
      <c r="T39" s="52">
        <f t="shared" ref="T39:V39" si="171">T29+T31+T35+T37</f>
        <v>164.52276910999976</v>
      </c>
      <c r="U39" s="52">
        <f t="shared" si="171"/>
        <v>173.32546592000003</v>
      </c>
      <c r="V39" s="53">
        <f t="shared" si="171"/>
        <v>131.13059519000026</v>
      </c>
      <c r="X39" s="70">
        <f>X29+X31+X35+X37</f>
        <v>160.2140596000003</v>
      </c>
      <c r="Y39" s="52">
        <f t="shared" ref="Y39:AA39" si="172">Y29+Y31+Y35+Y37</f>
        <v>77.861192460000098</v>
      </c>
      <c r="Z39" s="52">
        <f t="shared" si="172"/>
        <v>61.923821009999841</v>
      </c>
      <c r="AA39" s="53">
        <f t="shared" si="172"/>
        <v>8.1775371299998767</v>
      </c>
      <c r="AC39" s="70">
        <f>AC29+AC31+AC35+AC37</f>
        <v>75.410389659999908</v>
      </c>
      <c r="AD39" s="52">
        <v>-3.7870794199999409</v>
      </c>
      <c r="AE39" s="52">
        <f t="shared" ref="AE39:AF39" si="173">AE29+AE31+AE35+AE37</f>
        <v>35.109832959999977</v>
      </c>
      <c r="AF39" s="53">
        <f t="shared" si="173"/>
        <v>34.617212387100096</v>
      </c>
      <c r="AH39" s="70">
        <f>AH29+AH31+AH35+AH37</f>
        <v>10.111304789999933</v>
      </c>
      <c r="AI39" s="52">
        <f t="shared" ref="AI39:AK39" si="174">AI29+AI31+AI35+AI37</f>
        <v>81.177342740000014</v>
      </c>
      <c r="AJ39" s="52">
        <f t="shared" si="174"/>
        <v>130.57936445000018</v>
      </c>
      <c r="AK39" s="53">
        <f t="shared" si="174"/>
        <v>235.2600589699999</v>
      </c>
      <c r="AM39" s="70">
        <f>AM29+AM31+AM35+AM37</f>
        <v>-13.721766441656241</v>
      </c>
      <c r="AN39" s="52">
        <f t="shared" ref="AN39:AP39" si="175">AN29+AN31+AN35+AN37</f>
        <v>-7.1933638197627419</v>
      </c>
      <c r="AO39" s="52">
        <f t="shared" si="175"/>
        <v>28.479779162178367</v>
      </c>
      <c r="AP39" s="53">
        <f t="shared" si="175"/>
        <v>-20.397558014853828</v>
      </c>
      <c r="AQ39" s="979"/>
      <c r="AR39" s="70">
        <f>AR29+AR31+AR35+AR37</f>
        <v>108.50023547000004</v>
      </c>
      <c r="AS39" s="52">
        <f t="shared" ref="AS39:AU39" si="176">AS29+AS31+AS35+AS37</f>
        <v>50.144074700000303</v>
      </c>
      <c r="AT39" s="52">
        <f t="shared" si="176"/>
        <v>54.130995999999762</v>
      </c>
      <c r="AU39" s="53">
        <f t="shared" si="176"/>
        <v>143.15018385000059</v>
      </c>
      <c r="AV39" s="979"/>
      <c r="AW39" s="70">
        <f>AW29+AW31+AW35+AW37</f>
        <v>109.80178385999983</v>
      </c>
      <c r="AX39" s="52">
        <f t="shared" ref="AX39:AZ39" si="177">AX29+AX31+AX35+AX37</f>
        <v>154.29486838999983</v>
      </c>
      <c r="AY39" s="52">
        <f t="shared" si="177"/>
        <v>236.83046534000016</v>
      </c>
      <c r="AZ39" s="53">
        <f t="shared" si="177"/>
        <v>119.75665162000027</v>
      </c>
      <c r="BA39" s="979"/>
      <c r="BB39" s="70">
        <f>BB29+BB31+BB35+BB37</f>
        <v>271.31939447740012</v>
      </c>
      <c r="BC39" s="52">
        <f t="shared" ref="BC39:BE39" si="178">BC29+BC31+BC35+BC37</f>
        <v>0</v>
      </c>
      <c r="BD39" s="52">
        <f t="shared" si="178"/>
        <v>0</v>
      </c>
      <c r="BE39" s="53">
        <f t="shared" si="178"/>
        <v>0</v>
      </c>
      <c r="BF39" s="979"/>
      <c r="BG39" s="70">
        <f>BG29+BG31+BG35+BG37</f>
        <v>0</v>
      </c>
      <c r="BH39" s="52">
        <f t="shared" ref="BH39:BJ39" si="179">BH29+BH31+BH35+BH37</f>
        <v>0</v>
      </c>
      <c r="BI39" s="52">
        <f t="shared" si="179"/>
        <v>0</v>
      </c>
      <c r="BJ39" s="53">
        <f t="shared" si="179"/>
        <v>0</v>
      </c>
      <c r="BK39" s="985"/>
      <c r="BL39" s="888">
        <f t="shared" ref="BL39" si="180">SUM(D39:G39)</f>
        <v>228.78488725850178</v>
      </c>
      <c r="BM39" s="889">
        <f t="shared" ref="BM39" si="181">SUM(I39:L39)</f>
        <v>308.58854164000013</v>
      </c>
      <c r="BN39" s="889">
        <f t="shared" ref="BN39" si="182">SUM(N39:Q39)</f>
        <v>264.24579707000004</v>
      </c>
      <c r="BO39" s="889">
        <f t="shared" ref="BO39" si="183">SUM(S39:V39)</f>
        <v>579.54128595999998</v>
      </c>
      <c r="BP39" s="889">
        <f t="shared" ref="BP39" si="184">SUM(X39:AA39)</f>
        <v>308.17661020000014</v>
      </c>
      <c r="BQ39" s="889">
        <f t="shared" ref="BQ39" si="185">SUM(AC39:AF39)</f>
        <v>141.35035558710004</v>
      </c>
      <c r="BR39" s="889">
        <f t="shared" ref="BR39" si="186">SUM(AH39:AK39)</f>
        <v>457.12807095000005</v>
      </c>
      <c r="BS39" s="889">
        <f t="shared" ref="BS39" si="187">SUM(AM39:AP39)</f>
        <v>-12.832909114094445</v>
      </c>
      <c r="BT39" s="889">
        <f t="shared" ref="BT39" si="188">SUM(AR39:AU39)</f>
        <v>355.92549002000067</v>
      </c>
      <c r="BU39" s="889">
        <f t="shared" ref="BU39" si="189">SUM(AW39:AZ39)</f>
        <v>620.68376921000015</v>
      </c>
      <c r="BV39" s="889">
        <f t="shared" ref="BV39" si="190">SUM(BB39:BE39)</f>
        <v>271.31939447740012</v>
      </c>
      <c r="BW39" s="890">
        <f t="shared" ref="BW39" si="191">SUM(BG39:BJ39)</f>
        <v>0</v>
      </c>
    </row>
    <row r="40" spans="1:75" s="113" customFormat="1" x14ac:dyDescent="0.25">
      <c r="A40" s="48"/>
      <c r="B40" s="58"/>
      <c r="D40" s="48"/>
      <c r="E40" s="101"/>
      <c r="F40" s="101"/>
      <c r="G40" s="58"/>
      <c r="I40" s="48"/>
      <c r="J40" s="101"/>
      <c r="K40" s="101"/>
      <c r="L40" s="58"/>
      <c r="N40" s="48"/>
      <c r="O40" s="101"/>
      <c r="P40" s="101"/>
      <c r="Q40" s="58"/>
      <c r="S40" s="48"/>
      <c r="T40" s="101"/>
      <c r="U40" s="101"/>
      <c r="V40" s="58"/>
      <c r="X40" s="48"/>
      <c r="Y40" s="101"/>
      <c r="Z40" s="101"/>
      <c r="AA40" s="58"/>
      <c r="AC40" s="48"/>
      <c r="AD40" s="101"/>
      <c r="AE40" s="101"/>
      <c r="AF40" s="58"/>
      <c r="AH40" s="48"/>
      <c r="AI40" s="101"/>
      <c r="AJ40" s="101"/>
      <c r="AK40" s="58"/>
      <c r="AM40" s="48"/>
      <c r="AN40" s="101"/>
      <c r="AO40" s="101"/>
      <c r="AP40" s="58"/>
      <c r="AR40" s="48"/>
      <c r="AS40" s="101"/>
      <c r="AT40" s="101"/>
      <c r="AU40" s="58"/>
      <c r="AW40" s="48"/>
      <c r="AX40" s="101"/>
      <c r="AY40" s="101"/>
      <c r="AZ40" s="58"/>
      <c r="BB40" s="48"/>
      <c r="BC40" s="101"/>
      <c r="BD40" s="101"/>
      <c r="BE40" s="58"/>
      <c r="BG40" s="48"/>
      <c r="BH40" s="101"/>
      <c r="BI40" s="101"/>
      <c r="BJ40" s="58"/>
      <c r="BK40" s="983"/>
      <c r="BL40" s="48"/>
      <c r="BM40" s="101"/>
      <c r="BN40" s="101"/>
      <c r="BO40" s="101"/>
      <c r="BP40" s="101"/>
      <c r="BQ40" s="101"/>
      <c r="BR40" s="101"/>
      <c r="BS40" s="911"/>
      <c r="BT40" s="911"/>
      <c r="BU40" s="911"/>
      <c r="BV40" s="911"/>
      <c r="BW40" s="912"/>
    </row>
    <row r="41" spans="1:75" s="123" customFormat="1" x14ac:dyDescent="0.25">
      <c r="A41" s="683" t="s">
        <v>44</v>
      </c>
      <c r="B41" s="53"/>
      <c r="D41" s="683">
        <v>-5.9536310000002382E-2</v>
      </c>
      <c r="E41" s="52">
        <v>9.5029509999997916E-2</v>
      </c>
      <c r="F41" s="52">
        <v>-7.4363670000001783E-2</v>
      </c>
      <c r="G41" s="53">
        <v>-0.10283223000000044</v>
      </c>
      <c r="I41" s="683">
        <v>6.4889780000000008E-2</v>
      </c>
      <c r="J41" s="52">
        <v>-0.10705885000000001</v>
      </c>
      <c r="K41" s="52">
        <v>2.256934E-2</v>
      </c>
      <c r="L41" s="53">
        <v>0.14263735</v>
      </c>
      <c r="N41" s="683">
        <v>6.7318550000000005E-2</v>
      </c>
      <c r="O41" s="52">
        <v>0.21733956000000001</v>
      </c>
      <c r="P41" s="52">
        <v>0.32811090000000004</v>
      </c>
      <c r="Q41" s="53">
        <v>0.37456332000000003</v>
      </c>
      <c r="S41" s="683">
        <v>-0.96809475</v>
      </c>
      <c r="T41" s="52">
        <v>2.5891534099999998</v>
      </c>
      <c r="U41" s="52">
        <v>0.12850782999999999</v>
      </c>
      <c r="V41" s="53">
        <v>0.25200526000000001</v>
      </c>
      <c r="X41" s="683">
        <v>0.40580174000000951</v>
      </c>
      <c r="Y41" s="52">
        <v>0.20238296000000089</v>
      </c>
      <c r="Z41" s="52">
        <v>0.31351257000000032</v>
      </c>
      <c r="AA41" s="53">
        <v>5.4619910000003873E-2</v>
      </c>
      <c r="AC41" s="683">
        <v>0.23551683000001683</v>
      </c>
      <c r="AD41" s="52">
        <v>0.44480639000000061</v>
      </c>
      <c r="AE41" s="52">
        <v>0.37657253999999918</v>
      </c>
      <c r="AF41" s="53">
        <v>0.36060224999999629</v>
      </c>
      <c r="AH41" s="683">
        <v>0.29027382000002266</v>
      </c>
      <c r="AI41" s="52">
        <v>0.22834118000000717</v>
      </c>
      <c r="AJ41" s="52">
        <v>0.43379903999996183</v>
      </c>
      <c r="AK41" s="53">
        <v>-7.2258490000009543E-2</v>
      </c>
      <c r="AM41" s="683">
        <v>9.7541999983787541E-4</v>
      </c>
      <c r="AN41" s="52">
        <v>0.33995521000123025</v>
      </c>
      <c r="AO41" s="52">
        <v>0.25642874998855592</v>
      </c>
      <c r="AP41" s="53">
        <v>-6.9671139999389647E-2</v>
      </c>
      <c r="AQ41" s="979"/>
      <c r="AR41" s="683">
        <v>0.19992430001831057</v>
      </c>
      <c r="AS41" s="52">
        <v>0.14528508001708984</v>
      </c>
      <c r="AT41" s="52">
        <v>0.24943888998413086</v>
      </c>
      <c r="AU41" s="53">
        <v>-0.19287918997192383</v>
      </c>
      <c r="AV41" s="979"/>
      <c r="AW41" s="683">
        <v>-8.5230279998779301E-2</v>
      </c>
      <c r="AX41" s="52">
        <v>1.8481230010986328E-2</v>
      </c>
      <c r="AY41" s="52">
        <v>0.18599080001831056</v>
      </c>
      <c r="AZ41" s="53">
        <v>-8.5523060028076178E-2</v>
      </c>
      <c r="BA41" s="979"/>
      <c r="BB41" s="683">
        <v>-0.23051905996704103</v>
      </c>
      <c r="BC41" s="52">
        <v>0</v>
      </c>
      <c r="BD41" s="52">
        <v>0</v>
      </c>
      <c r="BE41" s="53">
        <v>0</v>
      </c>
      <c r="BF41" s="979"/>
      <c r="BG41" s="683">
        <v>0</v>
      </c>
      <c r="BH41" s="52">
        <v>0</v>
      </c>
      <c r="BI41" s="52">
        <v>0</v>
      </c>
      <c r="BJ41" s="53">
        <v>0</v>
      </c>
      <c r="BK41" s="985"/>
      <c r="BL41" s="888">
        <f t="shared" ref="BL41" si="192">SUM(D41:G41)</f>
        <v>-0.14170270000000668</v>
      </c>
      <c r="BM41" s="889">
        <f t="shared" ref="BM41" si="193">SUM(I41:L41)</f>
        <v>0.12303761999999999</v>
      </c>
      <c r="BN41" s="889">
        <f t="shared" ref="BN41" si="194">SUM(N41:Q41)</f>
        <v>0.98733233000000009</v>
      </c>
      <c r="BO41" s="889">
        <f t="shared" ref="BO41" si="195">SUM(S41:V41)</f>
        <v>2.0015717499999996</v>
      </c>
      <c r="BP41" s="889">
        <f t="shared" ref="BP41" si="196">SUM(X41:AA41)</f>
        <v>0.97631718000001466</v>
      </c>
      <c r="BQ41" s="889">
        <f t="shared" ref="BQ41" si="197">SUM(AC41:AF41)</f>
        <v>1.417498010000013</v>
      </c>
      <c r="BR41" s="889">
        <f t="shared" ref="BR41" si="198">SUM(AH41:AK41)</f>
        <v>0.88015554999998213</v>
      </c>
      <c r="BS41" s="889">
        <f t="shared" ref="BS41" si="199">SUM(AM41:AP41)</f>
        <v>0.52768823999023429</v>
      </c>
      <c r="BT41" s="889">
        <f t="shared" ref="BT41" si="200">SUM(AR41:AU41)</f>
        <v>0.40176908004760742</v>
      </c>
      <c r="BU41" s="889">
        <f t="shared" ref="BU41" si="201">SUM(AW41:AZ41)</f>
        <v>3.3718690002441404E-2</v>
      </c>
      <c r="BV41" s="889">
        <f t="shared" ref="BV41" si="202">SUM(BB41:BE41)</f>
        <v>-0.23051905996704103</v>
      </c>
      <c r="BW41" s="890">
        <f t="shared" ref="BW41" si="203">SUM(BG41:BJ41)</f>
        <v>0</v>
      </c>
    </row>
    <row r="42" spans="1:75" s="113" customFormat="1" x14ac:dyDescent="0.25">
      <c r="A42" s="48"/>
      <c r="B42" s="58"/>
      <c r="D42" s="48"/>
      <c r="E42" s="101"/>
      <c r="F42" s="101"/>
      <c r="G42" s="58"/>
      <c r="I42" s="48"/>
      <c r="J42" s="101"/>
      <c r="K42" s="101"/>
      <c r="L42" s="58"/>
      <c r="N42" s="48"/>
      <c r="O42" s="101"/>
      <c r="P42" s="101"/>
      <c r="Q42" s="58"/>
      <c r="S42" s="48"/>
      <c r="T42" s="101"/>
      <c r="U42" s="101"/>
      <c r="V42" s="58"/>
      <c r="X42" s="48"/>
      <c r="Y42" s="101"/>
      <c r="Z42" s="101"/>
      <c r="AA42" s="58"/>
      <c r="AC42" s="48"/>
      <c r="AD42" s="101"/>
      <c r="AE42" s="101"/>
      <c r="AF42" s="58"/>
      <c r="AH42" s="48"/>
      <c r="AI42" s="101"/>
      <c r="AJ42" s="101"/>
      <c r="AK42" s="58"/>
      <c r="AM42" s="48"/>
      <c r="AN42" s="101"/>
      <c r="AO42" s="101"/>
      <c r="AP42" s="58"/>
      <c r="AR42" s="48"/>
      <c r="AS42" s="101"/>
      <c r="AT42" s="101"/>
      <c r="AU42" s="58"/>
      <c r="AW42" s="48"/>
      <c r="AX42" s="101"/>
      <c r="AY42" s="101"/>
      <c r="AZ42" s="58"/>
      <c r="BB42" s="48"/>
      <c r="BC42" s="101"/>
      <c r="BD42" s="101"/>
      <c r="BE42" s="58"/>
      <c r="BG42" s="48"/>
      <c r="BH42" s="101"/>
      <c r="BI42" s="101"/>
      <c r="BJ42" s="58"/>
      <c r="BK42" s="983"/>
      <c r="BL42" s="48"/>
      <c r="BM42" s="101"/>
      <c r="BN42" s="101"/>
      <c r="BO42" s="101"/>
      <c r="BP42" s="101"/>
      <c r="BQ42" s="101"/>
      <c r="BR42" s="101"/>
      <c r="BS42" s="911"/>
      <c r="BT42" s="911"/>
      <c r="BU42" s="911"/>
      <c r="BV42" s="911"/>
      <c r="BW42" s="912"/>
    </row>
    <row r="43" spans="1:75" s="123" customFormat="1" x14ac:dyDescent="0.25">
      <c r="A43" s="811" t="s">
        <v>56</v>
      </c>
      <c r="B43" s="53"/>
      <c r="D43" s="70">
        <f>D39+D41+D49+D54</f>
        <v>66.41365476553807</v>
      </c>
      <c r="E43" s="52">
        <f t="shared" ref="E43:G43" si="204">E39+E41+E49+E54</f>
        <v>98.798444526614787</v>
      </c>
      <c r="F43" s="52">
        <f t="shared" si="204"/>
        <v>113.79308579000021</v>
      </c>
      <c r="G43" s="53">
        <f t="shared" si="204"/>
        <v>72.780229056348702</v>
      </c>
      <c r="I43" s="70">
        <f>I39+I41+I49+I54</f>
        <v>80.562164699999926</v>
      </c>
      <c r="J43" s="52">
        <f t="shared" ref="J43:L43" si="205">J39+J41+J49+J54</f>
        <v>107.07486029999995</v>
      </c>
      <c r="K43" s="52">
        <f t="shared" si="205"/>
        <v>146.01917701000013</v>
      </c>
      <c r="L43" s="53">
        <f t="shared" si="205"/>
        <v>106.91222242000013</v>
      </c>
      <c r="N43" s="70">
        <f>N39+N41+N49+N54</f>
        <v>108.69925955000016</v>
      </c>
      <c r="O43" s="52">
        <f t="shared" ref="O43:Q43" si="206">O39+O41+O49+O54</f>
        <v>98.481915340000171</v>
      </c>
      <c r="P43" s="52">
        <f t="shared" si="206"/>
        <v>98.735738249999912</v>
      </c>
      <c r="Q43" s="53">
        <f t="shared" si="206"/>
        <v>97.817092599999839</v>
      </c>
      <c r="S43" s="70">
        <f>S39+S41+S49+S54</f>
        <v>144.57322069999992</v>
      </c>
      <c r="T43" s="52">
        <f t="shared" ref="T43:V43" si="207">T39+T41+T49+T54</f>
        <v>202.97946993999975</v>
      </c>
      <c r="U43" s="52">
        <f t="shared" si="207"/>
        <v>212.11084647000001</v>
      </c>
      <c r="V43" s="53">
        <f t="shared" si="207"/>
        <v>180.14034034000025</v>
      </c>
      <c r="X43" s="70">
        <f>X39+X41+X49+X54</f>
        <v>198.31505797000031</v>
      </c>
      <c r="Y43" s="52">
        <f t="shared" ref="Y43:AA43" si="208">Y39+Y41+Y49+Y54</f>
        <v>116.84470718000009</v>
      </c>
      <c r="Z43" s="52">
        <f t="shared" si="208"/>
        <v>98.619034819999825</v>
      </c>
      <c r="AA43" s="53">
        <f t="shared" si="208"/>
        <v>45.090014549999879</v>
      </c>
      <c r="AC43" s="70">
        <f>AC39+AC41+AC49+AC54</f>
        <v>111.54613510999994</v>
      </c>
      <c r="AD43" s="52">
        <f t="shared" ref="AD43:AF43" si="209">AD39+AD41+AD49+AD54</f>
        <v>33.799108580000059</v>
      </c>
      <c r="AE43" s="52">
        <f t="shared" si="209"/>
        <v>73.852646199999981</v>
      </c>
      <c r="AF43" s="53">
        <f t="shared" si="209"/>
        <v>76.709622867100094</v>
      </c>
      <c r="AH43" s="70">
        <f>AH39+AH41+AH49+AH54</f>
        <v>51.204930209999958</v>
      </c>
      <c r="AI43" s="52">
        <f t="shared" ref="AI43:AK43" si="210">AI39+AI41+AI49+AI54</f>
        <v>121.09116901000002</v>
      </c>
      <c r="AJ43" s="52">
        <f t="shared" si="210"/>
        <v>173.28503154000015</v>
      </c>
      <c r="AK43" s="53">
        <f t="shared" si="210"/>
        <v>279.78441085999992</v>
      </c>
      <c r="AM43" s="70">
        <f>AM39+AM41+AM49+AM54</f>
        <v>39.609175958343606</v>
      </c>
      <c r="AN43" s="52">
        <f t="shared" ref="AN43:AP43" si="211">AN39+AN41+AN49+AN54</f>
        <v>44.73752864023848</v>
      </c>
      <c r="AO43" s="52">
        <f t="shared" si="211"/>
        <v>80.48582118216693</v>
      </c>
      <c r="AP43" s="53">
        <f t="shared" si="211"/>
        <v>56.815935975146679</v>
      </c>
      <c r="AQ43" s="979"/>
      <c r="AR43" s="70">
        <f>AR39+AR41+AR49+AR54</f>
        <v>192.55506423271515</v>
      </c>
      <c r="AS43" s="52">
        <f t="shared" ref="AS43:AU43" si="212">AS39+AS41+AS49+AS54</f>
        <v>161.56258883139981</v>
      </c>
      <c r="AT43" s="52">
        <f t="shared" si="212"/>
        <v>168.84925672998389</v>
      </c>
      <c r="AU43" s="53">
        <f t="shared" si="212"/>
        <v>261.92520841002869</v>
      </c>
      <c r="AV43" s="979"/>
      <c r="AW43" s="70">
        <f>AW39+AW41+AW49+AW54</f>
        <v>226.88122455000106</v>
      </c>
      <c r="AX43" s="52">
        <f t="shared" ref="AX43:AZ43" si="213">AX39+AX41+AX49+AX54</f>
        <v>273.79589633001081</v>
      </c>
      <c r="AY43" s="52">
        <f t="shared" si="213"/>
        <v>351.53608576001847</v>
      </c>
      <c r="AZ43" s="53">
        <f t="shared" si="213"/>
        <v>251.51402156997219</v>
      </c>
      <c r="BA43" s="979"/>
      <c r="BB43" s="70">
        <f>BB39+BB41+BB49+BB54</f>
        <v>396.24158803743308</v>
      </c>
      <c r="BC43" s="52">
        <f t="shared" ref="BC43:BE43" si="214">BC39+BC41+BC49+BC54</f>
        <v>0</v>
      </c>
      <c r="BD43" s="52">
        <f t="shared" si="214"/>
        <v>0</v>
      </c>
      <c r="BE43" s="53">
        <f t="shared" si="214"/>
        <v>0</v>
      </c>
      <c r="BF43" s="979"/>
      <c r="BG43" s="70">
        <f>BG39+BG41+BG49+BG54</f>
        <v>0</v>
      </c>
      <c r="BH43" s="52">
        <f t="shared" ref="BH43:BJ43" si="215">BH39+BH41+BH49+BH54</f>
        <v>0</v>
      </c>
      <c r="BI43" s="52">
        <f t="shared" si="215"/>
        <v>0</v>
      </c>
      <c r="BJ43" s="53">
        <f t="shared" si="215"/>
        <v>0</v>
      </c>
      <c r="BK43" s="985"/>
      <c r="BL43" s="888">
        <f t="shared" ref="BL43:BL52" si="216">SUM(D43:G43)</f>
        <v>351.78541413850178</v>
      </c>
      <c r="BM43" s="889">
        <f t="shared" ref="BM43:BM52" si="217">SUM(I43:L43)</f>
        <v>440.56842443000016</v>
      </c>
      <c r="BN43" s="889">
        <f t="shared" ref="BN43:BN52" si="218">SUM(N43:Q43)</f>
        <v>403.7340057400001</v>
      </c>
      <c r="BO43" s="889">
        <f t="shared" ref="BO43:BO52" si="219">SUM(S43:V43)</f>
        <v>739.80387744999985</v>
      </c>
      <c r="BP43" s="889">
        <f t="shared" ref="BP43:BP52" si="220">SUM(X43:AA43)</f>
        <v>458.86881452000011</v>
      </c>
      <c r="BQ43" s="889">
        <f t="shared" ref="BQ43:BQ52" si="221">SUM(AC43:AF43)</f>
        <v>295.90751275710005</v>
      </c>
      <c r="BR43" s="889">
        <f t="shared" ref="BR43:BR52" si="222">SUM(AH43:AK43)</f>
        <v>625.36554162000004</v>
      </c>
      <c r="BS43" s="889">
        <f t="shared" ref="BS43:BS52" si="223">SUM(AM43:AP43)</f>
        <v>221.64846175589568</v>
      </c>
      <c r="BT43" s="889">
        <f t="shared" ref="BT43:BT52" si="224">SUM(AR43:AU43)</f>
        <v>784.89211820412766</v>
      </c>
      <c r="BU43" s="889">
        <f t="shared" ref="BU43:BU52" si="225">SUM(AW43:AZ43)</f>
        <v>1103.7272282100025</v>
      </c>
      <c r="BV43" s="889">
        <f t="shared" ref="BV43:BV52" si="226">SUM(BB43:BE43)</f>
        <v>396.24158803743308</v>
      </c>
      <c r="BW43" s="890">
        <f t="shared" ref="BW43:BW52" si="227">SUM(BG43:BJ43)</f>
        <v>0</v>
      </c>
    </row>
    <row r="44" spans="1:75" s="123" customFormat="1" x14ac:dyDescent="0.25">
      <c r="A44" s="75" t="s">
        <v>286</v>
      </c>
      <c r="B44" s="53"/>
      <c r="D44" s="70"/>
      <c r="E44" s="52"/>
      <c r="F44" s="52"/>
      <c r="G44" s="53"/>
      <c r="I44" s="70"/>
      <c r="J44" s="52"/>
      <c r="K44" s="52"/>
      <c r="L44" s="53"/>
      <c r="N44" s="70"/>
      <c r="O44" s="52"/>
      <c r="P44" s="52"/>
      <c r="Q44" s="53"/>
      <c r="S44" s="70"/>
      <c r="T44" s="52"/>
      <c r="U44" s="52"/>
      <c r="V44" s="53"/>
      <c r="X44" s="70"/>
      <c r="Y44" s="52"/>
      <c r="Z44" s="52"/>
      <c r="AA44" s="53"/>
      <c r="AC44" s="70"/>
      <c r="AD44" s="52"/>
      <c r="AE44" s="52"/>
      <c r="AF44" s="53"/>
      <c r="AH44" s="70"/>
      <c r="AI44" s="52"/>
      <c r="AJ44" s="52"/>
      <c r="AK44" s="53"/>
      <c r="AM44" s="70"/>
      <c r="AN44" s="52"/>
      <c r="AO44" s="52"/>
      <c r="AP44" s="53"/>
      <c r="AQ44" s="979"/>
      <c r="AR44" s="70"/>
      <c r="AS44" s="52"/>
      <c r="AT44" s="52"/>
      <c r="AU44" s="53"/>
      <c r="AV44" s="979"/>
      <c r="AW44" s="70"/>
      <c r="AX44" s="52"/>
      <c r="AY44" s="52"/>
      <c r="AZ44" s="53"/>
      <c r="BA44" s="979"/>
      <c r="BB44" s="70"/>
      <c r="BC44" s="52"/>
      <c r="BD44" s="52"/>
      <c r="BE44" s="53"/>
      <c r="BF44" s="979"/>
      <c r="BG44" s="70"/>
      <c r="BH44" s="52"/>
      <c r="BI44" s="52"/>
      <c r="BJ44" s="53"/>
      <c r="BK44" s="985"/>
      <c r="BL44" s="888"/>
      <c r="BM44" s="889"/>
      <c r="BN44" s="889"/>
      <c r="BO44" s="889"/>
      <c r="BP44" s="889"/>
      <c r="BQ44" s="889"/>
      <c r="BR44" s="889"/>
      <c r="BS44" s="889"/>
      <c r="BT44" s="889"/>
      <c r="BU44" s="889"/>
      <c r="BV44" s="889"/>
      <c r="BW44" s="890"/>
    </row>
    <row r="45" spans="1:75" s="122" customFormat="1" x14ac:dyDescent="0.25">
      <c r="A45" s="76" t="s">
        <v>287</v>
      </c>
      <c r="B45" s="68"/>
      <c r="D45" s="512" t="s">
        <v>14</v>
      </c>
      <c r="E45" s="78" t="s">
        <v>14</v>
      </c>
      <c r="F45" s="78" t="s">
        <v>14</v>
      </c>
      <c r="G45" s="79" t="s">
        <v>14</v>
      </c>
      <c r="H45" s="125"/>
      <c r="I45" s="512" t="s">
        <v>14</v>
      </c>
      <c r="J45" s="78" t="s">
        <v>14</v>
      </c>
      <c r="K45" s="78" t="s">
        <v>14</v>
      </c>
      <c r="L45" s="79" t="s">
        <v>14</v>
      </c>
      <c r="M45" s="125"/>
      <c r="N45" s="512" t="s">
        <v>14</v>
      </c>
      <c r="O45" s="78" t="s">
        <v>14</v>
      </c>
      <c r="P45" s="78" t="s">
        <v>14</v>
      </c>
      <c r="Q45" s="79" t="s">
        <v>14</v>
      </c>
      <c r="R45" s="125"/>
      <c r="S45" s="512" t="s">
        <v>14</v>
      </c>
      <c r="T45" s="78" t="s">
        <v>14</v>
      </c>
      <c r="U45" s="78" t="s">
        <v>14</v>
      </c>
      <c r="V45" s="79" t="s">
        <v>14</v>
      </c>
      <c r="W45" s="125"/>
      <c r="X45" s="512" t="s">
        <v>14</v>
      </c>
      <c r="Y45" s="78" t="s">
        <v>14</v>
      </c>
      <c r="Z45" s="78" t="s">
        <v>14</v>
      </c>
      <c r="AA45" s="79" t="s">
        <v>14</v>
      </c>
      <c r="AB45" s="125"/>
      <c r="AC45" s="512" t="s">
        <v>14</v>
      </c>
      <c r="AD45" s="78" t="s">
        <v>14</v>
      </c>
      <c r="AE45" s="78" t="s">
        <v>14</v>
      </c>
      <c r="AF45" s="79" t="s">
        <v>14</v>
      </c>
      <c r="AG45" s="125"/>
      <c r="AH45" s="512" t="s">
        <v>14</v>
      </c>
      <c r="AI45" s="78" t="s">
        <v>14</v>
      </c>
      <c r="AJ45" s="78" t="s">
        <v>14</v>
      </c>
      <c r="AK45" s="79" t="s">
        <v>14</v>
      </c>
      <c r="AL45" s="125"/>
      <c r="AM45" s="512" t="s">
        <v>14</v>
      </c>
      <c r="AN45" s="78" t="s">
        <v>14</v>
      </c>
      <c r="AO45" s="78" t="s">
        <v>14</v>
      </c>
      <c r="AP45" s="79" t="s">
        <v>14</v>
      </c>
      <c r="AQ45" s="986"/>
      <c r="AR45" s="512" t="s">
        <v>14</v>
      </c>
      <c r="AS45" s="78" t="s">
        <v>14</v>
      </c>
      <c r="AT45" s="78" t="s">
        <v>14</v>
      </c>
      <c r="AU45" s="79" t="s">
        <v>14</v>
      </c>
      <c r="AV45" s="986"/>
      <c r="AW45" s="512">
        <v>0</v>
      </c>
      <c r="AX45" s="78">
        <v>0</v>
      </c>
      <c r="AY45" s="78">
        <v>0</v>
      </c>
      <c r="AZ45" s="79">
        <v>0</v>
      </c>
      <c r="BA45" s="986"/>
      <c r="BB45" s="512">
        <v>62.384240390000002</v>
      </c>
      <c r="BC45" s="78">
        <v>0</v>
      </c>
      <c r="BD45" s="78">
        <v>0</v>
      </c>
      <c r="BE45" s="79">
        <v>0</v>
      </c>
      <c r="BF45" s="986"/>
      <c r="BG45" s="512">
        <v>0</v>
      </c>
      <c r="BH45" s="78">
        <v>0</v>
      </c>
      <c r="BI45" s="78">
        <v>0</v>
      </c>
      <c r="BJ45" s="79">
        <v>0</v>
      </c>
      <c r="BK45" s="987"/>
      <c r="BL45" s="901" t="s">
        <v>14</v>
      </c>
      <c r="BM45" s="902" t="s">
        <v>14</v>
      </c>
      <c r="BN45" s="902" t="s">
        <v>14</v>
      </c>
      <c r="BO45" s="902" t="s">
        <v>14</v>
      </c>
      <c r="BP45" s="902" t="s">
        <v>14</v>
      </c>
      <c r="BQ45" s="902" t="s">
        <v>14</v>
      </c>
      <c r="BR45" s="902" t="s">
        <v>14</v>
      </c>
      <c r="BS45" s="902" t="s">
        <v>14</v>
      </c>
      <c r="BT45" s="902" t="s">
        <v>14</v>
      </c>
      <c r="BU45" s="902">
        <f t="shared" ref="BU45" si="228">SUM(AW45:AZ45)</f>
        <v>0</v>
      </c>
      <c r="BV45" s="895">
        <f t="shared" ref="BV45" si="229">SUM(BB45:BE45)</f>
        <v>62.384240390000002</v>
      </c>
      <c r="BW45" s="896">
        <f t="shared" ref="BW45" si="230">SUM(BG45:BJ45)</f>
        <v>0</v>
      </c>
    </row>
    <row r="46" spans="1:75" s="123" customFormat="1" x14ac:dyDescent="0.25">
      <c r="A46" s="811"/>
      <c r="B46" s="53"/>
      <c r="D46" s="70"/>
      <c r="E46" s="52"/>
      <c r="F46" s="52"/>
      <c r="G46" s="53"/>
      <c r="I46" s="70"/>
      <c r="J46" s="52"/>
      <c r="K46" s="52"/>
      <c r="L46" s="53"/>
      <c r="N46" s="70"/>
      <c r="O46" s="52"/>
      <c r="P46" s="52"/>
      <c r="Q46" s="53"/>
      <c r="S46" s="70"/>
      <c r="T46" s="52"/>
      <c r="U46" s="52"/>
      <c r="V46" s="53"/>
      <c r="X46" s="70"/>
      <c r="Y46" s="52"/>
      <c r="Z46" s="52"/>
      <c r="AA46" s="53"/>
      <c r="AC46" s="70"/>
      <c r="AD46" s="52"/>
      <c r="AE46" s="52"/>
      <c r="AF46" s="53"/>
      <c r="AH46" s="70"/>
      <c r="AI46" s="52"/>
      <c r="AJ46" s="52"/>
      <c r="AK46" s="53"/>
      <c r="AM46" s="88"/>
      <c r="AN46" s="126"/>
      <c r="AO46" s="126"/>
      <c r="AP46" s="168"/>
      <c r="AQ46" s="979"/>
      <c r="AR46" s="88"/>
      <c r="AS46" s="126"/>
      <c r="AT46" s="126"/>
      <c r="AU46" s="168"/>
      <c r="AV46" s="979"/>
      <c r="AW46" s="70"/>
      <c r="AX46" s="52"/>
      <c r="AY46" s="52"/>
      <c r="AZ46" s="53"/>
      <c r="BA46" s="979"/>
      <c r="BB46" s="70"/>
      <c r="BC46" s="52"/>
      <c r="BD46" s="52"/>
      <c r="BE46" s="53"/>
      <c r="BF46" s="979"/>
      <c r="BG46" s="70"/>
      <c r="BH46" s="52"/>
      <c r="BI46" s="52"/>
      <c r="BJ46" s="53"/>
      <c r="BK46" s="985"/>
      <c r="BL46" s="906"/>
      <c r="BM46" s="907"/>
      <c r="BN46" s="907"/>
      <c r="BO46" s="907"/>
      <c r="BP46" s="907"/>
      <c r="BQ46" s="907"/>
      <c r="BR46" s="907"/>
      <c r="BS46" s="907"/>
      <c r="BT46" s="907"/>
      <c r="BU46" s="907"/>
      <c r="BV46" s="889"/>
      <c r="BW46" s="890"/>
    </row>
    <row r="47" spans="1:75" s="123" customFormat="1" x14ac:dyDescent="0.25">
      <c r="A47" s="811" t="s">
        <v>288</v>
      </c>
      <c r="B47" s="53"/>
      <c r="D47" s="88" t="s">
        <v>14</v>
      </c>
      <c r="E47" s="126" t="s">
        <v>14</v>
      </c>
      <c r="F47" s="126" t="s">
        <v>14</v>
      </c>
      <c r="G47" s="168" t="s">
        <v>14</v>
      </c>
      <c r="H47" s="124"/>
      <c r="I47" s="88" t="s">
        <v>14</v>
      </c>
      <c r="J47" s="126" t="s">
        <v>14</v>
      </c>
      <c r="K47" s="126" t="s">
        <v>14</v>
      </c>
      <c r="L47" s="168" t="s">
        <v>14</v>
      </c>
      <c r="M47" s="124"/>
      <c r="N47" s="88" t="s">
        <v>14</v>
      </c>
      <c r="O47" s="126" t="s">
        <v>14</v>
      </c>
      <c r="P47" s="126" t="s">
        <v>14</v>
      </c>
      <c r="Q47" s="168" t="s">
        <v>14</v>
      </c>
      <c r="R47" s="124"/>
      <c r="S47" s="88" t="s">
        <v>14</v>
      </c>
      <c r="T47" s="126" t="s">
        <v>14</v>
      </c>
      <c r="U47" s="126" t="s">
        <v>14</v>
      </c>
      <c r="V47" s="168" t="s">
        <v>14</v>
      </c>
      <c r="W47" s="124"/>
      <c r="X47" s="88" t="s">
        <v>14</v>
      </c>
      <c r="Y47" s="126" t="s">
        <v>14</v>
      </c>
      <c r="Z47" s="126" t="s">
        <v>14</v>
      </c>
      <c r="AA47" s="168" t="s">
        <v>14</v>
      </c>
      <c r="AB47" s="124"/>
      <c r="AC47" s="88" t="s">
        <v>14</v>
      </c>
      <c r="AD47" s="126" t="s">
        <v>14</v>
      </c>
      <c r="AE47" s="126" t="s">
        <v>14</v>
      </c>
      <c r="AF47" s="168" t="s">
        <v>14</v>
      </c>
      <c r="AG47" s="124"/>
      <c r="AH47" s="88" t="s">
        <v>14</v>
      </c>
      <c r="AI47" s="126" t="s">
        <v>14</v>
      </c>
      <c r="AJ47" s="126" t="s">
        <v>14</v>
      </c>
      <c r="AK47" s="168" t="s">
        <v>14</v>
      </c>
      <c r="AL47" s="124"/>
      <c r="AM47" s="88" t="s">
        <v>14</v>
      </c>
      <c r="AN47" s="126" t="s">
        <v>14</v>
      </c>
      <c r="AO47" s="126" t="s">
        <v>14</v>
      </c>
      <c r="AP47" s="168" t="s">
        <v>14</v>
      </c>
      <c r="AQ47" s="988"/>
      <c r="AR47" s="88" t="s">
        <v>14</v>
      </c>
      <c r="AS47" s="126" t="s">
        <v>14</v>
      </c>
      <c r="AT47" s="126" t="s">
        <v>14</v>
      </c>
      <c r="AU47" s="168" t="s">
        <v>14</v>
      </c>
      <c r="AV47" s="988"/>
      <c r="AW47" s="88">
        <v>226.88122455000106</v>
      </c>
      <c r="AX47" s="126">
        <v>273.79589633001081</v>
      </c>
      <c r="AY47" s="126">
        <v>351.53608576001847</v>
      </c>
      <c r="AZ47" s="168">
        <v>251.51402156997221</v>
      </c>
      <c r="BA47" s="988"/>
      <c r="BB47" s="88">
        <v>333.85734764743307</v>
      </c>
      <c r="BC47" s="126">
        <v>0</v>
      </c>
      <c r="BD47" s="126">
        <v>0</v>
      </c>
      <c r="BE47" s="168">
        <v>0</v>
      </c>
      <c r="BF47" s="988"/>
      <c r="BG47" s="88">
        <v>0</v>
      </c>
      <c r="BH47" s="126">
        <v>0</v>
      </c>
      <c r="BI47" s="126">
        <v>0</v>
      </c>
      <c r="BJ47" s="168">
        <v>0</v>
      </c>
      <c r="BK47" s="989"/>
      <c r="BL47" s="906" t="s">
        <v>14</v>
      </c>
      <c r="BM47" s="907" t="s">
        <v>14</v>
      </c>
      <c r="BN47" s="907" t="s">
        <v>14</v>
      </c>
      <c r="BO47" s="907" t="s">
        <v>14</v>
      </c>
      <c r="BP47" s="907" t="s">
        <v>14</v>
      </c>
      <c r="BQ47" s="907" t="s">
        <v>14</v>
      </c>
      <c r="BR47" s="907" t="s">
        <v>14</v>
      </c>
      <c r="BS47" s="907" t="s">
        <v>14</v>
      </c>
      <c r="BT47" s="907" t="s">
        <v>14</v>
      </c>
      <c r="BU47" s="907">
        <f t="shared" ref="BU47" si="231">SUM(AW47:AZ47)</f>
        <v>1103.7272282100025</v>
      </c>
      <c r="BV47" s="907">
        <f t="shared" ref="BV47" si="232">SUM(BB47:BE47)</f>
        <v>333.85734764743307</v>
      </c>
      <c r="BW47" s="990">
        <f t="shared" ref="BW47" si="233">SUM(BG47:BJ47)</f>
        <v>0</v>
      </c>
    </row>
    <row r="48" spans="1:75" s="123" customFormat="1" x14ac:dyDescent="0.25">
      <c r="A48" s="811"/>
      <c r="B48" s="53"/>
      <c r="D48" s="70"/>
      <c r="E48" s="52"/>
      <c r="F48" s="52"/>
      <c r="G48" s="53"/>
      <c r="I48" s="70"/>
      <c r="J48" s="52"/>
      <c r="K48" s="52"/>
      <c r="L48" s="53"/>
      <c r="N48" s="70"/>
      <c r="O48" s="52"/>
      <c r="P48" s="52"/>
      <c r="Q48" s="53"/>
      <c r="S48" s="70"/>
      <c r="T48" s="52"/>
      <c r="U48" s="52"/>
      <c r="V48" s="53"/>
      <c r="X48" s="70"/>
      <c r="Y48" s="52"/>
      <c r="Z48" s="52"/>
      <c r="AA48" s="53"/>
      <c r="AC48" s="70"/>
      <c r="AD48" s="52"/>
      <c r="AE48" s="52"/>
      <c r="AF48" s="53"/>
      <c r="AH48" s="70"/>
      <c r="AI48" s="52"/>
      <c r="AJ48" s="52"/>
      <c r="AK48" s="53"/>
      <c r="AM48" s="70"/>
      <c r="AN48" s="52"/>
      <c r="AO48" s="52"/>
      <c r="AP48" s="53"/>
      <c r="AQ48" s="979"/>
      <c r="AR48" s="70"/>
      <c r="AS48" s="52"/>
      <c r="AT48" s="52"/>
      <c r="AU48" s="53"/>
      <c r="AV48" s="979"/>
      <c r="AW48" s="70"/>
      <c r="AX48" s="52"/>
      <c r="AY48" s="52"/>
      <c r="AZ48" s="53"/>
      <c r="BA48" s="979"/>
      <c r="BB48" s="70"/>
      <c r="BC48" s="52"/>
      <c r="BD48" s="52"/>
      <c r="BE48" s="53"/>
      <c r="BF48" s="979"/>
      <c r="BG48" s="70"/>
      <c r="BH48" s="52"/>
      <c r="BI48" s="52"/>
      <c r="BJ48" s="53"/>
      <c r="BK48" s="985"/>
      <c r="BL48" s="888"/>
      <c r="BM48" s="889"/>
      <c r="BN48" s="889"/>
      <c r="BO48" s="889"/>
      <c r="BP48" s="889"/>
      <c r="BQ48" s="889"/>
      <c r="BR48" s="889"/>
      <c r="BS48" s="889"/>
      <c r="BT48" s="889"/>
      <c r="BU48" s="889"/>
      <c r="BV48" s="889"/>
      <c r="BW48" s="890"/>
    </row>
    <row r="49" spans="1:75" s="122" customFormat="1" x14ac:dyDescent="0.25">
      <c r="A49" s="684" t="s">
        <v>289</v>
      </c>
      <c r="B49" s="68"/>
      <c r="D49" s="512">
        <f>SUM(D50:D52)</f>
        <v>29.364743639999997</v>
      </c>
      <c r="E49" s="78">
        <f t="shared" ref="E49:G49" si="234">SUM(E50:E52)</f>
        <v>30.542978380000001</v>
      </c>
      <c r="F49" s="78">
        <f t="shared" si="234"/>
        <v>31.753560019999998</v>
      </c>
      <c r="G49" s="79">
        <f t="shared" si="234"/>
        <v>31.480947540000003</v>
      </c>
      <c r="H49" s="125"/>
      <c r="I49" s="512">
        <f>SUM(I50:I52)</f>
        <v>32.33779483</v>
      </c>
      <c r="J49" s="78">
        <f t="shared" ref="J49:L49" si="235">SUM(J50:J52)</f>
        <v>33.952436370000001</v>
      </c>
      <c r="K49" s="78">
        <f t="shared" si="235"/>
        <v>32.838142589999997</v>
      </c>
      <c r="L49" s="79">
        <f t="shared" si="235"/>
        <v>32.728471380000002</v>
      </c>
      <c r="M49" s="125"/>
      <c r="N49" s="512">
        <f>SUM(N50:N52)</f>
        <v>32.947938190000002</v>
      </c>
      <c r="O49" s="78">
        <f t="shared" ref="O49:Q49" si="236">SUM(O50:O52)</f>
        <v>34.555156820000001</v>
      </c>
      <c r="P49" s="78">
        <f t="shared" si="236"/>
        <v>36.261993680000003</v>
      </c>
      <c r="Q49" s="79">
        <f t="shared" si="236"/>
        <v>34.735787650000006</v>
      </c>
      <c r="R49" s="125"/>
      <c r="S49" s="512">
        <f>SUM(S50:S52)</f>
        <v>34.978859709999995</v>
      </c>
      <c r="T49" s="78">
        <f t="shared" ref="T49:V49" si="237">SUM(T50:T52)</f>
        <v>35.867547420000001</v>
      </c>
      <c r="U49" s="78">
        <f t="shared" si="237"/>
        <v>38.656872720000003</v>
      </c>
      <c r="V49" s="79">
        <f t="shared" si="237"/>
        <v>48.757739889999996</v>
      </c>
      <c r="W49" s="125"/>
      <c r="X49" s="512">
        <f>SUM(X50:X52)</f>
        <v>37.695196630000005</v>
      </c>
      <c r="Y49" s="78">
        <f t="shared" ref="Y49:AA49" si="238">SUM(Y50:Y52)</f>
        <v>38.781131759999994</v>
      </c>
      <c r="Z49" s="78">
        <f t="shared" si="238"/>
        <v>36.381701239999991</v>
      </c>
      <c r="AA49" s="79">
        <f t="shared" si="238"/>
        <v>36.857857510000002</v>
      </c>
      <c r="AB49" s="125"/>
      <c r="AC49" s="512">
        <f>SUM(AC50:AC52)</f>
        <v>35.900228620000007</v>
      </c>
      <c r="AD49" s="78">
        <f t="shared" ref="AD49:AF49" si="239">SUM(AD50:AD52)</f>
        <v>37.141381609999996</v>
      </c>
      <c r="AE49" s="78">
        <f t="shared" si="239"/>
        <v>38.366240699999999</v>
      </c>
      <c r="AF49" s="79">
        <f t="shared" si="239"/>
        <v>41.731808229999999</v>
      </c>
      <c r="AG49" s="125"/>
      <c r="AH49" s="512">
        <f>SUM(AH50:AH52)</f>
        <v>40.803351599999999</v>
      </c>
      <c r="AI49" s="78">
        <f t="shared" ref="AI49:AK49" si="240">SUM(AI50:AI52)</f>
        <v>39.68548509</v>
      </c>
      <c r="AJ49" s="78">
        <f t="shared" si="240"/>
        <v>42.271868050000002</v>
      </c>
      <c r="AK49" s="79">
        <f t="shared" si="240"/>
        <v>44.596610380000001</v>
      </c>
      <c r="AL49" s="125"/>
      <c r="AM49" s="512">
        <f>SUM(AM50:AM52)</f>
        <v>53.329966980000009</v>
      </c>
      <c r="AN49" s="78">
        <f t="shared" ref="AN49:AP49" si="241">SUM(AN50:AN52)</f>
        <v>51.590937249999989</v>
      </c>
      <c r="AO49" s="78">
        <f t="shared" si="241"/>
        <v>51.749613270000005</v>
      </c>
      <c r="AP49" s="79">
        <f t="shared" si="241"/>
        <v>65.333165130000012</v>
      </c>
      <c r="AQ49" s="986"/>
      <c r="AR49" s="512">
        <f>SUM(AR50:AR52)</f>
        <v>64.23225832</v>
      </c>
      <c r="AS49" s="78">
        <f t="shared" ref="AS49:AU49" si="242">SUM(AS50:AS52)</f>
        <v>68.191231399999992</v>
      </c>
      <c r="AT49" s="78">
        <f t="shared" si="242"/>
        <v>71.61225186999998</v>
      </c>
      <c r="AU49" s="79">
        <f t="shared" si="242"/>
        <v>71.027385170000031</v>
      </c>
      <c r="AV49" s="986"/>
      <c r="AW49" s="512">
        <f>SUM(AW50:AW52)</f>
        <v>73.910483429999999</v>
      </c>
      <c r="AX49" s="78">
        <f t="shared" ref="AX49:AZ49" si="243">SUM(AX50:AX52)</f>
        <v>71.744952500000011</v>
      </c>
      <c r="AY49" s="78">
        <f t="shared" si="243"/>
        <v>76.490240410000013</v>
      </c>
      <c r="AZ49" s="79">
        <f t="shared" si="243"/>
        <v>84.645100470000003</v>
      </c>
      <c r="BA49" s="986"/>
      <c r="BB49" s="512">
        <f>SUM(BB50:BB52)</f>
        <v>77.098110379999994</v>
      </c>
      <c r="BC49" s="78">
        <f t="shared" ref="BC49:BE49" si="244">SUM(BC50:BC52)</f>
        <v>0</v>
      </c>
      <c r="BD49" s="78">
        <f t="shared" si="244"/>
        <v>0</v>
      </c>
      <c r="BE49" s="79">
        <f t="shared" si="244"/>
        <v>0</v>
      </c>
      <c r="BF49" s="986"/>
      <c r="BG49" s="512">
        <f>SUM(BG50:BG52)</f>
        <v>0</v>
      </c>
      <c r="BH49" s="78">
        <f t="shared" ref="BH49:BJ49" si="245">SUM(BH50:BH52)</f>
        <v>0</v>
      </c>
      <c r="BI49" s="78">
        <f t="shared" si="245"/>
        <v>0</v>
      </c>
      <c r="BJ49" s="79">
        <f t="shared" si="245"/>
        <v>0</v>
      </c>
      <c r="BK49" s="987"/>
      <c r="BL49" s="894">
        <f t="shared" si="216"/>
        <v>123.14222957999999</v>
      </c>
      <c r="BM49" s="895">
        <f t="shared" si="217"/>
        <v>131.85684516999999</v>
      </c>
      <c r="BN49" s="895">
        <f t="shared" si="218"/>
        <v>138.50087634000002</v>
      </c>
      <c r="BO49" s="895">
        <f t="shared" si="219"/>
        <v>158.26101973999999</v>
      </c>
      <c r="BP49" s="895">
        <f t="shared" si="220"/>
        <v>149.71588713999998</v>
      </c>
      <c r="BQ49" s="895">
        <f t="shared" si="221"/>
        <v>153.13965916000001</v>
      </c>
      <c r="BR49" s="895">
        <f t="shared" si="222"/>
        <v>167.35731512000001</v>
      </c>
      <c r="BS49" s="895">
        <f t="shared" si="223"/>
        <v>222.00368263000001</v>
      </c>
      <c r="BT49" s="895">
        <f t="shared" si="224"/>
        <v>275.06312676000005</v>
      </c>
      <c r="BU49" s="895">
        <f t="shared" si="225"/>
        <v>306.79077681000001</v>
      </c>
      <c r="BV49" s="895">
        <f t="shared" si="226"/>
        <v>77.098110379999994</v>
      </c>
      <c r="BW49" s="896">
        <f t="shared" si="227"/>
        <v>0</v>
      </c>
    </row>
    <row r="50" spans="1:75" s="122" customFormat="1" x14ac:dyDescent="0.25">
      <c r="A50" s="76" t="s">
        <v>71</v>
      </c>
      <c r="B50" s="68"/>
      <c r="D50" s="512">
        <v>27.177678169999997</v>
      </c>
      <c r="E50" s="78">
        <v>28.105583000000003</v>
      </c>
      <c r="F50" s="78">
        <v>29.189157339999998</v>
      </c>
      <c r="G50" s="79">
        <v>28.969976690000003</v>
      </c>
      <c r="H50" s="125"/>
      <c r="I50" s="512">
        <v>29.342500649999998</v>
      </c>
      <c r="J50" s="78">
        <v>30.870474120000004</v>
      </c>
      <c r="K50" s="78">
        <v>29.630523189999998</v>
      </c>
      <c r="L50" s="79">
        <v>29.682559000000001</v>
      </c>
      <c r="M50" s="125"/>
      <c r="N50" s="512">
        <v>29.537489579999999</v>
      </c>
      <c r="O50" s="78">
        <v>31.122930409999999</v>
      </c>
      <c r="P50" s="78">
        <v>33.100937999999999</v>
      </c>
      <c r="Q50" s="79">
        <v>31.358377790000002</v>
      </c>
      <c r="R50" s="125"/>
      <c r="S50" s="512">
        <v>31.425268719999998</v>
      </c>
      <c r="T50" s="78">
        <v>32.387212460000001</v>
      </c>
      <c r="U50" s="78">
        <v>35.101714790000003</v>
      </c>
      <c r="V50" s="79">
        <v>44.541987899999995</v>
      </c>
      <c r="W50" s="125"/>
      <c r="X50" s="512">
        <v>34.04874461</v>
      </c>
      <c r="Y50" s="78">
        <v>35.263943579999996</v>
      </c>
      <c r="Z50" s="78">
        <v>33.042479099999994</v>
      </c>
      <c r="AA50" s="79">
        <v>33.521064170000002</v>
      </c>
      <c r="AB50" s="125"/>
      <c r="AC50" s="512">
        <v>32.263404650000005</v>
      </c>
      <c r="AD50" s="78">
        <v>33.242471629999997</v>
      </c>
      <c r="AE50" s="78">
        <v>34.39041667</v>
      </c>
      <c r="AF50" s="79">
        <v>35.941037530000003</v>
      </c>
      <c r="AG50" s="125"/>
      <c r="AH50" s="512">
        <v>36.299032429999997</v>
      </c>
      <c r="AI50" s="78">
        <v>35.335627890000005</v>
      </c>
      <c r="AJ50" s="78">
        <v>37.628169550000003</v>
      </c>
      <c r="AK50" s="79">
        <v>39.903497550000004</v>
      </c>
      <c r="AL50" s="125"/>
      <c r="AM50" s="512">
        <v>48.218427640000009</v>
      </c>
      <c r="AN50" s="78">
        <v>45.766577779999992</v>
      </c>
      <c r="AO50" s="78">
        <v>46.853711130000008</v>
      </c>
      <c r="AP50" s="79">
        <v>47.071579700000015</v>
      </c>
      <c r="AQ50" s="986"/>
      <c r="AR50" s="512">
        <v>45.4747226</v>
      </c>
      <c r="AS50" s="78">
        <v>50.211804029999996</v>
      </c>
      <c r="AT50" s="78">
        <v>53.318395679999981</v>
      </c>
      <c r="AU50" s="79">
        <v>52.312079630000028</v>
      </c>
      <c r="AV50" s="986"/>
      <c r="AW50" s="512">
        <v>54.222827180000003</v>
      </c>
      <c r="AX50" s="78">
        <v>53.602911610000007</v>
      </c>
      <c r="AY50" s="78">
        <v>56.972264440000011</v>
      </c>
      <c r="AZ50" s="79">
        <v>64.755143919999981</v>
      </c>
      <c r="BA50" s="986"/>
      <c r="BB50" s="512">
        <v>56.399827389999999</v>
      </c>
      <c r="BC50" s="78">
        <v>0</v>
      </c>
      <c r="BD50" s="78">
        <v>0</v>
      </c>
      <c r="BE50" s="79">
        <v>0</v>
      </c>
      <c r="BF50" s="986"/>
      <c r="BG50" s="512">
        <v>0</v>
      </c>
      <c r="BH50" s="78">
        <v>0</v>
      </c>
      <c r="BI50" s="78">
        <v>0</v>
      </c>
      <c r="BJ50" s="79">
        <v>0</v>
      </c>
      <c r="BK50" s="987"/>
      <c r="BL50" s="894">
        <f t="shared" si="216"/>
        <v>113.44239519999999</v>
      </c>
      <c r="BM50" s="895">
        <f t="shared" si="217"/>
        <v>119.52605696000001</v>
      </c>
      <c r="BN50" s="895">
        <f t="shared" si="218"/>
        <v>125.11973578</v>
      </c>
      <c r="BO50" s="895">
        <f t="shared" si="219"/>
        <v>143.45618387000002</v>
      </c>
      <c r="BP50" s="895">
        <f t="shared" si="220"/>
        <v>135.87623145999999</v>
      </c>
      <c r="BQ50" s="895">
        <f t="shared" si="221"/>
        <v>135.83733047999999</v>
      </c>
      <c r="BR50" s="895">
        <f t="shared" si="222"/>
        <v>149.16632741999999</v>
      </c>
      <c r="BS50" s="895">
        <f t="shared" si="223"/>
        <v>187.91029625000004</v>
      </c>
      <c r="BT50" s="895">
        <f t="shared" si="224"/>
        <v>201.31700194000001</v>
      </c>
      <c r="BU50" s="895">
        <f t="shared" si="225"/>
        <v>229.55314714999997</v>
      </c>
      <c r="BV50" s="895">
        <f t="shared" si="226"/>
        <v>56.399827389999999</v>
      </c>
      <c r="BW50" s="896">
        <f t="shared" si="227"/>
        <v>0</v>
      </c>
    </row>
    <row r="51" spans="1:75" s="122" customFormat="1" x14ac:dyDescent="0.25">
      <c r="A51" s="76" t="s">
        <v>72</v>
      </c>
      <c r="B51" s="68"/>
      <c r="D51" s="512">
        <v>1.83684E-3</v>
      </c>
      <c r="E51" s="78">
        <v>1.83684E-3</v>
      </c>
      <c r="F51" s="78">
        <v>1.83684E-3</v>
      </c>
      <c r="G51" s="79">
        <v>3.4639800000000002E-3</v>
      </c>
      <c r="H51" s="125"/>
      <c r="I51" s="512">
        <v>0.19769539000000003</v>
      </c>
      <c r="J51" s="78">
        <v>0.11840775000000001</v>
      </c>
      <c r="K51" s="78">
        <v>0.11840775000000001</v>
      </c>
      <c r="L51" s="79">
        <v>0.11840775000000001</v>
      </c>
      <c r="M51" s="125"/>
      <c r="N51" s="512">
        <v>0.12206721000000001</v>
      </c>
      <c r="O51" s="78">
        <v>0.12177908999999999</v>
      </c>
      <c r="P51" s="78">
        <v>0.12094831</v>
      </c>
      <c r="Q51" s="79">
        <v>0.12024440000000002</v>
      </c>
      <c r="R51" s="125"/>
      <c r="S51" s="512">
        <v>0.10879768000000001</v>
      </c>
      <c r="T51" s="78">
        <v>0.10892813999999999</v>
      </c>
      <c r="U51" s="78">
        <v>0.10772895000000002</v>
      </c>
      <c r="V51" s="79">
        <v>0.10805563</v>
      </c>
      <c r="W51" s="125"/>
      <c r="X51" s="512">
        <v>0.10813516000000001</v>
      </c>
      <c r="Y51" s="78">
        <v>0.10508176000000001</v>
      </c>
      <c r="Z51" s="78">
        <v>0.10374813000000001</v>
      </c>
      <c r="AA51" s="79">
        <v>3.4582729999999999E-2</v>
      </c>
      <c r="AB51" s="125"/>
      <c r="AC51" s="512">
        <v>0</v>
      </c>
      <c r="AD51" s="78">
        <v>0</v>
      </c>
      <c r="AE51" s="78">
        <v>0</v>
      </c>
      <c r="AF51" s="79">
        <v>0</v>
      </c>
      <c r="AG51" s="125"/>
      <c r="AH51" s="512">
        <v>0</v>
      </c>
      <c r="AI51" s="78">
        <v>0</v>
      </c>
      <c r="AJ51" s="78">
        <v>0</v>
      </c>
      <c r="AK51" s="79">
        <v>0</v>
      </c>
      <c r="AL51" s="125"/>
      <c r="AM51" s="512">
        <v>8.755585999999993E-2</v>
      </c>
      <c r="AN51" s="78">
        <v>8.7766729999999696E-2</v>
      </c>
      <c r="AO51" s="78">
        <v>-0.41939200999999954</v>
      </c>
      <c r="AP51" s="79">
        <v>0.28763290999999896</v>
      </c>
      <c r="AQ51" s="986"/>
      <c r="AR51" s="512">
        <v>-0.47690249999999978</v>
      </c>
      <c r="AS51" s="78">
        <v>1.1453614299999999</v>
      </c>
      <c r="AT51" s="78">
        <v>8.3711870000000341E-2</v>
      </c>
      <c r="AU51" s="79">
        <v>0.47626453999999935</v>
      </c>
      <c r="AV51" s="986"/>
      <c r="AW51" s="512">
        <v>1.49403646</v>
      </c>
      <c r="AX51" s="78">
        <v>-0.4132452400000009</v>
      </c>
      <c r="AY51" s="78">
        <v>0.56527864000000039</v>
      </c>
      <c r="AZ51" s="79">
        <v>0.61967780999999866</v>
      </c>
      <c r="BA51" s="986"/>
      <c r="BB51" s="512">
        <v>0.63479748999999974</v>
      </c>
      <c r="BC51" s="78">
        <v>0</v>
      </c>
      <c r="BD51" s="78">
        <v>0</v>
      </c>
      <c r="BE51" s="79">
        <v>0</v>
      </c>
      <c r="BF51" s="986"/>
      <c r="BG51" s="512">
        <v>0</v>
      </c>
      <c r="BH51" s="78">
        <v>0</v>
      </c>
      <c r="BI51" s="78">
        <v>0</v>
      </c>
      <c r="BJ51" s="79">
        <v>0</v>
      </c>
      <c r="BK51" s="987"/>
      <c r="BL51" s="894">
        <f t="shared" si="216"/>
        <v>8.9744999999999998E-3</v>
      </c>
      <c r="BM51" s="895">
        <f t="shared" si="217"/>
        <v>0.55291864000000013</v>
      </c>
      <c r="BN51" s="895">
        <f t="shared" si="218"/>
        <v>0.48503901000000005</v>
      </c>
      <c r="BO51" s="895">
        <f t="shared" si="219"/>
        <v>0.43351040000000002</v>
      </c>
      <c r="BP51" s="895">
        <f t="shared" si="220"/>
        <v>0.35154778000000003</v>
      </c>
      <c r="BQ51" s="895">
        <f t="shared" si="221"/>
        <v>0</v>
      </c>
      <c r="BR51" s="895">
        <f t="shared" si="222"/>
        <v>0</v>
      </c>
      <c r="BS51" s="895">
        <f t="shared" si="223"/>
        <v>4.3563489999999039E-2</v>
      </c>
      <c r="BT51" s="895">
        <f t="shared" si="224"/>
        <v>1.2284353399999999</v>
      </c>
      <c r="BU51" s="895">
        <f t="shared" si="225"/>
        <v>2.2657476699999979</v>
      </c>
      <c r="BV51" s="895">
        <f t="shared" si="226"/>
        <v>0.63479748999999974</v>
      </c>
      <c r="BW51" s="896">
        <f t="shared" si="227"/>
        <v>0</v>
      </c>
    </row>
    <row r="52" spans="1:75" s="122" customFormat="1" x14ac:dyDescent="0.25">
      <c r="A52" s="76" t="s">
        <v>73</v>
      </c>
      <c r="B52" s="68"/>
      <c r="D52" s="512">
        <v>2.1852286300000006</v>
      </c>
      <c r="E52" s="78">
        <v>2.4355585400000002</v>
      </c>
      <c r="F52" s="78">
        <v>2.5625658400000004</v>
      </c>
      <c r="G52" s="79">
        <v>2.5075068700000007</v>
      </c>
      <c r="H52" s="125"/>
      <c r="I52" s="512">
        <v>2.7975987900000008</v>
      </c>
      <c r="J52" s="78">
        <v>2.9635545000000003</v>
      </c>
      <c r="K52" s="78">
        <v>3.0892116499999998</v>
      </c>
      <c r="L52" s="79">
        <v>2.9275046299999996</v>
      </c>
      <c r="M52" s="125"/>
      <c r="N52" s="512">
        <v>3.2883814000000005</v>
      </c>
      <c r="O52" s="78">
        <v>3.3104473200000002</v>
      </c>
      <c r="P52" s="78">
        <v>3.0401073700000003</v>
      </c>
      <c r="Q52" s="79">
        <v>3.25716546</v>
      </c>
      <c r="R52" s="125"/>
      <c r="S52" s="512">
        <v>3.4447933100000006</v>
      </c>
      <c r="T52" s="78">
        <v>3.3714068200000002</v>
      </c>
      <c r="U52" s="78">
        <v>3.4474289800000006</v>
      </c>
      <c r="V52" s="79">
        <v>4.1076963599999994</v>
      </c>
      <c r="W52" s="125"/>
      <c r="X52" s="512">
        <v>3.5383168600000001</v>
      </c>
      <c r="Y52" s="78">
        <v>3.4121064199999998</v>
      </c>
      <c r="Z52" s="78">
        <v>3.2354740100000003</v>
      </c>
      <c r="AA52" s="79">
        <v>3.3022106100000004</v>
      </c>
      <c r="AB52" s="125"/>
      <c r="AC52" s="512">
        <v>3.6368239699999996</v>
      </c>
      <c r="AD52" s="78">
        <v>3.8989099799999996</v>
      </c>
      <c r="AE52" s="78">
        <v>3.9758240299999996</v>
      </c>
      <c r="AF52" s="79">
        <v>5.7907706999999995</v>
      </c>
      <c r="AG52" s="125"/>
      <c r="AH52" s="512">
        <v>4.5043191699999996</v>
      </c>
      <c r="AI52" s="78">
        <v>4.3498571999999989</v>
      </c>
      <c r="AJ52" s="78">
        <v>4.6436985000000002</v>
      </c>
      <c r="AK52" s="79">
        <v>4.6931128300000005</v>
      </c>
      <c r="AL52" s="125"/>
      <c r="AM52" s="512">
        <v>5.0239834800000001</v>
      </c>
      <c r="AN52" s="78">
        <v>5.7365927399999981</v>
      </c>
      <c r="AO52" s="78">
        <v>5.3152941500000024</v>
      </c>
      <c r="AP52" s="79">
        <v>17.973952520000001</v>
      </c>
      <c r="AQ52" s="986"/>
      <c r="AR52" s="512">
        <v>19.234438220000001</v>
      </c>
      <c r="AS52" s="78">
        <v>16.834065940000002</v>
      </c>
      <c r="AT52" s="78">
        <v>18.210144319999994</v>
      </c>
      <c r="AU52" s="79">
        <v>18.239041000000007</v>
      </c>
      <c r="AV52" s="986"/>
      <c r="AW52" s="512">
        <v>18.19361979</v>
      </c>
      <c r="AX52" s="78">
        <v>18.555286129999999</v>
      </c>
      <c r="AY52" s="78">
        <v>18.952697329999992</v>
      </c>
      <c r="AZ52" s="79">
        <v>19.270278740000023</v>
      </c>
      <c r="BA52" s="986"/>
      <c r="BB52" s="512">
        <v>20.063485499999995</v>
      </c>
      <c r="BC52" s="78">
        <v>0</v>
      </c>
      <c r="BD52" s="78">
        <v>0</v>
      </c>
      <c r="BE52" s="79">
        <v>0</v>
      </c>
      <c r="BF52" s="986"/>
      <c r="BG52" s="512">
        <v>0</v>
      </c>
      <c r="BH52" s="78">
        <v>0</v>
      </c>
      <c r="BI52" s="78">
        <v>0</v>
      </c>
      <c r="BJ52" s="79">
        <v>0</v>
      </c>
      <c r="BK52" s="987"/>
      <c r="BL52" s="894">
        <f t="shared" si="216"/>
        <v>9.6908598800000014</v>
      </c>
      <c r="BM52" s="895">
        <f t="shared" si="217"/>
        <v>11.77786957</v>
      </c>
      <c r="BN52" s="895">
        <f t="shared" si="218"/>
        <v>12.896101550000001</v>
      </c>
      <c r="BO52" s="895">
        <f t="shared" si="219"/>
        <v>14.371325469999999</v>
      </c>
      <c r="BP52" s="895">
        <f t="shared" si="220"/>
        <v>13.488107899999999</v>
      </c>
      <c r="BQ52" s="895">
        <f t="shared" si="221"/>
        <v>17.302328679999999</v>
      </c>
      <c r="BR52" s="895">
        <f t="shared" si="222"/>
        <v>18.190987699999997</v>
      </c>
      <c r="BS52" s="895">
        <f t="shared" si="223"/>
        <v>34.049822890000002</v>
      </c>
      <c r="BT52" s="895">
        <f t="shared" si="224"/>
        <v>72.517689480000001</v>
      </c>
      <c r="BU52" s="895">
        <f t="shared" si="225"/>
        <v>74.971881990000014</v>
      </c>
      <c r="BV52" s="895">
        <f t="shared" si="226"/>
        <v>20.063485499999995</v>
      </c>
      <c r="BW52" s="896">
        <f t="shared" si="227"/>
        <v>0</v>
      </c>
    </row>
    <row r="53" spans="1:75" s="122" customFormat="1" x14ac:dyDescent="0.25">
      <c r="A53" s="580"/>
      <c r="B53" s="68"/>
      <c r="D53" s="580"/>
      <c r="E53" s="67"/>
      <c r="F53" s="67"/>
      <c r="G53" s="68"/>
      <c r="I53" s="580"/>
      <c r="J53" s="67"/>
      <c r="K53" s="67"/>
      <c r="L53" s="68"/>
      <c r="N53" s="580"/>
      <c r="O53" s="67"/>
      <c r="P53" s="67"/>
      <c r="Q53" s="68"/>
      <c r="S53" s="580"/>
      <c r="T53" s="67"/>
      <c r="U53" s="67"/>
      <c r="V53" s="68"/>
      <c r="X53" s="580"/>
      <c r="Y53" s="67"/>
      <c r="Z53" s="67"/>
      <c r="AA53" s="68"/>
      <c r="AC53" s="580"/>
      <c r="AD53" s="67"/>
      <c r="AE53" s="67"/>
      <c r="AF53" s="68"/>
      <c r="AH53" s="580"/>
      <c r="AI53" s="67"/>
      <c r="AJ53" s="67"/>
      <c r="AK53" s="68"/>
      <c r="AM53" s="580"/>
      <c r="AN53" s="67"/>
      <c r="AO53" s="67"/>
      <c r="AP53" s="68"/>
      <c r="AR53" s="580"/>
      <c r="AS53" s="67"/>
      <c r="AT53" s="67"/>
      <c r="AU53" s="68"/>
      <c r="AW53" s="580"/>
      <c r="AX53" s="67"/>
      <c r="AY53" s="67"/>
      <c r="AZ53" s="68"/>
      <c r="BB53" s="580"/>
      <c r="BC53" s="67"/>
      <c r="BD53" s="67"/>
      <c r="BE53" s="68"/>
      <c r="BG53" s="580"/>
      <c r="BH53" s="67"/>
      <c r="BI53" s="67"/>
      <c r="BJ53" s="68"/>
      <c r="BK53" s="987"/>
      <c r="BL53" s="580"/>
      <c r="BM53" s="67"/>
      <c r="BN53" s="67"/>
      <c r="BO53" s="67"/>
      <c r="BP53" s="67"/>
      <c r="BQ53" s="67"/>
      <c r="BR53" s="67"/>
      <c r="BS53" s="975"/>
      <c r="BT53" s="975"/>
      <c r="BU53" s="975"/>
      <c r="BV53" s="975"/>
      <c r="BW53" s="991"/>
    </row>
    <row r="54" spans="1:75" s="122" customFormat="1" x14ac:dyDescent="0.25">
      <c r="A54" s="93" t="s">
        <v>76</v>
      </c>
      <c r="B54" s="68"/>
      <c r="D54" s="512">
        <v>0</v>
      </c>
      <c r="E54" s="78">
        <v>0</v>
      </c>
      <c r="F54" s="78">
        <v>0</v>
      </c>
      <c r="G54" s="79">
        <v>0</v>
      </c>
      <c r="H54" s="125"/>
      <c r="I54" s="512">
        <v>0</v>
      </c>
      <c r="J54" s="78">
        <v>0</v>
      </c>
      <c r="K54" s="78">
        <v>0</v>
      </c>
      <c r="L54" s="79">
        <v>0</v>
      </c>
      <c r="M54" s="125"/>
      <c r="N54" s="512">
        <v>0</v>
      </c>
      <c r="O54" s="78">
        <v>0</v>
      </c>
      <c r="P54" s="78">
        <v>0</v>
      </c>
      <c r="Q54" s="79">
        <v>0</v>
      </c>
      <c r="R54" s="125"/>
      <c r="S54" s="512">
        <v>0</v>
      </c>
      <c r="T54" s="78">
        <v>0</v>
      </c>
      <c r="U54" s="78">
        <v>0</v>
      </c>
      <c r="V54" s="79">
        <v>0</v>
      </c>
      <c r="W54" s="125"/>
      <c r="X54" s="512">
        <v>0</v>
      </c>
      <c r="Y54" s="78">
        <v>0</v>
      </c>
      <c r="Z54" s="78">
        <v>0</v>
      </c>
      <c r="AA54" s="79">
        <v>0</v>
      </c>
      <c r="AB54" s="125"/>
      <c r="AC54" s="512">
        <v>0</v>
      </c>
      <c r="AD54" s="78">
        <v>0</v>
      </c>
      <c r="AE54" s="78">
        <v>0</v>
      </c>
      <c r="AF54" s="79">
        <v>0</v>
      </c>
      <c r="AG54" s="125"/>
      <c r="AH54" s="512">
        <v>0</v>
      </c>
      <c r="AI54" s="78">
        <v>0</v>
      </c>
      <c r="AJ54" s="78">
        <v>0</v>
      </c>
      <c r="AK54" s="79">
        <v>0</v>
      </c>
      <c r="AL54" s="125"/>
      <c r="AM54" s="512">
        <v>0</v>
      </c>
      <c r="AN54" s="78">
        <v>0</v>
      </c>
      <c r="AO54" s="78">
        <v>0</v>
      </c>
      <c r="AP54" s="79">
        <v>11.949999999999884</v>
      </c>
      <c r="AQ54" s="986"/>
      <c r="AR54" s="512">
        <v>19.622646142696798</v>
      </c>
      <c r="AS54" s="78">
        <v>43.081997651382416</v>
      </c>
      <c r="AT54" s="78">
        <v>42.856569969999995</v>
      </c>
      <c r="AU54" s="79">
        <v>47.940518580000003</v>
      </c>
      <c r="AV54" s="986"/>
      <c r="AW54" s="512">
        <v>43.254187539999997</v>
      </c>
      <c r="AX54" s="78">
        <v>47.737594209999997</v>
      </c>
      <c r="AY54" s="78">
        <v>38.029389209999998</v>
      </c>
      <c r="AZ54" s="79">
        <v>47.197792540000002</v>
      </c>
      <c r="BA54" s="986"/>
      <c r="BB54" s="512">
        <v>48.054602240000001</v>
      </c>
      <c r="BC54" s="78">
        <v>0</v>
      </c>
      <c r="BD54" s="78">
        <v>0</v>
      </c>
      <c r="BE54" s="79">
        <v>0</v>
      </c>
      <c r="BF54" s="986"/>
      <c r="BG54" s="512">
        <v>0</v>
      </c>
      <c r="BH54" s="78">
        <v>0</v>
      </c>
      <c r="BI54" s="78">
        <v>0</v>
      </c>
      <c r="BJ54" s="79">
        <v>0</v>
      </c>
      <c r="BK54" s="987"/>
      <c r="BL54" s="894">
        <f t="shared" ref="BL54" si="246">SUM(D54:G54)</f>
        <v>0</v>
      </c>
      <c r="BM54" s="895">
        <f t="shared" ref="BM54" si="247">SUM(I54:L54)</f>
        <v>0</v>
      </c>
      <c r="BN54" s="895">
        <f t="shared" ref="BN54" si="248">SUM(N54:Q54)</f>
        <v>0</v>
      </c>
      <c r="BO54" s="895">
        <f t="shared" ref="BO54" si="249">SUM(S54:V54)</f>
        <v>0</v>
      </c>
      <c r="BP54" s="895">
        <f t="shared" ref="BP54" si="250">SUM(X54:AA54)</f>
        <v>0</v>
      </c>
      <c r="BQ54" s="895">
        <f t="shared" ref="BQ54" si="251">SUM(AC54:AF54)</f>
        <v>0</v>
      </c>
      <c r="BR54" s="895">
        <f t="shared" ref="BR54" si="252">SUM(AH54:AK54)</f>
        <v>0</v>
      </c>
      <c r="BS54" s="895">
        <f t="shared" ref="BS54" si="253">SUM(AM54:AP54)</f>
        <v>11.949999999999884</v>
      </c>
      <c r="BT54" s="895">
        <f t="shared" ref="BT54" si="254">SUM(AR54:AU54)</f>
        <v>153.50173234407922</v>
      </c>
      <c r="BU54" s="895">
        <f t="shared" ref="BU54" si="255">SUM(AW54:AZ54)</f>
        <v>176.2189635</v>
      </c>
      <c r="BV54" s="895">
        <f t="shared" ref="BV54" si="256">SUM(BB54:BE54)</f>
        <v>48.054602240000001</v>
      </c>
      <c r="BW54" s="896">
        <f t="shared" ref="BW54" si="257">SUM(BG54:BJ54)</f>
        <v>0</v>
      </c>
    </row>
    <row r="55" spans="1:75" x14ac:dyDescent="0.25">
      <c r="A55" s="94"/>
      <c r="B55" s="95"/>
      <c r="D55" s="116"/>
      <c r="E55" s="117"/>
      <c r="F55" s="117"/>
      <c r="G55" s="95"/>
      <c r="I55" s="116"/>
      <c r="J55" s="117"/>
      <c r="K55" s="117"/>
      <c r="L55" s="95"/>
      <c r="N55" s="116"/>
      <c r="O55" s="117"/>
      <c r="P55" s="117"/>
      <c r="Q55" s="95"/>
      <c r="S55" s="116"/>
      <c r="T55" s="117"/>
      <c r="U55" s="117"/>
      <c r="V55" s="95"/>
      <c r="X55" s="116"/>
      <c r="Y55" s="117"/>
      <c r="Z55" s="117"/>
      <c r="AA55" s="95"/>
      <c r="AC55" s="116"/>
      <c r="AD55" s="117"/>
      <c r="AE55" s="117"/>
      <c r="AF55" s="95"/>
      <c r="AH55" s="116"/>
      <c r="AI55" s="117"/>
      <c r="AJ55" s="117"/>
      <c r="AK55" s="95"/>
      <c r="AM55" s="116"/>
      <c r="AN55" s="117"/>
      <c r="AO55" s="117"/>
      <c r="AP55" s="95"/>
      <c r="AR55" s="116"/>
      <c r="AS55" s="117"/>
      <c r="AT55" s="117"/>
      <c r="AU55" s="95"/>
      <c r="AW55" s="116"/>
      <c r="AX55" s="117"/>
      <c r="AY55" s="117"/>
      <c r="AZ55" s="95"/>
      <c r="BB55" s="116"/>
      <c r="BC55" s="117"/>
      <c r="BD55" s="117"/>
      <c r="BE55" s="95"/>
      <c r="BG55" s="116"/>
      <c r="BH55" s="117"/>
      <c r="BI55" s="117"/>
      <c r="BJ55" s="95"/>
      <c r="BL55" s="116"/>
      <c r="BM55" s="117"/>
      <c r="BN55" s="117"/>
      <c r="BO55" s="117"/>
      <c r="BP55" s="117"/>
      <c r="BQ55" s="117"/>
      <c r="BR55" s="117"/>
      <c r="BS55" s="940"/>
      <c r="BT55" s="940"/>
      <c r="BU55" s="940"/>
      <c r="BV55" s="940"/>
      <c r="BW55" s="941"/>
    </row>
    <row r="56" spans="1:75" x14ac:dyDescent="0.25">
      <c r="A56" s="101"/>
      <c r="B56" s="9"/>
      <c r="D56" s="7"/>
      <c r="E56" s="7"/>
      <c r="F56" s="7"/>
      <c r="G56" s="7"/>
      <c r="I56" s="7"/>
      <c r="J56" s="7"/>
      <c r="K56" s="7"/>
      <c r="L56" s="7"/>
      <c r="N56" s="7"/>
      <c r="O56" s="7"/>
      <c r="P56" s="7"/>
      <c r="Q56" s="7"/>
      <c r="S56" s="7"/>
      <c r="T56" s="7"/>
      <c r="U56" s="7"/>
      <c r="V56" s="7"/>
      <c r="X56" s="7"/>
      <c r="Y56" s="7"/>
      <c r="Z56" s="7"/>
      <c r="AA56" s="7"/>
      <c r="AC56" s="7"/>
      <c r="AD56" s="7"/>
      <c r="AE56" s="7"/>
      <c r="AF56" s="7"/>
      <c r="AH56" s="7"/>
      <c r="AI56" s="7"/>
      <c r="AJ56" s="7"/>
      <c r="AK56" s="7"/>
      <c r="AM56" s="7"/>
      <c r="AN56" s="7"/>
      <c r="AO56" s="7"/>
      <c r="AP56" s="7"/>
      <c r="AR56" s="7"/>
      <c r="AS56" s="7"/>
      <c r="AT56" s="7"/>
      <c r="AU56" s="7"/>
      <c r="AW56" s="7"/>
      <c r="AX56" s="7"/>
      <c r="AY56" s="7"/>
      <c r="AZ56" s="7"/>
      <c r="BB56" s="7"/>
      <c r="BC56" s="7"/>
      <c r="BD56" s="7"/>
      <c r="BE56" s="7"/>
      <c r="BG56" s="7"/>
      <c r="BH56" s="7"/>
      <c r="BI56" s="7"/>
      <c r="BJ56" s="7"/>
      <c r="BL56" s="9"/>
      <c r="BM56" s="9"/>
      <c r="BN56" s="9"/>
      <c r="BO56" s="9"/>
      <c r="BP56" s="9"/>
      <c r="BQ56" s="9"/>
      <c r="BR56" s="9"/>
      <c r="BS56" s="832"/>
      <c r="BT56" s="832"/>
      <c r="BU56" s="832"/>
      <c r="BV56" s="832"/>
      <c r="BW56" s="832"/>
    </row>
    <row r="57" spans="1:75" x14ac:dyDescent="0.25">
      <c r="A57" s="104"/>
      <c r="B57" s="105"/>
      <c r="D57" s="120"/>
      <c r="E57" s="121"/>
      <c r="F57" s="121"/>
      <c r="G57" s="105"/>
      <c r="I57" s="120"/>
      <c r="J57" s="121"/>
      <c r="K57" s="121"/>
      <c r="L57" s="105"/>
      <c r="N57" s="120"/>
      <c r="O57" s="121"/>
      <c r="P57" s="121"/>
      <c r="Q57" s="105"/>
      <c r="S57" s="120"/>
      <c r="T57" s="121"/>
      <c r="U57" s="121"/>
      <c r="V57" s="105"/>
      <c r="X57" s="120"/>
      <c r="Y57" s="121"/>
      <c r="Z57" s="121"/>
      <c r="AA57" s="105"/>
      <c r="AC57" s="120"/>
      <c r="AD57" s="121"/>
      <c r="AE57" s="121"/>
      <c r="AF57" s="105"/>
      <c r="AH57" s="120"/>
      <c r="AI57" s="121"/>
      <c r="AJ57" s="121"/>
      <c r="AK57" s="105"/>
      <c r="AM57" s="120"/>
      <c r="AN57" s="121"/>
      <c r="AO57" s="121"/>
      <c r="AP57" s="105"/>
      <c r="AR57" s="120"/>
      <c r="AS57" s="121"/>
      <c r="AT57" s="121"/>
      <c r="AU57" s="105"/>
      <c r="AW57" s="120"/>
      <c r="AX57" s="121"/>
      <c r="AY57" s="121"/>
      <c r="AZ57" s="105"/>
      <c r="BB57" s="120"/>
      <c r="BC57" s="121"/>
      <c r="BD57" s="121"/>
      <c r="BE57" s="105"/>
      <c r="BG57" s="120"/>
      <c r="BH57" s="121"/>
      <c r="BI57" s="121"/>
      <c r="BJ57" s="105"/>
      <c r="BL57" s="120"/>
      <c r="BM57" s="121"/>
      <c r="BN57" s="121"/>
      <c r="BO57" s="121"/>
      <c r="BP57" s="121"/>
      <c r="BQ57" s="121"/>
      <c r="BR57" s="121"/>
      <c r="BS57" s="943"/>
      <c r="BT57" s="943"/>
      <c r="BU57" s="943"/>
      <c r="BV57" s="943"/>
      <c r="BW57" s="944"/>
    </row>
    <row r="58" spans="1:75" s="113" customFormat="1" x14ac:dyDescent="0.25">
      <c r="A58" s="48" t="s">
        <v>290</v>
      </c>
      <c r="B58" s="58"/>
      <c r="D58" s="683">
        <f>D60+D64</f>
        <v>186.40293073051839</v>
      </c>
      <c r="E58" s="52">
        <f t="shared" ref="E58:G58" si="258">E60+E64</f>
        <v>185.26604017757228</v>
      </c>
      <c r="F58" s="52">
        <f t="shared" si="258"/>
        <v>204.52593828050647</v>
      </c>
      <c r="G58" s="53">
        <f t="shared" si="258"/>
        <v>185.27736922136097</v>
      </c>
      <c r="H58" s="123"/>
      <c r="I58" s="683">
        <f>I60+I64</f>
        <v>197.9920452333871</v>
      </c>
      <c r="J58" s="52">
        <f t="shared" ref="J58:L58" si="259">J60+J64</f>
        <v>206.59291479459861</v>
      </c>
      <c r="K58" s="52">
        <f t="shared" si="259"/>
        <v>192.54183339366878</v>
      </c>
      <c r="L58" s="53">
        <f t="shared" si="259"/>
        <v>178.555210009858</v>
      </c>
      <c r="M58" s="123"/>
      <c r="N58" s="683">
        <f>N60+N64</f>
        <v>190.89414250118892</v>
      </c>
      <c r="O58" s="52">
        <f t="shared" ref="O58:Q58" si="260">O60+O64</f>
        <v>190.30561534002521</v>
      </c>
      <c r="P58" s="52">
        <f t="shared" si="260"/>
        <v>204.48099505285498</v>
      </c>
      <c r="Q58" s="53">
        <f t="shared" si="260"/>
        <v>193.86583996127465</v>
      </c>
      <c r="R58" s="123"/>
      <c r="S58" s="683">
        <f>S60+S64</f>
        <v>175.12114293309639</v>
      </c>
      <c r="T58" s="52">
        <f t="shared" ref="T58:V58" si="261">T60+T64</f>
        <v>192.55473118946011</v>
      </c>
      <c r="U58" s="52">
        <f t="shared" si="261"/>
        <v>190.84673383828886</v>
      </c>
      <c r="V58" s="53">
        <f t="shared" si="261"/>
        <v>166.52000739940704</v>
      </c>
      <c r="W58" s="123"/>
      <c r="X58" s="683">
        <f>X60+X64</f>
        <v>181.53520874221118</v>
      </c>
      <c r="Y58" s="52">
        <f t="shared" ref="Y58:AA58" si="262">Y60+Y64</f>
        <v>183.68740806986989</v>
      </c>
      <c r="Z58" s="52">
        <f t="shared" si="262"/>
        <v>199.84296939983929</v>
      </c>
      <c r="AA58" s="53">
        <f t="shared" si="262"/>
        <v>173.06614603474753</v>
      </c>
      <c r="AB58" s="123"/>
      <c r="AC58" s="683">
        <f>AC60+AC64</f>
        <v>195.84985180001098</v>
      </c>
      <c r="AD58" s="52">
        <f t="shared" ref="AD58:AF58" si="263">AD60+AD64</f>
        <v>182.69066189977914</v>
      </c>
      <c r="AE58" s="52">
        <f t="shared" si="263"/>
        <v>210.54254987844146</v>
      </c>
      <c r="AF58" s="53">
        <f t="shared" si="263"/>
        <v>201.25352739977467</v>
      </c>
      <c r="AG58" s="123"/>
      <c r="AH58" s="683">
        <f>AH60+AH64</f>
        <v>180.02762757993193</v>
      </c>
      <c r="AI58" s="52">
        <f t="shared" ref="AI58:AK58" si="264">AI60+AI64</f>
        <v>193.36140648519932</v>
      </c>
      <c r="AJ58" s="52">
        <f t="shared" si="264"/>
        <v>205.43271795671546</v>
      </c>
      <c r="AK58" s="53">
        <f t="shared" si="264"/>
        <v>189.87235398146947</v>
      </c>
      <c r="AL58" s="123"/>
      <c r="AM58" s="683">
        <f>AM60+AM64</f>
        <v>180.06977677457851</v>
      </c>
      <c r="AN58" s="52">
        <f t="shared" ref="AN58:AP58" si="265">AN60+AN64</f>
        <v>183.47046893895418</v>
      </c>
      <c r="AO58" s="52">
        <f t="shared" si="265"/>
        <v>195.29709019837367</v>
      </c>
      <c r="AP58" s="53">
        <f t="shared" si="265"/>
        <v>174.78647724691095</v>
      </c>
      <c r="AQ58" s="979"/>
      <c r="AR58" s="683">
        <f>AR60+AR64</f>
        <v>180.61158167576585</v>
      </c>
      <c r="AS58" s="52">
        <f t="shared" ref="AS58:AU58" si="266">AS60+AS64</f>
        <v>166.269784493326</v>
      </c>
      <c r="AT58" s="52">
        <f t="shared" si="266"/>
        <v>202.49270272011299</v>
      </c>
      <c r="AU58" s="53">
        <f t="shared" si="266"/>
        <v>203.99435179649291</v>
      </c>
      <c r="AV58" s="979"/>
      <c r="AW58" s="683">
        <f>AW60+AW64</f>
        <v>180.77906356026463</v>
      </c>
      <c r="AX58" s="52">
        <f t="shared" ref="AX58:AZ58" si="267">AX60+AX64</f>
        <v>191.58438915134624</v>
      </c>
      <c r="AY58" s="52">
        <f t="shared" si="267"/>
        <v>215.89641549216503</v>
      </c>
      <c r="AZ58" s="53">
        <f t="shared" si="267"/>
        <v>191.22669185038106</v>
      </c>
      <c r="BA58" s="979"/>
      <c r="BB58" s="683">
        <f>BB60+BB64</f>
        <v>176.74082153075958</v>
      </c>
      <c r="BC58" s="52">
        <f t="shared" ref="BC58:BE58" si="268">BC60+BC64</f>
        <v>0</v>
      </c>
      <c r="BD58" s="52">
        <f t="shared" si="268"/>
        <v>0</v>
      </c>
      <c r="BE58" s="53">
        <f t="shared" si="268"/>
        <v>0</v>
      </c>
      <c r="BF58" s="979"/>
      <c r="BG58" s="48">
        <f>BG60+BG64</f>
        <v>0</v>
      </c>
      <c r="BH58" s="101">
        <f t="shared" ref="BH58:BJ58" si="269">BH60+BH64</f>
        <v>0</v>
      </c>
      <c r="BI58" s="101">
        <f t="shared" si="269"/>
        <v>0</v>
      </c>
      <c r="BJ58" s="58">
        <f t="shared" si="269"/>
        <v>0</v>
      </c>
      <c r="BK58" s="983"/>
      <c r="BL58" s="888">
        <f t="shared" ref="BL58" si="270">SUM(D58:G58)</f>
        <v>761.47227840995811</v>
      </c>
      <c r="BM58" s="889">
        <f t="shared" ref="BM58" si="271">SUM(I58:L58)</f>
        <v>775.6820034315125</v>
      </c>
      <c r="BN58" s="889">
        <f t="shared" ref="BN58" si="272">SUM(N58:Q58)</f>
        <v>779.54659285534376</v>
      </c>
      <c r="BO58" s="889">
        <f t="shared" ref="BO58" si="273">SUM(S58:V58)</f>
        <v>725.0426153602524</v>
      </c>
      <c r="BP58" s="889">
        <f t="shared" ref="BP58" si="274">SUM(X58:AA58)</f>
        <v>738.13173224666798</v>
      </c>
      <c r="BQ58" s="889">
        <f t="shared" ref="BQ58" si="275">SUM(AC58:AF58)</f>
        <v>790.33659097800637</v>
      </c>
      <c r="BR58" s="889">
        <f t="shared" ref="BR58" si="276">SUM(AH58:AK58)</f>
        <v>768.69410600331616</v>
      </c>
      <c r="BS58" s="889">
        <f t="shared" ref="BS58" si="277">SUM(AM58:AP58)</f>
        <v>733.62381315881737</v>
      </c>
      <c r="BT58" s="889">
        <f t="shared" ref="BT58" si="278">SUM(AR58:AU58)</f>
        <v>753.36842068569774</v>
      </c>
      <c r="BU58" s="889">
        <f t="shared" ref="BU58" si="279">SUM(AW58:AZ58)</f>
        <v>779.48656005415694</v>
      </c>
      <c r="BV58" s="889">
        <f t="shared" ref="BV58" si="280">SUM(BB58:BE58)</f>
        <v>176.74082153075958</v>
      </c>
      <c r="BW58" s="890">
        <f t="shared" ref="BW58" si="281">SUM(BG58:BJ58)</f>
        <v>0</v>
      </c>
    </row>
    <row r="59" spans="1:75" x14ac:dyDescent="0.25">
      <c r="A59" s="685"/>
      <c r="B59" s="49"/>
      <c r="D59" s="580"/>
      <c r="E59" s="67"/>
      <c r="F59" s="67"/>
      <c r="G59" s="68"/>
      <c r="H59" s="122"/>
      <c r="I59" s="580"/>
      <c r="J59" s="67"/>
      <c r="K59" s="67"/>
      <c r="L59" s="68"/>
      <c r="M59" s="122"/>
      <c r="N59" s="580"/>
      <c r="O59" s="67"/>
      <c r="P59" s="67"/>
      <c r="Q59" s="68"/>
      <c r="R59" s="122"/>
      <c r="S59" s="580"/>
      <c r="T59" s="67"/>
      <c r="U59" s="67"/>
      <c r="V59" s="68"/>
      <c r="W59" s="122"/>
      <c r="X59" s="580"/>
      <c r="Y59" s="67"/>
      <c r="Z59" s="67"/>
      <c r="AA59" s="68"/>
      <c r="AB59" s="122"/>
      <c r="AC59" s="580"/>
      <c r="AD59" s="67"/>
      <c r="AE59" s="67"/>
      <c r="AF59" s="68"/>
      <c r="AG59" s="122"/>
      <c r="AH59" s="580"/>
      <c r="AI59" s="67"/>
      <c r="AJ59" s="67"/>
      <c r="AK59" s="68"/>
      <c r="AL59" s="122"/>
      <c r="AM59" s="580"/>
      <c r="AN59" s="67"/>
      <c r="AO59" s="67"/>
      <c r="AP59" s="68"/>
      <c r="AQ59" s="122"/>
      <c r="AR59" s="580"/>
      <c r="AS59" s="67"/>
      <c r="AT59" s="67"/>
      <c r="AU59" s="68"/>
      <c r="AV59" s="122"/>
      <c r="AW59" s="580"/>
      <c r="AX59" s="67"/>
      <c r="AY59" s="67"/>
      <c r="AZ59" s="68"/>
      <c r="BA59" s="122"/>
      <c r="BB59" s="580"/>
      <c r="BC59" s="67"/>
      <c r="BD59" s="67"/>
      <c r="BE59" s="68"/>
      <c r="BF59" s="122"/>
      <c r="BG59" s="352"/>
      <c r="BH59" s="9"/>
      <c r="BI59" s="9"/>
      <c r="BJ59" s="49"/>
      <c r="BL59" s="352"/>
      <c r="BM59" s="9"/>
      <c r="BN59" s="9"/>
      <c r="BO59" s="9"/>
      <c r="BP59" s="9"/>
      <c r="BQ59" s="9"/>
      <c r="BR59" s="9"/>
      <c r="BS59" s="832"/>
      <c r="BT59" s="832"/>
      <c r="BU59" s="832"/>
      <c r="BV59" s="832"/>
      <c r="BW59" s="68"/>
    </row>
    <row r="60" spans="1:75" x14ac:dyDescent="0.25">
      <c r="A60" s="676" t="s">
        <v>280</v>
      </c>
      <c r="B60" s="49"/>
      <c r="D60" s="580">
        <f>SUM(D61:D62)</f>
        <v>134.32352399811842</v>
      </c>
      <c r="E60" s="67">
        <f t="shared" ref="E60:G60" si="282">SUM(E61:E62)</f>
        <v>135.54314869253707</v>
      </c>
      <c r="F60" s="67">
        <f t="shared" si="282"/>
        <v>150.15561495930848</v>
      </c>
      <c r="G60" s="68">
        <f t="shared" si="282"/>
        <v>133.04047500109962</v>
      </c>
      <c r="H60" s="122"/>
      <c r="I60" s="580">
        <f>SUM(I61:I62)</f>
        <v>141.4459030047733</v>
      </c>
      <c r="J60" s="67">
        <f t="shared" ref="J60:L60" si="283">SUM(J61:J62)</f>
        <v>145.31564196674532</v>
      </c>
      <c r="K60" s="67">
        <f t="shared" si="283"/>
        <v>135.07877700466435</v>
      </c>
      <c r="L60" s="68">
        <f t="shared" si="283"/>
        <v>123.69615600985802</v>
      </c>
      <c r="M60" s="122"/>
      <c r="N60" s="580">
        <f>SUM(N61:N62)</f>
        <v>137.33093100118893</v>
      </c>
      <c r="O60" s="67">
        <f t="shared" ref="O60:Q60" si="284">SUM(O61:O62)</f>
        <v>135.26066234002519</v>
      </c>
      <c r="P60" s="67">
        <f t="shared" si="284"/>
        <v>145.57433745285496</v>
      </c>
      <c r="Q60" s="68">
        <f t="shared" si="284"/>
        <v>139.17366216127465</v>
      </c>
      <c r="R60" s="122"/>
      <c r="S60" s="580">
        <f>SUM(S61:S62)</f>
        <v>127.32974394309639</v>
      </c>
      <c r="T60" s="67">
        <f t="shared" ref="T60:V60" si="285">SUM(T61:T62)</f>
        <v>137.85286578946011</v>
      </c>
      <c r="U60" s="67">
        <f t="shared" si="285"/>
        <v>134.90823763828885</v>
      </c>
      <c r="V60" s="68">
        <f t="shared" si="285"/>
        <v>121.73863309940702</v>
      </c>
      <c r="W60" s="122"/>
      <c r="X60" s="580">
        <f>SUM(X61:X62)</f>
        <v>127.60046944221116</v>
      </c>
      <c r="Y60" s="67">
        <f t="shared" ref="Y60:AA60" si="286">SUM(Y61:Y62)</f>
        <v>133.06160786986987</v>
      </c>
      <c r="Z60" s="67">
        <f t="shared" si="286"/>
        <v>145.10275179983927</v>
      </c>
      <c r="AA60" s="68">
        <f t="shared" si="286"/>
        <v>123.67250743474754</v>
      </c>
      <c r="AB60" s="122"/>
      <c r="AC60" s="580">
        <f>SUM(AC61:AC62)</f>
        <v>139.54084280001098</v>
      </c>
      <c r="AD60" s="67">
        <f t="shared" ref="AD60:AF60" si="287">SUM(AD61:AD62)</f>
        <v>130.75926169977913</v>
      </c>
      <c r="AE60" s="67">
        <f t="shared" si="287"/>
        <v>154.35742767844147</v>
      </c>
      <c r="AF60" s="68">
        <f t="shared" si="287"/>
        <v>145.89049529977467</v>
      </c>
      <c r="AG60" s="122"/>
      <c r="AH60" s="580">
        <f>SUM(AH61:AH62)</f>
        <v>126.02199127993192</v>
      </c>
      <c r="AI60" s="67">
        <f t="shared" ref="AI60:AK60" si="288">SUM(AI61:AI62)</f>
        <v>138.92463728882163</v>
      </c>
      <c r="AJ60" s="67">
        <f t="shared" si="288"/>
        <v>151.32630012311546</v>
      </c>
      <c r="AK60" s="68">
        <f t="shared" si="288"/>
        <v>141.02889494306947</v>
      </c>
      <c r="AL60" s="122"/>
      <c r="AM60" s="580">
        <f>SUM(AM61:AM62)</f>
        <v>123.8732868669785</v>
      </c>
      <c r="AN60" s="67">
        <f t="shared" ref="AN60:AP60" si="289">SUM(AN61:AN62)</f>
        <v>132.24455139995109</v>
      </c>
      <c r="AO60" s="67">
        <f t="shared" si="289"/>
        <v>146.60625954277367</v>
      </c>
      <c r="AP60" s="68">
        <f t="shared" si="289"/>
        <v>125.13818541791285</v>
      </c>
      <c r="AQ60" s="982"/>
      <c r="AR60" s="580">
        <f>SUM(AR61:AR62)</f>
        <v>127.69949979996585</v>
      </c>
      <c r="AS60" s="67">
        <f t="shared" ref="AS60:AU60" si="290">SUM(AS61:AS62)</f>
        <v>110.51402510022585</v>
      </c>
      <c r="AT60" s="67">
        <f t="shared" si="290"/>
        <v>142.590753099913</v>
      </c>
      <c r="AU60" s="68">
        <f t="shared" si="290"/>
        <v>153.93734689992129</v>
      </c>
      <c r="AV60" s="982"/>
      <c r="AW60" s="580">
        <f>SUM(AW61:AW62)</f>
        <v>126.76906940986768</v>
      </c>
      <c r="AX60" s="67">
        <f t="shared" ref="AX60:AZ60" si="291">SUM(AX61:AX62)</f>
        <v>136.11491606544624</v>
      </c>
      <c r="AY60" s="67">
        <f t="shared" si="291"/>
        <v>153.92288466975106</v>
      </c>
      <c r="AZ60" s="68">
        <f t="shared" si="291"/>
        <v>134.53206880037527</v>
      </c>
      <c r="BA60" s="982"/>
      <c r="BB60" s="580">
        <f>SUM(BB61:BB62)</f>
        <v>122.42537891037382</v>
      </c>
      <c r="BC60" s="67">
        <f t="shared" ref="BC60:BE60" si="292">SUM(BC61:BC62)</f>
        <v>0</v>
      </c>
      <c r="BD60" s="67">
        <f t="shared" si="292"/>
        <v>0</v>
      </c>
      <c r="BE60" s="68">
        <f t="shared" si="292"/>
        <v>0</v>
      </c>
      <c r="BF60" s="982"/>
      <c r="BG60" s="580">
        <f>SUM(BG61:BG62)</f>
        <v>0</v>
      </c>
      <c r="BH60" s="67">
        <f t="shared" ref="BH60:BJ60" si="293">SUM(BH61:BH62)</f>
        <v>0</v>
      </c>
      <c r="BI60" s="67">
        <f t="shared" si="293"/>
        <v>0</v>
      </c>
      <c r="BJ60" s="68">
        <f t="shared" si="293"/>
        <v>0</v>
      </c>
      <c r="BL60" s="894">
        <f t="shared" ref="BL60:BL62" si="294">SUM(D60:G60)</f>
        <v>553.06276265106362</v>
      </c>
      <c r="BM60" s="895">
        <f t="shared" ref="BM60:BM62" si="295">SUM(I60:L60)</f>
        <v>545.53647798604095</v>
      </c>
      <c r="BN60" s="895">
        <f t="shared" ref="BN60:BN62" si="296">SUM(N60:Q60)</f>
        <v>557.33959295534373</v>
      </c>
      <c r="BO60" s="895">
        <f t="shared" ref="BO60:BO62" si="297">SUM(S60:V60)</f>
        <v>521.82948047025241</v>
      </c>
      <c r="BP60" s="895">
        <f t="shared" ref="BP60:BP62" si="298">SUM(X60:AA60)</f>
        <v>529.43733654666778</v>
      </c>
      <c r="BQ60" s="895">
        <f t="shared" ref="BQ60:BQ62" si="299">SUM(AC60:AF60)</f>
        <v>570.54802747800625</v>
      </c>
      <c r="BR60" s="895">
        <f t="shared" ref="BR60:BR62" si="300">SUM(AH60:AK60)</f>
        <v>557.3018236349385</v>
      </c>
      <c r="BS60" s="895">
        <f t="shared" ref="BS60:BS62" si="301">SUM(AM60:AP60)</f>
        <v>527.8622832276161</v>
      </c>
      <c r="BT60" s="895">
        <f t="shared" ref="BT60:BT62" si="302">SUM(AR60:AU60)</f>
        <v>534.74162490002595</v>
      </c>
      <c r="BU60" s="895">
        <f t="shared" ref="BU60:BU62" si="303">SUM(AW60:AZ60)</f>
        <v>551.3389389454403</v>
      </c>
      <c r="BV60" s="895">
        <f t="shared" ref="BV60:BV62" si="304">SUM(BB60:BE60)</f>
        <v>122.42537891037382</v>
      </c>
      <c r="BW60" s="896">
        <f t="shared" ref="BW60:BW62" si="305">SUM(BG60:BJ60)</f>
        <v>0</v>
      </c>
    </row>
    <row r="61" spans="1:75" x14ac:dyDescent="0.25">
      <c r="A61" s="686" t="s">
        <v>4</v>
      </c>
      <c r="B61" s="49"/>
      <c r="D61" s="512">
        <v>29.412756000000002</v>
      </c>
      <c r="E61" s="78">
        <v>28.179744999999901</v>
      </c>
      <c r="F61" s="78">
        <v>30.252887999999999</v>
      </c>
      <c r="G61" s="79">
        <v>23.009608</v>
      </c>
      <c r="H61" s="125"/>
      <c r="I61" s="512">
        <v>34.262831999999996</v>
      </c>
      <c r="J61" s="78">
        <v>28.253319000000001</v>
      </c>
      <c r="K61" s="78">
        <v>13.582194000000001</v>
      </c>
      <c r="L61" s="79">
        <v>7.9099399999999997</v>
      </c>
      <c r="M61" s="125"/>
      <c r="N61" s="512">
        <v>25.795154</v>
      </c>
      <c r="O61" s="78">
        <v>22.188044000000001</v>
      </c>
      <c r="P61" s="78">
        <v>26.676962</v>
      </c>
      <c r="Q61" s="79">
        <v>27.199354</v>
      </c>
      <c r="R61" s="125"/>
      <c r="S61" s="512">
        <v>19.130385999999998</v>
      </c>
      <c r="T61" s="78">
        <v>34.051428000000001</v>
      </c>
      <c r="U61" s="78">
        <v>25.334425</v>
      </c>
      <c r="V61" s="79">
        <v>23.987949</v>
      </c>
      <c r="W61" s="125"/>
      <c r="X61" s="512">
        <v>29.506243999999999</v>
      </c>
      <c r="Y61" s="78">
        <v>35.893585000000002</v>
      </c>
      <c r="Z61" s="78">
        <v>29.979761999999994</v>
      </c>
      <c r="AA61" s="79">
        <v>21.969756</v>
      </c>
      <c r="AB61" s="125"/>
      <c r="AC61" s="512">
        <v>36.849675000000005</v>
      </c>
      <c r="AD61" s="78">
        <v>30.820626000000004</v>
      </c>
      <c r="AE61" s="78">
        <v>35.368476999999999</v>
      </c>
      <c r="AF61" s="79">
        <v>36.227024</v>
      </c>
      <c r="AG61" s="125"/>
      <c r="AH61" s="512">
        <v>27.885293000000001</v>
      </c>
      <c r="AI61" s="78">
        <v>40.920596999999994</v>
      </c>
      <c r="AJ61" s="78">
        <v>41.655315000000002</v>
      </c>
      <c r="AK61" s="79">
        <v>40.033499000000006</v>
      </c>
      <c r="AL61" s="125"/>
      <c r="AM61" s="512">
        <v>31.255464</v>
      </c>
      <c r="AN61" s="78">
        <v>37.036240000000006</v>
      </c>
      <c r="AO61" s="78">
        <v>41.038755999999992</v>
      </c>
      <c r="AP61" s="79">
        <v>32.330435999999992</v>
      </c>
      <c r="AQ61" s="986"/>
      <c r="AR61" s="512">
        <v>30.672277999999999</v>
      </c>
      <c r="AS61" s="78">
        <v>26.571996000000002</v>
      </c>
      <c r="AT61" s="78">
        <v>35.974598</v>
      </c>
      <c r="AU61" s="79">
        <v>32.756198000000005</v>
      </c>
      <c r="AV61" s="986"/>
      <c r="AW61" s="512">
        <v>18.353543000000005</v>
      </c>
      <c r="AX61" s="78">
        <v>31.724993999999999</v>
      </c>
      <c r="AY61" s="78">
        <v>31.591454000000002</v>
      </c>
      <c r="AZ61" s="79">
        <v>18.747451000000002</v>
      </c>
      <c r="BA61" s="986"/>
      <c r="BB61" s="512">
        <v>15.099219000000002</v>
      </c>
      <c r="BC61" s="78">
        <v>0</v>
      </c>
      <c r="BD61" s="78">
        <v>0</v>
      </c>
      <c r="BE61" s="79">
        <v>0</v>
      </c>
      <c r="BF61" s="986"/>
      <c r="BG61" s="512">
        <v>0</v>
      </c>
      <c r="BH61" s="78">
        <v>0</v>
      </c>
      <c r="BI61" s="78">
        <v>0</v>
      </c>
      <c r="BJ61" s="79">
        <v>0</v>
      </c>
      <c r="BL61" s="894">
        <f t="shared" si="294"/>
        <v>110.8549969999999</v>
      </c>
      <c r="BM61" s="895">
        <f t="shared" si="295"/>
        <v>84.008285000000001</v>
      </c>
      <c r="BN61" s="895">
        <f t="shared" si="296"/>
        <v>101.859514</v>
      </c>
      <c r="BO61" s="895">
        <f t="shared" si="297"/>
        <v>102.504188</v>
      </c>
      <c r="BP61" s="895">
        <f t="shared" si="298"/>
        <v>117.34934699999999</v>
      </c>
      <c r="BQ61" s="895">
        <f t="shared" si="299"/>
        <v>139.26580200000001</v>
      </c>
      <c r="BR61" s="895">
        <f t="shared" si="300"/>
        <v>150.49470400000001</v>
      </c>
      <c r="BS61" s="895">
        <f t="shared" si="301"/>
        <v>141.66089599999998</v>
      </c>
      <c r="BT61" s="895">
        <f t="shared" si="302"/>
        <v>125.97507000000002</v>
      </c>
      <c r="BU61" s="895">
        <f t="shared" si="303"/>
        <v>100.41744200000001</v>
      </c>
      <c r="BV61" s="895">
        <f t="shared" si="304"/>
        <v>15.099219000000002</v>
      </c>
      <c r="BW61" s="896">
        <f t="shared" si="305"/>
        <v>0</v>
      </c>
    </row>
    <row r="62" spans="1:75" x14ac:dyDescent="0.25">
      <c r="A62" s="674" t="s">
        <v>281</v>
      </c>
      <c r="B62" s="49"/>
      <c r="D62" s="512">
        <v>104.91076799811842</v>
      </c>
      <c r="E62" s="78">
        <v>107.36340369253716</v>
      </c>
      <c r="F62" s="78">
        <v>119.9027269593085</v>
      </c>
      <c r="G62" s="79">
        <v>110.03086700109962</v>
      </c>
      <c r="H62" s="125"/>
      <c r="I62" s="512">
        <v>107.18307100477331</v>
      </c>
      <c r="J62" s="78">
        <v>117.06232296674531</v>
      </c>
      <c r="K62" s="78">
        <v>121.49658300466433</v>
      </c>
      <c r="L62" s="79">
        <v>115.78621600985801</v>
      </c>
      <c r="M62" s="125"/>
      <c r="N62" s="512">
        <v>111.53577700118893</v>
      </c>
      <c r="O62" s="78">
        <v>113.07261834002519</v>
      </c>
      <c r="P62" s="78">
        <v>118.89737545285496</v>
      </c>
      <c r="Q62" s="79">
        <v>111.97430816127465</v>
      </c>
      <c r="R62" s="125"/>
      <c r="S62" s="512">
        <v>108.19935794309639</v>
      </c>
      <c r="T62" s="78">
        <v>103.80143778946011</v>
      </c>
      <c r="U62" s="78">
        <v>109.57381263828884</v>
      </c>
      <c r="V62" s="79">
        <v>97.750684099407025</v>
      </c>
      <c r="W62" s="125"/>
      <c r="X62" s="512">
        <v>98.094225442211169</v>
      </c>
      <c r="Y62" s="78">
        <v>97.168022869869887</v>
      </c>
      <c r="Z62" s="78">
        <v>115.12298979983927</v>
      </c>
      <c r="AA62" s="79">
        <v>101.70275143474754</v>
      </c>
      <c r="AB62" s="125"/>
      <c r="AC62" s="512">
        <v>102.69116780001097</v>
      </c>
      <c r="AD62" s="78">
        <v>99.938635699779141</v>
      </c>
      <c r="AE62" s="78">
        <v>118.98895067844146</v>
      </c>
      <c r="AF62" s="79">
        <v>109.66347129977466</v>
      </c>
      <c r="AG62" s="125"/>
      <c r="AH62" s="512">
        <v>98.13669827993192</v>
      </c>
      <c r="AI62" s="78">
        <v>98.004040288821628</v>
      </c>
      <c r="AJ62" s="78">
        <v>109.67098512311544</v>
      </c>
      <c r="AK62" s="79">
        <v>100.99539594306945</v>
      </c>
      <c r="AL62" s="125"/>
      <c r="AM62" s="512">
        <v>92.6178228669785</v>
      </c>
      <c r="AN62" s="78">
        <v>95.2083113999511</v>
      </c>
      <c r="AO62" s="78">
        <v>105.56750354277366</v>
      </c>
      <c r="AP62" s="79">
        <v>92.807749417912859</v>
      </c>
      <c r="AQ62" s="986"/>
      <c r="AR62" s="512">
        <v>97.027221799965858</v>
      </c>
      <c r="AS62" s="78">
        <v>83.942029100225852</v>
      </c>
      <c r="AT62" s="78">
        <v>106.61615509991299</v>
      </c>
      <c r="AU62" s="79">
        <v>121.1811488999213</v>
      </c>
      <c r="AV62" s="986"/>
      <c r="AW62" s="512">
        <v>108.41552640986768</v>
      </c>
      <c r="AX62" s="78">
        <v>104.38992206544624</v>
      </c>
      <c r="AY62" s="78">
        <v>122.33143066975104</v>
      </c>
      <c r="AZ62" s="79">
        <v>115.78461780037527</v>
      </c>
      <c r="BA62" s="986"/>
      <c r="BB62" s="512">
        <v>107.32615991037382</v>
      </c>
      <c r="BC62" s="78">
        <v>0</v>
      </c>
      <c r="BD62" s="78">
        <v>0</v>
      </c>
      <c r="BE62" s="79">
        <v>0</v>
      </c>
      <c r="BF62" s="986"/>
      <c r="BG62" s="512">
        <v>0</v>
      </c>
      <c r="BH62" s="78">
        <v>0</v>
      </c>
      <c r="BI62" s="78">
        <v>0</v>
      </c>
      <c r="BJ62" s="79">
        <v>0</v>
      </c>
      <c r="BL62" s="894">
        <f t="shared" si="294"/>
        <v>442.20776565106371</v>
      </c>
      <c r="BM62" s="895">
        <f t="shared" si="295"/>
        <v>461.52819298604095</v>
      </c>
      <c r="BN62" s="895">
        <f t="shared" si="296"/>
        <v>455.48007895534374</v>
      </c>
      <c r="BO62" s="895">
        <f t="shared" si="297"/>
        <v>419.32529247025235</v>
      </c>
      <c r="BP62" s="895">
        <f t="shared" si="298"/>
        <v>412.08798954666787</v>
      </c>
      <c r="BQ62" s="895">
        <f t="shared" si="299"/>
        <v>431.28222547800624</v>
      </c>
      <c r="BR62" s="895">
        <f t="shared" si="300"/>
        <v>406.80711963493843</v>
      </c>
      <c r="BS62" s="895">
        <f t="shared" si="301"/>
        <v>386.20138722761612</v>
      </c>
      <c r="BT62" s="895">
        <f t="shared" si="302"/>
        <v>408.76655490002599</v>
      </c>
      <c r="BU62" s="895">
        <f t="shared" si="303"/>
        <v>450.92149694544025</v>
      </c>
      <c r="BV62" s="895">
        <f t="shared" si="304"/>
        <v>107.32615991037382</v>
      </c>
      <c r="BW62" s="896">
        <f t="shared" si="305"/>
        <v>0</v>
      </c>
    </row>
    <row r="63" spans="1:75" x14ac:dyDescent="0.25">
      <c r="A63" s="685"/>
      <c r="B63" s="49"/>
      <c r="D63" s="580"/>
      <c r="E63" s="67"/>
      <c r="F63" s="67"/>
      <c r="G63" s="68"/>
      <c r="H63" s="122"/>
      <c r="I63" s="580"/>
      <c r="J63" s="67"/>
      <c r="K63" s="67"/>
      <c r="L63" s="68"/>
      <c r="M63" s="122"/>
      <c r="N63" s="580"/>
      <c r="O63" s="67"/>
      <c r="P63" s="67"/>
      <c r="Q63" s="68"/>
      <c r="R63" s="122"/>
      <c r="S63" s="580"/>
      <c r="T63" s="67"/>
      <c r="U63" s="67"/>
      <c r="V63" s="68"/>
      <c r="W63" s="122"/>
      <c r="X63" s="580"/>
      <c r="Y63" s="67"/>
      <c r="Z63" s="67"/>
      <c r="AA63" s="68"/>
      <c r="AB63" s="122"/>
      <c r="AC63" s="580"/>
      <c r="AD63" s="67"/>
      <c r="AE63" s="67"/>
      <c r="AF63" s="68"/>
      <c r="AG63" s="122"/>
      <c r="AH63" s="580"/>
      <c r="AI63" s="67"/>
      <c r="AJ63" s="67"/>
      <c r="AK63" s="68"/>
      <c r="AL63" s="122"/>
      <c r="AM63" s="580"/>
      <c r="AN63" s="67"/>
      <c r="AO63" s="67"/>
      <c r="AP63" s="68"/>
      <c r="AQ63" s="122"/>
      <c r="AR63" s="580"/>
      <c r="AS63" s="67"/>
      <c r="AT63" s="67"/>
      <c r="AU63" s="68"/>
      <c r="AV63" s="122"/>
      <c r="AW63" s="580"/>
      <c r="AX63" s="67"/>
      <c r="AY63" s="67"/>
      <c r="AZ63" s="68"/>
      <c r="BA63" s="122"/>
      <c r="BB63" s="580"/>
      <c r="BC63" s="67"/>
      <c r="BD63" s="67"/>
      <c r="BE63" s="68"/>
      <c r="BF63" s="122"/>
      <c r="BG63" s="580"/>
      <c r="BH63" s="67"/>
      <c r="BI63" s="67"/>
      <c r="BJ63" s="68"/>
      <c r="BL63" s="580"/>
      <c r="BM63" s="67"/>
      <c r="BN63" s="67"/>
      <c r="BO63" s="67"/>
      <c r="BP63" s="67"/>
      <c r="BQ63" s="67"/>
      <c r="BR63" s="67"/>
      <c r="BS63" s="67"/>
      <c r="BT63" s="67"/>
      <c r="BU63" s="67"/>
      <c r="BV63" s="67"/>
      <c r="BW63" s="68"/>
    </row>
    <row r="64" spans="1:75" x14ac:dyDescent="0.25">
      <c r="A64" s="676" t="s">
        <v>282</v>
      </c>
      <c r="B64" s="49"/>
      <c r="D64" s="580">
        <f>SUM(D65:D66)</f>
        <v>52.079406732399988</v>
      </c>
      <c r="E64" s="67">
        <f t="shared" ref="E64:G64" si="306">SUM(E65:E66)</f>
        <v>49.72289148503522</v>
      </c>
      <c r="F64" s="67">
        <f t="shared" si="306"/>
        <v>54.370323321197986</v>
      </c>
      <c r="G64" s="68">
        <f t="shared" si="306"/>
        <v>52.236894220261355</v>
      </c>
      <c r="H64" s="122"/>
      <c r="I64" s="580">
        <f>SUM(I65:I66)</f>
        <v>56.546142228613817</v>
      </c>
      <c r="J64" s="67">
        <f t="shared" ref="J64:L64" si="307">SUM(J65:J66)</f>
        <v>61.277272827853288</v>
      </c>
      <c r="K64" s="67">
        <f t="shared" si="307"/>
        <v>57.463056389004436</v>
      </c>
      <c r="L64" s="68">
        <f t="shared" si="307"/>
        <v>54.859054</v>
      </c>
      <c r="M64" s="122"/>
      <c r="N64" s="580">
        <f>SUM(N65:N66)</f>
        <v>53.563211500000001</v>
      </c>
      <c r="O64" s="67">
        <f t="shared" ref="O64:Q64" si="308">SUM(O65:O66)</f>
        <v>55.044953000000007</v>
      </c>
      <c r="P64" s="67">
        <f t="shared" si="308"/>
        <v>58.90665760000001</v>
      </c>
      <c r="Q64" s="68">
        <f t="shared" si="308"/>
        <v>54.692177799999996</v>
      </c>
      <c r="R64" s="122"/>
      <c r="S64" s="580">
        <f>SUM(S65:S66)</f>
        <v>47.791398989999998</v>
      </c>
      <c r="T64" s="67">
        <f t="shared" ref="T64:V64" si="309">SUM(T65:T66)</f>
        <v>54.70186540000001</v>
      </c>
      <c r="U64" s="67">
        <f t="shared" si="309"/>
        <v>55.938496199999989</v>
      </c>
      <c r="V64" s="68">
        <f t="shared" si="309"/>
        <v>44.781374300000003</v>
      </c>
      <c r="W64" s="122"/>
      <c r="X64" s="580">
        <f>SUM(X65:X66)</f>
        <v>53.934739300000004</v>
      </c>
      <c r="Y64" s="67">
        <f t="shared" ref="Y64:AA64" si="310">SUM(Y65:Y66)</f>
        <v>50.625800200000015</v>
      </c>
      <c r="Z64" s="67">
        <f t="shared" si="310"/>
        <v>54.740217600000015</v>
      </c>
      <c r="AA64" s="68">
        <f t="shared" si="310"/>
        <v>49.393638600000003</v>
      </c>
      <c r="AB64" s="122"/>
      <c r="AC64" s="580">
        <f>SUM(AC65:AC66)</f>
        <v>56.309008999999996</v>
      </c>
      <c r="AD64" s="67">
        <f t="shared" ref="AD64:AF64" si="311">SUM(AD65:AD66)</f>
        <v>51.931400200000006</v>
      </c>
      <c r="AE64" s="67">
        <f t="shared" si="311"/>
        <v>56.185122199999995</v>
      </c>
      <c r="AF64" s="68">
        <f t="shared" si="311"/>
        <v>55.363032099999998</v>
      </c>
      <c r="AG64" s="122"/>
      <c r="AH64" s="580">
        <f>SUM(AH65:AH66)</f>
        <v>54.005636299999999</v>
      </c>
      <c r="AI64" s="67">
        <f t="shared" ref="AI64:AK64" si="312">SUM(AI65:AI66)</f>
        <v>54.436769196377711</v>
      </c>
      <c r="AJ64" s="67">
        <f t="shared" si="312"/>
        <v>54.106417833599998</v>
      </c>
      <c r="AK64" s="68">
        <f t="shared" si="312"/>
        <v>48.843459038400006</v>
      </c>
      <c r="AL64" s="122"/>
      <c r="AM64" s="580">
        <f>SUM(AM65:AM66)</f>
        <v>56.196489907600004</v>
      </c>
      <c r="AN64" s="67">
        <f t="shared" ref="AN64:AP64" si="313">SUM(AN65:AN66)</f>
        <v>51.225917539003099</v>
      </c>
      <c r="AO64" s="67">
        <f t="shared" si="313"/>
        <v>48.690830655599989</v>
      </c>
      <c r="AP64" s="68">
        <f t="shared" si="313"/>
        <v>49.648291828998097</v>
      </c>
      <c r="AQ64" s="982"/>
      <c r="AR64" s="580">
        <f>SUM(AR65:AR66)</f>
        <v>52.912081875799991</v>
      </c>
      <c r="AS64" s="67">
        <f t="shared" ref="AS64:AU64" si="314">SUM(AS65:AS66)</f>
        <v>55.755759393100156</v>
      </c>
      <c r="AT64" s="67">
        <f t="shared" si="314"/>
        <v>59.901949620199986</v>
      </c>
      <c r="AU64" s="68">
        <f t="shared" si="314"/>
        <v>50.057004896571613</v>
      </c>
      <c r="AV64" s="982"/>
      <c r="AW64" s="580">
        <f>SUM(AW65:AW66)</f>
        <v>54.009994150396956</v>
      </c>
      <c r="AX64" s="67">
        <f t="shared" ref="AX64:AZ64" si="315">SUM(AX65:AX66)</f>
        <v>55.469473085899999</v>
      </c>
      <c r="AY64" s="67">
        <f t="shared" si="315"/>
        <v>61.973530822413991</v>
      </c>
      <c r="AZ64" s="68">
        <f t="shared" si="315"/>
        <v>56.694623050005795</v>
      </c>
      <c r="BA64" s="982"/>
      <c r="BB64" s="580">
        <f>SUM(BB65:BB66)</f>
        <v>54.31544262038576</v>
      </c>
      <c r="BC64" s="67">
        <f t="shared" ref="BC64:BE64" si="316">SUM(BC65:BC66)</f>
        <v>0</v>
      </c>
      <c r="BD64" s="67">
        <f t="shared" si="316"/>
        <v>0</v>
      </c>
      <c r="BE64" s="68">
        <f t="shared" si="316"/>
        <v>0</v>
      </c>
      <c r="BF64" s="982"/>
      <c r="BG64" s="580">
        <f>SUM(BG65:BG66)</f>
        <v>0</v>
      </c>
      <c r="BH64" s="67">
        <f t="shared" ref="BH64:BJ64" si="317">SUM(BH65:BH66)</f>
        <v>0</v>
      </c>
      <c r="BI64" s="67">
        <f t="shared" si="317"/>
        <v>0</v>
      </c>
      <c r="BJ64" s="68">
        <f t="shared" si="317"/>
        <v>0</v>
      </c>
      <c r="BL64" s="894">
        <f t="shared" ref="BL64:BL66" si="318">SUM(D64:G64)</f>
        <v>208.40951575889454</v>
      </c>
      <c r="BM64" s="895">
        <f t="shared" ref="BM64:BM66" si="319">SUM(I64:L64)</f>
        <v>230.14552544547155</v>
      </c>
      <c r="BN64" s="895">
        <f t="shared" ref="BN64:BN66" si="320">SUM(N64:Q64)</f>
        <v>222.20699990000003</v>
      </c>
      <c r="BO64" s="895">
        <f t="shared" ref="BO64:BO66" si="321">SUM(S64:V64)</f>
        <v>203.21313489000002</v>
      </c>
      <c r="BP64" s="895">
        <f t="shared" ref="BP64:BP66" si="322">SUM(X64:AA64)</f>
        <v>208.69439570000003</v>
      </c>
      <c r="BQ64" s="895">
        <f t="shared" ref="BQ64:BQ66" si="323">SUM(AC64:AF64)</f>
        <v>219.78856350000001</v>
      </c>
      <c r="BR64" s="895">
        <f t="shared" ref="BR64:BR66" si="324">SUM(AH64:AK64)</f>
        <v>211.39228236837772</v>
      </c>
      <c r="BS64" s="895">
        <f t="shared" ref="BS64:BS66" si="325">SUM(AM64:AP64)</f>
        <v>205.76152993120121</v>
      </c>
      <c r="BT64" s="895">
        <f t="shared" ref="BT64:BT66" si="326">SUM(AR64:AU64)</f>
        <v>218.62679578567176</v>
      </c>
      <c r="BU64" s="895">
        <f t="shared" ref="BU64:BU66" si="327">SUM(AW64:AZ64)</f>
        <v>228.14762110871672</v>
      </c>
      <c r="BV64" s="895">
        <f t="shared" ref="BV64:BV66" si="328">SUM(BB64:BE64)</f>
        <v>54.31544262038576</v>
      </c>
      <c r="BW64" s="896">
        <f t="shared" ref="BW64:BW66" si="329">SUM(BG64:BJ64)</f>
        <v>0</v>
      </c>
    </row>
    <row r="65" spans="1:75" x14ac:dyDescent="0.25">
      <c r="A65" s="686" t="s">
        <v>4</v>
      </c>
      <c r="B65" s="49"/>
      <c r="D65" s="512">
        <v>6.1126819999999995</v>
      </c>
      <c r="E65" s="78">
        <v>2.2622670000000005</v>
      </c>
      <c r="F65" s="78">
        <v>1.531379</v>
      </c>
      <c r="G65" s="79">
        <v>2.4185850000000002</v>
      </c>
      <c r="H65" s="125"/>
      <c r="I65" s="512">
        <v>0.92401099999999992</v>
      </c>
      <c r="J65" s="78">
        <v>1.2196709999999999</v>
      </c>
      <c r="K65" s="78">
        <v>1.42693</v>
      </c>
      <c r="L65" s="79">
        <v>0.99336999999999998</v>
      </c>
      <c r="M65" s="125"/>
      <c r="N65" s="512">
        <v>0.69017399999999995</v>
      </c>
      <c r="O65" s="78">
        <v>0.75459100000000012</v>
      </c>
      <c r="P65" s="78">
        <v>2.840465</v>
      </c>
      <c r="Q65" s="79">
        <v>0.70678999999999992</v>
      </c>
      <c r="R65" s="125"/>
      <c r="S65" s="512">
        <v>0.79150799999999999</v>
      </c>
      <c r="T65" s="78">
        <v>1.221808</v>
      </c>
      <c r="U65" s="78">
        <v>2.1580349999999999</v>
      </c>
      <c r="V65" s="79">
        <v>0.26527000000000001</v>
      </c>
      <c r="W65" s="125"/>
      <c r="X65" s="512">
        <v>5.3816459999999999</v>
      </c>
      <c r="Y65" s="78">
        <v>1.1902600000000001</v>
      </c>
      <c r="Z65" s="78">
        <v>0.60172000000000003</v>
      </c>
      <c r="AA65" s="79">
        <v>0.34632999999999997</v>
      </c>
      <c r="AB65" s="125"/>
      <c r="AC65" s="512">
        <v>1.57894</v>
      </c>
      <c r="AD65" s="78">
        <v>0.64900000000000002</v>
      </c>
      <c r="AE65" s="78">
        <v>1.7105399999999999</v>
      </c>
      <c r="AF65" s="79">
        <v>1.4379500000000001</v>
      </c>
      <c r="AG65" s="125"/>
      <c r="AH65" s="512">
        <v>0.54230999999999996</v>
      </c>
      <c r="AI65" s="78">
        <v>0.45656999999999992</v>
      </c>
      <c r="AJ65" s="78">
        <v>2.2617609999999999</v>
      </c>
      <c r="AK65" s="79">
        <v>1.986027</v>
      </c>
      <c r="AL65" s="125"/>
      <c r="AM65" s="512">
        <v>0.53573000000000004</v>
      </c>
      <c r="AN65" s="78">
        <v>0.73372999999999988</v>
      </c>
      <c r="AO65" s="78">
        <v>1.18475</v>
      </c>
      <c r="AP65" s="79">
        <v>0.85931000000000002</v>
      </c>
      <c r="AQ65" s="986"/>
      <c r="AR65" s="512">
        <v>1.6820850000000001</v>
      </c>
      <c r="AS65" s="78">
        <v>0.9617</v>
      </c>
      <c r="AT65" s="78">
        <v>0.7301700000000001</v>
      </c>
      <c r="AU65" s="79">
        <v>0.42541000000000001</v>
      </c>
      <c r="AV65" s="986"/>
      <c r="AW65" s="512">
        <v>0.36120999999999998</v>
      </c>
      <c r="AX65" s="78">
        <v>0.28186</v>
      </c>
      <c r="AY65" s="78">
        <v>3.571196</v>
      </c>
      <c r="AZ65" s="79">
        <v>3.3181229999999999</v>
      </c>
      <c r="BA65" s="986"/>
      <c r="BB65" s="512">
        <v>0.18175999999999998</v>
      </c>
      <c r="BC65" s="78">
        <v>0</v>
      </c>
      <c r="BD65" s="78">
        <v>0</v>
      </c>
      <c r="BE65" s="79">
        <v>0</v>
      </c>
      <c r="BF65" s="986"/>
      <c r="BG65" s="512">
        <v>0</v>
      </c>
      <c r="BH65" s="78">
        <v>0</v>
      </c>
      <c r="BI65" s="78">
        <v>0</v>
      </c>
      <c r="BJ65" s="79">
        <v>0</v>
      </c>
      <c r="BL65" s="894">
        <f t="shared" si="318"/>
        <v>12.324913</v>
      </c>
      <c r="BM65" s="895">
        <f t="shared" si="319"/>
        <v>4.5639820000000002</v>
      </c>
      <c r="BN65" s="895">
        <f t="shared" si="320"/>
        <v>4.9920200000000001</v>
      </c>
      <c r="BO65" s="895">
        <f t="shared" si="321"/>
        <v>4.4366209999999997</v>
      </c>
      <c r="BP65" s="895">
        <f t="shared" si="322"/>
        <v>7.5199560000000005</v>
      </c>
      <c r="BQ65" s="895">
        <f t="shared" si="323"/>
        <v>5.37643</v>
      </c>
      <c r="BR65" s="895">
        <f t="shared" si="324"/>
        <v>5.2466679999999997</v>
      </c>
      <c r="BS65" s="895">
        <f t="shared" si="325"/>
        <v>3.3135199999999996</v>
      </c>
      <c r="BT65" s="895">
        <f t="shared" si="326"/>
        <v>3.7993650000000003</v>
      </c>
      <c r="BU65" s="895">
        <f t="shared" si="327"/>
        <v>7.5323890000000002</v>
      </c>
      <c r="BV65" s="895">
        <f t="shared" si="328"/>
        <v>0.18175999999999998</v>
      </c>
      <c r="BW65" s="896">
        <f t="shared" si="329"/>
        <v>0</v>
      </c>
    </row>
    <row r="66" spans="1:75" x14ac:dyDescent="0.25">
      <c r="A66" s="674" t="s">
        <v>281</v>
      </c>
      <c r="B66" s="49"/>
      <c r="D66" s="512">
        <v>45.966724732399989</v>
      </c>
      <c r="E66" s="78">
        <v>47.460624485035218</v>
      </c>
      <c r="F66" s="78">
        <v>52.838944321197985</v>
      </c>
      <c r="G66" s="79">
        <v>49.818309220261355</v>
      </c>
      <c r="H66" s="125"/>
      <c r="I66" s="512">
        <v>55.622131228613817</v>
      </c>
      <c r="J66" s="78">
        <v>60.05760182785329</v>
      </c>
      <c r="K66" s="78">
        <v>56.036126389004437</v>
      </c>
      <c r="L66" s="79">
        <v>53.865684000000002</v>
      </c>
      <c r="M66" s="125"/>
      <c r="N66" s="512">
        <v>52.873037500000002</v>
      </c>
      <c r="O66" s="78">
        <v>54.290362000000009</v>
      </c>
      <c r="P66" s="78">
        <v>56.066192600000008</v>
      </c>
      <c r="Q66" s="79">
        <v>53.985387799999998</v>
      </c>
      <c r="R66" s="125"/>
      <c r="S66" s="512">
        <v>46.999890989999997</v>
      </c>
      <c r="T66" s="78">
        <v>53.480057400000007</v>
      </c>
      <c r="U66" s="78">
        <v>53.780461199999991</v>
      </c>
      <c r="V66" s="79">
        <v>44.516104300000002</v>
      </c>
      <c r="W66" s="125"/>
      <c r="X66" s="512">
        <v>48.5530933</v>
      </c>
      <c r="Y66" s="78">
        <v>49.435540200000013</v>
      </c>
      <c r="Z66" s="78">
        <v>54.138497600000015</v>
      </c>
      <c r="AA66" s="79">
        <v>49.047308600000001</v>
      </c>
      <c r="AB66" s="125"/>
      <c r="AC66" s="512">
        <v>54.730068999999993</v>
      </c>
      <c r="AD66" s="78">
        <v>51.282400200000005</v>
      </c>
      <c r="AE66" s="78">
        <v>54.474582199999993</v>
      </c>
      <c r="AF66" s="79">
        <v>53.925082099999997</v>
      </c>
      <c r="AG66" s="125"/>
      <c r="AH66" s="512">
        <v>53.463326299999999</v>
      </c>
      <c r="AI66" s="78">
        <v>53.980199196377711</v>
      </c>
      <c r="AJ66" s="78">
        <v>51.844656833599998</v>
      </c>
      <c r="AK66" s="79">
        <v>46.857432038400006</v>
      </c>
      <c r="AL66" s="125"/>
      <c r="AM66" s="512">
        <v>55.660759907600003</v>
      </c>
      <c r="AN66" s="78">
        <v>50.492187539003098</v>
      </c>
      <c r="AO66" s="78">
        <v>47.506080655599987</v>
      </c>
      <c r="AP66" s="79">
        <v>48.788981828998097</v>
      </c>
      <c r="AQ66" s="986"/>
      <c r="AR66" s="512">
        <v>51.229996875799991</v>
      </c>
      <c r="AS66" s="78">
        <v>54.794059393100156</v>
      </c>
      <c r="AT66" s="78">
        <v>59.171779620199985</v>
      </c>
      <c r="AU66" s="79">
        <v>49.631594896571613</v>
      </c>
      <c r="AV66" s="986"/>
      <c r="AW66" s="512">
        <v>53.648784150396956</v>
      </c>
      <c r="AX66" s="78">
        <v>55.187613085899997</v>
      </c>
      <c r="AY66" s="78">
        <v>58.402334822413991</v>
      </c>
      <c r="AZ66" s="79">
        <v>53.376500050005795</v>
      </c>
      <c r="BA66" s="986"/>
      <c r="BB66" s="512">
        <v>54.133682620385763</v>
      </c>
      <c r="BC66" s="78">
        <v>0</v>
      </c>
      <c r="BD66" s="78">
        <v>0</v>
      </c>
      <c r="BE66" s="79">
        <v>0</v>
      </c>
      <c r="BF66" s="986"/>
      <c r="BG66" s="512">
        <v>0</v>
      </c>
      <c r="BH66" s="78">
        <v>0</v>
      </c>
      <c r="BI66" s="78">
        <v>0</v>
      </c>
      <c r="BJ66" s="79">
        <v>0</v>
      </c>
      <c r="BL66" s="894">
        <f t="shared" si="318"/>
        <v>196.08460275889456</v>
      </c>
      <c r="BM66" s="895">
        <f t="shared" si="319"/>
        <v>225.58154344547154</v>
      </c>
      <c r="BN66" s="895">
        <f t="shared" si="320"/>
        <v>217.2149799</v>
      </c>
      <c r="BO66" s="895">
        <f t="shared" si="321"/>
        <v>198.77651388999999</v>
      </c>
      <c r="BP66" s="895">
        <f t="shared" si="322"/>
        <v>201.17443970000005</v>
      </c>
      <c r="BQ66" s="895">
        <f t="shared" si="323"/>
        <v>214.41213349999998</v>
      </c>
      <c r="BR66" s="895">
        <f t="shared" si="324"/>
        <v>206.14561436837772</v>
      </c>
      <c r="BS66" s="895">
        <f t="shared" si="325"/>
        <v>202.44800993120117</v>
      </c>
      <c r="BT66" s="895">
        <f t="shared" si="326"/>
        <v>214.82743078567174</v>
      </c>
      <c r="BU66" s="895">
        <f t="shared" si="327"/>
        <v>220.61523210871675</v>
      </c>
      <c r="BV66" s="895">
        <f t="shared" si="328"/>
        <v>54.133682620385763</v>
      </c>
      <c r="BW66" s="896">
        <f t="shared" si="329"/>
        <v>0</v>
      </c>
    </row>
    <row r="67" spans="1:75" x14ac:dyDescent="0.25">
      <c r="A67" s="48"/>
      <c r="B67" s="49"/>
      <c r="D67" s="580"/>
      <c r="E67" s="67"/>
      <c r="F67" s="67"/>
      <c r="G67" s="68"/>
      <c r="H67" s="122"/>
      <c r="I67" s="580"/>
      <c r="J67" s="67"/>
      <c r="K67" s="67"/>
      <c r="L67" s="68"/>
      <c r="M67" s="122"/>
      <c r="N67" s="580"/>
      <c r="O67" s="67"/>
      <c r="P67" s="67"/>
      <c r="Q67" s="68"/>
      <c r="R67" s="122"/>
      <c r="S67" s="580"/>
      <c r="T67" s="67"/>
      <c r="U67" s="67"/>
      <c r="V67" s="68"/>
      <c r="W67" s="122"/>
      <c r="X67" s="580"/>
      <c r="Y67" s="67"/>
      <c r="Z67" s="67"/>
      <c r="AA67" s="68"/>
      <c r="AB67" s="122"/>
      <c r="AC67" s="580"/>
      <c r="AD67" s="67"/>
      <c r="AE67" s="67"/>
      <c r="AF67" s="68"/>
      <c r="AG67" s="122"/>
      <c r="AH67" s="580"/>
      <c r="AI67" s="67"/>
      <c r="AJ67" s="67"/>
      <c r="AK67" s="68"/>
      <c r="AL67" s="122"/>
      <c r="AM67" s="580"/>
      <c r="AN67" s="67"/>
      <c r="AO67" s="67"/>
      <c r="AP67" s="68"/>
      <c r="AQ67" s="122"/>
      <c r="AR67" s="580"/>
      <c r="AS67" s="67"/>
      <c r="AT67" s="67"/>
      <c r="AU67" s="68"/>
      <c r="AV67" s="122"/>
      <c r="AW67" s="580"/>
      <c r="AX67" s="67"/>
      <c r="AY67" s="67"/>
      <c r="AZ67" s="68"/>
      <c r="BA67" s="122"/>
      <c r="BB67" s="580"/>
      <c r="BC67" s="67"/>
      <c r="BD67" s="67"/>
      <c r="BE67" s="68"/>
      <c r="BF67" s="122"/>
      <c r="BG67" s="352"/>
      <c r="BH67" s="9"/>
      <c r="BI67" s="9"/>
      <c r="BJ67" s="49"/>
      <c r="BL67" s="352"/>
      <c r="BM67" s="9"/>
      <c r="BN67" s="9"/>
      <c r="BO67" s="9"/>
      <c r="BP67" s="9"/>
      <c r="BQ67" s="9"/>
      <c r="BR67" s="9"/>
      <c r="BS67" s="832"/>
      <c r="BT67" s="832"/>
      <c r="BU67" s="832"/>
      <c r="BV67" s="832"/>
      <c r="BW67" s="992"/>
    </row>
    <row r="68" spans="1:75" s="113" customFormat="1" x14ac:dyDescent="0.25">
      <c r="A68" s="127" t="s">
        <v>291</v>
      </c>
      <c r="B68" s="58"/>
      <c r="D68" s="70">
        <f>D11/D58*1000</f>
        <v>3469.3587277601778</v>
      </c>
      <c r="E68" s="42">
        <f t="shared" ref="E68:G68" si="330">E11/E58*1000</f>
        <v>3909.8342099055058</v>
      </c>
      <c r="F68" s="42">
        <f t="shared" si="330"/>
        <v>3891.6793873760835</v>
      </c>
      <c r="G68" s="43">
        <f t="shared" si="330"/>
        <v>4111.8952941834286</v>
      </c>
      <c r="H68" s="123"/>
      <c r="I68" s="70">
        <f>I11/I58*1000</f>
        <v>3810.9753086825658</v>
      </c>
      <c r="J68" s="42">
        <f t="shared" ref="J68:L68" si="331">J11/J58*1000</f>
        <v>3976.2875890818182</v>
      </c>
      <c r="K68" s="42">
        <f t="shared" si="331"/>
        <v>4502.7340983474187</v>
      </c>
      <c r="L68" s="43">
        <f t="shared" si="331"/>
        <v>4675.6314913124506</v>
      </c>
      <c r="M68" s="123"/>
      <c r="N68" s="70">
        <f>N11/N58*1000</f>
        <v>4401.7036404601404</v>
      </c>
      <c r="O68" s="42">
        <f t="shared" ref="O68:Q68" si="332">O11/O58*1000</f>
        <v>4274.11525259879</v>
      </c>
      <c r="P68" s="42">
        <f t="shared" si="332"/>
        <v>4264.4111196475969</v>
      </c>
      <c r="Q68" s="43">
        <f t="shared" si="332"/>
        <v>4580.3923813879601</v>
      </c>
      <c r="R68" s="123"/>
      <c r="S68" s="70">
        <f>S11/S58*1000</f>
        <v>4869.6205315185443</v>
      </c>
      <c r="T68" s="42">
        <f t="shared" ref="T68:V68" si="333">T11/T58*1000</f>
        <v>5253.8379775493913</v>
      </c>
      <c r="U68" s="42">
        <f t="shared" si="333"/>
        <v>5930.3881080773945</v>
      </c>
      <c r="V68" s="43">
        <f t="shared" si="333"/>
        <v>6523.2920105783523</v>
      </c>
      <c r="W68" s="123"/>
      <c r="X68" s="70">
        <f>X11/X58*1000</f>
        <v>5530.8192830834469</v>
      </c>
      <c r="Y68" s="42">
        <f t="shared" ref="Y68:AA68" si="334">Y11/Y58*1000</f>
        <v>4948.3055299809266</v>
      </c>
      <c r="Z68" s="42">
        <f t="shared" si="334"/>
        <v>4784.4389974860369</v>
      </c>
      <c r="AA68" s="43">
        <f t="shared" si="334"/>
        <v>4805.0198444532143</v>
      </c>
      <c r="AB68" s="123"/>
      <c r="AC68" s="70">
        <f>AC11/AC58*1000</f>
        <v>4658.8084824884654</v>
      </c>
      <c r="AD68" s="42">
        <f t="shared" ref="AD68:AF68" si="335">AD11/AD58*1000</f>
        <v>4844.8588138322912</v>
      </c>
      <c r="AE68" s="42">
        <f t="shared" si="335"/>
        <v>4892.0779566632673</v>
      </c>
      <c r="AF68" s="43">
        <f t="shared" si="335"/>
        <v>5624.1897577163309</v>
      </c>
      <c r="AG68" s="123"/>
      <c r="AH68" s="70">
        <f>AH11/AH58*1000</f>
        <v>5550.7796218461826</v>
      </c>
      <c r="AI68" s="42">
        <f t="shared" ref="AI68:AK68" si="336">AI11/AI58*1000</f>
        <v>6106.6557980399402</v>
      </c>
      <c r="AJ68" s="42">
        <f t="shared" si="336"/>
        <v>6661.0940333190865</v>
      </c>
      <c r="AK68" s="43">
        <f t="shared" si="336"/>
        <v>6319.6975579030695</v>
      </c>
      <c r="AL68" s="123"/>
      <c r="AM68" s="70">
        <f>AM11/AM58*1000</f>
        <v>5862.6740024872288</v>
      </c>
      <c r="AN68" s="42">
        <f t="shared" ref="AN68:AP68" si="337">AN11/AN58*1000</f>
        <v>5811.9441754672498</v>
      </c>
      <c r="AO68" s="42">
        <f t="shared" si="337"/>
        <v>5737.7821759237431</v>
      </c>
      <c r="AP68" s="43">
        <f t="shared" si="337"/>
        <v>5787.9406047007515</v>
      </c>
      <c r="AQ68" s="979"/>
      <c r="AR68" s="70">
        <f>AR11/AR58*1000</f>
        <v>6133.9456254186107</v>
      </c>
      <c r="AS68" s="42">
        <f t="shared" ref="AS68:AU68" si="338">AS11/AS58*1000</f>
        <v>7223.2389901137331</v>
      </c>
      <c r="AT68" s="42">
        <f t="shared" si="338"/>
        <v>7037.3897691497259</v>
      </c>
      <c r="AU68" s="43">
        <f t="shared" si="338"/>
        <v>7239.4936890864929</v>
      </c>
      <c r="AV68" s="979"/>
      <c r="AW68" s="70">
        <f>AW11/AW58*1000</f>
        <v>7945.7260765218725</v>
      </c>
      <c r="AX68" s="42">
        <f t="shared" ref="AX68:AZ68" si="339">AX11/AX58*1000</f>
        <v>8728.7797907110889</v>
      </c>
      <c r="AY68" s="42">
        <f t="shared" si="339"/>
        <v>9178.1645093218831</v>
      </c>
      <c r="AZ68" s="43">
        <f t="shared" si="339"/>
        <v>10524.259192668713</v>
      </c>
      <c r="BA68" s="979"/>
      <c r="BB68" s="70">
        <f>BB11/BB58*1000</f>
        <v>11538.296140402896</v>
      </c>
      <c r="BC68" s="52">
        <v>0</v>
      </c>
      <c r="BD68" s="52">
        <v>0</v>
      </c>
      <c r="BE68" s="53">
        <v>0</v>
      </c>
      <c r="BF68" s="979"/>
      <c r="BG68" s="127">
        <v>0</v>
      </c>
      <c r="BH68" s="101">
        <v>0</v>
      </c>
      <c r="BI68" s="101">
        <v>0</v>
      </c>
      <c r="BJ68" s="58">
        <v>0</v>
      </c>
      <c r="BK68" s="983"/>
      <c r="BL68" s="70">
        <f>BL11/BL58*1000</f>
        <v>3846.2971539236773</v>
      </c>
      <c r="BM68" s="42">
        <f t="shared" ref="BM68:BV68" si="340">BM11/BM58*1000</f>
        <v>4225.7505855869858</v>
      </c>
      <c r="BN68" s="42">
        <f t="shared" si="340"/>
        <v>4378.9816437995096</v>
      </c>
      <c r="BO68" s="42">
        <f t="shared" si="340"/>
        <v>5630.6741435764234</v>
      </c>
      <c r="BP68" s="42">
        <f t="shared" si="340"/>
        <v>5013.6072611538993</v>
      </c>
      <c r="BQ68" s="42">
        <f t="shared" si="340"/>
        <v>5009.7845073533726</v>
      </c>
      <c r="BR68" s="42">
        <f t="shared" si="340"/>
        <v>6177.2657121811144</v>
      </c>
      <c r="BS68" s="42">
        <f t="shared" si="340"/>
        <v>5798.9344919056339</v>
      </c>
      <c r="BT68" s="42">
        <f t="shared" si="340"/>
        <v>6916.5414495305549</v>
      </c>
      <c r="BU68" s="42">
        <f t="shared" si="340"/>
        <v>9112.1147119156431</v>
      </c>
      <c r="BV68" s="42">
        <f t="shared" si="340"/>
        <v>11538.296140402896</v>
      </c>
      <c r="BW68" s="57">
        <f>SUM(BG68:BJ68)</f>
        <v>0</v>
      </c>
    </row>
    <row r="69" spans="1:75" x14ac:dyDescent="0.25">
      <c r="A69" s="127"/>
      <c r="B69" s="49"/>
      <c r="D69" s="580"/>
      <c r="E69" s="67"/>
      <c r="F69" s="67"/>
      <c r="G69" s="68"/>
      <c r="H69" s="122"/>
      <c r="I69" s="580"/>
      <c r="J69" s="67"/>
      <c r="K69" s="67"/>
      <c r="L69" s="68"/>
      <c r="M69" s="122"/>
      <c r="N69" s="580"/>
      <c r="O69" s="67"/>
      <c r="P69" s="67"/>
      <c r="Q69" s="68"/>
      <c r="R69" s="122"/>
      <c r="S69" s="580"/>
      <c r="T69" s="67"/>
      <c r="U69" s="67"/>
      <c r="V69" s="68"/>
      <c r="W69" s="122"/>
      <c r="X69" s="580"/>
      <c r="Y69" s="67"/>
      <c r="Z69" s="67"/>
      <c r="AA69" s="68"/>
      <c r="AB69" s="122"/>
      <c r="AC69" s="580"/>
      <c r="AD69" s="67"/>
      <c r="AE69" s="67"/>
      <c r="AF69" s="68"/>
      <c r="AG69" s="122"/>
      <c r="AH69" s="580"/>
      <c r="AI69" s="67"/>
      <c r="AJ69" s="67"/>
      <c r="AK69" s="68"/>
      <c r="AL69" s="122"/>
      <c r="AM69" s="580"/>
      <c r="AN69" s="67"/>
      <c r="AO69" s="67"/>
      <c r="AP69" s="68"/>
      <c r="AQ69" s="122"/>
      <c r="AR69" s="580"/>
      <c r="AS69" s="67"/>
      <c r="AT69" s="67"/>
      <c r="AU69" s="68"/>
      <c r="AV69" s="122"/>
      <c r="AW69" s="580"/>
      <c r="AX69" s="67"/>
      <c r="AY69" s="67"/>
      <c r="AZ69" s="68"/>
      <c r="BA69" s="122"/>
      <c r="BB69" s="580"/>
      <c r="BC69" s="67"/>
      <c r="BD69" s="67"/>
      <c r="BE69" s="68"/>
      <c r="BF69" s="122"/>
      <c r="BG69" s="352"/>
      <c r="BH69" s="9"/>
      <c r="BI69" s="9"/>
      <c r="BJ69" s="49"/>
      <c r="BL69" s="580"/>
      <c r="BM69" s="67"/>
      <c r="BN69" s="67"/>
      <c r="BO69" s="67"/>
      <c r="BP69" s="67"/>
      <c r="BQ69" s="67"/>
      <c r="BR69" s="67"/>
      <c r="BS69" s="67"/>
      <c r="BT69" s="67"/>
      <c r="BU69" s="67"/>
      <c r="BV69" s="67"/>
      <c r="BW69" s="992"/>
    </row>
    <row r="70" spans="1:75" x14ac:dyDescent="0.25">
      <c r="A70" s="676" t="s">
        <v>280</v>
      </c>
      <c r="B70" s="49"/>
      <c r="D70" s="55">
        <f>D12/D60*1000</f>
        <v>3457.3675982213299</v>
      </c>
      <c r="E70" s="61">
        <f t="shared" ref="E70:G72" si="341">E12/E60*1000</f>
        <v>3805.5420845362178</v>
      </c>
      <c r="F70" s="61">
        <f t="shared" si="341"/>
        <v>3783.3464328586729</v>
      </c>
      <c r="G70" s="62">
        <f t="shared" si="341"/>
        <v>4024.6404817449293</v>
      </c>
      <c r="H70" s="122"/>
      <c r="I70" s="55">
        <f>I12/I60*1000</f>
        <v>3765.1488289627432</v>
      </c>
      <c r="J70" s="61">
        <f t="shared" ref="J70:L72" si="342">J12/J60*1000</f>
        <v>3822.881144943286</v>
      </c>
      <c r="K70" s="61">
        <f t="shared" si="342"/>
        <v>4474.0621284210438</v>
      </c>
      <c r="L70" s="62">
        <f t="shared" si="342"/>
        <v>4530.8292970343809</v>
      </c>
      <c r="M70" s="122"/>
      <c r="N70" s="55">
        <f>N12/N60*1000</f>
        <v>4392.4584939628621</v>
      </c>
      <c r="O70" s="61">
        <f t="shared" ref="O70:Q72" si="343">O12/O60*1000</f>
        <v>4266.0286609379664</v>
      </c>
      <c r="P70" s="61">
        <f t="shared" si="343"/>
        <v>4306.9295858760152</v>
      </c>
      <c r="Q70" s="62">
        <f t="shared" si="343"/>
        <v>4433.4355464110668</v>
      </c>
      <c r="R70" s="122"/>
      <c r="S70" s="55">
        <f>S12/S60*1000</f>
        <v>4661.7022202233247</v>
      </c>
      <c r="T70" s="61">
        <f t="shared" ref="T70:V72" si="344">T12/T60*1000</f>
        <v>4879.872154688519</v>
      </c>
      <c r="U70" s="61">
        <f t="shared" si="344"/>
        <v>5586.1066288669263</v>
      </c>
      <c r="V70" s="62">
        <f t="shared" si="344"/>
        <v>5866.9045740540614</v>
      </c>
      <c r="W70" s="122"/>
      <c r="X70" s="55">
        <f>X12/X60*1000</f>
        <v>5433.2334045524831</v>
      </c>
      <c r="Y70" s="61">
        <f t="shared" ref="Y70:AA72" si="345">Y12/Y60*1000</f>
        <v>4856.9018691855081</v>
      </c>
      <c r="Z70" s="61">
        <f t="shared" si="345"/>
        <v>4765.3083852181344</v>
      </c>
      <c r="AA70" s="62">
        <f t="shared" si="345"/>
        <v>4707.6689337538246</v>
      </c>
      <c r="AB70" s="122"/>
      <c r="AC70" s="55">
        <f>AC12/AC60*1000</f>
        <v>4647.2956162333649</v>
      </c>
      <c r="AD70" s="61">
        <f t="shared" ref="AD70:AF72" si="346">AD12/AD60*1000</f>
        <v>4672.8099888088627</v>
      </c>
      <c r="AE70" s="61">
        <f t="shared" si="346"/>
        <v>4839.5097981043436</v>
      </c>
      <c r="AF70" s="62">
        <f t="shared" si="346"/>
        <v>4913.4454181073897</v>
      </c>
      <c r="AG70" s="122"/>
      <c r="AH70" s="55">
        <f>AH12/AH60*1000</f>
        <v>5203.4516380826553</v>
      </c>
      <c r="AI70" s="61">
        <f t="shared" ref="AI70:AK72" si="347">AI12/AI60*1000</f>
        <v>5675.7466221108189</v>
      </c>
      <c r="AJ70" s="61">
        <f t="shared" si="347"/>
        <v>6307.1673478667644</v>
      </c>
      <c r="AK70" s="62">
        <f t="shared" si="347"/>
        <v>5982.2818852872269</v>
      </c>
      <c r="AL70" s="122"/>
      <c r="AM70" s="55">
        <f>AM12/AM60*1000</f>
        <v>5620.5151441379721</v>
      </c>
      <c r="AN70" s="61">
        <f t="shared" ref="AN70:AP72" si="348">AN12/AN60*1000</f>
        <v>5495.3346124796844</v>
      </c>
      <c r="AO70" s="61">
        <f t="shared" si="348"/>
        <v>5446.8603743827043</v>
      </c>
      <c r="AP70" s="62">
        <f t="shared" si="348"/>
        <v>5618.5530797968204</v>
      </c>
      <c r="AQ70" s="979"/>
      <c r="AR70" s="55">
        <f>AR12/AR60*1000</f>
        <v>5893.8621343988852</v>
      </c>
      <c r="AS70" s="61">
        <f t="shared" ref="AS70:AU72" si="349">AS12/AS60*1000</f>
        <v>6953.2598164304127</v>
      </c>
      <c r="AT70" s="61">
        <f t="shared" si="349"/>
        <v>6906.7847411530429</v>
      </c>
      <c r="AU70" s="62">
        <f t="shared" si="349"/>
        <v>7018.9607813784714</v>
      </c>
      <c r="AV70" s="979"/>
      <c r="AW70" s="55">
        <f>AW12/AW60*1000</f>
        <v>7865.7422860468141</v>
      </c>
      <c r="AX70" s="61">
        <f t="shared" ref="AX70:AZ72" si="350">AX12/AX60*1000</f>
        <v>8554.6325420362555</v>
      </c>
      <c r="AY70" s="61">
        <f t="shared" si="350"/>
        <v>8840.0126119608849</v>
      </c>
      <c r="AZ70" s="62">
        <f t="shared" si="350"/>
        <v>10244.011121355445</v>
      </c>
      <c r="BA70" s="979"/>
      <c r="BB70" s="55">
        <f>BB12/BB60*1000</f>
        <v>11054.058215745716</v>
      </c>
      <c r="BC70" s="67">
        <v>0</v>
      </c>
      <c r="BD70" s="67">
        <v>0</v>
      </c>
      <c r="BE70" s="68">
        <v>0</v>
      </c>
      <c r="BF70" s="979"/>
      <c r="BG70" s="352">
        <v>0</v>
      </c>
      <c r="BH70" s="9">
        <v>0</v>
      </c>
      <c r="BI70" s="9">
        <v>0</v>
      </c>
      <c r="BJ70" s="49">
        <v>0</v>
      </c>
      <c r="BL70" s="55">
        <f>BL12/BL60*1000</f>
        <v>3767.6587333627326</v>
      </c>
      <c r="BM70" s="61">
        <f t="shared" ref="BM70:BV72" si="351">BM12/BM60*1000</f>
        <v>4129.6712554346304</v>
      </c>
      <c r="BN70" s="61">
        <f t="shared" si="351"/>
        <v>4349.6679387431204</v>
      </c>
      <c r="BO70" s="61">
        <f t="shared" si="351"/>
        <v>5239.4863791829448</v>
      </c>
      <c r="BP70" s="61">
        <f t="shared" si="351"/>
        <v>4935.8417053000094</v>
      </c>
      <c r="BQ70" s="61">
        <f t="shared" si="351"/>
        <v>4773.2002730849454</v>
      </c>
      <c r="BR70" s="61">
        <f t="shared" si="351"/>
        <v>5817.9699810814127</v>
      </c>
      <c r="BS70" s="61">
        <f t="shared" si="351"/>
        <v>5540.4585649641922</v>
      </c>
      <c r="BT70" s="61">
        <f t="shared" si="351"/>
        <v>6706.7900603858634</v>
      </c>
      <c r="BU70" s="61">
        <f t="shared" si="351"/>
        <v>8888.1336412462861</v>
      </c>
      <c r="BV70" s="61">
        <f t="shared" si="351"/>
        <v>11054.058215745716</v>
      </c>
      <c r="BW70" s="62">
        <v>0</v>
      </c>
    </row>
    <row r="71" spans="1:75" x14ac:dyDescent="0.25">
      <c r="A71" s="686" t="s">
        <v>4</v>
      </c>
      <c r="B71" s="49"/>
      <c r="D71" s="55">
        <f>D13/D61*1000</f>
        <v>2127.5452055389283</v>
      </c>
      <c r="E71" s="61">
        <f t="shared" si="341"/>
        <v>2169.0338508094487</v>
      </c>
      <c r="F71" s="61">
        <f t="shared" si="341"/>
        <v>2215.6295027153401</v>
      </c>
      <c r="G71" s="62">
        <f t="shared" si="341"/>
        <v>2531.4203988310333</v>
      </c>
      <c r="H71" s="122"/>
      <c r="I71" s="55">
        <f>I13/I61*1000</f>
        <v>2529.3206092981563</v>
      </c>
      <c r="J71" s="61">
        <f t="shared" si="342"/>
        <v>2378.9495995154057</v>
      </c>
      <c r="K71" s="61">
        <f t="shared" si="342"/>
        <v>2752.5086546224184</v>
      </c>
      <c r="L71" s="62">
        <f t="shared" si="342"/>
        <v>3076.7224793990767</v>
      </c>
      <c r="M71" s="122"/>
      <c r="N71" s="55">
        <f>N13/N61*1000</f>
        <v>2858.4136131093001</v>
      </c>
      <c r="O71" s="61">
        <f t="shared" si="343"/>
        <v>2545.9584147835608</v>
      </c>
      <c r="P71" s="61">
        <f t="shared" si="343"/>
        <v>2597.0306023889975</v>
      </c>
      <c r="Q71" s="62">
        <f t="shared" si="343"/>
        <v>2657.6501630764856</v>
      </c>
      <c r="R71" s="122"/>
      <c r="S71" s="55">
        <f>S13/S61*1000</f>
        <v>2508.70570376668</v>
      </c>
      <c r="T71" s="61">
        <f t="shared" si="344"/>
        <v>2938.3669790148037</v>
      </c>
      <c r="U71" s="61">
        <f t="shared" si="344"/>
        <v>3257.5983063495582</v>
      </c>
      <c r="V71" s="62">
        <f t="shared" si="344"/>
        <v>3125.1696264308125</v>
      </c>
      <c r="W71" s="122"/>
      <c r="X71" s="55">
        <f>X13/X61*1000</f>
        <v>2817.6846331545848</v>
      </c>
      <c r="Y71" s="61">
        <f t="shared" si="345"/>
        <v>2622.4918692469109</v>
      </c>
      <c r="Z71" s="61">
        <f t="shared" si="345"/>
        <v>2419.4705503749301</v>
      </c>
      <c r="AA71" s="62">
        <f t="shared" si="345"/>
        <v>2566.9356407715231</v>
      </c>
      <c r="AB71" s="122"/>
      <c r="AC71" s="55">
        <f>AC13/AC61*1000</f>
        <v>2966.385776307995</v>
      </c>
      <c r="AD71" s="61">
        <f t="shared" si="346"/>
        <v>2749.856122220584</v>
      </c>
      <c r="AE71" s="61">
        <f t="shared" si="346"/>
        <v>2818.5385659617527</v>
      </c>
      <c r="AF71" s="62">
        <f t="shared" si="346"/>
        <v>3089.335228362736</v>
      </c>
      <c r="AG71" s="122"/>
      <c r="AH71" s="55">
        <f>AH13/AH61*1000</f>
        <v>3354.9919749642318</v>
      </c>
      <c r="AI71" s="61">
        <f t="shared" si="347"/>
        <v>3810.8308001197811</v>
      </c>
      <c r="AJ71" s="61">
        <f t="shared" si="347"/>
        <v>4009.2557700744978</v>
      </c>
      <c r="AK71" s="62">
        <f t="shared" si="347"/>
        <v>3577.8807707571304</v>
      </c>
      <c r="AL71" s="122"/>
      <c r="AM71" s="55">
        <f>AM13/AM61*1000</f>
        <v>2869.6427196809295</v>
      </c>
      <c r="AN71" s="61">
        <f t="shared" si="348"/>
        <v>2649.9775614590644</v>
      </c>
      <c r="AO71" s="61">
        <f t="shared" si="348"/>
        <v>2460.9530921443047</v>
      </c>
      <c r="AP71" s="62">
        <f t="shared" si="348"/>
        <v>2689.6377019385059</v>
      </c>
      <c r="AQ71" s="979"/>
      <c r="AR71" s="55">
        <f>AR13/AR61*1000</f>
        <v>2709.3761514296948</v>
      </c>
      <c r="AS71" s="61">
        <f t="shared" si="349"/>
        <v>2633.4954245536164</v>
      </c>
      <c r="AT71" s="61">
        <f t="shared" si="349"/>
        <v>2689.1989518206246</v>
      </c>
      <c r="AU71" s="62">
        <f t="shared" si="349"/>
        <v>2896.5102095381276</v>
      </c>
      <c r="AV71" s="979"/>
      <c r="AW71" s="55">
        <f>AW13/AW61*1000</f>
        <v>3406.1125889958694</v>
      </c>
      <c r="AX71" s="61">
        <f t="shared" si="350"/>
        <v>4032.1767360465942</v>
      </c>
      <c r="AY71" s="61">
        <f t="shared" si="350"/>
        <v>3955.1620533273235</v>
      </c>
      <c r="AZ71" s="62">
        <f t="shared" si="350"/>
        <v>4696.1480908055564</v>
      </c>
      <c r="BA71" s="979"/>
      <c r="BB71" s="55">
        <f>BB13/BB61*1000</f>
        <v>4262.2823883656838</v>
      </c>
      <c r="BC71" s="67">
        <v>0</v>
      </c>
      <c r="BD71" s="67">
        <v>0</v>
      </c>
      <c r="BE71" s="68">
        <v>0</v>
      </c>
      <c r="BF71" s="979"/>
      <c r="BG71" s="352">
        <v>0</v>
      </c>
      <c r="BH71" s="9">
        <v>0</v>
      </c>
      <c r="BI71" s="9">
        <v>0</v>
      </c>
      <c r="BJ71" s="49">
        <v>0</v>
      </c>
      <c r="BL71" s="55">
        <f>BL13/BL61*1000</f>
        <v>2245.9607398402914</v>
      </c>
      <c r="BM71" s="61">
        <f t="shared" si="351"/>
        <v>2566.3743257347764</v>
      </c>
      <c r="BN71" s="61">
        <f t="shared" si="351"/>
        <v>2668.2859586555865</v>
      </c>
      <c r="BO71" s="61">
        <f t="shared" si="351"/>
        <v>2980.794206032534</v>
      </c>
      <c r="BP71" s="61">
        <f t="shared" si="351"/>
        <v>2609.303195212804</v>
      </c>
      <c r="BQ71" s="61">
        <f t="shared" si="351"/>
        <v>2912.9008770158575</v>
      </c>
      <c r="BR71" s="61">
        <f t="shared" si="351"/>
        <v>3719.3222687601078</v>
      </c>
      <c r="BS71" s="61">
        <f t="shared" si="351"/>
        <v>2652.7351114617236</v>
      </c>
      <c r="BT71" s="61">
        <f t="shared" si="351"/>
        <v>2736.2674343177537</v>
      </c>
      <c r="BU71" s="61">
        <f t="shared" si="351"/>
        <v>4017.4807770382286</v>
      </c>
      <c r="BV71" s="61">
        <f t="shared" si="351"/>
        <v>4262.2823883656838</v>
      </c>
      <c r="BW71" s="62">
        <v>0</v>
      </c>
    </row>
    <row r="72" spans="1:75" x14ac:dyDescent="0.25">
      <c r="A72" s="674" t="s">
        <v>281</v>
      </c>
      <c r="B72" s="49"/>
      <c r="D72" s="55">
        <f>D14/D62*1000</f>
        <v>3830.1962630539542</v>
      </c>
      <c r="E72" s="61">
        <f t="shared" si="341"/>
        <v>4235.077504714277</v>
      </c>
      <c r="F72" s="61">
        <f t="shared" si="341"/>
        <v>4178.900111295241</v>
      </c>
      <c r="G72" s="62">
        <f t="shared" si="341"/>
        <v>4336.9020289090795</v>
      </c>
      <c r="H72" s="122"/>
      <c r="I72" s="55">
        <f>I14/I62*1000</f>
        <v>4160.2016509642808</v>
      </c>
      <c r="J72" s="61">
        <f t="shared" si="342"/>
        <v>4171.378061228862</v>
      </c>
      <c r="K72" s="61">
        <f t="shared" si="342"/>
        <v>4666.5158804875455</v>
      </c>
      <c r="L72" s="62">
        <f t="shared" si="342"/>
        <v>4630.166662719661</v>
      </c>
      <c r="M72" s="122"/>
      <c r="N72" s="55">
        <f>N14/N62*1000</f>
        <v>4747.2408338402947</v>
      </c>
      <c r="O72" s="61">
        <f t="shared" si="343"/>
        <v>4603.5550653411728</v>
      </c>
      <c r="P72" s="61">
        <f t="shared" si="343"/>
        <v>4690.5790149116374</v>
      </c>
      <c r="Q72" s="62">
        <f t="shared" si="343"/>
        <v>4864.7864166462005</v>
      </c>
      <c r="R72" s="122"/>
      <c r="S72" s="55">
        <f>S14/S62*1000</f>
        <v>5042.3667195277685</v>
      </c>
      <c r="T72" s="61">
        <f t="shared" si="344"/>
        <v>5516.7710754450245</v>
      </c>
      <c r="U72" s="61">
        <f t="shared" si="344"/>
        <v>6124.4781433585067</v>
      </c>
      <c r="V72" s="62">
        <f t="shared" si="344"/>
        <v>6539.7243982940736</v>
      </c>
      <c r="W72" s="122"/>
      <c r="X72" s="55">
        <f>X14/X62*1000</f>
        <v>6219.977169487267</v>
      </c>
      <c r="Y72" s="61">
        <f t="shared" si="345"/>
        <v>5682.2864235779889</v>
      </c>
      <c r="Z72" s="61">
        <f t="shared" si="345"/>
        <v>5376.1999204490303</v>
      </c>
      <c r="AA72" s="62">
        <f t="shared" si="345"/>
        <v>5170.1086164999997</v>
      </c>
      <c r="AB72" s="122"/>
      <c r="AC72" s="55">
        <f>AC14/AC62*1000</f>
        <v>5250.4729160200495</v>
      </c>
      <c r="AD72" s="61">
        <f t="shared" si="346"/>
        <v>5265.8403170936235</v>
      </c>
      <c r="AE72" s="61">
        <f t="shared" si="346"/>
        <v>5440.2267061377843</v>
      </c>
      <c r="AF72" s="62">
        <f t="shared" si="346"/>
        <v>5516.0351669024385</v>
      </c>
      <c r="AG72" s="122"/>
      <c r="AH72" s="55">
        <f>AH14/AH62*1000</f>
        <v>5728.6867459289424</v>
      </c>
      <c r="AI72" s="61">
        <f t="shared" si="347"/>
        <v>6454.4233844740875</v>
      </c>
      <c r="AJ72" s="61">
        <f t="shared" si="347"/>
        <v>7179.9618295396476</v>
      </c>
      <c r="AK72" s="62">
        <f t="shared" si="347"/>
        <v>6935.3608718620108</v>
      </c>
      <c r="AL72" s="122"/>
      <c r="AM72" s="55">
        <f>AM14/AM62*1000</f>
        <v>6548.8439621744046</v>
      </c>
      <c r="AN72" s="61">
        <f t="shared" si="348"/>
        <v>6602.1846876228728</v>
      </c>
      <c r="AO72" s="61">
        <f t="shared" si="348"/>
        <v>6607.6145485567204</v>
      </c>
      <c r="AP72" s="62">
        <f t="shared" si="348"/>
        <v>6638.8677816097197</v>
      </c>
      <c r="AQ72" s="979"/>
      <c r="AR72" s="55">
        <f>AR14/AR62*1000</f>
        <v>6900.542914748391</v>
      </c>
      <c r="AS72" s="61">
        <f t="shared" si="349"/>
        <v>8320.688783448124</v>
      </c>
      <c r="AT72" s="61">
        <f t="shared" si="349"/>
        <v>8329.8894588157636</v>
      </c>
      <c r="AU72" s="62">
        <f t="shared" si="349"/>
        <v>8133.29092597824</v>
      </c>
      <c r="AV72" s="979"/>
      <c r="AW72" s="55">
        <f>AW14/AW62*1000</f>
        <v>8620.7080010078371</v>
      </c>
      <c r="AX72" s="61">
        <f t="shared" si="350"/>
        <v>9929.0457082836347</v>
      </c>
      <c r="AY72" s="61">
        <f t="shared" si="350"/>
        <v>10101.49979375108</v>
      </c>
      <c r="AZ72" s="62">
        <f t="shared" si="350"/>
        <v>11142.302209548754</v>
      </c>
      <c r="BA72" s="979"/>
      <c r="BB72" s="55">
        <f>BB14/BB62*1000</f>
        <v>12009.561614937073</v>
      </c>
      <c r="BC72" s="67">
        <v>0</v>
      </c>
      <c r="BD72" s="67">
        <v>0</v>
      </c>
      <c r="BE72" s="68">
        <v>0</v>
      </c>
      <c r="BF72" s="979"/>
      <c r="BG72" s="352">
        <v>0</v>
      </c>
      <c r="BH72" s="9">
        <v>0</v>
      </c>
      <c r="BI72" s="9">
        <v>0</v>
      </c>
      <c r="BJ72" s="49">
        <v>0</v>
      </c>
      <c r="BL72" s="55">
        <f>BL14/BL62*1000</f>
        <v>4149.1260878730645</v>
      </c>
      <c r="BM72" s="61">
        <f t="shared" si="351"/>
        <v>4414.2256900405828</v>
      </c>
      <c r="BN72" s="61">
        <f t="shared" si="351"/>
        <v>4725.6772512313291</v>
      </c>
      <c r="BO72" s="61">
        <f t="shared" si="351"/>
        <v>5791.6243286655963</v>
      </c>
      <c r="BP72" s="61">
        <f t="shared" si="351"/>
        <v>5598.364714595742</v>
      </c>
      <c r="BQ72" s="61">
        <f t="shared" si="351"/>
        <v>5373.9115290763857</v>
      </c>
      <c r="BR72" s="61">
        <f t="shared" si="351"/>
        <v>6594.3461825340755</v>
      </c>
      <c r="BS72" s="61">
        <f t="shared" si="351"/>
        <v>6599.6921807727122</v>
      </c>
      <c r="BT72" s="61">
        <f t="shared" si="351"/>
        <v>7930.4392551636656</v>
      </c>
      <c r="BU72" s="61">
        <f t="shared" si="351"/>
        <v>9972.7980557994179</v>
      </c>
      <c r="BV72" s="61">
        <f t="shared" si="351"/>
        <v>12009.561614937073</v>
      </c>
      <c r="BW72" s="62">
        <v>0</v>
      </c>
    </row>
    <row r="73" spans="1:75" x14ac:dyDescent="0.25">
      <c r="A73" s="685"/>
      <c r="B73" s="49"/>
      <c r="D73" s="580"/>
      <c r="E73" s="67"/>
      <c r="F73" s="67"/>
      <c r="G73" s="68"/>
      <c r="H73" s="122"/>
      <c r="I73" s="580"/>
      <c r="J73" s="67"/>
      <c r="K73" s="67"/>
      <c r="L73" s="68"/>
      <c r="M73" s="122"/>
      <c r="N73" s="580"/>
      <c r="O73" s="67"/>
      <c r="P73" s="67"/>
      <c r="Q73" s="68"/>
      <c r="R73" s="122"/>
      <c r="S73" s="580"/>
      <c r="T73" s="67"/>
      <c r="U73" s="67"/>
      <c r="V73" s="68"/>
      <c r="W73" s="122"/>
      <c r="X73" s="580"/>
      <c r="Y73" s="67"/>
      <c r="Z73" s="67"/>
      <c r="AA73" s="68"/>
      <c r="AB73" s="122"/>
      <c r="AC73" s="580"/>
      <c r="AD73" s="67"/>
      <c r="AE73" s="67"/>
      <c r="AF73" s="68"/>
      <c r="AG73" s="122"/>
      <c r="AH73" s="580"/>
      <c r="AI73" s="67"/>
      <c r="AJ73" s="67"/>
      <c r="AK73" s="68"/>
      <c r="AL73" s="122"/>
      <c r="AM73" s="580"/>
      <c r="AN73" s="67"/>
      <c r="AO73" s="67"/>
      <c r="AP73" s="68"/>
      <c r="AQ73" s="122"/>
      <c r="AR73" s="580"/>
      <c r="AS73" s="67"/>
      <c r="AT73" s="67"/>
      <c r="AU73" s="68"/>
      <c r="AV73" s="122"/>
      <c r="AW73" s="580"/>
      <c r="AX73" s="67"/>
      <c r="AY73" s="67"/>
      <c r="AZ73" s="68"/>
      <c r="BA73" s="122"/>
      <c r="BB73" s="580"/>
      <c r="BC73" s="67"/>
      <c r="BD73" s="67"/>
      <c r="BE73" s="68"/>
      <c r="BF73" s="122"/>
      <c r="BG73" s="352"/>
      <c r="BH73" s="9"/>
      <c r="BI73" s="9"/>
      <c r="BJ73" s="49"/>
      <c r="BL73" s="580"/>
      <c r="BM73" s="67"/>
      <c r="BN73" s="67"/>
      <c r="BO73" s="67"/>
      <c r="BP73" s="67"/>
      <c r="BQ73" s="67"/>
      <c r="BR73" s="67"/>
      <c r="BS73" s="67"/>
      <c r="BT73" s="67"/>
      <c r="BU73" s="67"/>
      <c r="BV73" s="67"/>
      <c r="BW73" s="68"/>
    </row>
    <row r="74" spans="1:75" x14ac:dyDescent="0.25">
      <c r="A74" s="676" t="s">
        <v>282</v>
      </c>
      <c r="B74" s="49"/>
      <c r="D74" s="580">
        <f>D16/D64*1000</f>
        <v>3500.286322320771</v>
      </c>
      <c r="E74" s="67">
        <f t="shared" ref="E74:G76" si="352">E16/E64*1000</f>
        <v>4194.1314950029446</v>
      </c>
      <c r="F74" s="67">
        <f t="shared" si="352"/>
        <v>4190.8646857570202</v>
      </c>
      <c r="G74" s="68">
        <f t="shared" si="352"/>
        <v>4334.1217849851564</v>
      </c>
      <c r="H74" s="122"/>
      <c r="I74" s="580">
        <f>I16/I64*1000</f>
        <v>3925.6067857388398</v>
      </c>
      <c r="J74" s="67">
        <f t="shared" ref="J74:L76" si="353">J16/J64*1000</f>
        <v>4340.0824331254253</v>
      </c>
      <c r="K74" s="67">
        <f t="shared" si="353"/>
        <v>4570.1334828450099</v>
      </c>
      <c r="L74" s="68">
        <f t="shared" si="353"/>
        <v>5002.1313761626297</v>
      </c>
      <c r="M74" s="122"/>
      <c r="N74" s="580">
        <f>N16/N64*1000</f>
        <v>4425.4073083351241</v>
      </c>
      <c r="O74" s="67">
        <f t="shared" ref="O74:Q76" si="354">O16/O64*1000</f>
        <v>4293.9862432074387</v>
      </c>
      <c r="P74" s="67">
        <f t="shared" si="354"/>
        <v>4159.3364506221787</v>
      </c>
      <c r="Q74" s="68">
        <f t="shared" si="354"/>
        <v>4954.3493479244853</v>
      </c>
      <c r="R74" s="122"/>
      <c r="S74" s="580">
        <f>S16/S64*1000</f>
        <v>5423.5734581495662</v>
      </c>
      <c r="T74" s="67">
        <f t="shared" ref="T74:V76" si="355">T16/T64*1000</f>
        <v>6196.2603247895813</v>
      </c>
      <c r="U74" s="67">
        <f t="shared" si="355"/>
        <v>6760.7001609027884</v>
      </c>
      <c r="V74" s="68">
        <f t="shared" si="355"/>
        <v>8307.6881028191201</v>
      </c>
      <c r="W74" s="122"/>
      <c r="X74" s="580">
        <f>X16/X64*1000</f>
        <v>5761.6909638052157</v>
      </c>
      <c r="Y74" s="67">
        <f t="shared" ref="Y74:AA76" si="356">Y16/Y64*1000</f>
        <v>5188.5450525678798</v>
      </c>
      <c r="Z74" s="67">
        <f t="shared" si="356"/>
        <v>4835.1495098916084</v>
      </c>
      <c r="AA74" s="68">
        <f t="shared" si="356"/>
        <v>5048.7684640831449</v>
      </c>
      <c r="AB74" s="122"/>
      <c r="AC74" s="580">
        <f>AC16/AC64*1000</f>
        <v>4687.3388205073898</v>
      </c>
      <c r="AD74" s="67">
        <f t="shared" ref="AD74:AF76" si="357">AD16/AD64*1000</f>
        <v>5278.0644899692106</v>
      </c>
      <c r="AE74" s="67">
        <f t="shared" si="357"/>
        <v>5036.4984974616636</v>
      </c>
      <c r="AF74" s="68">
        <f t="shared" si="357"/>
        <v>7497.1154231633927</v>
      </c>
      <c r="AG74" s="122"/>
      <c r="AH74" s="580">
        <f>AH16/AH64*1000</f>
        <v>6361.2684363465232</v>
      </c>
      <c r="AI74" s="67">
        <f t="shared" ref="AI74:AK76" si="358">AI16/AI64*1000</f>
        <v>7206.3518647631927</v>
      </c>
      <c r="AJ74" s="67">
        <f t="shared" si="358"/>
        <v>7650.9658076629785</v>
      </c>
      <c r="AK74" s="68">
        <f t="shared" si="358"/>
        <v>7293.9397672452451</v>
      </c>
      <c r="AL74" s="122"/>
      <c r="AM74" s="580">
        <f>AM16/AM64*1000</f>
        <v>6396.4620340350975</v>
      </c>
      <c r="AN74" s="67">
        <f t="shared" ref="AN74:AP76" si="359">AN16/AN64*1000</f>
        <v>6629.3017092653645</v>
      </c>
      <c r="AO74" s="67">
        <f t="shared" si="359"/>
        <v>6613.7367770077917</v>
      </c>
      <c r="AP74" s="68">
        <f t="shared" si="359"/>
        <v>6455.5737956487092</v>
      </c>
      <c r="AQ74" s="979"/>
      <c r="AR74" s="580">
        <f>AR16/AR64*1000</f>
        <v>7084.2236351588026</v>
      </c>
      <c r="AS74" s="67">
        <f t="shared" ref="AS74:AU76" si="360">AS16/AS64*1000</f>
        <v>8531.0587314655604</v>
      </c>
      <c r="AT74" s="67">
        <f t="shared" si="360"/>
        <v>8063.7276372906699</v>
      </c>
      <c r="AU74" s="68">
        <f t="shared" si="360"/>
        <v>8875.4039770850995</v>
      </c>
      <c r="AV74" s="979"/>
      <c r="AW74" s="580">
        <f>AW16/AW64*1000</f>
        <v>8934.3145603072317</v>
      </c>
      <c r="AX74" s="67">
        <f t="shared" ref="AX74:AZ76" si="361">AX16/AX64*1000</f>
        <v>10016.724823752396</v>
      </c>
      <c r="AY74" s="67">
        <f t="shared" si="361"/>
        <v>10631.667375996947</v>
      </c>
      <c r="AZ74" s="68">
        <f t="shared" si="361"/>
        <v>12021.758263721807</v>
      </c>
      <c r="BA74" s="979"/>
      <c r="BB74" s="580">
        <f>BB16/BB64*1000</f>
        <v>13514.485755557429</v>
      </c>
      <c r="BC74" s="67">
        <v>0</v>
      </c>
      <c r="BD74" s="67">
        <v>0</v>
      </c>
      <c r="BE74" s="68">
        <v>0</v>
      </c>
      <c r="BF74" s="979"/>
      <c r="BG74" s="352">
        <v>0</v>
      </c>
      <c r="BH74" s="9">
        <v>0</v>
      </c>
      <c r="BI74" s="9">
        <v>0</v>
      </c>
      <c r="BJ74" s="49">
        <v>0</v>
      </c>
      <c r="BL74" s="580">
        <f>BL16/BL64*1000</f>
        <v>4054.9823570324797</v>
      </c>
      <c r="BM74" s="67">
        <f t="shared" ref="BM74:BV76" si="362">BM16/BM64*1000</f>
        <v>4453.4968312596729</v>
      </c>
      <c r="BN74" s="67">
        <f t="shared" si="362"/>
        <v>4452.5062782686882</v>
      </c>
      <c r="BO74" s="67">
        <f t="shared" si="362"/>
        <v>6635.2022611622633</v>
      </c>
      <c r="BP74" s="67">
        <f t="shared" si="362"/>
        <v>5210.8908950926852</v>
      </c>
      <c r="BQ74" s="67">
        <f t="shared" si="362"/>
        <v>5623.9323321752345</v>
      </c>
      <c r="BR74" s="67">
        <f t="shared" si="362"/>
        <v>7124.4912396352101</v>
      </c>
      <c r="BS74" s="67">
        <f t="shared" si="362"/>
        <v>6520.1076529153688</v>
      </c>
      <c r="BT74" s="67">
        <f t="shared" si="362"/>
        <v>8131.6922733151669</v>
      </c>
      <c r="BU74" s="67">
        <f t="shared" si="362"/>
        <v>10425.774910914124</v>
      </c>
      <c r="BV74" s="67">
        <f t="shared" si="362"/>
        <v>13514.485755557429</v>
      </c>
      <c r="BW74" s="68">
        <v>0</v>
      </c>
    </row>
    <row r="75" spans="1:75" x14ac:dyDescent="0.25">
      <c r="A75" s="686" t="s">
        <v>4</v>
      </c>
      <c r="B75" s="49"/>
      <c r="D75" s="580">
        <f>D17/D65*1000</f>
        <v>1673.9293220219236</v>
      </c>
      <c r="E75" s="67">
        <f t="shared" si="352"/>
        <v>2096.1217077710826</v>
      </c>
      <c r="F75" s="67">
        <f t="shared" si="352"/>
        <v>2168.4564005894176</v>
      </c>
      <c r="G75" s="68">
        <f t="shared" si="352"/>
        <v>2699.0050393316892</v>
      </c>
      <c r="H75" s="122"/>
      <c r="I75" s="580">
        <f>I17/I65*1000</f>
        <v>2720.1207905051156</v>
      </c>
      <c r="J75" s="67">
        <f t="shared" si="353"/>
        <v>2280.1779868203357</v>
      </c>
      <c r="K75" s="67">
        <f t="shared" si="353"/>
        <v>2513.4920399139392</v>
      </c>
      <c r="L75" s="68">
        <f t="shared" si="353"/>
        <v>1864.1548634001349</v>
      </c>
      <c r="M75" s="122"/>
      <c r="N75" s="580">
        <f>N17/N65*1000</f>
        <v>3207.4562484516191</v>
      </c>
      <c r="O75" s="67">
        <f t="shared" si="354"/>
        <v>2971.6962715033878</v>
      </c>
      <c r="P75" s="67">
        <f t="shared" si="354"/>
        <v>2849.892953770951</v>
      </c>
      <c r="Q75" s="68">
        <f t="shared" si="354"/>
        <v>4180.9273144001872</v>
      </c>
      <c r="R75" s="122"/>
      <c r="S75" s="580">
        <f>S17/S65*1000</f>
        <v>3487.9653075531583</v>
      </c>
      <c r="T75" s="67">
        <f t="shared" si="355"/>
        <v>3209.1188171882068</v>
      </c>
      <c r="U75" s="67">
        <f t="shared" si="355"/>
        <v>3842.7778027613053</v>
      </c>
      <c r="V75" s="68">
        <f t="shared" si="355"/>
        <v>4823.100305995813</v>
      </c>
      <c r="W75" s="122"/>
      <c r="X75" s="580">
        <f>X17/X65*1000</f>
        <v>2351.7433550499536</v>
      </c>
      <c r="Y75" s="67">
        <f t="shared" si="356"/>
        <v>2920.5477591755739</v>
      </c>
      <c r="Z75" s="67">
        <f t="shared" si="356"/>
        <v>3089.3418591109289</v>
      </c>
      <c r="AA75" s="68">
        <f t="shared" si="356"/>
        <v>3019.6342135753243</v>
      </c>
      <c r="AB75" s="122"/>
      <c r="AC75" s="580">
        <f>AC17/AC65*1000</f>
        <v>2921.2793116573157</v>
      </c>
      <c r="AD75" s="67">
        <f t="shared" si="357"/>
        <v>3297.6034088788783</v>
      </c>
      <c r="AE75" s="67">
        <f t="shared" si="357"/>
        <v>3274.7861452296333</v>
      </c>
      <c r="AF75" s="68">
        <f t="shared" si="357"/>
        <v>3480.0651298479206</v>
      </c>
      <c r="AG75" s="122"/>
      <c r="AH75" s="580">
        <f>AH17/AH65*1000</f>
        <v>3605.5172843220093</v>
      </c>
      <c r="AI75" s="67">
        <f t="shared" si="358"/>
        <v>5143.9758286580363</v>
      </c>
      <c r="AJ75" s="67">
        <f t="shared" si="358"/>
        <v>3346.5420379400093</v>
      </c>
      <c r="AK75" s="68">
        <f t="shared" si="358"/>
        <v>3013.0709150197686</v>
      </c>
      <c r="AL75" s="122"/>
      <c r="AM75" s="580">
        <f>AM17/AM65*1000</f>
        <v>5379.231650880949</v>
      </c>
      <c r="AN75" s="67">
        <f t="shared" si="359"/>
        <v>3311.087261209881</v>
      </c>
      <c r="AO75" s="67">
        <f t="shared" si="359"/>
        <v>2989.2030789513333</v>
      </c>
      <c r="AP75" s="68">
        <f t="shared" si="359"/>
        <v>2468.1763940521942</v>
      </c>
      <c r="AQ75" s="979"/>
      <c r="AR75" s="580">
        <f>AR17/AR65*1000</f>
        <v>3174.2324696671421</v>
      </c>
      <c r="AS75" s="67">
        <f t="shared" si="360"/>
        <v>2819.3466141132185</v>
      </c>
      <c r="AT75" s="67">
        <f t="shared" si="360"/>
        <v>3261.6582284920482</v>
      </c>
      <c r="AU75" s="68">
        <f t="shared" si="360"/>
        <v>6008.6007074991376</v>
      </c>
      <c r="AV75" s="979"/>
      <c r="AW75" s="580">
        <f>AW17/AW65*1000</f>
        <v>6768.2982171708127</v>
      </c>
      <c r="AX75" s="67">
        <f t="shared" si="361"/>
        <v>8390.0110738392177</v>
      </c>
      <c r="AY75" s="67">
        <f t="shared" si="361"/>
        <v>4252.9271962869088</v>
      </c>
      <c r="AZ75" s="68">
        <f t="shared" si="361"/>
        <v>4451.5431597870538</v>
      </c>
      <c r="BA75" s="979"/>
      <c r="BB75" s="580">
        <f>BB17/BB65*1000</f>
        <v>9101.8717440081382</v>
      </c>
      <c r="BC75" s="67">
        <v>0</v>
      </c>
      <c r="BD75" s="67">
        <v>0</v>
      </c>
      <c r="BE75" s="68">
        <v>0</v>
      </c>
      <c r="BF75" s="979"/>
      <c r="BG75" s="352">
        <v>0</v>
      </c>
      <c r="BH75" s="9">
        <v>0</v>
      </c>
      <c r="BI75" s="9">
        <v>0</v>
      </c>
      <c r="BJ75" s="49">
        <v>0</v>
      </c>
      <c r="BL75" s="580">
        <f>BL17/BL65*1000</f>
        <v>2014.0252755374445</v>
      </c>
      <c r="BM75" s="67">
        <f t="shared" si="362"/>
        <v>2351.6440709645121</v>
      </c>
      <c r="BN75" s="67">
        <f t="shared" si="362"/>
        <v>3106.1928789361364</v>
      </c>
      <c r="BO75" s="67">
        <f t="shared" si="362"/>
        <v>3663.5881906963377</v>
      </c>
      <c r="BP75" s="67">
        <f t="shared" si="362"/>
        <v>2531.5533889053677</v>
      </c>
      <c r="BQ75" s="67">
        <f t="shared" si="362"/>
        <v>3228.6260055532221</v>
      </c>
      <c r="BR75" s="67">
        <f t="shared" si="362"/>
        <v>3403.4956240738447</v>
      </c>
      <c r="BS75" s="67">
        <f t="shared" si="362"/>
        <v>3311.7792659934335</v>
      </c>
      <c r="BT75" s="67">
        <f t="shared" si="362"/>
        <v>3418.5655440338014</v>
      </c>
      <c r="BU75" s="67">
        <f t="shared" si="362"/>
        <v>4615.8516051082479</v>
      </c>
      <c r="BV75" s="67">
        <f t="shared" si="362"/>
        <v>9101.8717440081382</v>
      </c>
      <c r="BW75" s="68">
        <v>0</v>
      </c>
    </row>
    <row r="76" spans="1:75" x14ac:dyDescent="0.25">
      <c r="A76" s="674" t="s">
        <v>281</v>
      </c>
      <c r="B76" s="49"/>
      <c r="D76" s="580">
        <f>D18/D66*1000</f>
        <v>3743.1563468068043</v>
      </c>
      <c r="E76" s="67">
        <f t="shared" si="352"/>
        <v>4294.1356217676112</v>
      </c>
      <c r="F76" s="67">
        <f t="shared" si="352"/>
        <v>4249.4781500704848</v>
      </c>
      <c r="G76" s="68">
        <f t="shared" si="352"/>
        <v>4413.5036206231653</v>
      </c>
      <c r="H76" s="122"/>
      <c r="I76" s="580">
        <f>I18/I66*1000</f>
        <v>3945.6326692376892</v>
      </c>
      <c r="J76" s="67">
        <f t="shared" si="353"/>
        <v>4381.9157005131374</v>
      </c>
      <c r="K76" s="67">
        <f t="shared" si="353"/>
        <v>4622.5047576506413</v>
      </c>
      <c r="L76" s="68">
        <f t="shared" si="353"/>
        <v>5060.0007188870786</v>
      </c>
      <c r="M76" s="122"/>
      <c r="N76" s="580">
        <f>N18/N66*1000</f>
        <v>4441.305735861707</v>
      </c>
      <c r="O76" s="67">
        <f t="shared" si="354"/>
        <v>4312.3649770246511</v>
      </c>
      <c r="P76" s="67">
        <f t="shared" si="354"/>
        <v>4225.6764007739484</v>
      </c>
      <c r="Q76" s="68">
        <f t="shared" si="354"/>
        <v>4964.4751797717954</v>
      </c>
      <c r="R76" s="122"/>
      <c r="S76" s="580">
        <f>S18/S66*1000</f>
        <v>5456.1703281378013</v>
      </c>
      <c r="T76" s="67">
        <f t="shared" si="355"/>
        <v>6264.5047053784374</v>
      </c>
      <c r="U76" s="67">
        <f t="shared" si="355"/>
        <v>6877.7868952975441</v>
      </c>
      <c r="V76" s="68">
        <f t="shared" si="355"/>
        <v>8328.4526467835694</v>
      </c>
      <c r="W76" s="122"/>
      <c r="X76" s="580">
        <f>X18/X66*1000</f>
        <v>6139.6510413532988</v>
      </c>
      <c r="Y76" s="67">
        <f t="shared" si="356"/>
        <v>5243.1516462758027</v>
      </c>
      <c r="Z76" s="67">
        <f t="shared" si="356"/>
        <v>4854.5532138397539</v>
      </c>
      <c r="AA76" s="68">
        <f t="shared" si="356"/>
        <v>5063.0964687186215</v>
      </c>
      <c r="AB76" s="122"/>
      <c r="AC76" s="580">
        <f>AC18/AC66*1000</f>
        <v>4738.2889115972393</v>
      </c>
      <c r="AD76" s="67">
        <f t="shared" si="357"/>
        <v>5303.1280446510291</v>
      </c>
      <c r="AE76" s="67">
        <f t="shared" si="357"/>
        <v>5091.8174980906761</v>
      </c>
      <c r="AF76" s="68">
        <f t="shared" si="357"/>
        <v>7604.2328765696066</v>
      </c>
      <c r="AG76" s="122"/>
      <c r="AH76" s="580">
        <f>AH18/AH66*1000</f>
        <v>6389.2216429777081</v>
      </c>
      <c r="AI76" s="67">
        <f t="shared" si="358"/>
        <v>7223.7956504628155</v>
      </c>
      <c r="AJ76" s="67">
        <f t="shared" si="358"/>
        <v>7838.7494367663521</v>
      </c>
      <c r="AK76" s="68">
        <f t="shared" si="358"/>
        <v>7475.3820860861797</v>
      </c>
      <c r="AL76" s="122"/>
      <c r="AM76" s="580">
        <f>AM18/AM66*1000</f>
        <v>6406.2527884924912</v>
      </c>
      <c r="AN76" s="67">
        <f t="shared" si="359"/>
        <v>6677.5205249998007</v>
      </c>
      <c r="AO76" s="67">
        <f t="shared" si="359"/>
        <v>6704.1287066199911</v>
      </c>
      <c r="AP76" s="68">
        <f t="shared" si="359"/>
        <v>6525.8029812704799</v>
      </c>
      <c r="AQ76" s="979"/>
      <c r="AR76" s="580">
        <f>AR18/AR66*1000</f>
        <v>7212.6042303314107</v>
      </c>
      <c r="AS76" s="67">
        <f t="shared" si="360"/>
        <v>8631.3059773184468</v>
      </c>
      <c r="AT76" s="67">
        <f t="shared" si="360"/>
        <v>8122.9843816834909</v>
      </c>
      <c r="AU76" s="68">
        <f t="shared" si="360"/>
        <v>8899.9763645220955</v>
      </c>
      <c r="AV76" s="979"/>
      <c r="AW76" s="580">
        <f>AW18/AW66*1000</f>
        <v>8948.8980550815213</v>
      </c>
      <c r="AX76" s="67">
        <f t="shared" si="361"/>
        <v>10025.03294783881</v>
      </c>
      <c r="AY76" s="67">
        <f t="shared" si="361"/>
        <v>11021.715676019317</v>
      </c>
      <c r="AZ76" s="68">
        <f t="shared" si="361"/>
        <v>12492.356838521217</v>
      </c>
      <c r="BA76" s="979"/>
      <c r="BB76" s="580">
        <f>BB18/BB66*1000</f>
        <v>13529.301609272083</v>
      </c>
      <c r="BC76" s="67">
        <v>0</v>
      </c>
      <c r="BD76" s="67">
        <v>0</v>
      </c>
      <c r="BE76" s="68">
        <v>0</v>
      </c>
      <c r="BF76" s="979"/>
      <c r="BG76" s="352">
        <v>0</v>
      </c>
      <c r="BH76" s="9">
        <v>0</v>
      </c>
      <c r="BI76" s="9">
        <v>0</v>
      </c>
      <c r="BJ76" s="49">
        <v>0</v>
      </c>
      <c r="BL76" s="580">
        <f>BL18/BL66*1000</f>
        <v>4183.2668735739962</v>
      </c>
      <c r="BM76" s="67">
        <f t="shared" si="362"/>
        <v>4496.0216673704626</v>
      </c>
      <c r="BN76" s="67">
        <f t="shared" si="362"/>
        <v>4483.4471618984935</v>
      </c>
      <c r="BO76" s="67">
        <f t="shared" si="362"/>
        <v>6701.5276289379572</v>
      </c>
      <c r="BP76" s="67">
        <f t="shared" si="362"/>
        <v>5311.0452695038912</v>
      </c>
      <c r="BQ76" s="67">
        <f t="shared" si="362"/>
        <v>5683.9951494394481</v>
      </c>
      <c r="BR76" s="67">
        <f t="shared" si="362"/>
        <v>7219.1953093003522</v>
      </c>
      <c r="BS76" s="67">
        <f t="shared" si="362"/>
        <v>6572.6192102295008</v>
      </c>
      <c r="BT76" s="67">
        <f t="shared" si="362"/>
        <v>8215.047032389959</v>
      </c>
      <c r="BU76" s="67">
        <f t="shared" si="362"/>
        <v>10624.141097968377</v>
      </c>
      <c r="BV76" s="67">
        <f t="shared" si="362"/>
        <v>13529.301609272083</v>
      </c>
      <c r="BW76" s="68">
        <v>0</v>
      </c>
    </row>
    <row r="77" spans="1:75" x14ac:dyDescent="0.25">
      <c r="A77" s="94"/>
      <c r="B77" s="95"/>
      <c r="D77" s="116"/>
      <c r="E77" s="117"/>
      <c r="F77" s="117"/>
      <c r="G77" s="95"/>
      <c r="I77" s="116"/>
      <c r="J77" s="117"/>
      <c r="K77" s="117"/>
      <c r="L77" s="95"/>
      <c r="N77" s="116"/>
      <c r="O77" s="117"/>
      <c r="P77" s="117"/>
      <c r="Q77" s="95"/>
      <c r="S77" s="116"/>
      <c r="T77" s="117"/>
      <c r="U77" s="117"/>
      <c r="V77" s="95"/>
      <c r="X77" s="116"/>
      <c r="Y77" s="117"/>
      <c r="Z77" s="117"/>
      <c r="AA77" s="95"/>
      <c r="AC77" s="116"/>
      <c r="AD77" s="117"/>
      <c r="AE77" s="117"/>
      <c r="AF77" s="95"/>
      <c r="AH77" s="116"/>
      <c r="AI77" s="117"/>
      <c r="AJ77" s="117"/>
      <c r="AK77" s="95"/>
      <c r="AM77" s="116"/>
      <c r="AN77" s="117"/>
      <c r="AO77" s="117"/>
      <c r="AP77" s="95"/>
      <c r="AR77" s="116"/>
      <c r="AS77" s="117"/>
      <c r="AT77" s="117"/>
      <c r="AU77" s="95"/>
      <c r="AW77" s="116"/>
      <c r="AX77" s="117"/>
      <c r="AY77" s="117"/>
      <c r="AZ77" s="95"/>
      <c r="BB77" s="116"/>
      <c r="BC77" s="117"/>
      <c r="BD77" s="117"/>
      <c r="BE77" s="95"/>
      <c r="BG77" s="116"/>
      <c r="BH77" s="117"/>
      <c r="BI77" s="117"/>
      <c r="BJ77" s="95"/>
      <c r="BL77" s="116"/>
      <c r="BM77" s="117"/>
      <c r="BN77" s="117"/>
      <c r="BO77" s="117"/>
      <c r="BP77" s="117"/>
      <c r="BQ77" s="117"/>
      <c r="BR77" s="117"/>
      <c r="BS77" s="117"/>
      <c r="BT77" s="117"/>
      <c r="BU77" s="117"/>
      <c r="BV77" s="117"/>
      <c r="BW77" s="941"/>
    </row>
    <row r="78" spans="1:75" x14ac:dyDescent="0.25">
      <c r="A78" s="629"/>
      <c r="B78" s="7"/>
      <c r="D78" s="7"/>
      <c r="E78" s="7"/>
      <c r="F78" s="7"/>
      <c r="G78" s="7"/>
      <c r="I78" s="7"/>
      <c r="J78" s="7"/>
      <c r="K78" s="7"/>
      <c r="L78" s="7"/>
      <c r="N78" s="7"/>
      <c r="O78" s="7"/>
      <c r="P78" s="7"/>
      <c r="Q78" s="7"/>
      <c r="S78" s="7"/>
      <c r="T78" s="7"/>
      <c r="U78" s="7"/>
      <c r="V78" s="7"/>
      <c r="X78" s="7"/>
      <c r="Y78" s="7"/>
      <c r="Z78" s="7"/>
      <c r="AA78" s="7"/>
      <c r="AC78" s="7"/>
      <c r="AD78" s="7"/>
      <c r="AE78" s="7"/>
      <c r="AF78" s="7"/>
      <c r="AH78" s="7"/>
      <c r="AI78" s="7"/>
      <c r="AJ78" s="7"/>
      <c r="AK78" s="7"/>
      <c r="AM78" s="7"/>
      <c r="AN78" s="7"/>
      <c r="AO78" s="7"/>
      <c r="AP78" s="7"/>
      <c r="AR78" s="7"/>
      <c r="AS78" s="7"/>
      <c r="AT78" s="7"/>
      <c r="AU78" s="7"/>
      <c r="AW78" s="7"/>
      <c r="AX78" s="7"/>
      <c r="AY78" s="7"/>
      <c r="AZ78" s="7"/>
      <c r="BB78" s="7"/>
      <c r="BC78" s="7"/>
      <c r="BD78" s="7"/>
      <c r="BE78" s="7"/>
      <c r="BG78" s="7"/>
      <c r="BH78" s="7"/>
      <c r="BI78" s="7"/>
      <c r="BJ78" s="7"/>
      <c r="BL78" s="7"/>
      <c r="BM78" s="7"/>
      <c r="BN78" s="7"/>
      <c r="BO78" s="7"/>
      <c r="BP78" s="7"/>
      <c r="BQ78" s="7"/>
      <c r="BR78" s="7"/>
      <c r="BS78" s="7"/>
      <c r="BT78" s="7"/>
      <c r="BU78" s="7"/>
      <c r="BV78" s="7"/>
      <c r="BW78" s="832"/>
    </row>
    <row r="79" spans="1:75" x14ac:dyDescent="0.25">
      <c r="A79" s="118"/>
      <c r="B79" s="119"/>
      <c r="D79" s="120"/>
      <c r="E79" s="121"/>
      <c r="F79" s="121"/>
      <c r="G79" s="105"/>
      <c r="I79" s="120"/>
      <c r="J79" s="121"/>
      <c r="K79" s="121"/>
      <c r="L79" s="105"/>
      <c r="N79" s="120"/>
      <c r="O79" s="121"/>
      <c r="P79" s="121"/>
      <c r="Q79" s="105"/>
      <c r="S79" s="120"/>
      <c r="T79" s="121"/>
      <c r="U79" s="121"/>
      <c r="V79" s="105"/>
      <c r="X79" s="120"/>
      <c r="Y79" s="121"/>
      <c r="Z79" s="121"/>
      <c r="AA79" s="105"/>
      <c r="AC79" s="120"/>
      <c r="AD79" s="121"/>
      <c r="AE79" s="121"/>
      <c r="AF79" s="105"/>
      <c r="AH79" s="120"/>
      <c r="AI79" s="121"/>
      <c r="AJ79" s="121"/>
      <c r="AK79" s="105"/>
      <c r="AM79" s="120"/>
      <c r="AN79" s="121"/>
      <c r="AO79" s="121"/>
      <c r="AP79" s="105"/>
      <c r="AR79" s="120"/>
      <c r="AS79" s="121"/>
      <c r="AT79" s="121"/>
      <c r="AU79" s="105"/>
      <c r="AW79" s="120"/>
      <c r="AX79" s="121"/>
      <c r="AY79" s="121"/>
      <c r="AZ79" s="105"/>
      <c r="BB79" s="120"/>
      <c r="BC79" s="121"/>
      <c r="BD79" s="121"/>
      <c r="BE79" s="105"/>
      <c r="BG79" s="120"/>
      <c r="BH79" s="121"/>
      <c r="BI79" s="121"/>
      <c r="BJ79" s="105"/>
      <c r="BL79" s="120"/>
      <c r="BM79" s="121"/>
      <c r="BN79" s="121"/>
      <c r="BO79" s="121"/>
      <c r="BP79" s="121"/>
      <c r="BQ79" s="121"/>
      <c r="BR79" s="121"/>
      <c r="BS79" s="121"/>
      <c r="BT79" s="121"/>
      <c r="BU79" s="121"/>
      <c r="BV79" s="121"/>
      <c r="BW79" s="944"/>
    </row>
    <row r="80" spans="1:75" s="122" customFormat="1" x14ac:dyDescent="0.25">
      <c r="A80" s="70" t="s">
        <v>209</v>
      </c>
      <c r="B80" s="53"/>
      <c r="D80" s="683">
        <f>D29/D$58*1000</f>
        <v>643.83177705237199</v>
      </c>
      <c r="E80" s="52">
        <f t="shared" ref="E80:G80" si="363">E29/E$58*1000</f>
        <v>886.54471522451888</v>
      </c>
      <c r="F80" s="52">
        <f t="shared" si="363"/>
        <v>887.66401575434736</v>
      </c>
      <c r="G80" s="53">
        <f t="shared" si="363"/>
        <v>812.79096774134155</v>
      </c>
      <c r="H80" s="123"/>
      <c r="I80" s="683">
        <f>I29/I$58*1000</f>
        <v>779.90724737440644</v>
      </c>
      <c r="J80" s="52">
        <f t="shared" ref="J80:L80" si="364">J29/J$58*1000</f>
        <v>927.25355683402381</v>
      </c>
      <c r="K80" s="52">
        <f t="shared" si="364"/>
        <v>1289.5218041388214</v>
      </c>
      <c r="L80" s="53">
        <f t="shared" si="364"/>
        <v>1142.6913638013446</v>
      </c>
      <c r="M80" s="123"/>
      <c r="N80" s="683">
        <f>N29/N$58*1000</f>
        <v>1072.8078750699472</v>
      </c>
      <c r="O80" s="52">
        <f t="shared" ref="O80:Q80" si="365">O29/O$58*1000</f>
        <v>948.27767870938465</v>
      </c>
      <c r="P80" s="52">
        <f t="shared" si="365"/>
        <v>927.47318410191804</v>
      </c>
      <c r="Q80" s="53">
        <f t="shared" si="365"/>
        <v>1104.0234814073151</v>
      </c>
      <c r="R80" s="123"/>
      <c r="S80" s="683">
        <f>S29/S$58*1000</f>
        <v>1430.6720067817114</v>
      </c>
      <c r="T80" s="52">
        <f t="shared" ref="T80:V80" si="366">T29/T$58*1000</f>
        <v>1704.7927758108917</v>
      </c>
      <c r="U80" s="52">
        <f t="shared" si="366"/>
        <v>1870.1524559095915</v>
      </c>
      <c r="V80" s="53">
        <f t="shared" si="366"/>
        <v>2023.7181619366188</v>
      </c>
      <c r="W80" s="123"/>
      <c r="X80" s="683">
        <f>X29/X$58*1000</f>
        <v>1695.2620633885952</v>
      </c>
      <c r="Y80" s="52">
        <f t="shared" ref="Y80:AA80" si="367">Y29/Y$58*1000</f>
        <v>1230.4835468309641</v>
      </c>
      <c r="Z80" s="52">
        <f t="shared" si="367"/>
        <v>1088.4053101953893</v>
      </c>
      <c r="AA80" s="53">
        <f t="shared" si="367"/>
        <v>969.33096150600159</v>
      </c>
      <c r="AC80" s="683">
        <f>AC29/AC$58*1000</f>
        <v>931.16213871952334</v>
      </c>
      <c r="AD80" s="52">
        <f t="shared" ref="AD80:AF80" si="368">AD29/AD$58*1000</f>
        <v>843.59232331505598</v>
      </c>
      <c r="AE80" s="52">
        <f t="shared" si="368"/>
        <v>975.21085276370582</v>
      </c>
      <c r="AF80" s="53">
        <f t="shared" si="368"/>
        <v>1080.0212177416149</v>
      </c>
      <c r="AH80" s="683">
        <f>AH29/AH$58*1000</f>
        <v>973.95962079292235</v>
      </c>
      <c r="AI80" s="52">
        <f t="shared" ref="AI80:AK80" si="369">AI29/AI$58*1000</f>
        <v>1336.9058023985108</v>
      </c>
      <c r="AJ80" s="52">
        <f t="shared" si="369"/>
        <v>1609.6197199692008</v>
      </c>
      <c r="AK80" s="53">
        <f t="shared" si="369"/>
        <v>1191.2845722241111</v>
      </c>
      <c r="AM80" s="683">
        <f>AM29/AM$58*1000</f>
        <v>871.98961948270266</v>
      </c>
      <c r="AN80" s="52">
        <f t="shared" ref="AN80:AP80" si="370">AN29/AN$58*1000</f>
        <v>899.35744779123911</v>
      </c>
      <c r="AO80" s="52">
        <f t="shared" si="370"/>
        <v>1076.3791385036764</v>
      </c>
      <c r="AP80" s="53">
        <f t="shared" si="370"/>
        <v>1055.1605222838218</v>
      </c>
      <c r="AQ80" s="979"/>
      <c r="AR80" s="683">
        <f>AR29/AR$58*1000</f>
        <v>1278.8236285679532</v>
      </c>
      <c r="AS80" s="52">
        <f t="shared" ref="AS80:AU80" si="371">AS29/AS$58*1000</f>
        <v>1370.640515740537</v>
      </c>
      <c r="AT80" s="52">
        <f t="shared" si="371"/>
        <v>1346.6844344357403</v>
      </c>
      <c r="AU80" s="53">
        <f t="shared" si="371"/>
        <v>1423.7311674184975</v>
      </c>
      <c r="AV80" s="979"/>
      <c r="AW80" s="683">
        <f>AW29/AW$58*1000</f>
        <v>1833.8319508413906</v>
      </c>
      <c r="AX80" s="52">
        <f t="shared" ref="AX80:AZ80" si="372">AX29/AX$58*1000</f>
        <v>1995.7023241489562</v>
      </c>
      <c r="AY80" s="52">
        <f t="shared" si="372"/>
        <v>2163.0580175470654</v>
      </c>
      <c r="AZ80" s="53">
        <f t="shared" si="372"/>
        <v>1993.1218552805856</v>
      </c>
      <c r="BA80" s="979"/>
      <c r="BB80" s="683">
        <f>BB29/BB$58*1000</f>
        <v>2598.65048239615</v>
      </c>
      <c r="BC80" s="52">
        <v>0</v>
      </c>
      <c r="BD80" s="52">
        <v>0</v>
      </c>
      <c r="BE80" s="53">
        <v>0</v>
      </c>
      <c r="BF80" s="979"/>
      <c r="BG80" s="683">
        <v>0</v>
      </c>
      <c r="BH80" s="52">
        <v>0</v>
      </c>
      <c r="BI80" s="52">
        <v>0</v>
      </c>
      <c r="BJ80" s="53">
        <v>0</v>
      </c>
      <c r="BK80" s="987"/>
      <c r="BL80" s="683">
        <f>BL29/BL$58*1000</f>
        <v>809.48560358246527</v>
      </c>
      <c r="BM80" s="52">
        <f t="shared" ref="BM80:BV80" si="373">BM29/BM$58*1000</f>
        <v>1029.1586388989681</v>
      </c>
      <c r="BN80" s="52">
        <f t="shared" si="373"/>
        <v>1012.047763277697</v>
      </c>
      <c r="BO80" s="52">
        <f t="shared" si="373"/>
        <v>1755.3573486540902</v>
      </c>
      <c r="BP80" s="52">
        <f t="shared" si="373"/>
        <v>1245.0929402299096</v>
      </c>
      <c r="BQ80" s="52">
        <f t="shared" si="373"/>
        <v>960.56019018133281</v>
      </c>
      <c r="BR80" s="52">
        <f t="shared" si="373"/>
        <v>1288.8172009942873</v>
      </c>
      <c r="BS80" s="52">
        <f t="shared" si="373"/>
        <v>976.88488334940871</v>
      </c>
      <c r="BT80" s="52">
        <f t="shared" si="373"/>
        <v>1356.5651556642194</v>
      </c>
      <c r="BU80" s="52">
        <f t="shared" si="373"/>
        <v>2003.8811249311034</v>
      </c>
      <c r="BV80" s="52">
        <f t="shared" si="373"/>
        <v>2598.65048239615</v>
      </c>
      <c r="BW80" s="993">
        <v>0</v>
      </c>
    </row>
    <row r="81" spans="1:75" s="122" customFormat="1" x14ac:dyDescent="0.25">
      <c r="A81" s="70" t="s">
        <v>210</v>
      </c>
      <c r="B81" s="53"/>
      <c r="D81" s="683">
        <f>D39/D$58*1000</f>
        <v>199.07652358312728</v>
      </c>
      <c r="E81" s="52">
        <f t="shared" ref="E81:G81" si="374">E39/E$58*1000</f>
        <v>367.90572395936636</v>
      </c>
      <c r="F81" s="52">
        <f t="shared" si="374"/>
        <v>401.48398843857814</v>
      </c>
      <c r="G81" s="53">
        <f t="shared" si="374"/>
        <v>223.46017714059468</v>
      </c>
      <c r="H81" s="123"/>
      <c r="I81" s="683">
        <f>I39/I$58*1000</f>
        <v>243.23946971319469</v>
      </c>
      <c r="J81" s="52">
        <f t="shared" ref="J81:L81" si="375">J39/J$58*1000</f>
        <v>354.46270194119234</v>
      </c>
      <c r="K81" s="52">
        <f t="shared" si="375"/>
        <v>587.70846358691131</v>
      </c>
      <c r="L81" s="53">
        <f t="shared" si="375"/>
        <v>414.6678984383168</v>
      </c>
      <c r="M81" s="123"/>
      <c r="N81" s="683">
        <f>N39/N$58*1000</f>
        <v>396.47105887247847</v>
      </c>
      <c r="O81" s="52">
        <f t="shared" ref="O81:Q81" si="376">O39/O$58*1000</f>
        <v>334.77424639398305</v>
      </c>
      <c r="P81" s="52">
        <f t="shared" si="376"/>
        <v>303.91887350673488</v>
      </c>
      <c r="Q81" s="53">
        <f t="shared" si="376"/>
        <v>323.45431068477933</v>
      </c>
      <c r="R81" s="123"/>
      <c r="S81" s="683">
        <f>S39/S$58*1000</f>
        <v>631.34841337941373</v>
      </c>
      <c r="T81" s="52">
        <f t="shared" ref="T81:V81" si="377">T39/T$58*1000</f>
        <v>854.4208085342816</v>
      </c>
      <c r="U81" s="52">
        <f t="shared" si="377"/>
        <v>908.1919424770706</v>
      </c>
      <c r="V81" s="53">
        <f t="shared" si="377"/>
        <v>787.47651551249703</v>
      </c>
      <c r="W81" s="123"/>
      <c r="X81" s="683">
        <f>X39/X$58*1000</f>
        <v>882.55088756645569</v>
      </c>
      <c r="Y81" s="52">
        <f t="shared" ref="Y81:AA81" si="378">Y39/Y$58*1000</f>
        <v>423.87876925338145</v>
      </c>
      <c r="Z81" s="52">
        <f t="shared" si="378"/>
        <v>309.86239443882903</v>
      </c>
      <c r="AA81" s="53">
        <f t="shared" si="378"/>
        <v>47.250934497368554</v>
      </c>
      <c r="AC81" s="683">
        <f>AC39/AC$58*1000</f>
        <v>385.0418520459441</v>
      </c>
      <c r="AD81" s="52">
        <f t="shared" ref="AD81:AF81" si="379">AD39/AD$58*1000</f>
        <v>-20.729463567642362</v>
      </c>
      <c r="AE81" s="52">
        <f t="shared" si="379"/>
        <v>166.75884746466184</v>
      </c>
      <c r="AF81" s="53">
        <f t="shared" si="379"/>
        <v>172.00797836619114</v>
      </c>
      <c r="AH81" s="683">
        <f>AH39/AH$58*1000</f>
        <v>56.165294882367604</v>
      </c>
      <c r="AI81" s="52">
        <f t="shared" ref="AI81:AK81" si="380">AI39/AI$58*1000</f>
        <v>419.82184664246154</v>
      </c>
      <c r="AJ81" s="52">
        <f t="shared" si="380"/>
        <v>635.63080773488662</v>
      </c>
      <c r="AK81" s="53">
        <f t="shared" si="380"/>
        <v>1239.0432521469663</v>
      </c>
      <c r="AM81" s="683">
        <f>AM39/AM$58*1000</f>
        <v>-76.202495984842145</v>
      </c>
      <c r="AN81" s="52">
        <f t="shared" ref="AN81:AP81" si="381">AN39/AN$58*1000</f>
        <v>-39.207202452598395</v>
      </c>
      <c r="AO81" s="52">
        <f t="shared" si="381"/>
        <v>145.82797487279475</v>
      </c>
      <c r="AP81" s="53">
        <f t="shared" si="381"/>
        <v>-116.69986337695538</v>
      </c>
      <c r="AQ81" s="979"/>
      <c r="AR81" s="683">
        <f>AR39/AR$58*1000</f>
        <v>600.73797296554221</v>
      </c>
      <c r="AS81" s="52">
        <f t="shared" ref="AS81:AU81" si="382">AS39/AS$58*1000</f>
        <v>301.5826047577097</v>
      </c>
      <c r="AT81" s="52">
        <f t="shared" si="382"/>
        <v>267.32319373908524</v>
      </c>
      <c r="AU81" s="53">
        <f t="shared" si="382"/>
        <v>701.73601665603394</v>
      </c>
      <c r="AV81" s="979"/>
      <c r="AW81" s="683">
        <f>AW39/AW$58*1000</f>
        <v>607.38108549498168</v>
      </c>
      <c r="AX81" s="52">
        <f t="shared" ref="AX81:AZ81" si="383">AX39/AX$58*1000</f>
        <v>805.36242578778831</v>
      </c>
      <c r="AY81" s="52">
        <f t="shared" si="383"/>
        <v>1096.9633970073712</v>
      </c>
      <c r="AZ81" s="53">
        <f t="shared" si="383"/>
        <v>626.25489392296686</v>
      </c>
      <c r="BA81" s="979"/>
      <c r="BB81" s="683">
        <f>BB39/BB$58*1000</f>
        <v>1535.1257967881536</v>
      </c>
      <c r="BC81" s="52">
        <v>0</v>
      </c>
      <c r="BD81" s="52">
        <v>0</v>
      </c>
      <c r="BE81" s="53">
        <v>0</v>
      </c>
      <c r="BF81" s="979"/>
      <c r="BG81" s="683">
        <v>0</v>
      </c>
      <c r="BH81" s="52">
        <v>0</v>
      </c>
      <c r="BI81" s="52">
        <v>0</v>
      </c>
      <c r="BJ81" s="53">
        <v>0</v>
      </c>
      <c r="BK81" s="987"/>
      <c r="BL81" s="683">
        <f>BL39/BL$58*1000</f>
        <v>300.45071074186836</v>
      </c>
      <c r="BM81" s="52">
        <f t="shared" ref="BM81:BV81" si="384">BM39/BM$58*1000</f>
        <v>397.82867241323902</v>
      </c>
      <c r="BN81" s="52">
        <f t="shared" si="384"/>
        <v>338.97370534596735</v>
      </c>
      <c r="BO81" s="52">
        <f t="shared" si="384"/>
        <v>799.32030708573313</v>
      </c>
      <c r="BP81" s="52">
        <f t="shared" si="384"/>
        <v>417.5089577330541</v>
      </c>
      <c r="BQ81" s="52">
        <f t="shared" si="384"/>
        <v>178.84829982651476</v>
      </c>
      <c r="BR81" s="52">
        <f t="shared" si="384"/>
        <v>594.68137895157486</v>
      </c>
      <c r="BS81" s="52">
        <f t="shared" si="384"/>
        <v>-17.49249258804571</v>
      </c>
      <c r="BT81" s="52">
        <f t="shared" si="384"/>
        <v>472.44545994647063</v>
      </c>
      <c r="BU81" s="52">
        <f t="shared" si="384"/>
        <v>796.27257353465654</v>
      </c>
      <c r="BV81" s="52">
        <f t="shared" si="384"/>
        <v>1535.1257967881536</v>
      </c>
      <c r="BW81" s="993">
        <v>0</v>
      </c>
    </row>
    <row r="82" spans="1:75" s="122" customFormat="1" x14ac:dyDescent="0.25">
      <c r="A82" s="70" t="s">
        <v>211</v>
      </c>
      <c r="B82" s="53"/>
      <c r="D82" s="683">
        <f>D43/D$58*1000</f>
        <v>356.29082925499648</v>
      </c>
      <c r="E82" s="52">
        <f t="shared" ref="E82:G82" si="385">E43/E$58*1000</f>
        <v>533.2787618924616</v>
      </c>
      <c r="F82" s="52">
        <f t="shared" si="385"/>
        <v>556.37483806055673</v>
      </c>
      <c r="G82" s="53">
        <f t="shared" si="385"/>
        <v>392.81769469316134</v>
      </c>
      <c r="H82" s="123"/>
      <c r="I82" s="683">
        <f>I43/I$58*1000</f>
        <v>406.89596698208584</v>
      </c>
      <c r="J82" s="52">
        <f t="shared" ref="J82:L82" si="386">J43/J$58*1000</f>
        <v>518.28912141763078</v>
      </c>
      <c r="K82" s="52">
        <f t="shared" si="386"/>
        <v>758.37637170230448</v>
      </c>
      <c r="L82" s="53">
        <f t="shared" si="386"/>
        <v>598.76282755399586</v>
      </c>
      <c r="M82" s="123"/>
      <c r="N82" s="683">
        <f>N43/N$58*1000</f>
        <v>569.42166022366644</v>
      </c>
      <c r="O82" s="52">
        <f t="shared" ref="O82:Q82" si="387">O43/O$58*1000</f>
        <v>517.49348102019655</v>
      </c>
      <c r="P82" s="52">
        <f t="shared" si="387"/>
        <v>482.86021996556866</v>
      </c>
      <c r="Q82" s="53">
        <f t="shared" si="387"/>
        <v>504.56074478896915</v>
      </c>
      <c r="R82" s="123"/>
      <c r="S82" s="683">
        <f>S43/S$58*1000</f>
        <v>825.56119882813312</v>
      </c>
      <c r="T82" s="52">
        <f t="shared" ref="T82:V82" si="388">T43/T$58*1000</f>
        <v>1054.1390943039587</v>
      </c>
      <c r="U82" s="52">
        <f t="shared" si="388"/>
        <v>1111.4198404345184</v>
      </c>
      <c r="V82" s="53">
        <f t="shared" si="388"/>
        <v>1081.7939727081812</v>
      </c>
      <c r="W82" s="123"/>
      <c r="X82" s="683">
        <f>X43/X$58*1000</f>
        <v>1092.4330290749124</v>
      </c>
      <c r="Y82" s="52">
        <f t="shared" ref="Y82:AA82" si="389">Y43/Y$58*1000</f>
        <v>636.10624379628359</v>
      </c>
      <c r="Z82" s="52">
        <f t="shared" si="389"/>
        <v>493.48263347051289</v>
      </c>
      <c r="AA82" s="53">
        <f t="shared" si="389"/>
        <v>260.53630697332846</v>
      </c>
      <c r="AC82" s="683">
        <f>AC43/AC$58*1000</f>
        <v>569.54924440741229</v>
      </c>
      <c r="AD82" s="52">
        <f t="shared" ref="AD82:AF82" si="390">AD43/AD$58*1000</f>
        <v>185.00731361158267</v>
      </c>
      <c r="AE82" s="52">
        <f t="shared" si="390"/>
        <v>350.77302066798103</v>
      </c>
      <c r="AF82" s="53">
        <f t="shared" si="390"/>
        <v>381.15914716228713</v>
      </c>
      <c r="AH82" s="683">
        <f>AH43/AH$58*1000</f>
        <v>284.42817859867125</v>
      </c>
      <c r="AI82" s="52">
        <f t="shared" ref="AI82:AK82" si="391">AI43/AI$58*1000</f>
        <v>626.24269863939389</v>
      </c>
      <c r="AJ82" s="52">
        <f t="shared" si="391"/>
        <v>843.51233466380552</v>
      </c>
      <c r="AK82" s="53">
        <f t="shared" si="391"/>
        <v>1473.5394858342852</v>
      </c>
      <c r="AM82" s="683">
        <f>AM43/AM$58*1000</f>
        <v>219.96570811507476</v>
      </c>
      <c r="AN82" s="52">
        <f t="shared" ref="AN82:AP82" si="392">AN43/AN$58*1000</f>
        <v>243.84048778511556</v>
      </c>
      <c r="AO82" s="52">
        <f t="shared" si="392"/>
        <v>412.11991996610493</v>
      </c>
      <c r="AP82" s="53">
        <f t="shared" si="392"/>
        <v>325.05910565887785</v>
      </c>
      <c r="AQ82" s="979"/>
      <c r="AR82" s="683">
        <f>AR43/AR$58*1000</f>
        <v>1066.1279993571525</v>
      </c>
      <c r="AS82" s="52">
        <f t="shared" ref="AS82:AU82" si="393">AS43/AS$58*1000</f>
        <v>971.68941021803562</v>
      </c>
      <c r="AT82" s="52">
        <f t="shared" si="393"/>
        <v>833.85353872909025</v>
      </c>
      <c r="AU82" s="53">
        <f t="shared" si="393"/>
        <v>1283.9826500261549</v>
      </c>
      <c r="AV82" s="979"/>
      <c r="AW82" s="683">
        <f>AW43/AW$58*1000</f>
        <v>1255.0193594424047</v>
      </c>
      <c r="AX82" s="52">
        <f t="shared" ref="AX82:AZ82" si="394">AX43/AX$58*1000</f>
        <v>1429.1138100699834</v>
      </c>
      <c r="AY82" s="52">
        <f t="shared" si="394"/>
        <v>1628.2627247823659</v>
      </c>
      <c r="AZ82" s="53">
        <f t="shared" si="394"/>
        <v>1315.2662901618405</v>
      </c>
      <c r="BA82" s="979"/>
      <c r="BB82" s="683">
        <f>BB43/BB$58*1000</f>
        <v>2241.935873136541</v>
      </c>
      <c r="BC82" s="52">
        <v>0</v>
      </c>
      <c r="BD82" s="52">
        <v>0</v>
      </c>
      <c r="BE82" s="53">
        <v>0</v>
      </c>
      <c r="BF82" s="979"/>
      <c r="BG82" s="683">
        <v>0</v>
      </c>
      <c r="BH82" s="52">
        <v>0</v>
      </c>
      <c r="BI82" s="52">
        <v>0</v>
      </c>
      <c r="BJ82" s="53">
        <v>0</v>
      </c>
      <c r="BK82" s="987"/>
      <c r="BL82" s="683">
        <f>BL43/BL$58*1000</f>
        <v>461.9805922194177</v>
      </c>
      <c r="BM82" s="52">
        <f t="shared" ref="BM82:BV82" si="395">BM43/BM$58*1000</f>
        <v>567.9755653489251</v>
      </c>
      <c r="BN82" s="52">
        <f t="shared" si="395"/>
        <v>517.90875547437463</v>
      </c>
      <c r="BO82" s="52">
        <f t="shared" si="395"/>
        <v>1020.3591647953176</v>
      </c>
      <c r="BP82" s="52">
        <f t="shared" si="395"/>
        <v>621.66249528838296</v>
      </c>
      <c r="BQ82" s="52">
        <f t="shared" si="395"/>
        <v>374.40695032344092</v>
      </c>
      <c r="BR82" s="52">
        <f t="shared" si="395"/>
        <v>813.54278214968156</v>
      </c>
      <c r="BS82" s="52">
        <f t="shared" si="395"/>
        <v>302.12822672907492</v>
      </c>
      <c r="BT82" s="52">
        <f t="shared" si="395"/>
        <v>1041.8436672587602</v>
      </c>
      <c r="BU82" s="52">
        <f t="shared" si="395"/>
        <v>1415.9669772026832</v>
      </c>
      <c r="BV82" s="52">
        <f t="shared" si="395"/>
        <v>2241.935873136541</v>
      </c>
      <c r="BW82" s="993">
        <v>0</v>
      </c>
    </row>
    <row r="83" spans="1:75" s="122" customFormat="1" x14ac:dyDescent="0.25">
      <c r="A83" s="70" t="s">
        <v>292</v>
      </c>
      <c r="B83" s="53"/>
      <c r="D83" s="513" t="s">
        <v>14</v>
      </c>
      <c r="E83" s="126" t="s">
        <v>14</v>
      </c>
      <c r="F83" s="126" t="s">
        <v>14</v>
      </c>
      <c r="G83" s="168" t="s">
        <v>14</v>
      </c>
      <c r="H83" s="124"/>
      <c r="I83" s="513" t="s">
        <v>14</v>
      </c>
      <c r="J83" s="126" t="s">
        <v>14</v>
      </c>
      <c r="K83" s="126" t="s">
        <v>14</v>
      </c>
      <c r="L83" s="168" t="s">
        <v>14</v>
      </c>
      <c r="M83" s="124"/>
      <c r="N83" s="513" t="s">
        <v>14</v>
      </c>
      <c r="O83" s="126" t="s">
        <v>14</v>
      </c>
      <c r="P83" s="126" t="s">
        <v>14</v>
      </c>
      <c r="Q83" s="168" t="s">
        <v>14</v>
      </c>
      <c r="R83" s="124"/>
      <c r="S83" s="513" t="s">
        <v>14</v>
      </c>
      <c r="T83" s="126" t="s">
        <v>14</v>
      </c>
      <c r="U83" s="126" t="s">
        <v>14</v>
      </c>
      <c r="V83" s="168" t="s">
        <v>14</v>
      </c>
      <c r="W83" s="124"/>
      <c r="X83" s="513" t="s">
        <v>14</v>
      </c>
      <c r="Y83" s="126" t="s">
        <v>14</v>
      </c>
      <c r="Z83" s="126" t="s">
        <v>14</v>
      </c>
      <c r="AA83" s="168" t="s">
        <v>14</v>
      </c>
      <c r="AB83" s="124"/>
      <c r="AC83" s="513" t="s">
        <v>14</v>
      </c>
      <c r="AD83" s="126" t="s">
        <v>14</v>
      </c>
      <c r="AE83" s="126" t="s">
        <v>14</v>
      </c>
      <c r="AF83" s="168" t="s">
        <v>14</v>
      </c>
      <c r="AG83" s="124"/>
      <c r="AH83" s="513" t="s">
        <v>14</v>
      </c>
      <c r="AI83" s="126" t="s">
        <v>14</v>
      </c>
      <c r="AJ83" s="126" t="s">
        <v>14</v>
      </c>
      <c r="AK83" s="168" t="s">
        <v>14</v>
      </c>
      <c r="AL83" s="124"/>
      <c r="AM83" s="513" t="s">
        <v>14</v>
      </c>
      <c r="AN83" s="126" t="s">
        <v>14</v>
      </c>
      <c r="AO83" s="126" t="s">
        <v>14</v>
      </c>
      <c r="AP83" s="168" t="s">
        <v>14</v>
      </c>
      <c r="AQ83" s="988"/>
      <c r="AR83" s="513" t="s">
        <v>14</v>
      </c>
      <c r="AS83" s="126" t="s">
        <v>14</v>
      </c>
      <c r="AT83" s="126" t="s">
        <v>14</v>
      </c>
      <c r="AU83" s="168" t="s">
        <v>14</v>
      </c>
      <c r="AV83" s="988"/>
      <c r="AW83" s="513">
        <f>AW47/AW$58*1000</f>
        <v>1255.0193594424047</v>
      </c>
      <c r="AX83" s="126">
        <f t="shared" ref="AX83:AZ83" si="396">AX47/AX$58*1000</f>
        <v>1429.1138100699834</v>
      </c>
      <c r="AY83" s="126">
        <f t="shared" si="396"/>
        <v>1628.2627247823659</v>
      </c>
      <c r="AZ83" s="168">
        <f t="shared" si="396"/>
        <v>1315.2662901618407</v>
      </c>
      <c r="BA83" s="988"/>
      <c r="BB83" s="513">
        <f t="shared" ref="BB83" si="397">BB47/BB$58*1000</f>
        <v>1888.9656886048213</v>
      </c>
      <c r="BC83" s="126">
        <v>0</v>
      </c>
      <c r="BD83" s="126">
        <v>0</v>
      </c>
      <c r="BE83" s="168">
        <v>0</v>
      </c>
      <c r="BF83" s="988"/>
      <c r="BG83" s="513">
        <v>0</v>
      </c>
      <c r="BH83" s="126">
        <v>0</v>
      </c>
      <c r="BI83" s="126">
        <v>0</v>
      </c>
      <c r="BJ83" s="168">
        <v>0</v>
      </c>
      <c r="BK83" s="987"/>
      <c r="BL83" s="513" t="s">
        <v>14</v>
      </c>
      <c r="BM83" s="126" t="s">
        <v>14</v>
      </c>
      <c r="BN83" s="126" t="s">
        <v>14</v>
      </c>
      <c r="BO83" s="126" t="s">
        <v>14</v>
      </c>
      <c r="BP83" s="126" t="s">
        <v>14</v>
      </c>
      <c r="BQ83" s="126" t="s">
        <v>14</v>
      </c>
      <c r="BR83" s="126" t="s">
        <v>14</v>
      </c>
      <c r="BS83" s="126" t="s">
        <v>14</v>
      </c>
      <c r="BT83" s="126" t="s">
        <v>14</v>
      </c>
      <c r="BU83" s="126">
        <f>BU47/BU$58*1000</f>
        <v>1415.9669772026832</v>
      </c>
      <c r="BV83" s="126">
        <f>BV47/BV$58*1000</f>
        <v>1888.9656886048213</v>
      </c>
      <c r="BW83" s="993">
        <v>0</v>
      </c>
    </row>
    <row r="84" spans="1:75" x14ac:dyDescent="0.25">
      <c r="A84" s="127"/>
      <c r="B84" s="58"/>
      <c r="D84" s="48"/>
      <c r="E84" s="101"/>
      <c r="F84" s="101"/>
      <c r="G84" s="58"/>
      <c r="H84" s="113"/>
      <c r="I84" s="48"/>
      <c r="J84" s="101"/>
      <c r="K84" s="101"/>
      <c r="L84" s="58"/>
      <c r="M84" s="113"/>
      <c r="N84" s="48"/>
      <c r="O84" s="101"/>
      <c r="P84" s="101"/>
      <c r="Q84" s="58"/>
      <c r="R84" s="113"/>
      <c r="S84" s="48"/>
      <c r="T84" s="101"/>
      <c r="U84" s="101"/>
      <c r="V84" s="58"/>
      <c r="W84" s="113"/>
      <c r="X84" s="48"/>
      <c r="Y84" s="101"/>
      <c r="Z84" s="101"/>
      <c r="AA84" s="58"/>
      <c r="AC84" s="48"/>
      <c r="AD84" s="101"/>
      <c r="AE84" s="101"/>
      <c r="AF84" s="58"/>
      <c r="AH84" s="48"/>
      <c r="AI84" s="101"/>
      <c r="AJ84" s="101"/>
      <c r="AK84" s="58"/>
      <c r="AM84" s="48"/>
      <c r="AN84" s="101"/>
      <c r="AO84" s="101"/>
      <c r="AP84" s="58"/>
      <c r="AR84" s="48"/>
      <c r="AS84" s="101"/>
      <c r="AT84" s="101"/>
      <c r="AU84" s="58"/>
      <c r="AW84" s="48"/>
      <c r="AX84" s="101"/>
      <c r="AY84" s="101"/>
      <c r="AZ84" s="58"/>
      <c r="BB84" s="48"/>
      <c r="BC84" s="101"/>
      <c r="BD84" s="101"/>
      <c r="BE84" s="58"/>
      <c r="BG84" s="48"/>
      <c r="BH84" s="101"/>
      <c r="BI84" s="101"/>
      <c r="BJ84" s="58"/>
      <c r="BL84" s="48"/>
      <c r="BM84" s="101"/>
      <c r="BN84" s="101"/>
      <c r="BO84" s="101"/>
      <c r="BP84" s="101"/>
      <c r="BQ84" s="101"/>
      <c r="BR84" s="101"/>
      <c r="BS84" s="911"/>
      <c r="BT84" s="911"/>
      <c r="BU84" s="911"/>
      <c r="BV84" s="911"/>
      <c r="BW84" s="912">
        <v>0</v>
      </c>
    </row>
    <row r="85" spans="1:75" s="136" customFormat="1" x14ac:dyDescent="0.25">
      <c r="A85" s="128" t="s">
        <v>78</v>
      </c>
      <c r="B85" s="129"/>
      <c r="D85" s="389">
        <f>D29/D$11</f>
        <v>0.18557659428548934</v>
      </c>
      <c r="E85" s="390">
        <f t="shared" ref="E85:G85" si="398">E29/E$11</f>
        <v>0.22674739327270482</v>
      </c>
      <c r="F85" s="390">
        <f t="shared" si="398"/>
        <v>0.22809279167080715</v>
      </c>
      <c r="G85" s="129">
        <f t="shared" si="398"/>
        <v>0.1976682064086342</v>
      </c>
      <c r="H85" s="583"/>
      <c r="I85" s="389">
        <f>I29/I$11</f>
        <v>0.20464767787855762</v>
      </c>
      <c r="J85" s="390">
        <f t="shared" ref="J85:L85" si="399">J29/J$11</f>
        <v>0.23319579785428446</v>
      </c>
      <c r="K85" s="390">
        <f t="shared" si="399"/>
        <v>0.28638639901301266</v>
      </c>
      <c r="L85" s="129">
        <f t="shared" si="399"/>
        <v>0.24439294797387701</v>
      </c>
      <c r="M85" s="583"/>
      <c r="N85" s="389">
        <f>N29/N$11</f>
        <v>0.24372560324342946</v>
      </c>
      <c r="O85" s="390">
        <f t="shared" ref="O85:Q85" si="400">O29/O$11</f>
        <v>0.22186525694008916</v>
      </c>
      <c r="P85" s="390">
        <f t="shared" si="400"/>
        <v>0.2174915030656244</v>
      </c>
      <c r="Q85" s="129">
        <f t="shared" si="400"/>
        <v>0.24103251195103326</v>
      </c>
      <c r="R85" s="583"/>
      <c r="S85" s="389">
        <f>S29/S$11</f>
        <v>0.29379537841228254</v>
      </c>
      <c r="T85" s="390">
        <f t="shared" ref="T85:V85" si="401">T29/T$11</f>
        <v>0.32448522072735825</v>
      </c>
      <c r="U85" s="390">
        <f t="shared" si="401"/>
        <v>0.31535076993736361</v>
      </c>
      <c r="V85" s="129">
        <f t="shared" si="401"/>
        <v>0.31022958326177968</v>
      </c>
      <c r="W85" s="583"/>
      <c r="X85" s="389">
        <f>X29/X$11</f>
        <v>0.30651192465711558</v>
      </c>
      <c r="Y85" s="390">
        <f t="shared" ref="Y85:AA85" si="402">Y29/Y$11</f>
        <v>0.24866765792364223</v>
      </c>
      <c r="Z85" s="390">
        <f t="shared" si="402"/>
        <v>0.22748859600201557</v>
      </c>
      <c r="AA85" s="129">
        <f t="shared" si="402"/>
        <v>0.20173297777843127</v>
      </c>
      <c r="AC85" s="389">
        <f>AC29/AC$11</f>
        <v>0.19987130662691471</v>
      </c>
      <c r="AD85" s="390">
        <f t="shared" ref="AD85:AF85" si="403">AD29/AD$11</f>
        <v>0.17412113659670778</v>
      </c>
      <c r="AE85" s="390">
        <f t="shared" si="403"/>
        <v>0.19934491261232198</v>
      </c>
      <c r="AF85" s="129">
        <f t="shared" si="403"/>
        <v>0.19203143284058594</v>
      </c>
      <c r="AH85" s="389">
        <f>AH29/AH$11</f>
        <v>0.17546357217276526</v>
      </c>
      <c r="AI85" s="390">
        <f t="shared" ref="AI85:AK85" si="404">AI29/AI$11</f>
        <v>0.21892601230736125</v>
      </c>
      <c r="AJ85" s="390">
        <f t="shared" si="404"/>
        <v>0.24164494779953744</v>
      </c>
      <c r="AK85" s="129">
        <f t="shared" si="404"/>
        <v>0.18850341512535762</v>
      </c>
      <c r="AM85" s="389">
        <f>AM29/AM$11</f>
        <v>0.14873581903287866</v>
      </c>
      <c r="AN85" s="390">
        <f t="shared" ref="AN85:AP85" si="405">AN29/AN$11</f>
        <v>0.15474296046880656</v>
      </c>
      <c r="AO85" s="390">
        <f t="shared" si="405"/>
        <v>0.1875949810399323</v>
      </c>
      <c r="AP85" s="129">
        <f t="shared" si="405"/>
        <v>0.18230327405690019</v>
      </c>
      <c r="AQ85" s="979"/>
      <c r="AR85" s="389">
        <f>AR29/AR$11</f>
        <v>0.20848303957384362</v>
      </c>
      <c r="AS85" s="390">
        <f t="shared" ref="AS85:AU85" si="406">AS29/AS$11</f>
        <v>0.1897542802635353</v>
      </c>
      <c r="AT85" s="390">
        <f t="shared" si="406"/>
        <v>0.19136135394110049</v>
      </c>
      <c r="AU85" s="129">
        <f t="shared" si="406"/>
        <v>0.19666170433503746</v>
      </c>
      <c r="AV85" s="979"/>
      <c r="AW85" s="389">
        <f>AW29/AW$11</f>
        <v>0.2307947610049155</v>
      </c>
      <c r="AX85" s="390">
        <f t="shared" ref="AX85:AZ85" si="407">AX29/AX$11</f>
        <v>0.22863474299955694</v>
      </c>
      <c r="AY85" s="390">
        <f t="shared" si="407"/>
        <v>0.23567435682266721</v>
      </c>
      <c r="AZ85" s="129">
        <f t="shared" si="407"/>
        <v>0.18938357738937206</v>
      </c>
      <c r="BA85" s="979"/>
      <c r="BB85" s="389">
        <f>BB29/BB$11</f>
        <v>0.22521960355104992</v>
      </c>
      <c r="BC85" s="52">
        <v>0</v>
      </c>
      <c r="BD85" s="52">
        <v>0</v>
      </c>
      <c r="BE85" s="53">
        <v>0</v>
      </c>
      <c r="BF85" s="979"/>
      <c r="BG85" s="683">
        <v>0</v>
      </c>
      <c r="BH85" s="52">
        <v>0</v>
      </c>
      <c r="BI85" s="52">
        <v>0</v>
      </c>
      <c r="BJ85" s="53">
        <v>0</v>
      </c>
      <c r="BK85" s="593"/>
      <c r="BL85" s="389">
        <f t="shared" ref="BL85:BV85" si="408">BL29/BL$11</f>
        <v>0.21045841524664685</v>
      </c>
      <c r="BM85" s="390">
        <f t="shared" si="408"/>
        <v>0.2435445770058412</v>
      </c>
      <c r="BN85" s="390">
        <f t="shared" si="408"/>
        <v>0.23111486770233955</v>
      </c>
      <c r="BO85" s="390">
        <f t="shared" si="408"/>
        <v>0.31174905595569474</v>
      </c>
      <c r="BP85" s="390">
        <f t="shared" si="408"/>
        <v>0.24834273515539526</v>
      </c>
      <c r="BQ85" s="390">
        <f t="shared" si="408"/>
        <v>0.19173682795565766</v>
      </c>
      <c r="BR85" s="390">
        <f t="shared" si="408"/>
        <v>0.20863878308696265</v>
      </c>
      <c r="BS85" s="390">
        <f t="shared" si="408"/>
        <v>0.16845937554786669</v>
      </c>
      <c r="BT85" s="390">
        <f t="shared" si="408"/>
        <v>0.19613345276146557</v>
      </c>
      <c r="BU85" s="390">
        <f t="shared" si="408"/>
        <v>0.21991394843950846</v>
      </c>
      <c r="BV85" s="390">
        <f t="shared" si="408"/>
        <v>0.22521960355104992</v>
      </c>
      <c r="BW85" s="912">
        <v>0</v>
      </c>
    </row>
    <row r="86" spans="1:75" s="136" customFormat="1" x14ac:dyDescent="0.25">
      <c r="A86" s="128" t="s">
        <v>79</v>
      </c>
      <c r="B86" s="129"/>
      <c r="D86" s="389">
        <f>D39/D$11</f>
        <v>5.7381360419783208E-2</v>
      </c>
      <c r="E86" s="390">
        <f t="shared" ref="E86:G86" si="409">E39/E$11</f>
        <v>9.4097525421227027E-2</v>
      </c>
      <c r="F86" s="390">
        <f t="shared" si="409"/>
        <v>0.10316471334738439</v>
      </c>
      <c r="G86" s="129">
        <f t="shared" si="409"/>
        <v>5.434481210080791E-2</v>
      </c>
      <c r="H86" s="583"/>
      <c r="I86" s="389">
        <f>I39/I$11</f>
        <v>6.3826041895107766E-2</v>
      </c>
      <c r="J86" s="390">
        <f t="shared" ref="J86:L86" si="410">J39/J$11</f>
        <v>8.9144131051909881E-2</v>
      </c>
      <c r="K86" s="390">
        <f t="shared" si="410"/>
        <v>0.13052257822699556</v>
      </c>
      <c r="L86" s="129">
        <f t="shared" si="410"/>
        <v>8.8687036009743259E-2</v>
      </c>
      <c r="M86" s="583"/>
      <c r="N86" s="389">
        <f>N39/N$11</f>
        <v>9.0072183694546198E-2</v>
      </c>
      <c r="O86" s="390">
        <f t="shared" ref="O86:Q86" si="411">O39/O$11</f>
        <v>7.8325975461337946E-2</v>
      </c>
      <c r="P86" s="390">
        <f t="shared" si="411"/>
        <v>7.1268661716614751E-2</v>
      </c>
      <c r="Q86" s="129">
        <f t="shared" si="411"/>
        <v>7.0617161970469772E-2</v>
      </c>
      <c r="R86" s="583"/>
      <c r="S86" s="389">
        <f>S39/S$11</f>
        <v>0.12965043360011744</v>
      </c>
      <c r="T86" s="390">
        <f t="shared" ref="T86:V86" si="412">T39/T$11</f>
        <v>0.16262793260572131</v>
      </c>
      <c r="U86" s="390">
        <f t="shared" si="412"/>
        <v>0.15314207534580773</v>
      </c>
      <c r="V86" s="129">
        <f t="shared" si="412"/>
        <v>0.12071765517096322</v>
      </c>
      <c r="W86" s="583"/>
      <c r="X86" s="389">
        <f>X39/X$11</f>
        <v>0.15956964825551692</v>
      </c>
      <c r="Y86" s="390">
        <f t="shared" ref="Y86:AA86" si="413">Y39/Y$11</f>
        <v>8.5661397964449326E-2</v>
      </c>
      <c r="Z86" s="390">
        <f t="shared" si="413"/>
        <v>6.4764624358601891E-2</v>
      </c>
      <c r="AA86" s="129">
        <f t="shared" si="413"/>
        <v>9.8336606355359304E-3</v>
      </c>
      <c r="AC86" s="389">
        <f>AC39/AC$11</f>
        <v>8.2648139216977876E-2</v>
      </c>
      <c r="AD86" s="390">
        <f t="shared" ref="AD86:AF86" si="414">AD39/AD$11</f>
        <v>-4.2786517345890064E-3</v>
      </c>
      <c r="AE86" s="390">
        <f t="shared" si="414"/>
        <v>3.4087528641592375E-2</v>
      </c>
      <c r="AF86" s="129">
        <f t="shared" si="414"/>
        <v>3.05836015099238E-2</v>
      </c>
      <c r="AH86" s="389">
        <f>AH39/AH$11</f>
        <v>1.0118451588551285E-2</v>
      </c>
      <c r="AI86" s="390">
        <f t="shared" ref="AI86:AK86" si="415">AI39/AI$11</f>
        <v>6.874824134957995E-2</v>
      </c>
      <c r="AJ86" s="390">
        <f t="shared" si="415"/>
        <v>9.542438592751179E-2</v>
      </c>
      <c r="AK86" s="129">
        <f t="shared" si="415"/>
        <v>0.19606052992163941</v>
      </c>
      <c r="AM86" s="389">
        <f>AM39/AM$11</f>
        <v>-1.2997907772547713E-2</v>
      </c>
      <c r="AN86" s="390">
        <f t="shared" ref="AN86:AP86" si="416">AN39/AN$11</f>
        <v>-6.7459702414375544E-3</v>
      </c>
      <c r="AO86" s="390">
        <f t="shared" si="416"/>
        <v>2.5415390546664918E-2</v>
      </c>
      <c r="AP86" s="129">
        <f t="shared" si="416"/>
        <v>-2.0162588275729032E-2</v>
      </c>
      <c r="AQ86" s="979"/>
      <c r="AR86" s="389">
        <f>AR39/AR$11</f>
        <v>9.7936631599101404E-2</v>
      </c>
      <c r="AS86" s="390">
        <f t="shared" ref="AS86:AU86" si="417">AS39/AS$11</f>
        <v>4.1751713486218339E-2</v>
      </c>
      <c r="AT86" s="390">
        <f t="shared" si="417"/>
        <v>3.79861287363914E-2</v>
      </c>
      <c r="AU86" s="129">
        <f t="shared" si="417"/>
        <v>9.6931642845949031E-2</v>
      </c>
      <c r="AV86" s="979"/>
      <c r="AW86" s="389">
        <f>AW39/AW$11</f>
        <v>7.6441231379682048E-2</v>
      </c>
      <c r="AX86" s="390">
        <f t="shared" ref="AX86:AZ86" si="418">AX39/AX$11</f>
        <v>9.2265178535587675E-2</v>
      </c>
      <c r="AY86" s="390">
        <f t="shared" si="418"/>
        <v>0.11951882055428736</v>
      </c>
      <c r="AZ86" s="129">
        <f t="shared" si="418"/>
        <v>5.9505840977312804E-2</v>
      </c>
      <c r="BA86" s="979"/>
      <c r="BB86" s="389">
        <f>BB39/BB$11</f>
        <v>0.13304614287136418</v>
      </c>
      <c r="BC86" s="52">
        <v>0</v>
      </c>
      <c r="BD86" s="52">
        <v>0</v>
      </c>
      <c r="BE86" s="53">
        <v>0</v>
      </c>
      <c r="BF86" s="979"/>
      <c r="BG86" s="683">
        <v>0</v>
      </c>
      <c r="BH86" s="52">
        <v>0</v>
      </c>
      <c r="BI86" s="52">
        <v>0</v>
      </c>
      <c r="BJ86" s="53">
        <v>0</v>
      </c>
      <c r="BK86" s="593"/>
      <c r="BL86" s="389">
        <f>BL39/BL$11</f>
        <v>7.8114274253452617E-2</v>
      </c>
      <c r="BM86" s="390">
        <f>BM39/BM$11</f>
        <v>9.4143907539204166E-2</v>
      </c>
      <c r="BN86" s="390">
        <f>BN39/BN$11</f>
        <v>7.7409254689601789E-2</v>
      </c>
      <c r="BO86" s="390">
        <f t="shared" ref="BO86:BV86" si="419">BO39/BO$11</f>
        <v>0.14195818949985098</v>
      </c>
      <c r="BP86" s="390">
        <f t="shared" si="419"/>
        <v>8.3275162170752676E-2</v>
      </c>
      <c r="BQ86" s="390">
        <f t="shared" si="419"/>
        <v>3.5699798976183673E-2</v>
      </c>
      <c r="BR86" s="390">
        <f t="shared" si="419"/>
        <v>9.6269353895349977E-2</v>
      </c>
      <c r="BS86" s="390">
        <f t="shared" si="419"/>
        <v>-3.0165011542141714E-3</v>
      </c>
      <c r="BT86" s="390">
        <f t="shared" si="419"/>
        <v>6.8306604304169516E-2</v>
      </c>
      <c r="BU86" s="390">
        <f t="shared" si="419"/>
        <v>8.7386144567889859E-2</v>
      </c>
      <c r="BV86" s="390">
        <f t="shared" si="419"/>
        <v>0.13304614287136418</v>
      </c>
      <c r="BW86" s="912">
        <v>0</v>
      </c>
    </row>
    <row r="87" spans="1:75" s="136" customFormat="1" x14ac:dyDescent="0.25">
      <c r="A87" s="128" t="s">
        <v>80</v>
      </c>
      <c r="B87" s="129"/>
      <c r="D87" s="389">
        <f>D43/D$11</f>
        <v>0.10269645119258634</v>
      </c>
      <c r="E87" s="390">
        <f t="shared" ref="E87:G87" si="420">E43/E$11</f>
        <v>0.13639421347877306</v>
      </c>
      <c r="F87" s="390">
        <f t="shared" si="420"/>
        <v>0.14296522983505217</v>
      </c>
      <c r="G87" s="129">
        <f t="shared" si="420"/>
        <v>9.5532027590495852E-2</v>
      </c>
      <c r="H87" s="583"/>
      <c r="I87" s="389">
        <f>I43/I$11</f>
        <v>0.10676951017107157</v>
      </c>
      <c r="J87" s="390">
        <f t="shared" ref="J87:L87" si="421">J43/J$11</f>
        <v>0.13034497877888937</v>
      </c>
      <c r="K87" s="390">
        <f t="shared" si="421"/>
        <v>0.16842575091890097</v>
      </c>
      <c r="L87" s="129">
        <f t="shared" si="421"/>
        <v>0.12806031199561521</v>
      </c>
      <c r="M87" s="583"/>
      <c r="N87" s="389">
        <f>N43/N$11</f>
        <v>0.12936392513789069</v>
      </c>
      <c r="O87" s="390">
        <f t="shared" ref="O87:Q87" si="422">O43/O$11</f>
        <v>0.12107616440748645</v>
      </c>
      <c r="P87" s="390">
        <f t="shared" si="422"/>
        <v>0.11323022251322508</v>
      </c>
      <c r="Q87" s="129">
        <f t="shared" si="422"/>
        <v>0.1101566640533264</v>
      </c>
      <c r="R87" s="583"/>
      <c r="S87" s="389">
        <f>S43/S$11</f>
        <v>0.16953296329451154</v>
      </c>
      <c r="T87" s="390">
        <f t="shared" ref="T87:V87" si="423">T43/T$11</f>
        <v>0.20064172112053846</v>
      </c>
      <c r="U87" s="390">
        <f t="shared" si="423"/>
        <v>0.18741097887349498</v>
      </c>
      <c r="V87" s="129">
        <f t="shared" si="423"/>
        <v>0.16583558898695838</v>
      </c>
      <c r="W87" s="583"/>
      <c r="X87" s="389">
        <f>X43/X$11</f>
        <v>0.19751739718132288</v>
      </c>
      <c r="Y87" s="390">
        <f t="shared" ref="Y87:AA87" si="424">Y43/Y$11</f>
        <v>0.12855031685942311</v>
      </c>
      <c r="Z87" s="390">
        <f t="shared" si="424"/>
        <v>0.10314325958170044</v>
      </c>
      <c r="AA87" s="129">
        <f t="shared" si="424"/>
        <v>5.4221692190113344E-2</v>
      </c>
      <c r="AC87" s="389">
        <f>AC43/AC$11</f>
        <v>0.12225212660023151</v>
      </c>
      <c r="AD87" s="390">
        <f t="shared" ref="AD87:AF87" si="425">AD43/AD$11</f>
        <v>3.8186316819672522E-2</v>
      </c>
      <c r="AE87" s="390">
        <f t="shared" si="425"/>
        <v>7.1702254905854426E-2</v>
      </c>
      <c r="AF87" s="129">
        <f t="shared" si="425"/>
        <v>6.7771388161173021E-2</v>
      </c>
      <c r="AH87" s="389">
        <f>AH43/AH$11</f>
        <v>5.1241122504530418E-2</v>
      </c>
      <c r="AI87" s="390">
        <f t="shared" ref="AI87:AK87" si="426">AI43/AI$11</f>
        <v>0.10255084277722018</v>
      </c>
      <c r="AJ87" s="390">
        <f t="shared" si="426"/>
        <v>0.12663270184214778</v>
      </c>
      <c r="AK87" s="129">
        <f t="shared" si="426"/>
        <v>0.23316614004598321</v>
      </c>
      <c r="AM87" s="389">
        <f>AM43/AM$11</f>
        <v>3.7519689483289494E-2</v>
      </c>
      <c r="AN87" s="390">
        <f t="shared" ref="AN87:AP87" si="427">AN43/AN$11</f>
        <v>4.1955063645378536E-2</v>
      </c>
      <c r="AO87" s="390">
        <f t="shared" si="427"/>
        <v>7.1825647494148118E-2</v>
      </c>
      <c r="AP87" s="129">
        <f t="shared" si="427"/>
        <v>5.6161444606891243E-2</v>
      </c>
      <c r="AQ87" s="979"/>
      <c r="AR87" s="389">
        <f>AR43/AR$11</f>
        <v>0.1738078660070278</v>
      </c>
      <c r="AS87" s="390">
        <f t="shared" ref="AS87:AU87" si="428">AS43/AS$11</f>
        <v>0.13452267210706478</v>
      </c>
      <c r="AT87" s="390">
        <f t="shared" si="428"/>
        <v>0.11848903728261713</v>
      </c>
      <c r="AU87" s="129">
        <f t="shared" si="428"/>
        <v>0.17735807297708589</v>
      </c>
      <c r="AV87" s="979"/>
      <c r="AW87" s="389">
        <f>AW43/AW$11</f>
        <v>0.15794898381291433</v>
      </c>
      <c r="AX87" s="390">
        <f t="shared" ref="AX87:AZ87" si="429">AX43/AX$11</f>
        <v>0.16372435143693329</v>
      </c>
      <c r="AY87" s="390">
        <f t="shared" si="429"/>
        <v>0.17740613857254431</v>
      </c>
      <c r="AZ87" s="129">
        <f t="shared" si="429"/>
        <v>0.1249747147122779</v>
      </c>
      <c r="BA87" s="979"/>
      <c r="BB87" s="389">
        <f>BB43/BB$11</f>
        <v>0.19430389425403125</v>
      </c>
      <c r="BC87" s="52">
        <v>0</v>
      </c>
      <c r="BD87" s="52">
        <v>0</v>
      </c>
      <c r="BE87" s="53">
        <v>0</v>
      </c>
      <c r="BF87" s="979"/>
      <c r="BG87" s="683">
        <v>0</v>
      </c>
      <c r="BH87" s="52">
        <v>0</v>
      </c>
      <c r="BI87" s="52">
        <v>0</v>
      </c>
      <c r="BJ87" s="53">
        <v>0</v>
      </c>
      <c r="BK87" s="593"/>
      <c r="BL87" s="389">
        <f>BL43/BL$11</f>
        <v>0.12011047865819285</v>
      </c>
      <c r="BM87" s="390">
        <f t="shared" ref="BM87:BV87" si="430">BM43/BM$11</f>
        <v>0.13440820839879961</v>
      </c>
      <c r="BN87" s="390">
        <f t="shared" si="430"/>
        <v>0.11827150639183794</v>
      </c>
      <c r="BO87" s="390">
        <f t="shared" si="430"/>
        <v>0.18121438726113498</v>
      </c>
      <c r="BP87" s="390">
        <f t="shared" si="430"/>
        <v>0.12399505244559285</v>
      </c>
      <c r="BQ87" s="390">
        <f t="shared" si="430"/>
        <v>7.4735140757828111E-2</v>
      </c>
      <c r="BR87" s="390">
        <f t="shared" si="430"/>
        <v>0.13169949619383134</v>
      </c>
      <c r="BS87" s="390">
        <f t="shared" si="430"/>
        <v>5.2100644894470985E-2</v>
      </c>
      <c r="BT87" s="390">
        <f t="shared" si="430"/>
        <v>0.15063072705643554</v>
      </c>
      <c r="BU87" s="390">
        <f t="shared" si="430"/>
        <v>0.15539389285245336</v>
      </c>
      <c r="BV87" s="390">
        <f t="shared" si="430"/>
        <v>0.19430389425403125</v>
      </c>
      <c r="BW87" s="912">
        <v>0</v>
      </c>
    </row>
    <row r="88" spans="1:75" s="136" customFormat="1" x14ac:dyDescent="0.25">
      <c r="A88" s="128" t="s">
        <v>293</v>
      </c>
      <c r="B88" s="129"/>
      <c r="D88" s="513" t="s">
        <v>14</v>
      </c>
      <c r="E88" s="126" t="s">
        <v>14</v>
      </c>
      <c r="F88" s="126" t="s">
        <v>14</v>
      </c>
      <c r="G88" s="168" t="s">
        <v>14</v>
      </c>
      <c r="H88" s="124"/>
      <c r="I88" s="513" t="s">
        <v>14</v>
      </c>
      <c r="J88" s="126" t="s">
        <v>14</v>
      </c>
      <c r="K88" s="126" t="s">
        <v>14</v>
      </c>
      <c r="L88" s="168" t="s">
        <v>14</v>
      </c>
      <c r="M88" s="124"/>
      <c r="N88" s="513" t="s">
        <v>14</v>
      </c>
      <c r="O88" s="126" t="s">
        <v>14</v>
      </c>
      <c r="P88" s="126" t="s">
        <v>14</v>
      </c>
      <c r="Q88" s="168" t="s">
        <v>14</v>
      </c>
      <c r="R88" s="124"/>
      <c r="S88" s="513" t="s">
        <v>14</v>
      </c>
      <c r="T88" s="126" t="s">
        <v>14</v>
      </c>
      <c r="U88" s="126" t="s">
        <v>14</v>
      </c>
      <c r="V88" s="168" t="s">
        <v>14</v>
      </c>
      <c r="W88" s="124"/>
      <c r="X88" s="513" t="s">
        <v>14</v>
      </c>
      <c r="Y88" s="126" t="s">
        <v>14</v>
      </c>
      <c r="Z88" s="126" t="s">
        <v>14</v>
      </c>
      <c r="AA88" s="168" t="s">
        <v>14</v>
      </c>
      <c r="AB88" s="124"/>
      <c r="AC88" s="513" t="s">
        <v>14</v>
      </c>
      <c r="AD88" s="126" t="s">
        <v>14</v>
      </c>
      <c r="AE88" s="126" t="s">
        <v>14</v>
      </c>
      <c r="AF88" s="168" t="s">
        <v>14</v>
      </c>
      <c r="AG88" s="124"/>
      <c r="AH88" s="513" t="s">
        <v>14</v>
      </c>
      <c r="AI88" s="126" t="s">
        <v>14</v>
      </c>
      <c r="AJ88" s="126" t="s">
        <v>14</v>
      </c>
      <c r="AK88" s="168" t="s">
        <v>14</v>
      </c>
      <c r="AL88" s="124"/>
      <c r="AM88" s="513" t="s">
        <v>14</v>
      </c>
      <c r="AN88" s="126" t="s">
        <v>14</v>
      </c>
      <c r="AO88" s="126" t="s">
        <v>14</v>
      </c>
      <c r="AP88" s="168" t="s">
        <v>14</v>
      </c>
      <c r="AQ88" s="988"/>
      <c r="AR88" s="513" t="s">
        <v>14</v>
      </c>
      <c r="AS88" s="126" t="s">
        <v>14</v>
      </c>
      <c r="AT88" s="126" t="s">
        <v>14</v>
      </c>
      <c r="AU88" s="168" t="s">
        <v>14</v>
      </c>
      <c r="AV88" s="988"/>
      <c r="AW88" s="392">
        <f>AW47/AW$11</f>
        <v>0.15794898381291433</v>
      </c>
      <c r="AX88" s="393">
        <f t="shared" ref="AX88:AZ88" si="431">AX47/AX$11</f>
        <v>0.16372435143693329</v>
      </c>
      <c r="AY88" s="393">
        <f t="shared" si="431"/>
        <v>0.17740613857254431</v>
      </c>
      <c r="AZ88" s="394">
        <f t="shared" si="431"/>
        <v>0.12497471471227792</v>
      </c>
      <c r="BA88" s="687"/>
      <c r="BB88" s="392">
        <f>BB47/BB$11</f>
        <v>0.16371270641861529</v>
      </c>
      <c r="BC88" s="126">
        <v>0</v>
      </c>
      <c r="BD88" s="126">
        <v>0</v>
      </c>
      <c r="BE88" s="168">
        <v>0</v>
      </c>
      <c r="BF88" s="988"/>
      <c r="BG88" s="513">
        <v>0</v>
      </c>
      <c r="BH88" s="126">
        <v>0</v>
      </c>
      <c r="BI88" s="126">
        <v>0</v>
      </c>
      <c r="BJ88" s="168">
        <v>0</v>
      </c>
      <c r="BK88" s="593"/>
      <c r="BL88" s="392" t="s">
        <v>14</v>
      </c>
      <c r="BM88" s="393" t="s">
        <v>14</v>
      </c>
      <c r="BN88" s="393" t="s">
        <v>14</v>
      </c>
      <c r="BO88" s="393" t="s">
        <v>14</v>
      </c>
      <c r="BP88" s="393" t="s">
        <v>14</v>
      </c>
      <c r="BQ88" s="393" t="s">
        <v>14</v>
      </c>
      <c r="BR88" s="393" t="s">
        <v>14</v>
      </c>
      <c r="BS88" s="393" t="s">
        <v>14</v>
      </c>
      <c r="BT88" s="393" t="s">
        <v>14</v>
      </c>
      <c r="BU88" s="390">
        <f>BU47/BU$11</f>
        <v>0.15539389285245336</v>
      </c>
      <c r="BV88" s="390">
        <f>BV47/BV$11</f>
        <v>0.16371270641861529</v>
      </c>
      <c r="BW88" s="912">
        <v>0</v>
      </c>
    </row>
    <row r="89" spans="1:75" x14ac:dyDescent="0.25">
      <c r="A89" s="94"/>
      <c r="B89" s="95"/>
      <c r="D89" s="116"/>
      <c r="E89" s="117"/>
      <c r="F89" s="117"/>
      <c r="G89" s="95"/>
      <c r="I89" s="116"/>
      <c r="J89" s="117"/>
      <c r="K89" s="117"/>
      <c r="L89" s="95"/>
      <c r="N89" s="116"/>
      <c r="O89" s="117"/>
      <c r="P89" s="117"/>
      <c r="Q89" s="95"/>
      <c r="S89" s="116"/>
      <c r="T89" s="117"/>
      <c r="U89" s="117"/>
      <c r="V89" s="95"/>
      <c r="X89" s="116"/>
      <c r="Y89" s="117"/>
      <c r="Z89" s="117"/>
      <c r="AA89" s="95"/>
      <c r="AC89" s="116"/>
      <c r="AD89" s="117"/>
      <c r="AE89" s="117"/>
      <c r="AF89" s="95"/>
      <c r="AH89" s="116"/>
      <c r="AI89" s="117"/>
      <c r="AJ89" s="117"/>
      <c r="AK89" s="95"/>
      <c r="AM89" s="116"/>
      <c r="AN89" s="117"/>
      <c r="AO89" s="117"/>
      <c r="AP89" s="95"/>
      <c r="AR89" s="116"/>
      <c r="AS89" s="117"/>
      <c r="AT89" s="117"/>
      <c r="AU89" s="95"/>
      <c r="AW89" s="116"/>
      <c r="AX89" s="117"/>
      <c r="AY89" s="117"/>
      <c r="AZ89" s="95"/>
      <c r="BB89" s="116"/>
      <c r="BC89" s="117"/>
      <c r="BD89" s="117"/>
      <c r="BE89" s="95"/>
      <c r="BG89" s="116"/>
      <c r="BH89" s="117"/>
      <c r="BI89" s="117"/>
      <c r="BJ89" s="95"/>
      <c r="BL89" s="116"/>
      <c r="BM89" s="117"/>
      <c r="BN89" s="117"/>
      <c r="BO89" s="117"/>
      <c r="BP89" s="117"/>
      <c r="BQ89" s="117"/>
      <c r="BR89" s="117"/>
      <c r="BS89" s="940"/>
      <c r="BT89" s="940"/>
      <c r="BU89" s="940"/>
      <c r="BV89" s="940"/>
      <c r="BW89" s="941"/>
    </row>
    <row r="90" spans="1:75" ht="6" customHeight="1" x14ac:dyDescent="0.25">
      <c r="A90" s="808"/>
      <c r="B90" s="7"/>
      <c r="C90" s="969"/>
      <c r="D90" s="7"/>
      <c r="E90" s="7"/>
      <c r="F90" s="7"/>
      <c r="G90" s="7"/>
      <c r="H90" s="969"/>
      <c r="I90" s="7"/>
      <c r="J90" s="7"/>
      <c r="K90" s="7"/>
      <c r="L90" s="7"/>
      <c r="M90" s="969"/>
      <c r="N90" s="7"/>
      <c r="O90" s="7"/>
      <c r="P90" s="7"/>
      <c r="Q90" s="7"/>
      <c r="R90" s="969"/>
      <c r="S90" s="7"/>
      <c r="T90" s="7"/>
      <c r="U90" s="7"/>
      <c r="V90" s="7"/>
      <c r="W90" s="969"/>
      <c r="X90" s="7"/>
      <c r="Y90" s="7"/>
      <c r="Z90" s="7"/>
      <c r="AA90" s="7"/>
      <c r="AB90" s="969"/>
      <c r="AC90" s="7"/>
      <c r="AD90" s="7"/>
      <c r="AE90" s="7"/>
      <c r="AF90" s="7"/>
      <c r="AG90" s="969"/>
      <c r="AH90" s="7"/>
      <c r="AI90" s="7"/>
      <c r="AJ90" s="7"/>
      <c r="AK90" s="7"/>
      <c r="AL90" s="969"/>
      <c r="AM90" s="7"/>
      <c r="AN90" s="7"/>
      <c r="AO90" s="7"/>
      <c r="AP90" s="7"/>
      <c r="AQ90" s="969"/>
      <c r="AR90" s="7"/>
      <c r="AS90" s="7"/>
      <c r="AT90" s="7"/>
      <c r="AU90" s="7"/>
      <c r="AV90" s="969"/>
      <c r="AW90" s="7"/>
      <c r="AX90" s="7"/>
      <c r="AY90" s="7"/>
      <c r="AZ90" s="7"/>
      <c r="BA90" s="969"/>
      <c r="BB90" s="7"/>
      <c r="BC90" s="7"/>
      <c r="BD90" s="7"/>
      <c r="BE90" s="7"/>
      <c r="BF90" s="969"/>
      <c r="BG90" s="7"/>
      <c r="BH90" s="7"/>
      <c r="BI90" s="7"/>
      <c r="BJ90" s="7"/>
      <c r="BK90" s="7"/>
      <c r="BL90" s="7"/>
      <c r="BM90" s="7"/>
      <c r="BN90" s="7"/>
      <c r="BO90" s="7"/>
      <c r="BP90" s="7"/>
      <c r="BQ90" s="7"/>
      <c r="BR90" s="7"/>
      <c r="BS90" s="7"/>
      <c r="BT90" s="7"/>
      <c r="BU90" s="7"/>
      <c r="BV90" s="7"/>
      <c r="BW90" s="7"/>
    </row>
    <row r="91" spans="1:75" ht="13.5" customHeight="1" x14ac:dyDescent="0.25">
      <c r="A91" s="826" t="s">
        <v>294</v>
      </c>
      <c r="B91" s="826"/>
      <c r="C91" s="826"/>
      <c r="D91" s="826"/>
      <c r="E91" s="826"/>
      <c r="F91" s="826"/>
      <c r="G91" s="826"/>
      <c r="H91" s="826"/>
      <c r="I91" s="826"/>
      <c r="J91" s="826"/>
      <c r="K91" s="826"/>
      <c r="L91" s="826"/>
      <c r="N91" s="7"/>
      <c r="O91" s="7"/>
      <c r="P91" s="7"/>
      <c r="Q91" s="7"/>
      <c r="S91" s="7"/>
      <c r="T91" s="7"/>
      <c r="U91" s="7"/>
      <c r="V91" s="7"/>
      <c r="X91" s="7"/>
      <c r="Y91" s="7"/>
      <c r="Z91" s="7"/>
      <c r="AA91" s="7"/>
      <c r="AC91" s="7"/>
      <c r="AD91" s="7"/>
      <c r="AE91" s="7"/>
      <c r="AF91" s="7"/>
      <c r="AH91" s="7"/>
      <c r="AI91" s="7"/>
      <c r="AJ91" s="7"/>
      <c r="AK91" s="7"/>
      <c r="AM91" s="7"/>
      <c r="AN91" s="7"/>
      <c r="AO91" s="7"/>
      <c r="AP91" s="7"/>
      <c r="AR91" s="7"/>
      <c r="AS91" s="7"/>
      <c r="AT91" s="7"/>
      <c r="AU91" s="7"/>
      <c r="AW91" s="7"/>
      <c r="AX91" s="7"/>
      <c r="AY91" s="7"/>
      <c r="AZ91" s="7"/>
      <c r="BB91" s="7"/>
      <c r="BC91" s="7"/>
      <c r="BD91" s="7"/>
      <c r="BE91" s="7"/>
      <c r="BG91" s="7"/>
      <c r="BH91" s="7"/>
      <c r="BI91" s="7"/>
      <c r="BJ91" s="7"/>
      <c r="BL91" s="9"/>
      <c r="BM91" s="9"/>
      <c r="BN91" s="9"/>
      <c r="BO91" s="9"/>
      <c r="BP91" s="9"/>
      <c r="BQ91" s="9"/>
      <c r="BR91" s="9"/>
      <c r="BS91" s="832"/>
      <c r="BT91" s="832"/>
      <c r="BU91" s="832"/>
      <c r="BV91" s="832"/>
      <c r="BW91" s="832"/>
    </row>
    <row r="92" spans="1:75" ht="13.5" customHeight="1" x14ac:dyDescent="0.25">
      <c r="A92" s="826" t="s">
        <v>272</v>
      </c>
      <c r="B92" s="826"/>
      <c r="C92" s="146"/>
      <c r="D92" s="146"/>
      <c r="E92" s="146"/>
      <c r="F92" s="146"/>
      <c r="G92" s="146"/>
      <c r="H92" s="146"/>
      <c r="I92" s="146"/>
      <c r="J92" s="146"/>
      <c r="K92" s="146"/>
      <c r="L92" s="146"/>
      <c r="N92" s="7"/>
      <c r="O92" s="7"/>
      <c r="P92" s="7"/>
      <c r="Q92" s="7"/>
      <c r="S92" s="7"/>
      <c r="T92" s="7"/>
      <c r="U92" s="7"/>
      <c r="V92" s="7"/>
      <c r="X92" s="7"/>
      <c r="Y92" s="7"/>
      <c r="Z92" s="7"/>
      <c r="AA92" s="7"/>
      <c r="AC92" s="7"/>
      <c r="AD92" s="7"/>
      <c r="AE92" s="7"/>
      <c r="AF92" s="7"/>
      <c r="AH92" s="7"/>
      <c r="AI92" s="7"/>
      <c r="AJ92" s="7"/>
      <c r="AK92" s="7"/>
      <c r="AM92" s="7"/>
      <c r="AN92" s="7"/>
      <c r="AO92" s="7"/>
      <c r="AP92" s="7"/>
      <c r="AR92" s="7"/>
      <c r="AS92" s="7"/>
      <c r="AT92" s="7"/>
      <c r="AU92" s="7"/>
      <c r="AW92" s="7"/>
      <c r="AX92" s="7"/>
      <c r="AY92" s="7"/>
      <c r="AZ92" s="7"/>
      <c r="BB92" s="7"/>
      <c r="BC92" s="7"/>
      <c r="BD92" s="7"/>
      <c r="BE92" s="7"/>
      <c r="BG92" s="7"/>
      <c r="BH92" s="7"/>
      <c r="BI92" s="7"/>
      <c r="BJ92" s="7"/>
      <c r="BL92" s="9"/>
      <c r="BM92" s="9"/>
      <c r="BN92" s="9"/>
      <c r="BO92" s="9"/>
      <c r="BP92" s="9"/>
      <c r="BQ92" s="9"/>
      <c r="BR92" s="9"/>
      <c r="BS92" s="832"/>
      <c r="BT92" s="832"/>
      <c r="BU92" s="832"/>
      <c r="BV92" s="832"/>
      <c r="BW92" s="832"/>
    </row>
    <row r="93" spans="1:75" ht="15" customHeight="1" x14ac:dyDescent="0.25">
      <c r="A93" s="808"/>
      <c r="B93" s="7"/>
      <c r="C93" s="969"/>
      <c r="D93" s="7"/>
      <c r="E93" s="7"/>
      <c r="F93" s="7"/>
      <c r="G93" s="7"/>
      <c r="H93" s="969"/>
      <c r="I93" s="7"/>
      <c r="J93" s="7"/>
      <c r="K93" s="7"/>
      <c r="L93" s="7"/>
      <c r="M93" s="969"/>
      <c r="N93" s="7"/>
      <c r="O93" s="7"/>
      <c r="P93" s="7"/>
      <c r="Q93" s="7"/>
      <c r="R93" s="969"/>
      <c r="S93" s="7"/>
      <c r="T93" s="7"/>
      <c r="U93" s="7"/>
      <c r="V93" s="7"/>
      <c r="W93" s="969"/>
      <c r="X93" s="7"/>
      <c r="Y93" s="7"/>
      <c r="Z93" s="7"/>
      <c r="AA93" s="7"/>
      <c r="AB93" s="969"/>
      <c r="AC93" s="7"/>
      <c r="AD93" s="7"/>
      <c r="AE93" s="7"/>
      <c r="AF93" s="7"/>
      <c r="AG93" s="969"/>
      <c r="AH93" s="7"/>
      <c r="AI93" s="7"/>
      <c r="AJ93" s="7"/>
      <c r="AK93" s="7"/>
      <c r="AL93" s="969"/>
      <c r="AM93" s="7"/>
      <c r="AN93" s="7"/>
      <c r="AO93" s="7"/>
      <c r="AP93" s="7"/>
      <c r="AQ93" s="969"/>
      <c r="AR93" s="7"/>
      <c r="AS93" s="7"/>
      <c r="AT93" s="7"/>
      <c r="AU93" s="7"/>
      <c r="AV93" s="969"/>
      <c r="AW93" s="7"/>
      <c r="AX93" s="7"/>
      <c r="AY93" s="7"/>
      <c r="AZ93" s="7"/>
      <c r="BA93" s="969"/>
      <c r="BB93" s="7"/>
      <c r="BC93" s="7"/>
      <c r="BD93" s="7"/>
      <c r="BE93" s="7"/>
      <c r="BF93" s="969"/>
      <c r="BG93" s="7"/>
      <c r="BH93" s="7"/>
      <c r="BI93" s="7"/>
      <c r="BJ93" s="7"/>
      <c r="BK93" s="7"/>
      <c r="BL93" s="7"/>
      <c r="BM93" s="7"/>
      <c r="BN93" s="7"/>
      <c r="BO93" s="7"/>
      <c r="BP93" s="7"/>
      <c r="BQ93" s="7"/>
      <c r="BR93" s="7"/>
      <c r="BS93" s="7"/>
      <c r="BT93" s="7"/>
      <c r="BU93" s="7"/>
      <c r="BV93" s="7"/>
      <c r="BW93" s="7"/>
    </row>
    <row r="94" spans="1:75" x14ac:dyDescent="0.25">
      <c r="A94" s="822" t="s">
        <v>156</v>
      </c>
      <c r="B94" s="823"/>
      <c r="C94" s="970"/>
      <c r="D94" s="819">
        <v>2012</v>
      </c>
      <c r="E94" s="820"/>
      <c r="F94" s="820"/>
      <c r="G94" s="821"/>
      <c r="H94" s="569"/>
      <c r="I94" s="819">
        <v>2013</v>
      </c>
      <c r="J94" s="820"/>
      <c r="K94" s="820"/>
      <c r="L94" s="821"/>
      <c r="M94" s="569"/>
      <c r="N94" s="819">
        <v>2014</v>
      </c>
      <c r="O94" s="820"/>
      <c r="P94" s="820"/>
      <c r="Q94" s="821"/>
      <c r="R94" s="569"/>
      <c r="S94" s="819">
        <v>2015</v>
      </c>
      <c r="T94" s="820"/>
      <c r="U94" s="820"/>
      <c r="V94" s="821"/>
      <c r="W94" s="670"/>
      <c r="X94" s="819">
        <v>2016</v>
      </c>
      <c r="Y94" s="820"/>
      <c r="Z94" s="820"/>
      <c r="AA94" s="821"/>
      <c r="AB94" s="569"/>
      <c r="AC94" s="819">
        <v>2017</v>
      </c>
      <c r="AD94" s="820"/>
      <c r="AE94" s="820"/>
      <c r="AF94" s="821"/>
      <c r="AG94" s="970"/>
      <c r="AH94" s="819">
        <v>2018</v>
      </c>
      <c r="AI94" s="820"/>
      <c r="AJ94" s="820"/>
      <c r="AK94" s="821"/>
      <c r="AL94" s="970"/>
      <c r="AM94" s="819">
        <v>2019</v>
      </c>
      <c r="AN94" s="820"/>
      <c r="AO94" s="820"/>
      <c r="AP94" s="821"/>
      <c r="AQ94" s="569"/>
      <c r="AR94" s="819">
        <v>2020</v>
      </c>
      <c r="AS94" s="820"/>
      <c r="AT94" s="820"/>
      <c r="AU94" s="821"/>
      <c r="AV94" s="569"/>
      <c r="AW94" s="819">
        <v>2021</v>
      </c>
      <c r="AX94" s="820"/>
      <c r="AY94" s="820"/>
      <c r="AZ94" s="821"/>
      <c r="BA94" s="569"/>
      <c r="BB94" s="819">
        <v>2022</v>
      </c>
      <c r="BC94" s="820"/>
      <c r="BD94" s="820"/>
      <c r="BE94" s="821"/>
      <c r="BF94" s="569"/>
      <c r="BG94" s="819">
        <v>2023</v>
      </c>
      <c r="BH94" s="820"/>
      <c r="BI94" s="820"/>
      <c r="BJ94" s="821"/>
      <c r="BK94" s="971"/>
      <c r="BL94" s="11"/>
      <c r="BM94" s="12"/>
      <c r="BN94" s="12"/>
      <c r="BO94" s="12"/>
      <c r="BP94" s="12"/>
      <c r="BQ94" s="12"/>
      <c r="BR94" s="13"/>
      <c r="BS94" s="876"/>
      <c r="BT94" s="876"/>
      <c r="BU94" s="876"/>
      <c r="BV94" s="876"/>
      <c r="BW94" s="877"/>
    </row>
    <row r="95" spans="1:75" s="28" customFormat="1" x14ac:dyDescent="0.25">
      <c r="A95" s="824"/>
      <c r="B95" s="825"/>
      <c r="C95" s="972"/>
      <c r="D95" s="18" t="s">
        <v>149</v>
      </c>
      <c r="E95" s="19" t="s">
        <v>150</v>
      </c>
      <c r="F95" s="19" t="s">
        <v>151</v>
      </c>
      <c r="G95" s="20" t="s">
        <v>152</v>
      </c>
      <c r="H95" s="152"/>
      <c r="I95" s="18" t="s">
        <v>149</v>
      </c>
      <c r="J95" s="19" t="s">
        <v>150</v>
      </c>
      <c r="K95" s="19" t="s">
        <v>151</v>
      </c>
      <c r="L95" s="20" t="s">
        <v>152</v>
      </c>
      <c r="M95" s="572"/>
      <c r="N95" s="18" t="s">
        <v>149</v>
      </c>
      <c r="O95" s="19" t="s">
        <v>150</v>
      </c>
      <c r="P95" s="19" t="s">
        <v>151</v>
      </c>
      <c r="Q95" s="20" t="s">
        <v>152</v>
      </c>
      <c r="R95" s="572"/>
      <c r="S95" s="18" t="s">
        <v>149</v>
      </c>
      <c r="T95" s="19" t="s">
        <v>150</v>
      </c>
      <c r="U95" s="19" t="s">
        <v>151</v>
      </c>
      <c r="V95" s="20" t="s">
        <v>152</v>
      </c>
      <c r="W95" s="671"/>
      <c r="X95" s="18" t="s">
        <v>149</v>
      </c>
      <c r="Y95" s="19" t="s">
        <v>150</v>
      </c>
      <c r="Z95" s="19" t="s">
        <v>151</v>
      </c>
      <c r="AA95" s="20" t="s">
        <v>152</v>
      </c>
      <c r="AB95" s="572"/>
      <c r="AC95" s="18" t="s">
        <v>149</v>
      </c>
      <c r="AD95" s="19" t="s">
        <v>150</v>
      </c>
      <c r="AE95" s="19" t="s">
        <v>151</v>
      </c>
      <c r="AF95" s="20" t="s">
        <v>152</v>
      </c>
      <c r="AG95" s="972"/>
      <c r="AH95" s="18" t="s">
        <v>149</v>
      </c>
      <c r="AI95" s="19" t="s">
        <v>150</v>
      </c>
      <c r="AJ95" s="19" t="s">
        <v>151</v>
      </c>
      <c r="AK95" s="20" t="s">
        <v>152</v>
      </c>
      <c r="AL95" s="972"/>
      <c r="AM95" s="18" t="s">
        <v>149</v>
      </c>
      <c r="AN95" s="19" t="s">
        <v>150</v>
      </c>
      <c r="AO95" s="19" t="s">
        <v>151</v>
      </c>
      <c r="AP95" s="20" t="s">
        <v>152</v>
      </c>
      <c r="AQ95" s="572"/>
      <c r="AR95" s="18" t="s">
        <v>149</v>
      </c>
      <c r="AS95" s="19" t="s">
        <v>150</v>
      </c>
      <c r="AT95" s="19" t="s">
        <v>151</v>
      </c>
      <c r="AU95" s="20" t="s">
        <v>152</v>
      </c>
      <c r="AV95" s="572"/>
      <c r="AW95" s="18" t="s">
        <v>149</v>
      </c>
      <c r="AX95" s="19" t="s">
        <v>150</v>
      </c>
      <c r="AY95" s="19" t="s">
        <v>151</v>
      </c>
      <c r="AZ95" s="20" t="s">
        <v>152</v>
      </c>
      <c r="BA95" s="572"/>
      <c r="BB95" s="18" t="s">
        <v>149</v>
      </c>
      <c r="BC95" s="19" t="s">
        <v>279</v>
      </c>
      <c r="BD95" s="19" t="s">
        <v>151</v>
      </c>
      <c r="BE95" s="20" t="s">
        <v>152</v>
      </c>
      <c r="BF95" s="572"/>
      <c r="BG95" s="18" t="s">
        <v>149</v>
      </c>
      <c r="BH95" s="19" t="s">
        <v>150</v>
      </c>
      <c r="BI95" s="19" t="s">
        <v>151</v>
      </c>
      <c r="BJ95" s="20" t="s">
        <v>152</v>
      </c>
      <c r="BK95" s="973"/>
      <c r="BL95" s="24">
        <v>2012</v>
      </c>
      <c r="BM95" s="25">
        <v>2013</v>
      </c>
      <c r="BN95" s="25">
        <v>2014</v>
      </c>
      <c r="BO95" s="25">
        <v>2015</v>
      </c>
      <c r="BP95" s="25">
        <v>2016</v>
      </c>
      <c r="BQ95" s="25">
        <v>2017</v>
      </c>
      <c r="BR95" s="25">
        <v>2018</v>
      </c>
      <c r="BS95" s="880">
        <v>2019</v>
      </c>
      <c r="BT95" s="880">
        <v>2020</v>
      </c>
      <c r="BU95" s="880">
        <v>2021</v>
      </c>
      <c r="BV95" s="880" t="s">
        <v>3</v>
      </c>
      <c r="BW95" s="881">
        <v>2023</v>
      </c>
    </row>
    <row r="96" spans="1:75" ht="6" customHeight="1" x14ac:dyDescent="0.25"/>
    <row r="97" spans="1:75" x14ac:dyDescent="0.25">
      <c r="A97" s="156"/>
      <c r="B97" s="157"/>
      <c r="D97" s="158"/>
      <c r="E97" s="159"/>
      <c r="F97" s="159"/>
      <c r="G97" s="160"/>
      <c r="I97" s="158"/>
      <c r="J97" s="159"/>
      <c r="K97" s="159"/>
      <c r="L97" s="160"/>
      <c r="N97" s="158"/>
      <c r="O97" s="159"/>
      <c r="P97" s="159"/>
      <c r="Q97" s="160"/>
      <c r="S97" s="158"/>
      <c r="T97" s="159"/>
      <c r="U97" s="159"/>
      <c r="V97" s="160"/>
      <c r="X97" s="158"/>
      <c r="Y97" s="159"/>
      <c r="Z97" s="159"/>
      <c r="AA97" s="160"/>
      <c r="AC97" s="158"/>
      <c r="AD97" s="159"/>
      <c r="AE97" s="159"/>
      <c r="AF97" s="160"/>
      <c r="AH97" s="158"/>
      <c r="AI97" s="159"/>
      <c r="AJ97" s="159"/>
      <c r="AK97" s="160"/>
      <c r="AM97" s="158"/>
      <c r="AN97" s="159"/>
      <c r="AO97" s="159"/>
      <c r="AP97" s="160"/>
      <c r="AR97" s="158"/>
      <c r="AS97" s="159"/>
      <c r="AT97" s="159"/>
      <c r="AU97" s="160"/>
      <c r="AW97" s="158"/>
      <c r="AX97" s="159"/>
      <c r="AY97" s="159"/>
      <c r="AZ97" s="160"/>
      <c r="BB97" s="158"/>
      <c r="BC97" s="159"/>
      <c r="BD97" s="159"/>
      <c r="BE97" s="160"/>
      <c r="BG97" s="158"/>
      <c r="BH97" s="159"/>
      <c r="BI97" s="159"/>
      <c r="BJ97" s="160"/>
      <c r="BL97" s="158"/>
      <c r="BM97" s="159"/>
      <c r="BN97" s="159"/>
      <c r="BO97" s="159"/>
      <c r="BP97" s="159"/>
      <c r="BQ97" s="159"/>
      <c r="BR97" s="159"/>
      <c r="BS97" s="947"/>
      <c r="BT97" s="947"/>
      <c r="BU97" s="947"/>
      <c r="BV97" s="947"/>
      <c r="BW97" s="948"/>
    </row>
    <row r="98" spans="1:75" s="113" customFormat="1" ht="15" customHeight="1" x14ac:dyDescent="0.25">
      <c r="A98" s="508" t="s">
        <v>5</v>
      </c>
      <c r="B98" s="510"/>
      <c r="C98" s="465"/>
      <c r="D98" s="513">
        <v>17.448416219999999</v>
      </c>
      <c r="E98" s="126">
        <v>52.689130999134804</v>
      </c>
      <c r="F98" s="126">
        <v>15.572273650495656</v>
      </c>
      <c r="G98" s="168">
        <v>29.051134039999997</v>
      </c>
      <c r="H98" s="124"/>
      <c r="I98" s="513">
        <v>16.823967277277827</v>
      </c>
      <c r="J98" s="126">
        <v>36.20667144801434</v>
      </c>
      <c r="K98" s="126">
        <v>40.347037672768288</v>
      </c>
      <c r="L98" s="168">
        <v>45.971287403226981</v>
      </c>
      <c r="M98" s="124"/>
      <c r="N98" s="513">
        <v>19.720283830900406</v>
      </c>
      <c r="O98" s="126">
        <v>29.797743768913286</v>
      </c>
      <c r="P98" s="126">
        <v>34.999555173836036</v>
      </c>
      <c r="Q98" s="168">
        <v>29.367529261243465</v>
      </c>
      <c r="R98" s="124"/>
      <c r="S98" s="513">
        <v>16.419381714726853</v>
      </c>
      <c r="T98" s="126">
        <v>30.744764779929305</v>
      </c>
      <c r="U98" s="126">
        <v>39.444220080180315</v>
      </c>
      <c r="V98" s="168">
        <v>44.78012907589477</v>
      </c>
      <c r="W98" s="124"/>
      <c r="X98" s="513">
        <v>46.996173579718672</v>
      </c>
      <c r="Y98" s="126">
        <v>54.988755287863533</v>
      </c>
      <c r="Z98" s="126">
        <v>58.785891739609895</v>
      </c>
      <c r="AA98" s="168">
        <v>127.66792473861662</v>
      </c>
      <c r="AB98" s="124"/>
      <c r="AC98" s="513">
        <v>73.981154439661253</v>
      </c>
      <c r="AD98" s="126">
        <v>113.96219513516795</v>
      </c>
      <c r="AE98" s="126">
        <v>107.03692048752714</v>
      </c>
      <c r="AF98" s="168">
        <v>168.08276966690295</v>
      </c>
      <c r="AG98" s="124"/>
      <c r="AH98" s="513">
        <v>136.92786245363337</v>
      </c>
      <c r="AI98" s="126">
        <v>153.07917045677959</v>
      </c>
      <c r="AJ98" s="126">
        <v>107.00481047329859</v>
      </c>
      <c r="AK98" s="168">
        <v>69.583501066893916</v>
      </c>
      <c r="AL98" s="124"/>
      <c r="AM98" s="513">
        <v>60.474044510582573</v>
      </c>
      <c r="AN98" s="126">
        <v>59.175456901850829</v>
      </c>
      <c r="AO98" s="126">
        <v>61.283291990070452</v>
      </c>
      <c r="AP98" s="168">
        <v>67.642594840731419</v>
      </c>
      <c r="AQ98" s="988"/>
      <c r="AR98" s="513">
        <v>44.014997001254656</v>
      </c>
      <c r="AS98" s="126">
        <v>41.690887224285547</v>
      </c>
      <c r="AT98" s="126">
        <v>38.954648303800745</v>
      </c>
      <c r="AU98" s="168">
        <v>76.927657398644328</v>
      </c>
      <c r="AV98" s="988"/>
      <c r="AW98" s="513">
        <v>32.186716473132755</v>
      </c>
      <c r="AX98" s="126">
        <v>70.171968206356155</v>
      </c>
      <c r="AY98" s="126">
        <v>58.083732155341103</v>
      </c>
      <c r="AZ98" s="168">
        <v>126.38691288152566</v>
      </c>
      <c r="BA98" s="988"/>
      <c r="BB98" s="513">
        <v>74.228434413388115</v>
      </c>
      <c r="BC98" s="126">
        <v>0</v>
      </c>
      <c r="BD98" s="126">
        <v>0</v>
      </c>
      <c r="BE98" s="168">
        <v>0</v>
      </c>
      <c r="BF98" s="988"/>
      <c r="BG98" s="513">
        <v>0</v>
      </c>
      <c r="BH98" s="126">
        <v>0</v>
      </c>
      <c r="BI98" s="126">
        <v>0</v>
      </c>
      <c r="BJ98" s="168">
        <v>0</v>
      </c>
      <c r="BK98" s="688"/>
      <c r="BL98" s="888">
        <f t="shared" ref="BL98" si="432">SUM(D98:G98)</f>
        <v>114.76095490963046</v>
      </c>
      <c r="BM98" s="889">
        <f t="shared" ref="BM98" si="433">SUM(I98:L98)</f>
        <v>139.34896380128743</v>
      </c>
      <c r="BN98" s="889">
        <f t="shared" ref="BN98" si="434">SUM(N98:Q98)</f>
        <v>113.8851120348932</v>
      </c>
      <c r="BO98" s="889">
        <f t="shared" ref="BO98" si="435">SUM(S98:V98)</f>
        <v>131.38849565073124</v>
      </c>
      <c r="BP98" s="889">
        <f t="shared" ref="BP98" si="436">SUM(X98:AA98)</f>
        <v>288.43874534580868</v>
      </c>
      <c r="BQ98" s="889">
        <f t="shared" ref="BQ98" si="437">SUM(AC98:AF98)</f>
        <v>463.06303972925929</v>
      </c>
      <c r="BR98" s="889">
        <f t="shared" ref="BR98" si="438">SUM(AH98:AK98)</f>
        <v>466.59534445060541</v>
      </c>
      <c r="BS98" s="889">
        <f t="shared" ref="BS98" si="439">SUM(AM98:AP98)</f>
        <v>248.5753882432353</v>
      </c>
      <c r="BT98" s="889">
        <f t="shared" ref="BT98" si="440">SUM(AR98:AU98)</f>
        <v>201.58818992798527</v>
      </c>
      <c r="BU98" s="889">
        <f t="shared" ref="BU98" si="441">SUM(AW98:AZ98)</f>
        <v>286.82932971635569</v>
      </c>
      <c r="BV98" s="889">
        <f t="shared" ref="BV98" si="442">SUM(BB98:BE98)</f>
        <v>74.228434413388115</v>
      </c>
      <c r="BW98" s="890">
        <f t="shared" ref="BW98" si="443">SUM(BG98:BJ98)</f>
        <v>0</v>
      </c>
    </row>
    <row r="99" spans="1:75" x14ac:dyDescent="0.25">
      <c r="A99" s="179"/>
      <c r="B99" s="180"/>
      <c r="D99" s="143"/>
      <c r="E99" s="144"/>
      <c r="F99" s="144"/>
      <c r="G99" s="145"/>
      <c r="I99" s="143"/>
      <c r="J99" s="144"/>
      <c r="K99" s="144"/>
      <c r="L99" s="145"/>
      <c r="N99" s="143"/>
      <c r="O99" s="144"/>
      <c r="P99" s="144"/>
      <c r="Q99" s="145"/>
      <c r="S99" s="143"/>
      <c r="T99" s="144"/>
      <c r="U99" s="144"/>
      <c r="V99" s="145"/>
      <c r="X99" s="143"/>
      <c r="Y99" s="144"/>
      <c r="Z99" s="144"/>
      <c r="AA99" s="145"/>
      <c r="AC99" s="143"/>
      <c r="AD99" s="144"/>
      <c r="AE99" s="144"/>
      <c r="AF99" s="145"/>
      <c r="AH99" s="143"/>
      <c r="AI99" s="144"/>
      <c r="AJ99" s="144"/>
      <c r="AK99" s="145"/>
      <c r="AM99" s="143"/>
      <c r="AN99" s="144"/>
      <c r="AO99" s="144"/>
      <c r="AP99" s="145"/>
      <c r="AR99" s="143"/>
      <c r="AS99" s="144"/>
      <c r="AT99" s="144"/>
      <c r="AU99" s="145"/>
      <c r="AW99" s="143"/>
      <c r="AX99" s="144"/>
      <c r="AY99" s="144"/>
      <c r="AZ99" s="145"/>
      <c r="BB99" s="143"/>
      <c r="BC99" s="144"/>
      <c r="BD99" s="144"/>
      <c r="BE99" s="145"/>
      <c r="BG99" s="143"/>
      <c r="BH99" s="144"/>
      <c r="BI99" s="144"/>
      <c r="BJ99" s="145"/>
      <c r="BL99" s="143"/>
      <c r="BM99" s="144"/>
      <c r="BN99" s="144"/>
      <c r="BO99" s="144"/>
      <c r="BP99" s="144"/>
      <c r="BQ99" s="144"/>
      <c r="BR99" s="144"/>
      <c r="BS99" s="949"/>
      <c r="BT99" s="949"/>
      <c r="BU99" s="949"/>
      <c r="BV99" s="949"/>
      <c r="BW99" s="950"/>
    </row>
    <row r="100" spans="1:75" ht="6" customHeight="1" x14ac:dyDescent="0.25">
      <c r="A100" s="808"/>
      <c r="B100" s="7"/>
      <c r="C100" s="969"/>
      <c r="D100" s="7"/>
      <c r="E100" s="7"/>
      <c r="F100" s="7"/>
      <c r="G100" s="7"/>
      <c r="H100" s="969"/>
      <c r="I100" s="7"/>
      <c r="J100" s="7"/>
      <c r="K100" s="7"/>
      <c r="L100" s="7"/>
      <c r="M100" s="969"/>
      <c r="N100" s="7"/>
      <c r="O100" s="7"/>
      <c r="P100" s="7"/>
      <c r="Q100" s="7"/>
      <c r="R100" s="969"/>
      <c r="S100" s="7"/>
      <c r="T100" s="7"/>
      <c r="U100" s="7"/>
      <c r="V100" s="7"/>
      <c r="W100" s="969"/>
      <c r="X100" s="7"/>
      <c r="Y100" s="7"/>
      <c r="Z100" s="7"/>
      <c r="AA100" s="7"/>
      <c r="AB100" s="969"/>
      <c r="AC100" s="7"/>
      <c r="AD100" s="7"/>
      <c r="AE100" s="7"/>
      <c r="AF100" s="7"/>
      <c r="AG100" s="969"/>
      <c r="AH100" s="7"/>
      <c r="AI100" s="7"/>
      <c r="AJ100" s="7"/>
      <c r="AK100" s="7"/>
      <c r="AL100" s="969"/>
      <c r="AM100" s="7"/>
      <c r="AN100" s="7"/>
      <c r="AO100" s="7"/>
      <c r="AP100" s="7"/>
      <c r="AQ100" s="969"/>
      <c r="AR100" s="7"/>
      <c r="AS100" s="7"/>
      <c r="AT100" s="7"/>
      <c r="AU100" s="7"/>
      <c r="AV100" s="969"/>
      <c r="AW100" s="7"/>
      <c r="AX100" s="7"/>
      <c r="AY100" s="7"/>
      <c r="AZ100" s="7"/>
      <c r="BA100" s="969"/>
      <c r="BB100" s="7"/>
      <c r="BC100" s="7"/>
      <c r="BD100" s="7"/>
      <c r="BE100" s="7"/>
      <c r="BF100" s="969"/>
      <c r="BG100" s="7"/>
      <c r="BH100" s="7"/>
      <c r="BI100" s="7"/>
      <c r="BJ100" s="7"/>
      <c r="BK100" s="7"/>
      <c r="BL100" s="7"/>
      <c r="BM100" s="7"/>
      <c r="BN100" s="7"/>
      <c r="BO100" s="7"/>
      <c r="BP100" s="7"/>
      <c r="BQ100" s="7"/>
      <c r="BR100" s="7"/>
      <c r="BS100" s="7"/>
      <c r="BT100" s="7"/>
      <c r="BU100" s="7"/>
      <c r="BV100" s="7"/>
      <c r="BW100" s="7"/>
    </row>
    <row r="101" spans="1:75" ht="13.5" customHeight="1" x14ac:dyDescent="0.25">
      <c r="A101" s="826" t="s">
        <v>294</v>
      </c>
      <c r="B101" s="826"/>
      <c r="C101" s="826"/>
      <c r="D101" s="826"/>
      <c r="E101" s="826"/>
      <c r="F101" s="826"/>
      <c r="G101" s="826"/>
      <c r="H101" s="826"/>
      <c r="I101" s="826"/>
      <c r="J101" s="826"/>
      <c r="K101" s="826"/>
      <c r="L101" s="826"/>
    </row>
    <row r="102" spans="1:75" ht="15" customHeight="1" x14ac:dyDescent="0.25">
      <c r="A102" s="808"/>
      <c r="B102" s="7"/>
      <c r="C102" s="969"/>
      <c r="D102" s="7"/>
      <c r="E102" s="7"/>
      <c r="F102" s="7"/>
      <c r="G102" s="7"/>
      <c r="H102" s="969"/>
      <c r="I102" s="7"/>
      <c r="J102" s="7"/>
      <c r="K102" s="7"/>
      <c r="L102" s="7"/>
      <c r="M102" s="969"/>
      <c r="N102" s="7"/>
      <c r="O102" s="7"/>
      <c r="P102" s="7"/>
      <c r="Q102" s="7"/>
      <c r="R102" s="969"/>
      <c r="S102" s="7"/>
      <c r="T102" s="7"/>
      <c r="U102" s="7"/>
      <c r="V102" s="7"/>
      <c r="W102" s="969"/>
      <c r="X102" s="7"/>
      <c r="Y102" s="7"/>
      <c r="Z102" s="7"/>
      <c r="AA102" s="7"/>
      <c r="AB102" s="969"/>
      <c r="AC102" s="7"/>
      <c r="AD102" s="7"/>
      <c r="AE102" s="7"/>
      <c r="AF102" s="7"/>
      <c r="AG102" s="969"/>
      <c r="AH102" s="7"/>
      <c r="AI102" s="7"/>
      <c r="AJ102" s="7"/>
      <c r="AK102" s="7"/>
      <c r="AL102" s="969"/>
      <c r="AM102" s="7"/>
      <c r="AN102" s="7"/>
      <c r="AO102" s="7"/>
      <c r="AP102" s="7"/>
      <c r="AQ102" s="969"/>
      <c r="AR102" s="7"/>
      <c r="AS102" s="7"/>
      <c r="AT102" s="7"/>
      <c r="AU102" s="7"/>
      <c r="AV102" s="969"/>
      <c r="AW102" s="7"/>
      <c r="AX102" s="7"/>
      <c r="AY102" s="7"/>
      <c r="AZ102" s="7"/>
      <c r="BA102" s="969"/>
      <c r="BB102" s="7"/>
      <c r="BC102" s="7"/>
      <c r="BD102" s="7"/>
      <c r="BE102" s="7"/>
      <c r="BF102" s="969"/>
      <c r="BG102" s="7"/>
      <c r="BH102" s="7"/>
      <c r="BI102" s="7"/>
      <c r="BJ102" s="7"/>
      <c r="BK102" s="7"/>
      <c r="BL102" s="7"/>
      <c r="BM102" s="7"/>
      <c r="BN102" s="7"/>
      <c r="BO102" s="7"/>
      <c r="BP102" s="7"/>
      <c r="BQ102" s="7"/>
      <c r="BR102" s="7"/>
      <c r="BS102" s="7"/>
      <c r="BT102" s="7"/>
      <c r="BU102" s="7"/>
      <c r="BV102" s="7"/>
      <c r="BW102" s="7"/>
    </row>
    <row r="103" spans="1:75" x14ac:dyDescent="0.25">
      <c r="A103" s="822" t="s">
        <v>159</v>
      </c>
      <c r="B103" s="823"/>
      <c r="C103" s="970"/>
      <c r="D103" s="819">
        <v>2012</v>
      </c>
      <c r="E103" s="820"/>
      <c r="F103" s="820"/>
      <c r="G103" s="821"/>
      <c r="H103" s="569"/>
      <c r="I103" s="819">
        <v>2013</v>
      </c>
      <c r="J103" s="820"/>
      <c r="K103" s="820"/>
      <c r="L103" s="821"/>
      <c r="M103" s="569"/>
      <c r="N103" s="819">
        <v>2014</v>
      </c>
      <c r="O103" s="820"/>
      <c r="P103" s="820"/>
      <c r="Q103" s="821"/>
      <c r="R103" s="569"/>
      <c r="S103" s="819">
        <v>2015</v>
      </c>
      <c r="T103" s="820"/>
      <c r="U103" s="820"/>
      <c r="V103" s="821"/>
      <c r="W103" s="670"/>
      <c r="X103" s="819">
        <v>2016</v>
      </c>
      <c r="Y103" s="820"/>
      <c r="Z103" s="820"/>
      <c r="AA103" s="821"/>
      <c r="AB103" s="569"/>
      <c r="AC103" s="819">
        <v>2017</v>
      </c>
      <c r="AD103" s="820"/>
      <c r="AE103" s="820"/>
      <c r="AF103" s="821"/>
      <c r="AG103" s="970"/>
      <c r="AH103" s="819">
        <v>2018</v>
      </c>
      <c r="AI103" s="820"/>
      <c r="AJ103" s="820"/>
      <c r="AK103" s="821"/>
      <c r="AL103" s="970"/>
      <c r="AM103" s="819">
        <v>2019</v>
      </c>
      <c r="AN103" s="820"/>
      <c r="AO103" s="820"/>
      <c r="AP103" s="821"/>
      <c r="AQ103" s="569"/>
      <c r="AR103" s="819">
        <v>2020</v>
      </c>
      <c r="AS103" s="820"/>
      <c r="AT103" s="820"/>
      <c r="AU103" s="821"/>
      <c r="AV103" s="569"/>
      <c r="AW103" s="819">
        <v>2021</v>
      </c>
      <c r="AX103" s="820"/>
      <c r="AY103" s="820"/>
      <c r="AZ103" s="821"/>
      <c r="BA103" s="569"/>
      <c r="BB103" s="819">
        <v>2022</v>
      </c>
      <c r="BC103" s="820"/>
      <c r="BD103" s="820"/>
      <c r="BE103" s="821"/>
      <c r="BF103" s="569"/>
      <c r="BG103" s="819">
        <v>2023</v>
      </c>
      <c r="BH103" s="820"/>
      <c r="BI103" s="820"/>
      <c r="BJ103" s="821"/>
      <c r="BK103" s="971"/>
      <c r="BL103" s="11"/>
      <c r="BM103" s="12"/>
      <c r="BN103" s="12"/>
      <c r="BO103" s="12"/>
      <c r="BP103" s="12"/>
      <c r="BQ103" s="12"/>
      <c r="BR103" s="13"/>
      <c r="BS103" s="876"/>
      <c r="BT103" s="876"/>
      <c r="BU103" s="876"/>
      <c r="BV103" s="876"/>
      <c r="BW103" s="877"/>
    </row>
    <row r="104" spans="1:75" s="28" customFormat="1" x14ac:dyDescent="0.25">
      <c r="A104" s="824"/>
      <c r="B104" s="825"/>
      <c r="C104" s="972"/>
      <c r="D104" s="18" t="s">
        <v>149</v>
      </c>
      <c r="E104" s="19" t="s">
        <v>150</v>
      </c>
      <c r="F104" s="19" t="s">
        <v>151</v>
      </c>
      <c r="G104" s="20" t="s">
        <v>152</v>
      </c>
      <c r="H104" s="152"/>
      <c r="I104" s="18" t="s">
        <v>149</v>
      </c>
      <c r="J104" s="19" t="s">
        <v>150</v>
      </c>
      <c r="K104" s="19" t="s">
        <v>151</v>
      </c>
      <c r="L104" s="20" t="s">
        <v>152</v>
      </c>
      <c r="M104" s="572"/>
      <c r="N104" s="18" t="s">
        <v>149</v>
      </c>
      <c r="O104" s="19" t="s">
        <v>150</v>
      </c>
      <c r="P104" s="19" t="s">
        <v>151</v>
      </c>
      <c r="Q104" s="20" t="s">
        <v>152</v>
      </c>
      <c r="R104" s="572"/>
      <c r="S104" s="18" t="s">
        <v>149</v>
      </c>
      <c r="T104" s="19" t="s">
        <v>150</v>
      </c>
      <c r="U104" s="19" t="s">
        <v>151</v>
      </c>
      <c r="V104" s="20" t="s">
        <v>152</v>
      </c>
      <c r="W104" s="671"/>
      <c r="X104" s="18" t="s">
        <v>149</v>
      </c>
      <c r="Y104" s="19" t="s">
        <v>150</v>
      </c>
      <c r="Z104" s="19" t="s">
        <v>151</v>
      </c>
      <c r="AA104" s="20" t="s">
        <v>152</v>
      </c>
      <c r="AB104" s="572"/>
      <c r="AC104" s="18" t="s">
        <v>149</v>
      </c>
      <c r="AD104" s="19" t="s">
        <v>150</v>
      </c>
      <c r="AE104" s="19" t="s">
        <v>151</v>
      </c>
      <c r="AF104" s="20" t="s">
        <v>152</v>
      </c>
      <c r="AG104" s="972"/>
      <c r="AH104" s="18" t="s">
        <v>149</v>
      </c>
      <c r="AI104" s="19" t="s">
        <v>150</v>
      </c>
      <c r="AJ104" s="19" t="s">
        <v>151</v>
      </c>
      <c r="AK104" s="20" t="s">
        <v>152</v>
      </c>
      <c r="AL104" s="972"/>
      <c r="AM104" s="18" t="s">
        <v>149</v>
      </c>
      <c r="AN104" s="19" t="s">
        <v>150</v>
      </c>
      <c r="AO104" s="19" t="s">
        <v>151</v>
      </c>
      <c r="AP104" s="20" t="s">
        <v>152</v>
      </c>
      <c r="AQ104" s="572"/>
      <c r="AR104" s="18" t="s">
        <v>149</v>
      </c>
      <c r="AS104" s="19" t="s">
        <v>150</v>
      </c>
      <c r="AT104" s="19" t="s">
        <v>151</v>
      </c>
      <c r="AU104" s="20" t="s">
        <v>152</v>
      </c>
      <c r="AV104" s="572"/>
      <c r="AW104" s="18" t="s">
        <v>149</v>
      </c>
      <c r="AX104" s="19" t="s">
        <v>150</v>
      </c>
      <c r="AY104" s="19" t="s">
        <v>151</v>
      </c>
      <c r="AZ104" s="20" t="s">
        <v>152</v>
      </c>
      <c r="BA104" s="572"/>
      <c r="BB104" s="18" t="s">
        <v>149</v>
      </c>
      <c r="BC104" s="19" t="s">
        <v>279</v>
      </c>
      <c r="BD104" s="19" t="s">
        <v>151</v>
      </c>
      <c r="BE104" s="20" t="s">
        <v>152</v>
      </c>
      <c r="BF104" s="572"/>
      <c r="BG104" s="18" t="s">
        <v>149</v>
      </c>
      <c r="BH104" s="19" t="s">
        <v>150</v>
      </c>
      <c r="BI104" s="19" t="s">
        <v>151</v>
      </c>
      <c r="BJ104" s="20" t="s">
        <v>152</v>
      </c>
      <c r="BK104" s="973"/>
      <c r="BL104" s="24">
        <v>2012</v>
      </c>
      <c r="BM104" s="25">
        <v>2013</v>
      </c>
      <c r="BN104" s="25">
        <v>2014</v>
      </c>
      <c r="BO104" s="25">
        <v>2015</v>
      </c>
      <c r="BP104" s="25">
        <v>2016</v>
      </c>
      <c r="BQ104" s="25">
        <v>2017</v>
      </c>
      <c r="BR104" s="25">
        <v>2018</v>
      </c>
      <c r="BS104" s="880">
        <v>2019</v>
      </c>
      <c r="BT104" s="880">
        <v>2020</v>
      </c>
      <c r="BU104" s="880">
        <v>2021</v>
      </c>
      <c r="BV104" s="880" t="s">
        <v>3</v>
      </c>
      <c r="BW104" s="881">
        <v>2023</v>
      </c>
    </row>
    <row r="105" spans="1:75" ht="6" customHeight="1" x14ac:dyDescent="0.25"/>
    <row r="106" spans="1:75" x14ac:dyDescent="0.25">
      <c r="A106" s="183"/>
      <c r="B106" s="184"/>
      <c r="C106" s="204"/>
      <c r="D106" s="186"/>
      <c r="E106" s="187"/>
      <c r="F106" s="187"/>
      <c r="G106" s="184"/>
      <c r="H106" s="204"/>
      <c r="I106" s="186"/>
      <c r="J106" s="187"/>
      <c r="K106" s="187"/>
      <c r="L106" s="184"/>
      <c r="M106" s="204"/>
      <c r="N106" s="186"/>
      <c r="O106" s="187"/>
      <c r="P106" s="187"/>
      <c r="Q106" s="184"/>
      <c r="R106" s="204"/>
      <c r="S106" s="186"/>
      <c r="T106" s="187"/>
      <c r="U106" s="187"/>
      <c r="V106" s="184"/>
      <c r="W106" s="185"/>
      <c r="X106" s="186"/>
      <c r="Y106" s="187"/>
      <c r="Z106" s="187"/>
      <c r="AA106" s="184"/>
      <c r="AB106" s="204"/>
      <c r="AC106" s="186"/>
      <c r="AD106" s="187"/>
      <c r="AE106" s="187"/>
      <c r="AF106" s="184"/>
      <c r="AG106" s="204"/>
      <c r="AH106" s="186"/>
      <c r="AI106" s="187"/>
      <c r="AJ106" s="187"/>
      <c r="AK106" s="184"/>
      <c r="AL106" s="204"/>
      <c r="AM106" s="186"/>
      <c r="AN106" s="187"/>
      <c r="AO106" s="187"/>
      <c r="AP106" s="184"/>
      <c r="AQ106" s="204"/>
      <c r="AR106" s="186"/>
      <c r="AS106" s="187"/>
      <c r="AT106" s="187"/>
      <c r="AU106" s="184"/>
      <c r="AV106" s="204"/>
      <c r="AW106" s="186"/>
      <c r="AX106" s="187"/>
      <c r="AY106" s="187"/>
      <c r="AZ106" s="184"/>
      <c r="BA106" s="204"/>
      <c r="BB106" s="186"/>
      <c r="BC106" s="187"/>
      <c r="BD106" s="187"/>
      <c r="BE106" s="184"/>
      <c r="BF106" s="204"/>
      <c r="BG106" s="186"/>
      <c r="BH106" s="187"/>
      <c r="BI106" s="187"/>
      <c r="BJ106" s="184"/>
      <c r="BK106" s="1"/>
      <c r="BL106" s="186"/>
      <c r="BM106" s="187"/>
      <c r="BN106" s="187"/>
      <c r="BO106" s="187"/>
      <c r="BP106" s="187"/>
      <c r="BQ106" s="187"/>
      <c r="BR106" s="187"/>
      <c r="BS106" s="187"/>
      <c r="BT106" s="187"/>
      <c r="BU106" s="187"/>
      <c r="BV106" s="187"/>
      <c r="BW106" s="184"/>
    </row>
    <row r="107" spans="1:75" x14ac:dyDescent="0.25">
      <c r="A107" s="188" t="s">
        <v>183</v>
      </c>
      <c r="B107" s="189"/>
      <c r="C107" s="522"/>
      <c r="D107" s="410"/>
      <c r="E107" s="194"/>
      <c r="F107" s="194"/>
      <c r="G107" s="411"/>
      <c r="H107" s="522"/>
      <c r="I107" s="410"/>
      <c r="J107" s="194"/>
      <c r="K107" s="194"/>
      <c r="L107" s="411"/>
      <c r="M107" s="522"/>
      <c r="N107" s="410"/>
      <c r="O107" s="194"/>
      <c r="P107" s="194"/>
      <c r="Q107" s="411"/>
      <c r="R107" s="522"/>
      <c r="S107" s="410"/>
      <c r="T107" s="194"/>
      <c r="U107" s="194"/>
      <c r="V107" s="411"/>
      <c r="W107" s="190"/>
      <c r="X107" s="410"/>
      <c r="Y107" s="194"/>
      <c r="Z107" s="194"/>
      <c r="AA107" s="411"/>
      <c r="AB107" s="522"/>
      <c r="AC107" s="410"/>
      <c r="AD107" s="194"/>
      <c r="AE107" s="194"/>
      <c r="AF107" s="411"/>
      <c r="AG107" s="522"/>
      <c r="AH107" s="410"/>
      <c r="AI107" s="194"/>
      <c r="AJ107" s="194"/>
      <c r="AK107" s="411"/>
      <c r="AL107" s="522"/>
      <c r="AM107" s="410"/>
      <c r="AN107" s="194"/>
      <c r="AO107" s="194"/>
      <c r="AP107" s="411"/>
      <c r="AQ107" s="522"/>
      <c r="AR107" s="410"/>
      <c r="AS107" s="194"/>
      <c r="AT107" s="194"/>
      <c r="AU107" s="411"/>
      <c r="AV107" s="522"/>
      <c r="AW107" s="410"/>
      <c r="AX107" s="194"/>
      <c r="AY107" s="194"/>
      <c r="AZ107" s="411"/>
      <c r="BA107" s="522"/>
      <c r="BB107" s="410"/>
      <c r="BC107" s="194"/>
      <c r="BD107" s="194"/>
      <c r="BE107" s="411"/>
      <c r="BF107" s="584"/>
      <c r="BG107" s="410"/>
      <c r="BH107" s="194"/>
      <c r="BI107" s="194"/>
      <c r="BJ107" s="411"/>
      <c r="BK107" s="1"/>
      <c r="BL107" s="994"/>
      <c r="BM107" s="995"/>
      <c r="BN107" s="194"/>
      <c r="BO107" s="194"/>
      <c r="BP107" s="194"/>
      <c r="BQ107" s="190"/>
      <c r="BR107" s="190"/>
      <c r="BS107" s="190"/>
      <c r="BT107" s="190"/>
      <c r="BU107" s="190"/>
      <c r="BV107" s="190"/>
      <c r="BW107" s="189"/>
    </row>
    <row r="108" spans="1:75" x14ac:dyDescent="0.25">
      <c r="A108" s="195" t="s">
        <v>184</v>
      </c>
      <c r="B108" s="196"/>
      <c r="C108" s="522"/>
      <c r="D108" s="512">
        <v>379.19521092999997</v>
      </c>
      <c r="E108" s="78">
        <v>422.99763116000008</v>
      </c>
      <c r="F108" s="78">
        <v>460.73232408000013</v>
      </c>
      <c r="G108" s="79">
        <v>384.05872371000009</v>
      </c>
      <c r="H108" s="125"/>
      <c r="I108" s="512">
        <v>455.99882581000008</v>
      </c>
      <c r="J108" s="78">
        <v>461.40589312999998</v>
      </c>
      <c r="K108" s="78">
        <v>427.70017986999994</v>
      </c>
      <c r="L108" s="79">
        <v>373.20807560000003</v>
      </c>
      <c r="M108" s="125"/>
      <c r="N108" s="512">
        <v>429.53648691000001</v>
      </c>
      <c r="O108" s="78">
        <v>410.35375174000001</v>
      </c>
      <c r="P108" s="78">
        <v>465.23249498000001</v>
      </c>
      <c r="Q108" s="79">
        <v>401.28228182000004</v>
      </c>
      <c r="R108" s="125"/>
      <c r="S108" s="512">
        <v>451.17583296999999</v>
      </c>
      <c r="T108" s="78">
        <v>479.10393033000003</v>
      </c>
      <c r="U108" s="78">
        <v>610.38124004999986</v>
      </c>
      <c r="V108" s="79">
        <v>468.48757139999998</v>
      </c>
      <c r="W108" s="125"/>
      <c r="X108" s="512">
        <v>535.2770698600001</v>
      </c>
      <c r="Y108" s="78">
        <v>497.46929316000001</v>
      </c>
      <c r="Z108" s="78">
        <v>510.38552209999995</v>
      </c>
      <c r="AA108" s="79">
        <v>439.71907550999998</v>
      </c>
      <c r="AB108" s="125"/>
      <c r="AC108" s="512">
        <v>508.25525432854005</v>
      </c>
      <c r="AD108" s="78">
        <v>500.41043700854004</v>
      </c>
      <c r="AE108" s="78">
        <v>551.44785470854004</v>
      </c>
      <c r="AF108" s="79">
        <v>530.11629104411895</v>
      </c>
      <c r="AG108" s="125"/>
      <c r="AH108" s="512">
        <v>522.99590607999983</v>
      </c>
      <c r="AI108" s="78">
        <v>654.54126887999985</v>
      </c>
      <c r="AJ108" s="78">
        <v>777.15045238999983</v>
      </c>
      <c r="AK108" s="79">
        <v>605.12446199999999</v>
      </c>
      <c r="AL108" s="125"/>
      <c r="AM108" s="512">
        <v>560.44685858000003</v>
      </c>
      <c r="AN108" s="78">
        <v>579.67057380000006</v>
      </c>
      <c r="AO108" s="78">
        <v>607.49774844000001</v>
      </c>
      <c r="AP108" s="79">
        <v>537.83589049000011</v>
      </c>
      <c r="AQ108" s="986"/>
      <c r="AR108" s="512">
        <v>700.10929077000014</v>
      </c>
      <c r="AS108" s="78">
        <v>707.75899587000004</v>
      </c>
      <c r="AT108" s="78">
        <v>738.40907608999999</v>
      </c>
      <c r="AU108" s="79">
        <v>875.64637431000006</v>
      </c>
      <c r="AV108" s="986"/>
      <c r="AW108" s="512">
        <v>869.52299562999985</v>
      </c>
      <c r="AX108" s="78">
        <v>870.80976338000005</v>
      </c>
      <c r="AY108" s="78">
        <v>987.71019007000007</v>
      </c>
      <c r="AZ108" s="79">
        <v>994.18120237000016</v>
      </c>
      <c r="BA108" s="986"/>
      <c r="BB108" s="512">
        <v>1013.2341416200001</v>
      </c>
      <c r="BC108" s="78">
        <v>0</v>
      </c>
      <c r="BD108" s="78">
        <v>0</v>
      </c>
      <c r="BE108" s="79">
        <v>0</v>
      </c>
      <c r="BF108" s="986"/>
      <c r="BG108" s="512">
        <v>0</v>
      </c>
      <c r="BH108" s="78">
        <v>0</v>
      </c>
      <c r="BI108" s="78">
        <v>0</v>
      </c>
      <c r="BJ108" s="79">
        <v>0</v>
      </c>
      <c r="BK108" s="996"/>
      <c r="BL108" s="951">
        <f t="shared" ref="BL108:BL113" si="444">INDEX(D108:G108,1,COUNT(D108:G108))</f>
        <v>384.05872371000009</v>
      </c>
      <c r="BM108" s="952">
        <f t="shared" ref="BM108:BM113" si="445">INDEX(I108:L108,1,COUNT(I108:L108))</f>
        <v>373.20807560000003</v>
      </c>
      <c r="BN108" s="952">
        <f t="shared" ref="BN108:BN113" si="446">INDEX(N108:Q108,1,COUNT(N108:Q108))</f>
        <v>401.28228182000004</v>
      </c>
      <c r="BO108" s="952">
        <f t="shared" ref="BO108:BO113" si="447">INDEX(S108:V108,1,COUNT(S108:V108))</f>
        <v>468.48757139999998</v>
      </c>
      <c r="BP108" s="952">
        <f t="shared" ref="BP108:BP113" si="448">INDEX(X108:AA108,1,COUNT(X108:AA108))</f>
        <v>439.71907550999998</v>
      </c>
      <c r="BQ108" s="952">
        <f t="shared" ref="BQ108:BQ113" si="449">INDEX(AC108:AF108,1,COUNT(AC108:AF108))</f>
        <v>530.11629104411895</v>
      </c>
      <c r="BR108" s="952">
        <f t="shared" ref="BR108:BR113" si="450">INDEX(AH108:AK108,1,COUNT(AH108:AK108))</f>
        <v>605.12446199999999</v>
      </c>
      <c r="BS108" s="952">
        <f t="shared" ref="BS108:BS113" si="451">INDEX(AM108:AP108,1,COUNT(AM108:AP108))</f>
        <v>537.83589049000011</v>
      </c>
      <c r="BT108" s="952">
        <f t="shared" ref="BT108:BT113" si="452">INDEX(AR108:AU108,1,COUNT(AR108:AU108))</f>
        <v>875.64637431000006</v>
      </c>
      <c r="BU108" s="952">
        <f t="shared" ref="BU108:BU113" si="453">INDEX(AW108:AZ108,1,COUNT(AW108:AZ108))</f>
        <v>994.18120237000016</v>
      </c>
      <c r="BV108" s="952">
        <f>INDEX(BB108:BE108,1,COUNT(BB108:BE108))</f>
        <v>0</v>
      </c>
      <c r="BW108" s="953">
        <f>INDEX(BG108:BJ108,1,COUNT(BG108:BJ108))</f>
        <v>0</v>
      </c>
    </row>
    <row r="109" spans="1:75" x14ac:dyDescent="0.25">
      <c r="A109" s="195" t="s">
        <v>96</v>
      </c>
      <c r="B109" s="203"/>
      <c r="C109" s="204"/>
      <c r="D109" s="512">
        <v>449.78657198000002</v>
      </c>
      <c r="E109" s="78">
        <v>450.52749600999988</v>
      </c>
      <c r="F109" s="78">
        <v>420.71801175000002</v>
      </c>
      <c r="G109" s="79">
        <v>432.08015959999989</v>
      </c>
      <c r="H109" s="125"/>
      <c r="I109" s="512">
        <v>438.17448907000005</v>
      </c>
      <c r="J109" s="78">
        <v>426.21631437999997</v>
      </c>
      <c r="K109" s="78">
        <v>476.25302302999972</v>
      </c>
      <c r="L109" s="79">
        <v>506.57542708999989</v>
      </c>
      <c r="M109" s="125"/>
      <c r="N109" s="512">
        <v>548.69992294000008</v>
      </c>
      <c r="O109" s="78">
        <v>566.76895775000003</v>
      </c>
      <c r="P109" s="78">
        <v>515.92320201000007</v>
      </c>
      <c r="Q109" s="79">
        <v>516.04010408000011</v>
      </c>
      <c r="R109" s="125"/>
      <c r="S109" s="512">
        <v>558.70697244000007</v>
      </c>
      <c r="T109" s="78">
        <v>579.80064275999996</v>
      </c>
      <c r="U109" s="78">
        <v>659.08703866999986</v>
      </c>
      <c r="V109" s="79">
        <v>624.08713583000008</v>
      </c>
      <c r="W109" s="125"/>
      <c r="X109" s="512">
        <v>596.56631725999989</v>
      </c>
      <c r="Y109" s="78">
        <v>637.91844531000015</v>
      </c>
      <c r="Z109" s="78">
        <v>661.66402128999971</v>
      </c>
      <c r="AA109" s="79">
        <v>676.21327908000023</v>
      </c>
      <c r="AB109" s="125"/>
      <c r="AC109" s="512">
        <v>686.77078333263375</v>
      </c>
      <c r="AD109" s="78">
        <v>701.31536446263374</v>
      </c>
      <c r="AE109" s="78">
        <v>696.82285508263385</v>
      </c>
      <c r="AF109" s="79">
        <v>851.72408898363824</v>
      </c>
      <c r="AG109" s="125"/>
      <c r="AH109" s="512">
        <v>804.02163129999997</v>
      </c>
      <c r="AI109" s="78">
        <v>811.51837357000022</v>
      </c>
      <c r="AJ109" s="78">
        <v>770.18620773999999</v>
      </c>
      <c r="AK109" s="79">
        <v>861.19241648999991</v>
      </c>
      <c r="AL109" s="125"/>
      <c r="AM109" s="512">
        <v>778.70730902000003</v>
      </c>
      <c r="AN109" s="78">
        <v>732.11816384000031</v>
      </c>
      <c r="AO109" s="78">
        <v>741.5486378600001</v>
      </c>
      <c r="AP109" s="79">
        <v>768.17997177000007</v>
      </c>
      <c r="AQ109" s="986"/>
      <c r="AR109" s="512">
        <v>829.10654579999994</v>
      </c>
      <c r="AS109" s="78">
        <v>951.87121868000008</v>
      </c>
      <c r="AT109" s="78">
        <v>941.2401868799999</v>
      </c>
      <c r="AU109" s="79">
        <v>1034.3077119899999</v>
      </c>
      <c r="AV109" s="986"/>
      <c r="AW109" s="512">
        <v>1238.46672715</v>
      </c>
      <c r="AX109" s="78">
        <v>1227.7680929999999</v>
      </c>
      <c r="AY109" s="78">
        <v>1424.6469288700005</v>
      </c>
      <c r="AZ109" s="79">
        <v>1671.6622454600006</v>
      </c>
      <c r="BA109" s="986"/>
      <c r="BB109" s="512">
        <v>1654.9752780399999</v>
      </c>
      <c r="BC109" s="78">
        <v>0</v>
      </c>
      <c r="BD109" s="78">
        <v>0</v>
      </c>
      <c r="BE109" s="79">
        <v>0</v>
      </c>
      <c r="BF109" s="986"/>
      <c r="BG109" s="512">
        <v>0</v>
      </c>
      <c r="BH109" s="78">
        <v>0</v>
      </c>
      <c r="BI109" s="78">
        <v>0</v>
      </c>
      <c r="BJ109" s="79">
        <v>0</v>
      </c>
      <c r="BK109" s="996"/>
      <c r="BL109" s="951">
        <f t="shared" si="444"/>
        <v>432.08015959999989</v>
      </c>
      <c r="BM109" s="952">
        <f t="shared" si="445"/>
        <v>506.57542708999989</v>
      </c>
      <c r="BN109" s="952">
        <f t="shared" si="446"/>
        <v>516.04010408000011</v>
      </c>
      <c r="BO109" s="952">
        <f t="shared" si="447"/>
        <v>624.08713583000008</v>
      </c>
      <c r="BP109" s="952">
        <f t="shared" si="448"/>
        <v>676.21327908000023</v>
      </c>
      <c r="BQ109" s="952">
        <f t="shared" si="449"/>
        <v>851.72408898363824</v>
      </c>
      <c r="BR109" s="952">
        <f t="shared" si="450"/>
        <v>861.19241648999991</v>
      </c>
      <c r="BS109" s="952">
        <f t="shared" si="451"/>
        <v>768.17997177000007</v>
      </c>
      <c r="BT109" s="952">
        <f t="shared" si="452"/>
        <v>1034.3077119899999</v>
      </c>
      <c r="BU109" s="952">
        <f t="shared" si="453"/>
        <v>1671.6622454600006</v>
      </c>
      <c r="BV109" s="952">
        <f t="shared" ref="BV109:BV113" si="454">INDEX(BB109:BE109,1,COUNT(BB109:BE109))</f>
        <v>0</v>
      </c>
      <c r="BW109" s="953">
        <f t="shared" ref="BW109:BW113" si="455">INDEX(BG109:BJ109,1,COUNT(BG109:BJ109))</f>
        <v>0</v>
      </c>
    </row>
    <row r="110" spans="1:75" x14ac:dyDescent="0.25">
      <c r="A110" s="195" t="s">
        <v>185</v>
      </c>
      <c r="B110" s="205"/>
      <c r="C110" s="204"/>
      <c r="D110" s="512">
        <v>138.06795860999998</v>
      </c>
      <c r="E110" s="78">
        <v>145.82573678000003</v>
      </c>
      <c r="F110" s="78">
        <v>143.28955218000002</v>
      </c>
      <c r="G110" s="79">
        <v>141.92314910000002</v>
      </c>
      <c r="H110" s="125"/>
      <c r="I110" s="512">
        <v>131.84127560000002</v>
      </c>
      <c r="J110" s="78">
        <v>124.6811067</v>
      </c>
      <c r="K110" s="78">
        <v>127.99281380999999</v>
      </c>
      <c r="L110" s="79">
        <v>130.13106711</v>
      </c>
      <c r="M110" s="125"/>
      <c r="N110" s="512">
        <v>115.55933403999997</v>
      </c>
      <c r="O110" s="78">
        <v>116.00004140999999</v>
      </c>
      <c r="P110" s="78">
        <v>109.00148682999999</v>
      </c>
      <c r="Q110" s="79">
        <v>106.79279064000001</v>
      </c>
      <c r="R110" s="125"/>
      <c r="S110" s="512">
        <v>105.07621899000002</v>
      </c>
      <c r="T110" s="78">
        <v>106.14470982</v>
      </c>
      <c r="U110" s="78">
        <v>109.16165019999998</v>
      </c>
      <c r="V110" s="79">
        <v>91.362490539999996</v>
      </c>
      <c r="W110" s="125"/>
      <c r="X110" s="512">
        <v>83.878464730000005</v>
      </c>
      <c r="Y110" s="78">
        <v>83.52819581</v>
      </c>
      <c r="Z110" s="78">
        <v>101.29324469000001</v>
      </c>
      <c r="AA110" s="79">
        <v>109.40429915000001</v>
      </c>
      <c r="AB110" s="125"/>
      <c r="AC110" s="512">
        <v>125.29303702000001</v>
      </c>
      <c r="AD110" s="78">
        <v>133.01017702000001</v>
      </c>
      <c r="AE110" s="78">
        <v>149.08581416999999</v>
      </c>
      <c r="AF110" s="79">
        <v>181.61203291999999</v>
      </c>
      <c r="AG110" s="125"/>
      <c r="AH110" s="512">
        <v>151.0090261</v>
      </c>
      <c r="AI110" s="78">
        <v>162.06927837000003</v>
      </c>
      <c r="AJ110" s="78">
        <v>169.89629339000001</v>
      </c>
      <c r="AK110" s="79">
        <v>578.72166513000002</v>
      </c>
      <c r="AL110" s="125"/>
      <c r="AM110" s="512">
        <v>582.46802011</v>
      </c>
      <c r="AN110" s="78">
        <v>577.70311612000012</v>
      </c>
      <c r="AO110" s="78">
        <v>585.76652169999988</v>
      </c>
      <c r="AP110" s="79">
        <v>586.00414320999994</v>
      </c>
      <c r="AQ110" s="986"/>
      <c r="AR110" s="512">
        <v>712.12194737000027</v>
      </c>
      <c r="AS110" s="78">
        <v>665.06677738000019</v>
      </c>
      <c r="AT110" s="78">
        <v>642.43490293000002</v>
      </c>
      <c r="AU110" s="79">
        <v>741.68287746999988</v>
      </c>
      <c r="AV110" s="986"/>
      <c r="AW110" s="512">
        <v>693.35775840999986</v>
      </c>
      <c r="AX110" s="78">
        <v>688.50939456999993</v>
      </c>
      <c r="AY110" s="78">
        <v>648.18738586999984</v>
      </c>
      <c r="AZ110" s="79">
        <v>655.11023322000005</v>
      </c>
      <c r="BA110" s="986"/>
      <c r="BB110" s="512">
        <v>774.48721439000008</v>
      </c>
      <c r="BC110" s="78">
        <v>0</v>
      </c>
      <c r="BD110" s="78">
        <v>0</v>
      </c>
      <c r="BE110" s="79">
        <v>0</v>
      </c>
      <c r="BF110" s="986"/>
      <c r="BG110" s="512">
        <v>0</v>
      </c>
      <c r="BH110" s="78">
        <v>0</v>
      </c>
      <c r="BI110" s="78">
        <v>0</v>
      </c>
      <c r="BJ110" s="79">
        <v>0</v>
      </c>
      <c r="BK110" s="996"/>
      <c r="BL110" s="951">
        <f t="shared" si="444"/>
        <v>141.92314910000002</v>
      </c>
      <c r="BM110" s="952">
        <f t="shared" si="445"/>
        <v>130.13106711</v>
      </c>
      <c r="BN110" s="952">
        <f t="shared" si="446"/>
        <v>106.79279064000001</v>
      </c>
      <c r="BO110" s="952">
        <f t="shared" si="447"/>
        <v>91.362490539999996</v>
      </c>
      <c r="BP110" s="952">
        <f t="shared" si="448"/>
        <v>109.40429915000001</v>
      </c>
      <c r="BQ110" s="952">
        <f t="shared" si="449"/>
        <v>181.61203291999999</v>
      </c>
      <c r="BR110" s="952">
        <f t="shared" si="450"/>
        <v>578.72166513000002</v>
      </c>
      <c r="BS110" s="952">
        <f t="shared" si="451"/>
        <v>586.00414320999994</v>
      </c>
      <c r="BT110" s="952">
        <f t="shared" si="452"/>
        <v>741.68287746999988</v>
      </c>
      <c r="BU110" s="952">
        <f t="shared" si="453"/>
        <v>655.11023322000005</v>
      </c>
      <c r="BV110" s="952">
        <f t="shared" si="454"/>
        <v>0</v>
      </c>
      <c r="BW110" s="953">
        <f t="shared" si="455"/>
        <v>0</v>
      </c>
    </row>
    <row r="111" spans="1:75" x14ac:dyDescent="0.25">
      <c r="A111" s="195" t="s">
        <v>132</v>
      </c>
      <c r="B111" s="203"/>
      <c r="C111" s="204"/>
      <c r="D111" s="512">
        <v>97.577187910000006</v>
      </c>
      <c r="E111" s="78">
        <v>93.94888752</v>
      </c>
      <c r="F111" s="78">
        <v>92.369722410000008</v>
      </c>
      <c r="G111" s="79">
        <v>100.30861633000002</v>
      </c>
      <c r="H111" s="125"/>
      <c r="I111" s="512">
        <v>101.78313528</v>
      </c>
      <c r="J111" s="78">
        <v>100.35709205000002</v>
      </c>
      <c r="K111" s="78">
        <v>97.539767150000017</v>
      </c>
      <c r="L111" s="79">
        <v>98.72841191000002</v>
      </c>
      <c r="M111" s="125"/>
      <c r="N111" s="512">
        <v>106.66392569000001</v>
      </c>
      <c r="O111" s="78">
        <v>106.78423976999999</v>
      </c>
      <c r="P111" s="78">
        <v>108.40913215999998</v>
      </c>
      <c r="Q111" s="79">
        <v>123.17636541999997</v>
      </c>
      <c r="R111" s="125"/>
      <c r="S111" s="512">
        <v>119.71180106999999</v>
      </c>
      <c r="T111" s="78">
        <v>120.28774045999999</v>
      </c>
      <c r="U111" s="78">
        <v>119.54791161000001</v>
      </c>
      <c r="V111" s="79">
        <v>130.71966863</v>
      </c>
      <c r="W111" s="125"/>
      <c r="X111" s="512">
        <v>139.33723712999998</v>
      </c>
      <c r="Y111" s="78">
        <v>134.18792550999999</v>
      </c>
      <c r="Z111" s="78">
        <v>130.64725970000001</v>
      </c>
      <c r="AA111" s="79">
        <v>134.45321821000002</v>
      </c>
      <c r="AB111" s="125"/>
      <c r="AC111" s="512">
        <v>136.34899849000001</v>
      </c>
      <c r="AD111" s="78">
        <v>152.00349732000001</v>
      </c>
      <c r="AE111" s="78">
        <v>146.32596602000004</v>
      </c>
      <c r="AF111" s="79">
        <v>162.52266041000001</v>
      </c>
      <c r="AG111" s="125"/>
      <c r="AH111" s="512">
        <v>140.82009092000001</v>
      </c>
      <c r="AI111" s="78">
        <v>142.19433586000002</v>
      </c>
      <c r="AJ111" s="78">
        <v>138.1200278</v>
      </c>
      <c r="AK111" s="79">
        <v>140.61635377000002</v>
      </c>
      <c r="AL111" s="125"/>
      <c r="AM111" s="512">
        <v>137.32652157999999</v>
      </c>
      <c r="AN111" s="78">
        <v>161.34391323</v>
      </c>
      <c r="AO111" s="78">
        <v>154.70672092999999</v>
      </c>
      <c r="AP111" s="79">
        <v>162.66468079999999</v>
      </c>
      <c r="AQ111" s="986"/>
      <c r="AR111" s="512">
        <v>164.37278146</v>
      </c>
      <c r="AS111" s="78">
        <v>173.07065384999999</v>
      </c>
      <c r="AT111" s="78">
        <v>158.32476313000001</v>
      </c>
      <c r="AU111" s="79">
        <v>157.85782627</v>
      </c>
      <c r="AV111" s="986"/>
      <c r="AW111" s="512">
        <v>148.09956657999999</v>
      </c>
      <c r="AX111" s="78">
        <v>74.622274569999988</v>
      </c>
      <c r="AY111" s="78">
        <v>71.95068501999998</v>
      </c>
      <c r="AZ111" s="79">
        <v>62.139923820000007</v>
      </c>
      <c r="BA111" s="986"/>
      <c r="BB111" s="512">
        <v>65.600035219999995</v>
      </c>
      <c r="BC111" s="78">
        <v>0</v>
      </c>
      <c r="BD111" s="78">
        <v>0</v>
      </c>
      <c r="BE111" s="79">
        <v>0</v>
      </c>
      <c r="BF111" s="986"/>
      <c r="BG111" s="512">
        <v>0</v>
      </c>
      <c r="BH111" s="78">
        <v>0</v>
      </c>
      <c r="BI111" s="78">
        <v>0</v>
      </c>
      <c r="BJ111" s="79">
        <v>0</v>
      </c>
      <c r="BK111" s="996"/>
      <c r="BL111" s="951">
        <f t="shared" si="444"/>
        <v>100.30861633000002</v>
      </c>
      <c r="BM111" s="952">
        <f t="shared" si="445"/>
        <v>98.72841191000002</v>
      </c>
      <c r="BN111" s="952">
        <f t="shared" si="446"/>
        <v>123.17636541999997</v>
      </c>
      <c r="BO111" s="952">
        <f t="shared" si="447"/>
        <v>130.71966863</v>
      </c>
      <c r="BP111" s="952">
        <f t="shared" si="448"/>
        <v>134.45321821000002</v>
      </c>
      <c r="BQ111" s="952">
        <f t="shared" si="449"/>
        <v>162.52266041000001</v>
      </c>
      <c r="BR111" s="952">
        <f t="shared" si="450"/>
        <v>140.61635377000002</v>
      </c>
      <c r="BS111" s="952">
        <f t="shared" si="451"/>
        <v>162.66468079999999</v>
      </c>
      <c r="BT111" s="952">
        <f t="shared" si="452"/>
        <v>157.85782627</v>
      </c>
      <c r="BU111" s="952">
        <f t="shared" si="453"/>
        <v>62.139923820000007</v>
      </c>
      <c r="BV111" s="952">
        <f t="shared" si="454"/>
        <v>0</v>
      </c>
      <c r="BW111" s="953">
        <f t="shared" si="455"/>
        <v>0</v>
      </c>
    </row>
    <row r="112" spans="1:75" x14ac:dyDescent="0.25">
      <c r="A112" s="689" t="s">
        <v>188</v>
      </c>
      <c r="B112" s="173"/>
      <c r="C112" s="204"/>
      <c r="D112" s="512">
        <v>0</v>
      </c>
      <c r="E112" s="78">
        <v>0</v>
      </c>
      <c r="F112" s="78">
        <v>0</v>
      </c>
      <c r="G112" s="79">
        <v>0</v>
      </c>
      <c r="H112" s="125"/>
      <c r="I112" s="512">
        <v>0</v>
      </c>
      <c r="J112" s="78">
        <v>0</v>
      </c>
      <c r="K112" s="78">
        <v>0</v>
      </c>
      <c r="L112" s="79">
        <v>0</v>
      </c>
      <c r="M112" s="125"/>
      <c r="N112" s="512">
        <v>0</v>
      </c>
      <c r="O112" s="78">
        <v>0</v>
      </c>
      <c r="P112" s="78">
        <v>0</v>
      </c>
      <c r="Q112" s="79">
        <v>0</v>
      </c>
      <c r="R112" s="125"/>
      <c r="S112" s="512">
        <v>0</v>
      </c>
      <c r="T112" s="78">
        <v>0</v>
      </c>
      <c r="U112" s="78">
        <v>0</v>
      </c>
      <c r="V112" s="79">
        <v>0</v>
      </c>
      <c r="W112" s="125"/>
      <c r="X112" s="512">
        <v>0</v>
      </c>
      <c r="Y112" s="78">
        <v>0</v>
      </c>
      <c r="Z112" s="78">
        <v>0</v>
      </c>
      <c r="AA112" s="79">
        <v>0</v>
      </c>
      <c r="AB112" s="125"/>
      <c r="AC112" s="512">
        <v>0</v>
      </c>
      <c r="AD112" s="78">
        <v>0</v>
      </c>
      <c r="AE112" s="78">
        <v>0</v>
      </c>
      <c r="AF112" s="79">
        <v>0</v>
      </c>
      <c r="AG112" s="125"/>
      <c r="AH112" s="512">
        <v>0</v>
      </c>
      <c r="AI112" s="78">
        <v>0</v>
      </c>
      <c r="AJ112" s="78">
        <v>0</v>
      </c>
      <c r="AK112" s="79">
        <v>0</v>
      </c>
      <c r="AL112" s="125"/>
      <c r="AM112" s="512">
        <v>37.208359850000001</v>
      </c>
      <c r="AN112" s="78">
        <v>35.489559570000004</v>
      </c>
      <c r="AO112" s="78">
        <v>40.097292420000002</v>
      </c>
      <c r="AP112" s="79">
        <v>37.137319990000009</v>
      </c>
      <c r="AQ112" s="986"/>
      <c r="AR112" s="512">
        <v>38.15168688</v>
      </c>
      <c r="AS112" s="78">
        <v>40.102775410000007</v>
      </c>
      <c r="AT112" s="78">
        <v>41.683626609999997</v>
      </c>
      <c r="AU112" s="79">
        <v>45.829304379999996</v>
      </c>
      <c r="AV112" s="986"/>
      <c r="AW112" s="512">
        <v>43.610568399999991</v>
      </c>
      <c r="AX112" s="78">
        <v>35.75759940999999</v>
      </c>
      <c r="AY112" s="78">
        <v>36.499712459999984</v>
      </c>
      <c r="AZ112" s="79">
        <v>31.871181059999984</v>
      </c>
      <c r="BA112" s="986"/>
      <c r="BB112" s="512">
        <v>26.444326960000001</v>
      </c>
      <c r="BC112" s="78">
        <v>0</v>
      </c>
      <c r="BD112" s="78">
        <v>0</v>
      </c>
      <c r="BE112" s="79">
        <v>0</v>
      </c>
      <c r="BF112" s="986"/>
      <c r="BG112" s="512">
        <v>0</v>
      </c>
      <c r="BH112" s="78">
        <v>0</v>
      </c>
      <c r="BI112" s="78">
        <v>0</v>
      </c>
      <c r="BJ112" s="79">
        <v>0</v>
      </c>
      <c r="BK112" s="996"/>
      <c r="BL112" s="951">
        <f t="shared" si="444"/>
        <v>0</v>
      </c>
      <c r="BM112" s="952">
        <f t="shared" si="445"/>
        <v>0</v>
      </c>
      <c r="BN112" s="952">
        <f t="shared" si="446"/>
        <v>0</v>
      </c>
      <c r="BO112" s="952">
        <f t="shared" si="447"/>
        <v>0</v>
      </c>
      <c r="BP112" s="952">
        <f t="shared" si="448"/>
        <v>0</v>
      </c>
      <c r="BQ112" s="952">
        <f t="shared" si="449"/>
        <v>0</v>
      </c>
      <c r="BR112" s="952">
        <f t="shared" si="450"/>
        <v>0</v>
      </c>
      <c r="BS112" s="952">
        <f t="shared" si="451"/>
        <v>37.137319990000009</v>
      </c>
      <c r="BT112" s="952">
        <f t="shared" si="452"/>
        <v>45.829304379999996</v>
      </c>
      <c r="BU112" s="952">
        <f t="shared" si="453"/>
        <v>31.871181059999984</v>
      </c>
      <c r="BV112" s="952">
        <f t="shared" si="454"/>
        <v>0</v>
      </c>
      <c r="BW112" s="953">
        <f t="shared" si="455"/>
        <v>0</v>
      </c>
    </row>
    <row r="113" spans="1:75" x14ac:dyDescent="0.25">
      <c r="A113" s="206" t="s">
        <v>189</v>
      </c>
      <c r="B113" s="203"/>
      <c r="C113" s="204"/>
      <c r="D113" s="512">
        <v>1549.8232153899994</v>
      </c>
      <c r="E113" s="78">
        <v>1574.5691088299993</v>
      </c>
      <c r="F113" s="78">
        <v>1556.0492917399993</v>
      </c>
      <c r="G113" s="79">
        <v>1646.507600409999</v>
      </c>
      <c r="H113" s="125"/>
      <c r="I113" s="512">
        <v>1636.7956082799999</v>
      </c>
      <c r="J113" s="78">
        <v>1654.5260509900004</v>
      </c>
      <c r="K113" s="78">
        <v>1659.0110301499997</v>
      </c>
      <c r="L113" s="79">
        <v>1685.2947379300001</v>
      </c>
      <c r="M113" s="125"/>
      <c r="N113" s="512">
        <v>1660.5017538900004</v>
      </c>
      <c r="O113" s="78">
        <v>1649.8204728700005</v>
      </c>
      <c r="P113" s="78">
        <v>1663.5940450200003</v>
      </c>
      <c r="Q113" s="79">
        <v>1669.1618165299997</v>
      </c>
      <c r="R113" s="125"/>
      <c r="S113" s="512">
        <v>1717.7595811000006</v>
      </c>
      <c r="T113" s="78">
        <v>1695.5874515300006</v>
      </c>
      <c r="U113" s="78">
        <v>1793.1452427400002</v>
      </c>
      <c r="V113" s="79">
        <v>1744.4360400299997</v>
      </c>
      <c r="W113" s="125"/>
      <c r="X113" s="512">
        <v>1713.5784027200002</v>
      </c>
      <c r="Y113" s="78">
        <v>1677.1652147600003</v>
      </c>
      <c r="Z113" s="78">
        <v>1697.1598634300003</v>
      </c>
      <c r="AA113" s="79">
        <v>1778.0979269900006</v>
      </c>
      <c r="AB113" s="125"/>
      <c r="AC113" s="512">
        <v>1811.1457410400008</v>
      </c>
      <c r="AD113" s="78">
        <v>1909.3098795800008</v>
      </c>
      <c r="AE113" s="78">
        <v>1956.813392230001</v>
      </c>
      <c r="AF113" s="79">
        <v>2114.5273125600011</v>
      </c>
      <c r="AG113" s="125"/>
      <c r="AH113" s="512">
        <v>2207.6436580199997</v>
      </c>
      <c r="AI113" s="78">
        <v>2450.5476425300008</v>
      </c>
      <c r="AJ113" s="78">
        <v>2542.30610239</v>
      </c>
      <c r="AK113" s="79">
        <v>2556.1799411300003</v>
      </c>
      <c r="AL113" s="125"/>
      <c r="AM113" s="512">
        <v>2577.0527829199996</v>
      </c>
      <c r="AN113" s="78">
        <v>2563.7216329399998</v>
      </c>
      <c r="AO113" s="78">
        <v>2660.1085511900001</v>
      </c>
      <c r="AP113" s="79">
        <v>2635.4472070299998</v>
      </c>
      <c r="AQ113" s="986"/>
      <c r="AR113" s="512">
        <v>2948.31829677</v>
      </c>
      <c r="AS113" s="78">
        <v>2962.3715029</v>
      </c>
      <c r="AT113" s="78">
        <v>2994.0802819299993</v>
      </c>
      <c r="AU113" s="79">
        <v>2881.3610831499996</v>
      </c>
      <c r="AV113" s="986"/>
      <c r="AW113" s="512">
        <v>2979.8176023699989</v>
      </c>
      <c r="AX113" s="78">
        <v>2785.5131210600002</v>
      </c>
      <c r="AY113" s="78">
        <v>2880.1589371900004</v>
      </c>
      <c r="AZ113" s="79">
        <v>2967.3057430300009</v>
      </c>
      <c r="BA113" s="986"/>
      <c r="BB113" s="512">
        <v>2740.874043400001</v>
      </c>
      <c r="BC113" s="78">
        <v>0</v>
      </c>
      <c r="BD113" s="78">
        <v>0</v>
      </c>
      <c r="BE113" s="79">
        <v>0</v>
      </c>
      <c r="BF113" s="986"/>
      <c r="BG113" s="512">
        <v>0</v>
      </c>
      <c r="BH113" s="78">
        <v>0</v>
      </c>
      <c r="BI113" s="78">
        <v>0</v>
      </c>
      <c r="BJ113" s="79">
        <v>0</v>
      </c>
      <c r="BK113" s="996"/>
      <c r="BL113" s="951">
        <f t="shared" si="444"/>
        <v>1646.507600409999</v>
      </c>
      <c r="BM113" s="952">
        <f t="shared" si="445"/>
        <v>1685.2947379300001</v>
      </c>
      <c r="BN113" s="952">
        <f t="shared" si="446"/>
        <v>1669.1618165299997</v>
      </c>
      <c r="BO113" s="952">
        <f t="shared" si="447"/>
        <v>1744.4360400299997</v>
      </c>
      <c r="BP113" s="952">
        <f t="shared" si="448"/>
        <v>1778.0979269900006</v>
      </c>
      <c r="BQ113" s="952">
        <f t="shared" si="449"/>
        <v>2114.5273125600011</v>
      </c>
      <c r="BR113" s="952">
        <f t="shared" si="450"/>
        <v>2556.1799411300003</v>
      </c>
      <c r="BS113" s="952">
        <f t="shared" si="451"/>
        <v>2635.4472070299998</v>
      </c>
      <c r="BT113" s="952">
        <f t="shared" si="452"/>
        <v>2881.3610831499996</v>
      </c>
      <c r="BU113" s="952">
        <f t="shared" si="453"/>
        <v>2967.3057430300009</v>
      </c>
      <c r="BV113" s="952">
        <f t="shared" si="454"/>
        <v>0</v>
      </c>
      <c r="BW113" s="953">
        <f t="shared" si="455"/>
        <v>0</v>
      </c>
    </row>
    <row r="114" spans="1:75" s="113" customFormat="1" x14ac:dyDescent="0.25">
      <c r="A114" s="208" t="s">
        <v>190</v>
      </c>
      <c r="B114" s="205"/>
      <c r="C114" s="209"/>
      <c r="D114" s="954">
        <f>SUM(D108:D113)</f>
        <v>2614.4501448199994</v>
      </c>
      <c r="E114" s="955">
        <f t="shared" ref="E114:G114" si="456">SUM(E108:E113)</f>
        <v>2687.8688602999991</v>
      </c>
      <c r="F114" s="955">
        <f t="shared" si="456"/>
        <v>2673.1589021599993</v>
      </c>
      <c r="G114" s="956">
        <f t="shared" si="456"/>
        <v>2704.8782491499987</v>
      </c>
      <c r="H114" s="989"/>
      <c r="I114" s="954">
        <f>SUM(I108:I113)</f>
        <v>2764.5933340399997</v>
      </c>
      <c r="J114" s="955">
        <f t="shared" ref="J114:L114" si="457">SUM(J108:J113)</f>
        <v>2767.1864572500003</v>
      </c>
      <c r="K114" s="955">
        <f t="shared" si="457"/>
        <v>2788.4968140099991</v>
      </c>
      <c r="L114" s="956">
        <f t="shared" si="457"/>
        <v>2793.9377196400001</v>
      </c>
      <c r="M114" s="989"/>
      <c r="N114" s="954">
        <f>SUM(N108:N113)</f>
        <v>2860.9614234700002</v>
      </c>
      <c r="O114" s="955">
        <f t="shared" ref="O114:Q114" si="458">SUM(O108:O113)</f>
        <v>2849.7274635400004</v>
      </c>
      <c r="P114" s="955">
        <f t="shared" si="458"/>
        <v>2862.1603610000002</v>
      </c>
      <c r="Q114" s="956">
        <f t="shared" si="458"/>
        <v>2816.45335849</v>
      </c>
      <c r="R114" s="989"/>
      <c r="S114" s="954">
        <f>SUM(S108:S113)</f>
        <v>2952.4304065700007</v>
      </c>
      <c r="T114" s="955">
        <f t="shared" ref="T114:V114" si="459">SUM(T108:T113)</f>
        <v>2980.9244749000004</v>
      </c>
      <c r="U114" s="955">
        <f t="shared" si="459"/>
        <v>3291.3230832700001</v>
      </c>
      <c r="V114" s="956">
        <f t="shared" si="459"/>
        <v>3059.0929064299999</v>
      </c>
      <c r="W114" s="989"/>
      <c r="X114" s="954">
        <f>SUM(X108:X113)</f>
        <v>3068.6374917000003</v>
      </c>
      <c r="Y114" s="955">
        <f t="shared" ref="Y114:AA114" si="460">SUM(Y108:Y113)</f>
        <v>3030.2690745500004</v>
      </c>
      <c r="Z114" s="955">
        <f t="shared" si="460"/>
        <v>3101.14991121</v>
      </c>
      <c r="AA114" s="956">
        <f t="shared" si="460"/>
        <v>3137.8877989400007</v>
      </c>
      <c r="AB114" s="989"/>
      <c r="AC114" s="954">
        <f>SUM(AC108:AC113)</f>
        <v>3267.8138142111748</v>
      </c>
      <c r="AD114" s="997">
        <f t="shared" ref="AD114:AF114" si="461">SUM(AD108:AD113)</f>
        <v>3396.0493553911747</v>
      </c>
      <c r="AE114" s="997">
        <f t="shared" si="461"/>
        <v>3500.4958822111748</v>
      </c>
      <c r="AF114" s="956">
        <f t="shared" si="461"/>
        <v>3840.5023859177581</v>
      </c>
      <c r="AG114" s="989"/>
      <c r="AH114" s="954">
        <f>SUM(AH108:AH113)</f>
        <v>3826.4903124199996</v>
      </c>
      <c r="AI114" s="997">
        <f t="shared" ref="AI114:AK114" si="462">SUM(AI108:AI113)</f>
        <v>4220.870899210001</v>
      </c>
      <c r="AJ114" s="997">
        <f t="shared" si="462"/>
        <v>4397.6590837099993</v>
      </c>
      <c r="AK114" s="956">
        <f t="shared" si="462"/>
        <v>4741.8348385200006</v>
      </c>
      <c r="AL114" s="989"/>
      <c r="AM114" s="954">
        <f>SUM(AM108:AM113)</f>
        <v>4673.2098520599993</v>
      </c>
      <c r="AN114" s="997">
        <f t="shared" ref="AN114:AP114" si="463">SUM(AN108:AN113)</f>
        <v>4650.0469595000004</v>
      </c>
      <c r="AO114" s="997">
        <f t="shared" si="463"/>
        <v>4789.7254725399998</v>
      </c>
      <c r="AP114" s="956">
        <f t="shared" si="463"/>
        <v>4727.2692132899992</v>
      </c>
      <c r="AQ114" s="996"/>
      <c r="AR114" s="954">
        <f>SUM(AR108:AR113)</f>
        <v>5392.180549050001</v>
      </c>
      <c r="AS114" s="997">
        <f t="shared" ref="AS114:AU114" si="464">SUM(AS108:AS113)</f>
        <v>5500.2419240899999</v>
      </c>
      <c r="AT114" s="997">
        <f t="shared" si="464"/>
        <v>5516.1728375699986</v>
      </c>
      <c r="AU114" s="956">
        <f t="shared" si="464"/>
        <v>5736.6851775699997</v>
      </c>
      <c r="AV114" s="996"/>
      <c r="AW114" s="954">
        <f>SUM(AW108:AW113)</f>
        <v>5972.875218539999</v>
      </c>
      <c r="AX114" s="997">
        <f t="shared" ref="AX114:AZ114" si="465">SUM(AX108:AX113)</f>
        <v>5682.9802459900002</v>
      </c>
      <c r="AY114" s="997">
        <f t="shared" si="465"/>
        <v>6049.1538394800009</v>
      </c>
      <c r="AZ114" s="956">
        <f t="shared" si="465"/>
        <v>6382.2705289600017</v>
      </c>
      <c r="BA114" s="996"/>
      <c r="BB114" s="954">
        <f>SUM(BB108:BB113)</f>
        <v>6275.6150396300018</v>
      </c>
      <c r="BC114" s="997">
        <f t="shared" ref="BC114:BE114" si="466">SUM(BC108:BC113)</f>
        <v>0</v>
      </c>
      <c r="BD114" s="997">
        <f t="shared" si="466"/>
        <v>0</v>
      </c>
      <c r="BE114" s="956">
        <f t="shared" si="466"/>
        <v>0</v>
      </c>
      <c r="BF114" s="996"/>
      <c r="BG114" s="954">
        <f>SUM(BG108:BG113)</f>
        <v>0</v>
      </c>
      <c r="BH114" s="997">
        <f t="shared" ref="BH114:BJ114" si="467">SUM(BH108:BH113)</f>
        <v>0</v>
      </c>
      <c r="BI114" s="997">
        <f t="shared" si="467"/>
        <v>0</v>
      </c>
      <c r="BJ114" s="956">
        <f t="shared" si="467"/>
        <v>0</v>
      </c>
      <c r="BK114" s="996"/>
      <c r="BL114" s="959">
        <f>SUM(BL108:BL113)</f>
        <v>2704.8782491499987</v>
      </c>
      <c r="BM114" s="955">
        <f t="shared" ref="BM114:BW114" si="468">SUM(BM108:BM113)</f>
        <v>2793.9377196400001</v>
      </c>
      <c r="BN114" s="955">
        <f t="shared" si="468"/>
        <v>2816.45335849</v>
      </c>
      <c r="BO114" s="955">
        <f t="shared" si="468"/>
        <v>3059.0929064299999</v>
      </c>
      <c r="BP114" s="955">
        <f t="shared" si="468"/>
        <v>3137.8877989400007</v>
      </c>
      <c r="BQ114" s="955">
        <f t="shared" si="468"/>
        <v>3840.5023859177581</v>
      </c>
      <c r="BR114" s="955">
        <f t="shared" si="468"/>
        <v>4741.8348385200006</v>
      </c>
      <c r="BS114" s="955">
        <f t="shared" si="468"/>
        <v>4727.2692132899992</v>
      </c>
      <c r="BT114" s="955">
        <f t="shared" si="468"/>
        <v>5736.6851775699997</v>
      </c>
      <c r="BU114" s="955">
        <f t="shared" si="468"/>
        <v>6382.2705289600017</v>
      </c>
      <c r="BV114" s="955">
        <f t="shared" si="468"/>
        <v>0</v>
      </c>
      <c r="BW114" s="998">
        <f t="shared" si="468"/>
        <v>0</v>
      </c>
    </row>
    <row r="115" spans="1:75" x14ac:dyDescent="0.25">
      <c r="A115" s="188"/>
      <c r="B115" s="203"/>
      <c r="C115" s="204"/>
      <c r="D115" s="951"/>
      <c r="E115" s="952"/>
      <c r="F115" s="952"/>
      <c r="G115" s="960"/>
      <c r="H115" s="999"/>
      <c r="I115" s="951"/>
      <c r="J115" s="952"/>
      <c r="K115" s="952"/>
      <c r="L115" s="960"/>
      <c r="M115" s="999"/>
      <c r="N115" s="951"/>
      <c r="O115" s="952"/>
      <c r="P115" s="952"/>
      <c r="Q115" s="960"/>
      <c r="R115" s="999"/>
      <c r="S115" s="951"/>
      <c r="T115" s="952"/>
      <c r="U115" s="952"/>
      <c r="V115" s="960"/>
      <c r="W115" s="999"/>
      <c r="X115" s="951"/>
      <c r="Y115" s="952"/>
      <c r="Z115" s="952"/>
      <c r="AA115" s="960"/>
      <c r="AB115" s="999"/>
      <c r="AC115" s="951"/>
      <c r="AD115" s="952"/>
      <c r="AE115" s="952"/>
      <c r="AF115" s="960"/>
      <c r="AG115" s="999"/>
      <c r="AH115" s="951"/>
      <c r="AI115" s="952"/>
      <c r="AJ115" s="952"/>
      <c r="AK115" s="960"/>
      <c r="AL115" s="999"/>
      <c r="AM115" s="951"/>
      <c r="AN115" s="952"/>
      <c r="AO115" s="952"/>
      <c r="AP115" s="960"/>
      <c r="AQ115" s="996"/>
      <c r="AR115" s="951"/>
      <c r="AS115" s="952"/>
      <c r="AT115" s="952"/>
      <c r="AU115" s="960"/>
      <c r="AV115" s="996"/>
      <c r="AW115" s="951"/>
      <c r="AX115" s="952"/>
      <c r="AY115" s="952"/>
      <c r="AZ115" s="960"/>
      <c r="BA115" s="996"/>
      <c r="BB115" s="951"/>
      <c r="BC115" s="952"/>
      <c r="BD115" s="952"/>
      <c r="BE115" s="960"/>
      <c r="BF115" s="996"/>
      <c r="BG115" s="951"/>
      <c r="BH115" s="952"/>
      <c r="BI115" s="952"/>
      <c r="BJ115" s="960"/>
      <c r="BK115" s="996"/>
      <c r="BL115" s="951"/>
      <c r="BM115" s="952"/>
      <c r="BN115" s="952"/>
      <c r="BO115" s="952"/>
      <c r="BP115" s="952"/>
      <c r="BQ115" s="952"/>
      <c r="BR115" s="952"/>
      <c r="BS115" s="952"/>
      <c r="BT115" s="952"/>
      <c r="BU115" s="952"/>
      <c r="BV115" s="952"/>
      <c r="BW115" s="1000"/>
    </row>
    <row r="116" spans="1:75" x14ac:dyDescent="0.25">
      <c r="A116" s="188" t="s">
        <v>191</v>
      </c>
      <c r="B116" s="203"/>
      <c r="C116" s="204"/>
      <c r="D116" s="951"/>
      <c r="E116" s="952"/>
      <c r="F116" s="952"/>
      <c r="G116" s="960"/>
      <c r="H116" s="999"/>
      <c r="I116" s="951"/>
      <c r="J116" s="952"/>
      <c r="K116" s="952"/>
      <c r="L116" s="960"/>
      <c r="M116" s="999"/>
      <c r="N116" s="951"/>
      <c r="O116" s="952"/>
      <c r="P116" s="952"/>
      <c r="Q116" s="960"/>
      <c r="R116" s="999"/>
      <c r="S116" s="951"/>
      <c r="T116" s="952"/>
      <c r="U116" s="952"/>
      <c r="V116" s="960"/>
      <c r="W116" s="999"/>
      <c r="X116" s="951"/>
      <c r="Y116" s="952"/>
      <c r="Z116" s="952"/>
      <c r="AA116" s="960"/>
      <c r="AB116" s="999"/>
      <c r="AC116" s="951"/>
      <c r="AD116" s="952"/>
      <c r="AE116" s="952"/>
      <c r="AF116" s="960"/>
      <c r="AG116" s="999"/>
      <c r="AH116" s="951"/>
      <c r="AI116" s="952"/>
      <c r="AJ116" s="952"/>
      <c r="AK116" s="960"/>
      <c r="AL116" s="999"/>
      <c r="AM116" s="951"/>
      <c r="AN116" s="952"/>
      <c r="AO116" s="952"/>
      <c r="AP116" s="960"/>
      <c r="AQ116" s="996"/>
      <c r="AR116" s="951"/>
      <c r="AS116" s="952"/>
      <c r="AT116" s="952"/>
      <c r="AU116" s="960"/>
      <c r="AV116" s="996"/>
      <c r="AW116" s="951"/>
      <c r="AX116" s="952"/>
      <c r="AY116" s="952"/>
      <c r="AZ116" s="960"/>
      <c r="BA116" s="996"/>
      <c r="BB116" s="951"/>
      <c r="BC116" s="952"/>
      <c r="BD116" s="952"/>
      <c r="BE116" s="960"/>
      <c r="BF116" s="996"/>
      <c r="BG116" s="951"/>
      <c r="BH116" s="952"/>
      <c r="BI116" s="952"/>
      <c r="BJ116" s="960"/>
      <c r="BK116" s="996"/>
      <c r="BL116" s="959"/>
      <c r="BM116" s="955"/>
      <c r="BN116" s="955"/>
      <c r="BO116" s="955"/>
      <c r="BP116" s="955"/>
      <c r="BQ116" s="955"/>
      <c r="BR116" s="955"/>
      <c r="BS116" s="955"/>
      <c r="BT116" s="955"/>
      <c r="BU116" s="955"/>
      <c r="BV116" s="955"/>
      <c r="BW116" s="1000"/>
    </row>
    <row r="117" spans="1:75" x14ac:dyDescent="0.25">
      <c r="A117" s="195" t="s">
        <v>113</v>
      </c>
      <c r="B117" s="203"/>
      <c r="C117" s="204"/>
      <c r="D117" s="512">
        <v>105.12568624000001</v>
      </c>
      <c r="E117" s="78">
        <v>132.13413874999998</v>
      </c>
      <c r="F117" s="78">
        <v>120.03510999000001</v>
      </c>
      <c r="G117" s="79">
        <v>134.41668434000002</v>
      </c>
      <c r="H117" s="125"/>
      <c r="I117" s="512">
        <v>154.71536915000001</v>
      </c>
      <c r="J117" s="78">
        <v>159.59390210000001</v>
      </c>
      <c r="K117" s="78">
        <v>150.95833253000001</v>
      </c>
      <c r="L117" s="79">
        <v>139.42940159</v>
      </c>
      <c r="M117" s="125"/>
      <c r="N117" s="512">
        <v>137.12541487999999</v>
      </c>
      <c r="O117" s="78">
        <v>150.00193502999997</v>
      </c>
      <c r="P117" s="78">
        <v>141.49740933000001</v>
      </c>
      <c r="Q117" s="79">
        <v>160.49827799000002</v>
      </c>
      <c r="R117" s="125"/>
      <c r="S117" s="512">
        <v>129.31460704</v>
      </c>
      <c r="T117" s="78">
        <v>156.01629735000003</v>
      </c>
      <c r="U117" s="78">
        <v>169.51918151000001</v>
      </c>
      <c r="V117" s="79">
        <v>152.98139129</v>
      </c>
      <c r="W117" s="125"/>
      <c r="X117" s="512">
        <v>164.52437075</v>
      </c>
      <c r="Y117" s="78">
        <v>140.45898554999999</v>
      </c>
      <c r="Z117" s="78">
        <v>178.92082266000003</v>
      </c>
      <c r="AA117" s="79">
        <v>166.96613027999999</v>
      </c>
      <c r="AB117" s="125"/>
      <c r="AC117" s="512">
        <v>182.92096898000003</v>
      </c>
      <c r="AD117" s="78">
        <v>189.25962383000001</v>
      </c>
      <c r="AE117" s="78">
        <v>214.44014117</v>
      </c>
      <c r="AF117" s="79">
        <v>300.25851289999997</v>
      </c>
      <c r="AG117" s="125"/>
      <c r="AH117" s="512">
        <v>268.37082787999998</v>
      </c>
      <c r="AI117" s="78">
        <v>394.93448469999998</v>
      </c>
      <c r="AJ117" s="78">
        <v>435.53496291999994</v>
      </c>
      <c r="AK117" s="79">
        <v>444.21499902000005</v>
      </c>
      <c r="AL117" s="125"/>
      <c r="AM117" s="512">
        <v>356.90677749999998</v>
      </c>
      <c r="AN117" s="78">
        <v>379.73571145000005</v>
      </c>
      <c r="AO117" s="78">
        <v>422.65465134000004</v>
      </c>
      <c r="AP117" s="79">
        <v>354.81798808000002</v>
      </c>
      <c r="AQ117" s="986"/>
      <c r="AR117" s="512">
        <v>469.93277932000001</v>
      </c>
      <c r="AS117" s="78">
        <v>545.9212160300001</v>
      </c>
      <c r="AT117" s="78">
        <v>638.59987149000017</v>
      </c>
      <c r="AU117" s="79">
        <v>714.76049473</v>
      </c>
      <c r="AV117" s="986"/>
      <c r="AW117" s="512">
        <v>984.90738558999988</v>
      </c>
      <c r="AX117" s="78">
        <v>1075.0091369500001</v>
      </c>
      <c r="AY117" s="78">
        <v>1203.8932171500001</v>
      </c>
      <c r="AZ117" s="79">
        <v>1219.0455135100003</v>
      </c>
      <c r="BA117" s="986"/>
      <c r="BB117" s="512">
        <v>864.69341244000009</v>
      </c>
      <c r="BC117" s="78">
        <v>0</v>
      </c>
      <c r="BD117" s="78">
        <v>0</v>
      </c>
      <c r="BE117" s="79">
        <v>0</v>
      </c>
      <c r="BF117" s="986"/>
      <c r="BG117" s="512">
        <v>0</v>
      </c>
      <c r="BH117" s="78">
        <v>0</v>
      </c>
      <c r="BI117" s="78">
        <v>0</v>
      </c>
      <c r="BJ117" s="79">
        <v>0</v>
      </c>
      <c r="BK117" s="996"/>
      <c r="BL117" s="951">
        <f t="shared" ref="BL117:BL122" si="469">INDEX(D117:G117,1,COUNT(D117:G117))</f>
        <v>134.41668434000002</v>
      </c>
      <c r="BM117" s="952">
        <f t="shared" ref="BM117:BM122" si="470">INDEX(I117:L117,1,COUNT(I117:L117))</f>
        <v>139.42940159</v>
      </c>
      <c r="BN117" s="952">
        <f t="shared" ref="BN117:BN122" si="471">INDEX(N117:Q117,1,COUNT(N117:Q117))</f>
        <v>160.49827799000002</v>
      </c>
      <c r="BO117" s="952">
        <f t="shared" ref="BO117:BO122" si="472">INDEX(S117:V117,1,COUNT(S117:V117))</f>
        <v>152.98139129</v>
      </c>
      <c r="BP117" s="952">
        <f t="shared" ref="BP117:BP122" si="473">INDEX(X117:AA117,1,COUNT(X117:AA117))</f>
        <v>166.96613027999999</v>
      </c>
      <c r="BQ117" s="952">
        <f t="shared" ref="BQ117:BQ122" si="474">INDEX(AC117:AF117,1,COUNT(AC117:AF117))</f>
        <v>300.25851289999997</v>
      </c>
      <c r="BR117" s="952">
        <f t="shared" ref="BR117:BR122" si="475">INDEX(AH117:AK117,1,COUNT(AH117:AK117))</f>
        <v>444.21499902000005</v>
      </c>
      <c r="BS117" s="952">
        <f t="shared" ref="BS117:BS122" si="476">INDEX(AM117:AP117,1,COUNT(AM117:AP117))</f>
        <v>354.81798808000002</v>
      </c>
      <c r="BT117" s="952">
        <f t="shared" ref="BT117:BT122" si="477">INDEX(AR117:AU117,1,COUNT(AR117:AU117))</f>
        <v>714.76049473</v>
      </c>
      <c r="BU117" s="952">
        <f t="shared" ref="BU117:BU122" si="478">INDEX(AW117:AZ117,1,COUNT(AW117:AZ117))</f>
        <v>1219.0455135100003</v>
      </c>
      <c r="BV117" s="952">
        <f t="shared" ref="BV117:BV122" si="479">INDEX(BB117:BE117,1,COUNT(BB117:BE117))</f>
        <v>0</v>
      </c>
      <c r="BW117" s="953">
        <f t="shared" ref="BW117:BW122" si="480">INDEX(BG117:BJ117,1,COUNT(BG117:BJ117))</f>
        <v>0</v>
      </c>
    </row>
    <row r="118" spans="1:75" x14ac:dyDescent="0.25">
      <c r="A118" s="195" t="s">
        <v>116</v>
      </c>
      <c r="B118" s="203"/>
      <c r="C118" s="204"/>
      <c r="D118" s="512">
        <v>51.023664320000009</v>
      </c>
      <c r="E118" s="78">
        <v>50.554737240000009</v>
      </c>
      <c r="F118" s="78">
        <v>61.276417330000008</v>
      </c>
      <c r="G118" s="79">
        <v>71.711441090000008</v>
      </c>
      <c r="H118" s="125"/>
      <c r="I118" s="512">
        <v>47.858785209999994</v>
      </c>
      <c r="J118" s="78">
        <v>57.413857330000006</v>
      </c>
      <c r="K118" s="78">
        <v>82.12229683000001</v>
      </c>
      <c r="L118" s="79">
        <v>94.323168620000004</v>
      </c>
      <c r="M118" s="125"/>
      <c r="N118" s="512">
        <v>71.478589539999987</v>
      </c>
      <c r="O118" s="78">
        <v>60.426545189999999</v>
      </c>
      <c r="P118" s="78">
        <v>64.629317520000001</v>
      </c>
      <c r="Q118" s="79">
        <v>71.163510310000007</v>
      </c>
      <c r="R118" s="125"/>
      <c r="S118" s="512">
        <v>65.905518819999998</v>
      </c>
      <c r="T118" s="78">
        <v>85.054094769999992</v>
      </c>
      <c r="U118" s="78">
        <v>121.57798032000001</v>
      </c>
      <c r="V118" s="79">
        <v>126.91796852000002</v>
      </c>
      <c r="W118" s="125"/>
      <c r="X118" s="512">
        <v>72.177870810000002</v>
      </c>
      <c r="Y118" s="78">
        <v>65.825658060000023</v>
      </c>
      <c r="Z118" s="78">
        <v>76.65283534000001</v>
      </c>
      <c r="AA118" s="79">
        <v>75.878343170000022</v>
      </c>
      <c r="AB118" s="125"/>
      <c r="AC118" s="512">
        <v>60.375164310000002</v>
      </c>
      <c r="AD118" s="78">
        <v>71.140132480000005</v>
      </c>
      <c r="AE118" s="78">
        <v>86.191573340000005</v>
      </c>
      <c r="AF118" s="79">
        <v>85.99544954000001</v>
      </c>
      <c r="AG118" s="125"/>
      <c r="AH118" s="512">
        <v>62.440294689999995</v>
      </c>
      <c r="AI118" s="78">
        <v>85.916320930000012</v>
      </c>
      <c r="AJ118" s="78">
        <v>113.40582022999999</v>
      </c>
      <c r="AK118" s="79">
        <v>140.86242820999999</v>
      </c>
      <c r="AL118" s="125"/>
      <c r="AM118" s="512">
        <v>89.25165889000003</v>
      </c>
      <c r="AN118" s="78">
        <v>88.870212310000014</v>
      </c>
      <c r="AO118" s="78">
        <v>107.20660389999999</v>
      </c>
      <c r="AP118" s="79">
        <v>108.32093578000003</v>
      </c>
      <c r="AQ118" s="986"/>
      <c r="AR118" s="512">
        <v>110.53672035000001</v>
      </c>
      <c r="AS118" s="78">
        <v>114.7300231</v>
      </c>
      <c r="AT118" s="78">
        <v>147.98379145999999</v>
      </c>
      <c r="AU118" s="79">
        <v>158.40845338</v>
      </c>
      <c r="AV118" s="986"/>
      <c r="AW118" s="512">
        <v>111.90554193999998</v>
      </c>
      <c r="AX118" s="78">
        <v>118.38115834999998</v>
      </c>
      <c r="AY118" s="78">
        <v>159.93620882000005</v>
      </c>
      <c r="AZ118" s="79">
        <v>176.94071663999998</v>
      </c>
      <c r="BA118" s="986"/>
      <c r="BB118" s="512">
        <v>111.90804826</v>
      </c>
      <c r="BC118" s="78">
        <v>0</v>
      </c>
      <c r="BD118" s="78">
        <v>0</v>
      </c>
      <c r="BE118" s="79">
        <v>0</v>
      </c>
      <c r="BF118" s="986"/>
      <c r="BG118" s="512">
        <v>0</v>
      </c>
      <c r="BH118" s="78">
        <v>0</v>
      </c>
      <c r="BI118" s="78">
        <v>0</v>
      </c>
      <c r="BJ118" s="79">
        <v>0</v>
      </c>
      <c r="BK118" s="996"/>
      <c r="BL118" s="951">
        <f t="shared" si="469"/>
        <v>71.711441090000008</v>
      </c>
      <c r="BM118" s="952">
        <f t="shared" si="470"/>
        <v>94.323168620000004</v>
      </c>
      <c r="BN118" s="952">
        <f t="shared" si="471"/>
        <v>71.163510310000007</v>
      </c>
      <c r="BO118" s="952">
        <f t="shared" si="472"/>
        <v>126.91796852000002</v>
      </c>
      <c r="BP118" s="952">
        <f t="shared" si="473"/>
        <v>75.878343170000022</v>
      </c>
      <c r="BQ118" s="952">
        <f t="shared" si="474"/>
        <v>85.99544954000001</v>
      </c>
      <c r="BR118" s="952">
        <f t="shared" si="475"/>
        <v>140.86242820999999</v>
      </c>
      <c r="BS118" s="952">
        <f t="shared" si="476"/>
        <v>108.32093578000003</v>
      </c>
      <c r="BT118" s="952">
        <f t="shared" si="477"/>
        <v>158.40845338</v>
      </c>
      <c r="BU118" s="952">
        <f t="shared" si="478"/>
        <v>176.94071663999998</v>
      </c>
      <c r="BV118" s="952">
        <f t="shared" si="479"/>
        <v>0</v>
      </c>
      <c r="BW118" s="953">
        <f t="shared" si="480"/>
        <v>0</v>
      </c>
    </row>
    <row r="119" spans="1:75" ht="15" customHeight="1" x14ac:dyDescent="0.25">
      <c r="A119" s="195" t="s">
        <v>185</v>
      </c>
      <c r="B119" s="203"/>
      <c r="C119" s="204"/>
      <c r="D119" s="512">
        <v>23.856360800000001</v>
      </c>
      <c r="E119" s="78">
        <v>28.92800596</v>
      </c>
      <c r="F119" s="78">
        <v>25.982752780000002</v>
      </c>
      <c r="G119" s="79">
        <v>25.057458670000003</v>
      </c>
      <c r="H119" s="125"/>
      <c r="I119" s="512">
        <v>23.85762201</v>
      </c>
      <c r="J119" s="78">
        <v>30.447457800000002</v>
      </c>
      <c r="K119" s="78">
        <v>33.580106230000005</v>
      </c>
      <c r="L119" s="79">
        <v>26.57796304</v>
      </c>
      <c r="M119" s="125"/>
      <c r="N119" s="512">
        <v>25.941908620000003</v>
      </c>
      <c r="O119" s="78">
        <v>26.45592714</v>
      </c>
      <c r="P119" s="78">
        <v>36.383757660000015</v>
      </c>
      <c r="Q119" s="79">
        <v>31.672764430000008</v>
      </c>
      <c r="R119" s="125"/>
      <c r="S119" s="512">
        <v>33.084672339999997</v>
      </c>
      <c r="T119" s="78">
        <v>38.962330230000006</v>
      </c>
      <c r="U119" s="78">
        <v>51.831427379999994</v>
      </c>
      <c r="V119" s="79">
        <v>45.628786290000008</v>
      </c>
      <c r="W119" s="125"/>
      <c r="X119" s="512">
        <v>41.05322675</v>
      </c>
      <c r="Y119" s="78">
        <v>39.461769559999993</v>
      </c>
      <c r="Z119" s="78">
        <v>33.203259250000002</v>
      </c>
      <c r="AA119" s="79">
        <v>34.38119274999999</v>
      </c>
      <c r="AB119" s="125"/>
      <c r="AC119" s="512">
        <v>35.728025168305116</v>
      </c>
      <c r="AD119" s="78">
        <v>31.406506668305113</v>
      </c>
      <c r="AE119" s="78">
        <v>36.188830878305112</v>
      </c>
      <c r="AF119" s="79">
        <v>29.938782987788571</v>
      </c>
      <c r="AG119" s="125"/>
      <c r="AH119" s="512">
        <v>30.795719130000002</v>
      </c>
      <c r="AI119" s="78">
        <v>38.081089630000008</v>
      </c>
      <c r="AJ119" s="78">
        <v>42.480456150000009</v>
      </c>
      <c r="AK119" s="79">
        <v>36.749707669999999</v>
      </c>
      <c r="AL119" s="125"/>
      <c r="AM119" s="512">
        <v>28.648842460000004</v>
      </c>
      <c r="AN119" s="78">
        <v>36.056402900000009</v>
      </c>
      <c r="AO119" s="78">
        <v>36.847480140000009</v>
      </c>
      <c r="AP119" s="79">
        <v>34.580379669999999</v>
      </c>
      <c r="AQ119" s="986"/>
      <c r="AR119" s="512">
        <v>34.835612440000006</v>
      </c>
      <c r="AS119" s="78">
        <v>36.387461200000004</v>
      </c>
      <c r="AT119" s="78">
        <v>62.464972160000002</v>
      </c>
      <c r="AU119" s="79">
        <v>49.455171160000006</v>
      </c>
      <c r="AV119" s="986"/>
      <c r="AW119" s="512">
        <v>50.290201730000007</v>
      </c>
      <c r="AX119" s="78">
        <v>64.33098459</v>
      </c>
      <c r="AY119" s="78">
        <v>62.852011340000004</v>
      </c>
      <c r="AZ119" s="79">
        <v>53.987901149999985</v>
      </c>
      <c r="BA119" s="986"/>
      <c r="BB119" s="512">
        <v>64.770200210000013</v>
      </c>
      <c r="BC119" s="78">
        <v>0</v>
      </c>
      <c r="BD119" s="78">
        <v>0</v>
      </c>
      <c r="BE119" s="79">
        <v>0</v>
      </c>
      <c r="BF119" s="986"/>
      <c r="BG119" s="512">
        <v>0</v>
      </c>
      <c r="BH119" s="78">
        <v>0</v>
      </c>
      <c r="BI119" s="78">
        <v>0</v>
      </c>
      <c r="BJ119" s="79">
        <v>0</v>
      </c>
      <c r="BK119" s="996"/>
      <c r="BL119" s="951">
        <f t="shared" si="469"/>
        <v>25.057458670000003</v>
      </c>
      <c r="BM119" s="952">
        <f t="shared" si="470"/>
        <v>26.57796304</v>
      </c>
      <c r="BN119" s="952">
        <f t="shared" si="471"/>
        <v>31.672764430000008</v>
      </c>
      <c r="BO119" s="952">
        <f t="shared" si="472"/>
        <v>45.628786290000008</v>
      </c>
      <c r="BP119" s="952">
        <f t="shared" si="473"/>
        <v>34.38119274999999</v>
      </c>
      <c r="BQ119" s="952">
        <f t="shared" si="474"/>
        <v>29.938782987788571</v>
      </c>
      <c r="BR119" s="952">
        <f t="shared" si="475"/>
        <v>36.749707669999999</v>
      </c>
      <c r="BS119" s="952">
        <f t="shared" si="476"/>
        <v>34.580379669999999</v>
      </c>
      <c r="BT119" s="952">
        <f t="shared" si="477"/>
        <v>49.455171160000006</v>
      </c>
      <c r="BU119" s="952">
        <f t="shared" si="478"/>
        <v>53.987901149999985</v>
      </c>
      <c r="BV119" s="952">
        <f t="shared" si="479"/>
        <v>0</v>
      </c>
      <c r="BW119" s="953">
        <f t="shared" si="480"/>
        <v>0</v>
      </c>
    </row>
    <row r="120" spans="1:75" x14ac:dyDescent="0.25">
      <c r="A120" s="206" t="s">
        <v>193</v>
      </c>
      <c r="B120" s="203"/>
      <c r="C120" s="204"/>
      <c r="D120" s="512">
        <v>87.542247970000005</v>
      </c>
      <c r="E120" s="78">
        <v>88.694281600000011</v>
      </c>
      <c r="F120" s="78">
        <v>89.844685839999983</v>
      </c>
      <c r="G120" s="79">
        <v>91.259016690000024</v>
      </c>
      <c r="H120" s="125"/>
      <c r="I120" s="512">
        <v>76.373149130000016</v>
      </c>
      <c r="J120" s="78">
        <v>77.296006990000024</v>
      </c>
      <c r="K120" s="78">
        <v>86.940654030000047</v>
      </c>
      <c r="L120" s="79">
        <v>88.012838140000042</v>
      </c>
      <c r="M120" s="125"/>
      <c r="N120" s="512">
        <v>89.688050869999998</v>
      </c>
      <c r="O120" s="78">
        <v>91.281134769999994</v>
      </c>
      <c r="P120" s="78">
        <v>93.1814258</v>
      </c>
      <c r="Q120" s="79">
        <v>95.291394559999986</v>
      </c>
      <c r="R120" s="125"/>
      <c r="S120" s="512">
        <v>97.231488959999993</v>
      </c>
      <c r="T120" s="78">
        <v>98.011794649999985</v>
      </c>
      <c r="U120" s="78">
        <v>95.503606090000005</v>
      </c>
      <c r="V120" s="79">
        <v>103.97259932999998</v>
      </c>
      <c r="W120" s="125"/>
      <c r="X120" s="512">
        <v>106.01712542999998</v>
      </c>
      <c r="Y120" s="78">
        <v>107.51966832999999</v>
      </c>
      <c r="Z120" s="78">
        <v>112.02508898999999</v>
      </c>
      <c r="AA120" s="79">
        <v>112.07178402999999</v>
      </c>
      <c r="AB120" s="125"/>
      <c r="AC120" s="512">
        <v>13.506885919999986</v>
      </c>
      <c r="AD120" s="78">
        <v>13.899228429999987</v>
      </c>
      <c r="AE120" s="78">
        <v>15.690743359999987</v>
      </c>
      <c r="AF120" s="79">
        <v>16.428065369999985</v>
      </c>
      <c r="AG120" s="125"/>
      <c r="AH120" s="512">
        <v>15.773750389999998</v>
      </c>
      <c r="AI120" s="78">
        <v>16.83962249</v>
      </c>
      <c r="AJ120" s="78">
        <v>22.576690319999997</v>
      </c>
      <c r="AK120" s="79">
        <v>26.924651519999994</v>
      </c>
      <c r="AL120" s="125"/>
      <c r="AM120" s="512">
        <v>25.160450359999999</v>
      </c>
      <c r="AN120" s="78">
        <v>26.854785</v>
      </c>
      <c r="AO120" s="78">
        <v>28.292191640000009</v>
      </c>
      <c r="AP120" s="79">
        <v>23.142780640000005</v>
      </c>
      <c r="AQ120" s="986"/>
      <c r="AR120" s="512">
        <v>26.325889480000001</v>
      </c>
      <c r="AS120" s="78">
        <v>26.829156340000004</v>
      </c>
      <c r="AT120" s="78">
        <v>27.357934630000003</v>
      </c>
      <c r="AU120" s="79">
        <v>24.903097780000007</v>
      </c>
      <c r="AV120" s="986"/>
      <c r="AW120" s="512">
        <v>33.354499690000004</v>
      </c>
      <c r="AX120" s="78">
        <v>29.741951520000001</v>
      </c>
      <c r="AY120" s="78">
        <v>30.426270250000005</v>
      </c>
      <c r="AZ120" s="79">
        <v>36.095134359999996</v>
      </c>
      <c r="BA120" s="986"/>
      <c r="BB120" s="512">
        <v>50.736689400000003</v>
      </c>
      <c r="BC120" s="78">
        <v>0</v>
      </c>
      <c r="BD120" s="78">
        <v>0</v>
      </c>
      <c r="BE120" s="79">
        <v>0</v>
      </c>
      <c r="BF120" s="986"/>
      <c r="BG120" s="512">
        <v>0</v>
      </c>
      <c r="BH120" s="78">
        <v>0</v>
      </c>
      <c r="BI120" s="78">
        <v>0</v>
      </c>
      <c r="BJ120" s="79">
        <v>0</v>
      </c>
      <c r="BK120" s="996"/>
      <c r="BL120" s="951">
        <f t="shared" si="469"/>
        <v>91.259016690000024</v>
      </c>
      <c r="BM120" s="952">
        <f t="shared" si="470"/>
        <v>88.012838140000042</v>
      </c>
      <c r="BN120" s="952">
        <f t="shared" si="471"/>
        <v>95.291394559999986</v>
      </c>
      <c r="BO120" s="952">
        <f t="shared" si="472"/>
        <v>103.97259932999998</v>
      </c>
      <c r="BP120" s="952">
        <f t="shared" si="473"/>
        <v>112.07178402999999</v>
      </c>
      <c r="BQ120" s="952">
        <f t="shared" si="474"/>
        <v>16.428065369999985</v>
      </c>
      <c r="BR120" s="952">
        <f t="shared" si="475"/>
        <v>26.924651519999994</v>
      </c>
      <c r="BS120" s="952">
        <f t="shared" si="476"/>
        <v>23.142780640000005</v>
      </c>
      <c r="BT120" s="952">
        <f t="shared" si="477"/>
        <v>24.903097780000007</v>
      </c>
      <c r="BU120" s="952">
        <f t="shared" si="478"/>
        <v>36.095134359999996</v>
      </c>
      <c r="BV120" s="952">
        <f t="shared" si="479"/>
        <v>0</v>
      </c>
      <c r="BW120" s="953">
        <f t="shared" si="480"/>
        <v>0</v>
      </c>
    </row>
    <row r="121" spans="1:75" x14ac:dyDescent="0.25">
      <c r="A121" s="206" t="s">
        <v>118</v>
      </c>
      <c r="B121" s="221"/>
      <c r="C121" s="204"/>
      <c r="D121" s="512">
        <v>0</v>
      </c>
      <c r="E121" s="78">
        <v>0</v>
      </c>
      <c r="F121" s="78">
        <v>0</v>
      </c>
      <c r="G121" s="79">
        <v>0</v>
      </c>
      <c r="H121" s="125"/>
      <c r="I121" s="512">
        <v>0</v>
      </c>
      <c r="J121" s="78">
        <v>0</v>
      </c>
      <c r="K121" s="78">
        <v>0</v>
      </c>
      <c r="L121" s="79">
        <v>0</v>
      </c>
      <c r="M121" s="125"/>
      <c r="N121" s="512">
        <v>0</v>
      </c>
      <c r="O121" s="78">
        <v>0</v>
      </c>
      <c r="P121" s="78">
        <v>0</v>
      </c>
      <c r="Q121" s="79">
        <v>0</v>
      </c>
      <c r="R121" s="125"/>
      <c r="S121" s="512">
        <v>0</v>
      </c>
      <c r="T121" s="78">
        <v>0</v>
      </c>
      <c r="U121" s="78">
        <v>0</v>
      </c>
      <c r="V121" s="79">
        <v>0</v>
      </c>
      <c r="W121" s="125"/>
      <c r="X121" s="512">
        <v>0</v>
      </c>
      <c r="Y121" s="78">
        <v>0</v>
      </c>
      <c r="Z121" s="78">
        <v>0</v>
      </c>
      <c r="AA121" s="79">
        <v>0</v>
      </c>
      <c r="AB121" s="125"/>
      <c r="AC121" s="512">
        <v>0</v>
      </c>
      <c r="AD121" s="78">
        <v>0</v>
      </c>
      <c r="AE121" s="78">
        <v>0</v>
      </c>
      <c r="AF121" s="79">
        <v>0</v>
      </c>
      <c r="AG121" s="125"/>
      <c r="AH121" s="512">
        <v>0</v>
      </c>
      <c r="AI121" s="78">
        <v>0</v>
      </c>
      <c r="AJ121" s="78">
        <v>0</v>
      </c>
      <c r="AK121" s="79">
        <v>0</v>
      </c>
      <c r="AL121" s="125"/>
      <c r="AM121" s="512">
        <v>37.418537819999997</v>
      </c>
      <c r="AN121" s="78">
        <v>35.941303009999999</v>
      </c>
      <c r="AO121" s="78">
        <v>41.113298289999996</v>
      </c>
      <c r="AP121" s="79">
        <v>38.44941893</v>
      </c>
      <c r="AQ121" s="986"/>
      <c r="AR121" s="512">
        <v>39.849607060000004</v>
      </c>
      <c r="AS121" s="78">
        <v>42.410173890000003</v>
      </c>
      <c r="AT121" s="78">
        <v>44.276711519999999</v>
      </c>
      <c r="AU121" s="79">
        <v>48.847963489999998</v>
      </c>
      <c r="AV121" s="986"/>
      <c r="AW121" s="512">
        <v>48.660680380000002</v>
      </c>
      <c r="AX121" s="78">
        <v>42.030916840000003</v>
      </c>
      <c r="AY121" s="78">
        <v>41.336756480000005</v>
      </c>
      <c r="AZ121" s="79">
        <v>34.488350650000008</v>
      </c>
      <c r="BA121" s="986"/>
      <c r="BB121" s="512">
        <v>28.599281259999998</v>
      </c>
      <c r="BC121" s="78">
        <v>0</v>
      </c>
      <c r="BD121" s="78">
        <v>0</v>
      </c>
      <c r="BE121" s="79">
        <v>0</v>
      </c>
      <c r="BF121" s="986"/>
      <c r="BG121" s="512">
        <v>0</v>
      </c>
      <c r="BH121" s="78">
        <v>0</v>
      </c>
      <c r="BI121" s="78">
        <v>0</v>
      </c>
      <c r="BJ121" s="79">
        <v>0</v>
      </c>
      <c r="BK121" s="996"/>
      <c r="BL121" s="951">
        <f t="shared" si="469"/>
        <v>0</v>
      </c>
      <c r="BM121" s="952">
        <f t="shared" si="470"/>
        <v>0</v>
      </c>
      <c r="BN121" s="952">
        <f t="shared" si="471"/>
        <v>0</v>
      </c>
      <c r="BO121" s="952">
        <f t="shared" si="472"/>
        <v>0</v>
      </c>
      <c r="BP121" s="952">
        <f t="shared" si="473"/>
        <v>0</v>
      </c>
      <c r="BQ121" s="952">
        <f t="shared" si="474"/>
        <v>0</v>
      </c>
      <c r="BR121" s="952">
        <f t="shared" si="475"/>
        <v>0</v>
      </c>
      <c r="BS121" s="952">
        <f t="shared" si="476"/>
        <v>38.44941893</v>
      </c>
      <c r="BT121" s="952">
        <f t="shared" si="477"/>
        <v>48.847963489999998</v>
      </c>
      <c r="BU121" s="952">
        <f t="shared" si="478"/>
        <v>34.488350650000008</v>
      </c>
      <c r="BV121" s="952">
        <f t="shared" si="479"/>
        <v>0</v>
      </c>
      <c r="BW121" s="953">
        <f t="shared" si="480"/>
        <v>0</v>
      </c>
    </row>
    <row r="122" spans="1:75" x14ac:dyDescent="0.25">
      <c r="A122" s="195" t="s">
        <v>132</v>
      </c>
      <c r="B122" s="205"/>
      <c r="C122" s="204"/>
      <c r="D122" s="512">
        <v>18.219987042581693</v>
      </c>
      <c r="E122" s="78">
        <v>18.233781315966972</v>
      </c>
      <c r="F122" s="78">
        <v>19.60935558596697</v>
      </c>
      <c r="G122" s="79">
        <v>26.083448045966971</v>
      </c>
      <c r="H122" s="125"/>
      <c r="I122" s="512">
        <v>24.321577310000002</v>
      </c>
      <c r="J122" s="78">
        <v>23.268418070000003</v>
      </c>
      <c r="K122" s="78">
        <v>23.31263826</v>
      </c>
      <c r="L122" s="79">
        <v>31.789702870000006</v>
      </c>
      <c r="M122" s="125"/>
      <c r="N122" s="512">
        <v>18.657343509999997</v>
      </c>
      <c r="O122" s="78">
        <v>17.768632869999998</v>
      </c>
      <c r="P122" s="78">
        <v>18.264255139999996</v>
      </c>
      <c r="Q122" s="79">
        <v>30.74531859999999</v>
      </c>
      <c r="R122" s="125"/>
      <c r="S122" s="512">
        <v>24.721634909999999</v>
      </c>
      <c r="T122" s="78">
        <v>25.279670519999996</v>
      </c>
      <c r="U122" s="78">
        <v>26.632955839999994</v>
      </c>
      <c r="V122" s="79">
        <v>46.455533509999995</v>
      </c>
      <c r="W122" s="125"/>
      <c r="X122" s="512">
        <v>33.396256340000001</v>
      </c>
      <c r="Y122" s="78">
        <v>33.859903150000001</v>
      </c>
      <c r="Z122" s="78">
        <v>33.169866370000001</v>
      </c>
      <c r="AA122" s="79">
        <v>46.126802410000003</v>
      </c>
      <c r="AB122" s="125"/>
      <c r="AC122" s="512">
        <v>44.050880729999996</v>
      </c>
      <c r="AD122" s="78">
        <v>64.560424009999991</v>
      </c>
      <c r="AE122" s="78">
        <v>50.52567882999999</v>
      </c>
      <c r="AF122" s="79">
        <v>60.683097059999994</v>
      </c>
      <c r="AG122" s="125"/>
      <c r="AH122" s="512">
        <v>41.62307509</v>
      </c>
      <c r="AI122" s="78">
        <v>33.726907839999996</v>
      </c>
      <c r="AJ122" s="78">
        <v>33.798610119999999</v>
      </c>
      <c r="AK122" s="79">
        <v>75.196493279999999</v>
      </c>
      <c r="AL122" s="125"/>
      <c r="AM122" s="512">
        <v>30.5776647</v>
      </c>
      <c r="AN122" s="78">
        <v>52.300892149999996</v>
      </c>
      <c r="AO122" s="78">
        <v>52.224118340000004</v>
      </c>
      <c r="AP122" s="79">
        <v>45.710702049999995</v>
      </c>
      <c r="AQ122" s="986"/>
      <c r="AR122" s="512">
        <v>39.56636014</v>
      </c>
      <c r="AS122" s="78">
        <v>43.322180379999992</v>
      </c>
      <c r="AT122" s="78">
        <v>41.531929319999996</v>
      </c>
      <c r="AU122" s="79">
        <v>42.364841059999989</v>
      </c>
      <c r="AV122" s="986"/>
      <c r="AW122" s="512">
        <v>56.123166020000006</v>
      </c>
      <c r="AX122" s="78">
        <v>71.814892079999993</v>
      </c>
      <c r="AY122" s="78">
        <v>70.811209830000024</v>
      </c>
      <c r="AZ122" s="79">
        <v>84.063642950000016</v>
      </c>
      <c r="BA122" s="986"/>
      <c r="BB122" s="512">
        <v>35.45729291</v>
      </c>
      <c r="BC122" s="78">
        <v>0</v>
      </c>
      <c r="BD122" s="78">
        <v>0</v>
      </c>
      <c r="BE122" s="79">
        <v>0</v>
      </c>
      <c r="BF122" s="986"/>
      <c r="BG122" s="512">
        <v>0</v>
      </c>
      <c r="BH122" s="78">
        <v>0</v>
      </c>
      <c r="BI122" s="78">
        <v>0</v>
      </c>
      <c r="BJ122" s="79">
        <v>0</v>
      </c>
      <c r="BK122" s="996"/>
      <c r="BL122" s="951">
        <f t="shared" si="469"/>
        <v>26.083448045966971</v>
      </c>
      <c r="BM122" s="952">
        <f t="shared" si="470"/>
        <v>31.789702870000006</v>
      </c>
      <c r="BN122" s="952">
        <f t="shared" si="471"/>
        <v>30.74531859999999</v>
      </c>
      <c r="BO122" s="952">
        <f t="shared" si="472"/>
        <v>46.455533509999995</v>
      </c>
      <c r="BP122" s="952">
        <f t="shared" si="473"/>
        <v>46.126802410000003</v>
      </c>
      <c r="BQ122" s="952">
        <f t="shared" si="474"/>
        <v>60.683097059999994</v>
      </c>
      <c r="BR122" s="952">
        <f t="shared" si="475"/>
        <v>75.196493279999999</v>
      </c>
      <c r="BS122" s="952">
        <f t="shared" si="476"/>
        <v>45.710702049999995</v>
      </c>
      <c r="BT122" s="952">
        <f t="shared" si="477"/>
        <v>42.364841059999989</v>
      </c>
      <c r="BU122" s="952">
        <f t="shared" si="478"/>
        <v>84.063642950000016</v>
      </c>
      <c r="BV122" s="952">
        <f t="shared" si="479"/>
        <v>0</v>
      </c>
      <c r="BW122" s="953">
        <f t="shared" si="480"/>
        <v>0</v>
      </c>
    </row>
    <row r="123" spans="1:75" s="113" customFormat="1" x14ac:dyDescent="0.25">
      <c r="A123" s="208" t="s">
        <v>195</v>
      </c>
      <c r="B123" s="205"/>
      <c r="C123" s="209"/>
      <c r="D123" s="954">
        <f>SUM(D117:D122)</f>
        <v>285.76794637258172</v>
      </c>
      <c r="E123" s="997">
        <f t="shared" ref="E123:G123" si="481">SUM(E117:E122)</f>
        <v>318.54494486596695</v>
      </c>
      <c r="F123" s="997">
        <f t="shared" si="481"/>
        <v>316.74832152596696</v>
      </c>
      <c r="G123" s="956">
        <f t="shared" si="481"/>
        <v>348.52804883596701</v>
      </c>
      <c r="H123" s="989"/>
      <c r="I123" s="954">
        <f>SUM(I117:I122)</f>
        <v>327.12650281000003</v>
      </c>
      <c r="J123" s="997">
        <f t="shared" ref="J123:L123" si="482">SUM(J117:J122)</f>
        <v>348.01964229000004</v>
      </c>
      <c r="K123" s="997">
        <f t="shared" si="482"/>
        <v>376.91402788000005</v>
      </c>
      <c r="L123" s="956">
        <f t="shared" si="482"/>
        <v>380.13307426</v>
      </c>
      <c r="M123" s="989"/>
      <c r="N123" s="954">
        <f>SUM(N117:N122)</f>
        <v>342.89130741999992</v>
      </c>
      <c r="O123" s="997">
        <f t="shared" ref="O123:Q123" si="483">SUM(O117:O122)</f>
        <v>345.93417499999993</v>
      </c>
      <c r="P123" s="997">
        <f t="shared" si="483"/>
        <v>353.95616545000001</v>
      </c>
      <c r="Q123" s="956">
        <f t="shared" si="483"/>
        <v>389.37126589000002</v>
      </c>
      <c r="R123" s="989"/>
      <c r="S123" s="954">
        <f>SUM(S117:S122)</f>
        <v>350.25792206999995</v>
      </c>
      <c r="T123" s="997">
        <f t="shared" ref="T123:V123" si="484">SUM(T117:T122)</f>
        <v>403.32418752000001</v>
      </c>
      <c r="U123" s="997">
        <f t="shared" si="484"/>
        <v>465.06515114000001</v>
      </c>
      <c r="V123" s="956">
        <f t="shared" si="484"/>
        <v>475.95627894</v>
      </c>
      <c r="W123" s="989"/>
      <c r="X123" s="954">
        <f>SUM(X117:X122)</f>
        <v>417.16885007999997</v>
      </c>
      <c r="Y123" s="997">
        <f t="shared" ref="Y123:AA123" si="485">SUM(Y117:Y122)</f>
        <v>387.12598464999996</v>
      </c>
      <c r="Z123" s="997">
        <f t="shared" si="485"/>
        <v>433.97187260999999</v>
      </c>
      <c r="AA123" s="956">
        <f t="shared" si="485"/>
        <v>435.42425263999996</v>
      </c>
      <c r="AB123" s="989"/>
      <c r="AC123" s="954">
        <f>SUM(AC117:AC122)</f>
        <v>336.58192510830514</v>
      </c>
      <c r="AD123" s="997">
        <f t="shared" ref="AD123:AF123" si="486">SUM(AD117:AD122)</f>
        <v>370.2659154183051</v>
      </c>
      <c r="AE123" s="997">
        <f t="shared" si="486"/>
        <v>403.03696757830511</v>
      </c>
      <c r="AF123" s="956">
        <f t="shared" si="486"/>
        <v>493.30390785778854</v>
      </c>
      <c r="AG123" s="989"/>
      <c r="AH123" s="954">
        <f>SUM(AH117:AH122)</f>
        <v>419.00366717999992</v>
      </c>
      <c r="AI123" s="997">
        <f t="shared" ref="AI123:AK123" si="487">SUM(AI117:AI122)</f>
        <v>569.4984255899999</v>
      </c>
      <c r="AJ123" s="997">
        <f t="shared" si="487"/>
        <v>647.79653973999996</v>
      </c>
      <c r="AK123" s="956">
        <f t="shared" si="487"/>
        <v>723.94827970000006</v>
      </c>
      <c r="AL123" s="989"/>
      <c r="AM123" s="954">
        <f>SUM(AM117:AM122)</f>
        <v>567.96393173000001</v>
      </c>
      <c r="AN123" s="997">
        <f t="shared" ref="AN123:AP123" si="488">SUM(AN117:AN122)</f>
        <v>619.75930682000001</v>
      </c>
      <c r="AO123" s="997">
        <f t="shared" si="488"/>
        <v>688.33834365000007</v>
      </c>
      <c r="AP123" s="956">
        <f t="shared" si="488"/>
        <v>605.02220514999999</v>
      </c>
      <c r="AQ123" s="996"/>
      <c r="AR123" s="954">
        <f>SUM(AR117:AR122)</f>
        <v>721.04696879000005</v>
      </c>
      <c r="AS123" s="997">
        <f t="shared" ref="AS123:AU123" si="489">SUM(AS117:AS122)</f>
        <v>809.60021094000012</v>
      </c>
      <c r="AT123" s="997">
        <f t="shared" si="489"/>
        <v>962.2152105800003</v>
      </c>
      <c r="AU123" s="956">
        <f t="shared" si="489"/>
        <v>1038.7400215999999</v>
      </c>
      <c r="AV123" s="996"/>
      <c r="AW123" s="954">
        <f>SUM(AW117:AW122)</f>
        <v>1285.24147535</v>
      </c>
      <c r="AX123" s="997">
        <f t="shared" ref="AX123:AZ123" si="490">SUM(AX117:AX122)</f>
        <v>1401.30904033</v>
      </c>
      <c r="AY123" s="997">
        <f t="shared" si="490"/>
        <v>1569.2556738700002</v>
      </c>
      <c r="AZ123" s="956">
        <f t="shared" si="490"/>
        <v>1604.6212592600002</v>
      </c>
      <c r="BA123" s="996"/>
      <c r="BB123" s="954">
        <f>SUM(BB117:BB122)</f>
        <v>1156.1649244800001</v>
      </c>
      <c r="BC123" s="997">
        <f t="shared" ref="BC123:BE123" si="491">SUM(BC117:BC122)</f>
        <v>0</v>
      </c>
      <c r="BD123" s="997">
        <f t="shared" si="491"/>
        <v>0</v>
      </c>
      <c r="BE123" s="956">
        <f t="shared" si="491"/>
        <v>0</v>
      </c>
      <c r="BF123" s="996"/>
      <c r="BG123" s="954">
        <f>SUM(BG117:BG122)</f>
        <v>0</v>
      </c>
      <c r="BH123" s="997">
        <f t="shared" ref="BH123:BJ123" si="492">SUM(BH117:BH122)</f>
        <v>0</v>
      </c>
      <c r="BI123" s="997">
        <f t="shared" si="492"/>
        <v>0</v>
      </c>
      <c r="BJ123" s="956">
        <f t="shared" si="492"/>
        <v>0</v>
      </c>
      <c r="BK123" s="996"/>
      <c r="BL123" s="959">
        <f>SUM(BL117:BL122)</f>
        <v>348.52804883596701</v>
      </c>
      <c r="BM123" s="955">
        <f t="shared" ref="BM123:BW123" si="493">SUM(BM117:BM122)</f>
        <v>380.13307426</v>
      </c>
      <c r="BN123" s="955">
        <f t="shared" si="493"/>
        <v>389.37126589000002</v>
      </c>
      <c r="BO123" s="955">
        <f t="shared" si="493"/>
        <v>475.95627894</v>
      </c>
      <c r="BP123" s="955">
        <f t="shared" si="493"/>
        <v>435.42425263999996</v>
      </c>
      <c r="BQ123" s="955">
        <f t="shared" si="493"/>
        <v>493.30390785778854</v>
      </c>
      <c r="BR123" s="955">
        <f t="shared" si="493"/>
        <v>723.94827970000006</v>
      </c>
      <c r="BS123" s="955">
        <f t="shared" si="493"/>
        <v>605.02220514999999</v>
      </c>
      <c r="BT123" s="955">
        <f t="shared" si="493"/>
        <v>1038.7400215999999</v>
      </c>
      <c r="BU123" s="955">
        <f t="shared" si="493"/>
        <v>1604.6212592600002</v>
      </c>
      <c r="BV123" s="955">
        <f t="shared" si="493"/>
        <v>0</v>
      </c>
      <c r="BW123" s="998">
        <f t="shared" si="493"/>
        <v>0</v>
      </c>
    </row>
    <row r="124" spans="1:75" x14ac:dyDescent="0.25">
      <c r="A124" s="223"/>
      <c r="B124" s="224"/>
      <c r="D124" s="179"/>
      <c r="E124" s="427"/>
      <c r="F124" s="427"/>
      <c r="G124" s="180"/>
      <c r="I124" s="179"/>
      <c r="J124" s="427"/>
      <c r="K124" s="427"/>
      <c r="L124" s="180"/>
      <c r="N124" s="179"/>
      <c r="O124" s="427"/>
      <c r="P124" s="427"/>
      <c r="Q124" s="180"/>
      <c r="S124" s="179"/>
      <c r="T124" s="427"/>
      <c r="U124" s="427"/>
      <c r="V124" s="180"/>
      <c r="X124" s="179"/>
      <c r="Y124" s="427"/>
      <c r="Z124" s="427"/>
      <c r="AA124" s="180"/>
      <c r="AC124" s="179"/>
      <c r="AD124" s="427"/>
      <c r="AE124" s="427"/>
      <c r="AF124" s="180"/>
      <c r="AH124" s="179"/>
      <c r="AI124" s="427"/>
      <c r="AJ124" s="427"/>
      <c r="AK124" s="180"/>
      <c r="AM124" s="179"/>
      <c r="AN124" s="427"/>
      <c r="AO124" s="427"/>
      <c r="AP124" s="180"/>
      <c r="AR124" s="179"/>
      <c r="AS124" s="427"/>
      <c r="AT124" s="427"/>
      <c r="AU124" s="180"/>
      <c r="AW124" s="179"/>
      <c r="AX124" s="427"/>
      <c r="AY124" s="427"/>
      <c r="AZ124" s="180"/>
      <c r="BB124" s="179"/>
      <c r="BC124" s="427"/>
      <c r="BD124" s="427"/>
      <c r="BE124" s="180"/>
      <c r="BG124" s="179"/>
      <c r="BH124" s="427"/>
      <c r="BI124" s="427"/>
      <c r="BJ124" s="180"/>
      <c r="BK124" s="1"/>
      <c r="BL124" s="967"/>
      <c r="BM124" s="968"/>
      <c r="BN124" s="968"/>
      <c r="BO124" s="968"/>
      <c r="BP124" s="968"/>
      <c r="BQ124" s="968"/>
      <c r="BR124" s="968"/>
      <c r="BS124" s="968"/>
      <c r="BT124" s="968"/>
      <c r="BU124" s="968"/>
      <c r="BV124" s="968"/>
      <c r="BW124" s="964"/>
    </row>
    <row r="125" spans="1:75" ht="6" customHeight="1" x14ac:dyDescent="0.25">
      <c r="A125" s="808"/>
      <c r="B125" s="7"/>
      <c r="C125" s="969"/>
      <c r="D125" s="7"/>
      <c r="E125" s="7"/>
      <c r="F125" s="7"/>
      <c r="G125" s="7"/>
      <c r="H125" s="969"/>
      <c r="I125" s="7"/>
      <c r="J125" s="7"/>
      <c r="K125" s="7"/>
      <c r="L125" s="7"/>
      <c r="M125" s="969"/>
      <c r="N125" s="7"/>
      <c r="O125" s="7"/>
      <c r="P125" s="7"/>
      <c r="Q125" s="7"/>
      <c r="R125" s="969"/>
      <c r="S125" s="7"/>
      <c r="T125" s="7"/>
      <c r="U125" s="7"/>
      <c r="V125" s="7"/>
      <c r="W125" s="969"/>
      <c r="X125" s="7"/>
      <c r="Y125" s="7"/>
      <c r="Z125" s="7"/>
      <c r="AA125" s="7"/>
      <c r="AB125" s="969"/>
      <c r="AC125" s="7"/>
      <c r="AD125" s="7"/>
      <c r="AE125" s="7"/>
      <c r="AF125" s="7"/>
      <c r="AG125" s="969"/>
      <c r="AH125" s="7"/>
      <c r="AI125" s="7"/>
      <c r="AJ125" s="7"/>
      <c r="AK125" s="7"/>
      <c r="AL125" s="969"/>
      <c r="AM125" s="7"/>
      <c r="AN125" s="7"/>
      <c r="AO125" s="7"/>
      <c r="AP125" s="7"/>
      <c r="AQ125" s="969"/>
      <c r="AR125" s="7"/>
      <c r="AS125" s="7"/>
      <c r="AT125" s="7"/>
      <c r="AU125" s="7"/>
      <c r="AV125" s="969"/>
      <c r="AW125" s="7"/>
      <c r="AX125" s="7"/>
      <c r="AY125" s="7"/>
      <c r="AZ125" s="7"/>
      <c r="BA125" s="969"/>
      <c r="BB125" s="7"/>
      <c r="BC125" s="7"/>
      <c r="BD125" s="7"/>
      <c r="BE125" s="7"/>
      <c r="BF125" s="969"/>
      <c r="BG125" s="7"/>
      <c r="BH125" s="7"/>
      <c r="BI125" s="7"/>
      <c r="BJ125" s="7"/>
      <c r="BK125" s="7"/>
      <c r="BL125" s="7"/>
      <c r="BM125" s="7"/>
      <c r="BN125" s="7"/>
      <c r="BO125" s="7"/>
      <c r="BP125" s="7"/>
      <c r="BQ125" s="7"/>
      <c r="BR125" s="7"/>
      <c r="BS125" s="7"/>
      <c r="BT125" s="7"/>
      <c r="BU125" s="7"/>
      <c r="BV125" s="7"/>
      <c r="BW125" s="7"/>
    </row>
    <row r="126" spans="1:75" ht="13.5" customHeight="1" x14ac:dyDescent="0.25">
      <c r="A126" s="826" t="s">
        <v>294</v>
      </c>
      <c r="B126" s="826"/>
      <c r="C126" s="826"/>
      <c r="D126" s="826"/>
      <c r="E126" s="826"/>
      <c r="F126" s="826"/>
      <c r="G126" s="826"/>
      <c r="H126" s="826"/>
      <c r="I126" s="826"/>
      <c r="J126" s="826"/>
      <c r="K126" s="826"/>
      <c r="L126" s="826"/>
    </row>
    <row r="127" spans="1:75" ht="15" customHeight="1" x14ac:dyDescent="0.25">
      <c r="A127" s="808"/>
      <c r="B127" s="7"/>
      <c r="C127" s="969"/>
      <c r="D127" s="7"/>
      <c r="E127" s="7"/>
      <c r="F127" s="7"/>
      <c r="G127" s="7"/>
      <c r="H127" s="969"/>
      <c r="I127" s="7"/>
      <c r="J127" s="7"/>
      <c r="K127" s="7"/>
      <c r="L127" s="7"/>
      <c r="M127" s="969"/>
      <c r="N127" s="7"/>
      <c r="O127" s="7"/>
      <c r="P127" s="7"/>
      <c r="Q127" s="7"/>
      <c r="R127" s="969"/>
      <c r="S127" s="7"/>
      <c r="T127" s="7"/>
      <c r="U127" s="7"/>
      <c r="V127" s="7"/>
      <c r="W127" s="969"/>
      <c r="X127" s="7"/>
      <c r="Y127" s="7"/>
      <c r="Z127" s="7"/>
      <c r="AA127" s="7"/>
      <c r="AB127" s="969"/>
      <c r="AC127" s="7"/>
      <c r="AD127" s="7"/>
      <c r="AE127" s="7"/>
      <c r="AF127" s="7"/>
      <c r="AG127" s="969"/>
      <c r="AH127" s="7"/>
      <c r="AI127" s="7"/>
      <c r="AJ127" s="7"/>
      <c r="AK127" s="7"/>
      <c r="AL127" s="969"/>
      <c r="AM127" s="7"/>
      <c r="AN127" s="7"/>
      <c r="AO127" s="7"/>
      <c r="AP127" s="7"/>
      <c r="AQ127" s="969"/>
      <c r="AR127" s="7"/>
      <c r="AS127" s="7"/>
      <c r="AT127" s="7"/>
      <c r="AU127" s="7"/>
      <c r="AV127" s="969"/>
      <c r="AW127" s="7"/>
      <c r="AX127" s="7"/>
      <c r="AY127" s="7"/>
      <c r="AZ127" s="7"/>
      <c r="BA127" s="969"/>
      <c r="BB127" s="7"/>
      <c r="BC127" s="7"/>
      <c r="BD127" s="7"/>
      <c r="BE127" s="7"/>
      <c r="BF127" s="969"/>
      <c r="BG127" s="7"/>
      <c r="BH127" s="7"/>
      <c r="BI127" s="7"/>
      <c r="BJ127" s="7"/>
      <c r="BK127" s="7"/>
      <c r="BL127" s="7"/>
      <c r="BM127" s="7"/>
      <c r="BN127" s="7"/>
      <c r="BO127" s="7"/>
      <c r="BP127" s="7"/>
      <c r="BQ127" s="7"/>
      <c r="BR127" s="7"/>
      <c r="BS127" s="7"/>
      <c r="BT127" s="7"/>
      <c r="BU127" s="7"/>
      <c r="BV127" s="7"/>
      <c r="BW127" s="7"/>
    </row>
    <row r="128" spans="1:75" x14ac:dyDescent="0.25">
      <c r="A128" s="822" t="s">
        <v>158</v>
      </c>
      <c r="B128" s="823"/>
      <c r="C128" s="970"/>
      <c r="D128" s="819">
        <v>2012</v>
      </c>
      <c r="E128" s="820"/>
      <c r="F128" s="820"/>
      <c r="G128" s="821"/>
      <c r="H128" s="569"/>
      <c r="I128" s="819">
        <v>2013</v>
      </c>
      <c r="J128" s="820"/>
      <c r="K128" s="820"/>
      <c r="L128" s="821"/>
      <c r="M128" s="569"/>
      <c r="N128" s="819">
        <v>2014</v>
      </c>
      <c r="O128" s="820"/>
      <c r="P128" s="820"/>
      <c r="Q128" s="821"/>
      <c r="R128" s="569"/>
      <c r="S128" s="819">
        <v>2015</v>
      </c>
      <c r="T128" s="820"/>
      <c r="U128" s="820"/>
      <c r="V128" s="821"/>
      <c r="W128" s="670"/>
      <c r="X128" s="819">
        <v>2016</v>
      </c>
      <c r="Y128" s="820"/>
      <c r="Z128" s="820"/>
      <c r="AA128" s="821"/>
      <c r="AB128" s="569"/>
      <c r="AC128" s="819">
        <v>2017</v>
      </c>
      <c r="AD128" s="820"/>
      <c r="AE128" s="820"/>
      <c r="AF128" s="821"/>
      <c r="AG128" s="970"/>
      <c r="AH128" s="819">
        <v>2018</v>
      </c>
      <c r="AI128" s="820"/>
      <c r="AJ128" s="820"/>
      <c r="AK128" s="821"/>
      <c r="AL128" s="970"/>
      <c r="AM128" s="819">
        <v>2019</v>
      </c>
      <c r="AN128" s="820"/>
      <c r="AO128" s="820"/>
      <c r="AP128" s="821"/>
      <c r="AQ128" s="569"/>
      <c r="AR128" s="819">
        <v>2020</v>
      </c>
      <c r="AS128" s="820"/>
      <c r="AT128" s="820"/>
      <c r="AU128" s="821"/>
      <c r="AV128" s="569"/>
      <c r="AW128" s="819">
        <v>2021</v>
      </c>
      <c r="AX128" s="820"/>
      <c r="AY128" s="820"/>
      <c r="AZ128" s="821"/>
      <c r="BA128" s="569"/>
      <c r="BB128" s="819">
        <v>2022</v>
      </c>
      <c r="BC128" s="820"/>
      <c r="BD128" s="820"/>
      <c r="BE128" s="821"/>
      <c r="BF128" s="569"/>
      <c r="BG128" s="819">
        <v>2023</v>
      </c>
      <c r="BH128" s="820"/>
      <c r="BI128" s="820"/>
      <c r="BJ128" s="821"/>
      <c r="BK128" s="971"/>
      <c r="BL128" s="11"/>
      <c r="BM128" s="12"/>
      <c r="BN128" s="12"/>
      <c r="BO128" s="12"/>
      <c r="BP128" s="12"/>
      <c r="BQ128" s="12"/>
      <c r="BR128" s="13"/>
      <c r="BS128" s="876"/>
      <c r="BT128" s="876"/>
      <c r="BU128" s="876"/>
      <c r="BV128" s="876"/>
      <c r="BW128" s="877"/>
    </row>
    <row r="129" spans="1:75" s="28" customFormat="1" x14ac:dyDescent="0.25">
      <c r="A129" s="824"/>
      <c r="B129" s="825"/>
      <c r="C129" s="972"/>
      <c r="D129" s="18" t="s">
        <v>149</v>
      </c>
      <c r="E129" s="19" t="s">
        <v>150</v>
      </c>
      <c r="F129" s="19" t="s">
        <v>151</v>
      </c>
      <c r="G129" s="20" t="s">
        <v>152</v>
      </c>
      <c r="H129" s="152"/>
      <c r="I129" s="18" t="s">
        <v>149</v>
      </c>
      <c r="J129" s="19" t="s">
        <v>150</v>
      </c>
      <c r="K129" s="19" t="s">
        <v>151</v>
      </c>
      <c r="L129" s="20" t="s">
        <v>152</v>
      </c>
      <c r="M129" s="572"/>
      <c r="N129" s="18" t="s">
        <v>149</v>
      </c>
      <c r="O129" s="19" t="s">
        <v>150</v>
      </c>
      <c r="P129" s="19" t="s">
        <v>151</v>
      </c>
      <c r="Q129" s="20" t="s">
        <v>152</v>
      </c>
      <c r="R129" s="572"/>
      <c r="S129" s="18" t="s">
        <v>149</v>
      </c>
      <c r="T129" s="19" t="s">
        <v>150</v>
      </c>
      <c r="U129" s="19" t="s">
        <v>151</v>
      </c>
      <c r="V129" s="20" t="s">
        <v>152</v>
      </c>
      <c r="W129" s="671"/>
      <c r="X129" s="18" t="s">
        <v>149</v>
      </c>
      <c r="Y129" s="19" t="s">
        <v>150</v>
      </c>
      <c r="Z129" s="19" t="s">
        <v>151</v>
      </c>
      <c r="AA129" s="20" t="s">
        <v>152</v>
      </c>
      <c r="AB129" s="572"/>
      <c r="AC129" s="18" t="s">
        <v>149</v>
      </c>
      <c r="AD129" s="19" t="s">
        <v>150</v>
      </c>
      <c r="AE129" s="19" t="s">
        <v>151</v>
      </c>
      <c r="AF129" s="20" t="s">
        <v>152</v>
      </c>
      <c r="AG129" s="972"/>
      <c r="AH129" s="18" t="s">
        <v>149</v>
      </c>
      <c r="AI129" s="19" t="s">
        <v>150</v>
      </c>
      <c r="AJ129" s="19" t="s">
        <v>151</v>
      </c>
      <c r="AK129" s="20" t="s">
        <v>152</v>
      </c>
      <c r="AL129" s="972"/>
      <c r="AM129" s="18" t="s">
        <v>149</v>
      </c>
      <c r="AN129" s="19" t="s">
        <v>150</v>
      </c>
      <c r="AO129" s="19" t="s">
        <v>151</v>
      </c>
      <c r="AP129" s="20" t="s">
        <v>152</v>
      </c>
      <c r="AQ129" s="572"/>
      <c r="AR129" s="18" t="s">
        <v>149</v>
      </c>
      <c r="AS129" s="19" t="s">
        <v>150</v>
      </c>
      <c r="AT129" s="19" t="s">
        <v>151</v>
      </c>
      <c r="AU129" s="20" t="s">
        <v>152</v>
      </c>
      <c r="AV129" s="572"/>
      <c r="AW129" s="18" t="s">
        <v>149</v>
      </c>
      <c r="AX129" s="19" t="s">
        <v>150</v>
      </c>
      <c r="AY129" s="19" t="s">
        <v>151</v>
      </c>
      <c r="AZ129" s="20" t="s">
        <v>152</v>
      </c>
      <c r="BA129" s="572"/>
      <c r="BB129" s="18" t="s">
        <v>149</v>
      </c>
      <c r="BC129" s="19" t="s">
        <v>279</v>
      </c>
      <c r="BD129" s="19" t="s">
        <v>151</v>
      </c>
      <c r="BE129" s="20" t="s">
        <v>152</v>
      </c>
      <c r="BF129" s="572"/>
      <c r="BG129" s="18" t="s">
        <v>149</v>
      </c>
      <c r="BH129" s="19" t="s">
        <v>150</v>
      </c>
      <c r="BI129" s="19" t="s">
        <v>151</v>
      </c>
      <c r="BJ129" s="20" t="s">
        <v>152</v>
      </c>
      <c r="BK129" s="973"/>
      <c r="BL129" s="24">
        <v>2012</v>
      </c>
      <c r="BM129" s="25">
        <v>2013</v>
      </c>
      <c r="BN129" s="25">
        <v>2014</v>
      </c>
      <c r="BO129" s="25">
        <v>2015</v>
      </c>
      <c r="BP129" s="25">
        <v>2016</v>
      </c>
      <c r="BQ129" s="25">
        <v>2017</v>
      </c>
      <c r="BR129" s="25">
        <v>2018</v>
      </c>
      <c r="BS129" s="880">
        <v>2019</v>
      </c>
      <c r="BT129" s="880">
        <v>2020</v>
      </c>
      <c r="BU129" s="880">
        <v>2021</v>
      </c>
      <c r="BV129" s="880" t="s">
        <v>3</v>
      </c>
      <c r="BW129" s="881">
        <v>2023</v>
      </c>
    </row>
    <row r="130" spans="1:75" ht="6" customHeight="1" x14ac:dyDescent="0.25"/>
    <row r="131" spans="1:75" s="238" customFormat="1" ht="15" x14ac:dyDescent="0.25">
      <c r="A131" s="232"/>
      <c r="B131" s="233"/>
      <c r="C131" s="234"/>
      <c r="D131" s="235"/>
      <c r="E131" s="236"/>
      <c r="F131" s="236"/>
      <c r="G131" s="237"/>
      <c r="H131" s="234"/>
      <c r="I131" s="235"/>
      <c r="J131" s="236"/>
      <c r="K131" s="236"/>
      <c r="L131" s="237"/>
      <c r="M131" s="234"/>
      <c r="N131" s="235"/>
      <c r="O131" s="236"/>
      <c r="P131" s="236"/>
      <c r="Q131" s="237"/>
      <c r="R131" s="234"/>
      <c r="S131" s="235"/>
      <c r="T131" s="236"/>
      <c r="U131" s="236"/>
      <c r="V131" s="237"/>
      <c r="W131" s="234"/>
      <c r="X131" s="235"/>
      <c r="Y131" s="236"/>
      <c r="Z131" s="236"/>
      <c r="AA131" s="237"/>
      <c r="AB131" s="234"/>
      <c r="AC131" s="235"/>
      <c r="AD131" s="236"/>
      <c r="AE131" s="236"/>
      <c r="AF131" s="237"/>
      <c r="AG131" s="234"/>
      <c r="AH131" s="235"/>
      <c r="AI131" s="236"/>
      <c r="AJ131" s="236"/>
      <c r="AK131" s="237"/>
      <c r="AL131" s="234"/>
      <c r="AM131" s="235"/>
      <c r="AN131" s="236"/>
      <c r="AO131" s="236"/>
      <c r="AP131" s="237"/>
      <c r="AQ131" s="234"/>
      <c r="AR131" s="235"/>
      <c r="AS131" s="236"/>
      <c r="AT131" s="236"/>
      <c r="AU131" s="237"/>
      <c r="AV131" s="234"/>
      <c r="AW131" s="235"/>
      <c r="AX131" s="236"/>
      <c r="AY131" s="236"/>
      <c r="AZ131" s="237"/>
      <c r="BA131" s="234"/>
      <c r="BB131" s="235"/>
      <c r="BC131" s="236"/>
      <c r="BD131" s="236"/>
      <c r="BE131" s="237"/>
      <c r="BF131" s="234"/>
      <c r="BG131" s="235"/>
      <c r="BH131" s="236"/>
      <c r="BI131" s="236"/>
      <c r="BJ131" s="237"/>
      <c r="BK131" s="234"/>
      <c r="BL131" s="235"/>
      <c r="BM131" s="236"/>
      <c r="BN131" s="236"/>
      <c r="BO131" s="236"/>
      <c r="BP131" s="236"/>
      <c r="BQ131" s="236"/>
      <c r="BR131" s="236"/>
      <c r="BS131" s="236"/>
      <c r="BT131" s="236"/>
      <c r="BU131" s="236"/>
      <c r="BV131" s="236"/>
      <c r="BW131" s="237"/>
    </row>
    <row r="132" spans="1:75" s="238" customFormat="1" ht="15" x14ac:dyDescent="0.25">
      <c r="A132" s="239" t="s">
        <v>138</v>
      </c>
      <c r="B132" s="240"/>
      <c r="C132" s="241"/>
      <c r="D132" s="242" t="s">
        <v>14</v>
      </c>
      <c r="E132" s="243" t="s">
        <v>14</v>
      </c>
      <c r="F132" s="243" t="s">
        <v>14</v>
      </c>
      <c r="G132" s="244">
        <f>SUM(D43:G43)</f>
        <v>351.78541413850178</v>
      </c>
      <c r="H132" s="245"/>
      <c r="I132" s="242">
        <f>SUM(E43:I43)</f>
        <v>365.93392407296358</v>
      </c>
      <c r="J132" s="243">
        <f>SUM(F43:J43)</f>
        <v>374.2103398463488</v>
      </c>
      <c r="K132" s="243">
        <f>SUM(G43:K43)</f>
        <v>406.43643106634875</v>
      </c>
      <c r="L132" s="244">
        <f t="shared" ref="L132" si="494">SUM(I43:L43)</f>
        <v>440.56842443000016</v>
      </c>
      <c r="M132" s="245"/>
      <c r="N132" s="242">
        <f>SUM(J43:N43)</f>
        <v>468.70551928000043</v>
      </c>
      <c r="O132" s="243">
        <f>SUM(K43:O43)</f>
        <v>460.11257432000065</v>
      </c>
      <c r="P132" s="243">
        <f>SUM(L43:P43)</f>
        <v>412.8291355600004</v>
      </c>
      <c r="Q132" s="244">
        <f t="shared" ref="Q132" si="495">SUM(N43:Q43)</f>
        <v>403.7340057400001</v>
      </c>
      <c r="R132" s="245"/>
      <c r="S132" s="242">
        <f>SUM(O43:S43)</f>
        <v>439.60796688999983</v>
      </c>
      <c r="T132" s="243">
        <f>SUM(P43:T43)</f>
        <v>544.10552148999943</v>
      </c>
      <c r="U132" s="243">
        <f>SUM(Q43:U43)</f>
        <v>657.48062970999945</v>
      </c>
      <c r="V132" s="244">
        <f t="shared" ref="V132" si="496">SUM(S43:V43)</f>
        <v>739.80387744999985</v>
      </c>
      <c r="W132" s="245"/>
      <c r="X132" s="242">
        <f>SUM(T43:X43)</f>
        <v>793.54571472000032</v>
      </c>
      <c r="Y132" s="243">
        <f>SUM(U43:Y43)</f>
        <v>707.41095196000072</v>
      </c>
      <c r="Z132" s="243">
        <f>SUM(V43:Z43)</f>
        <v>593.91914031000044</v>
      </c>
      <c r="AA132" s="244">
        <f t="shared" ref="AA132" si="497">SUM(X43:AA43)</f>
        <v>458.86881452000011</v>
      </c>
      <c r="AB132" s="245"/>
      <c r="AC132" s="242">
        <f>SUM(Y43:AC43)</f>
        <v>372.09989165999968</v>
      </c>
      <c r="AD132" s="243">
        <f>SUM(Z43:AD43)</f>
        <v>289.05429305999974</v>
      </c>
      <c r="AE132" s="243">
        <f>SUM(AA43:AE43)</f>
        <v>264.28790443999986</v>
      </c>
      <c r="AF132" s="244">
        <f t="shared" ref="AF132" si="498">SUM(AC43:AF43)</f>
        <v>295.90751275710005</v>
      </c>
      <c r="AG132" s="245"/>
      <c r="AH132" s="242">
        <f>SUM(AD43:AH43)</f>
        <v>235.5663078571001</v>
      </c>
      <c r="AI132" s="243">
        <f>SUM(AE43:AI43)</f>
        <v>322.85836828710006</v>
      </c>
      <c r="AJ132" s="243">
        <f>SUM(AF43:AJ43)</f>
        <v>422.29075362710023</v>
      </c>
      <c r="AK132" s="244">
        <f t="shared" ref="AK132" si="499">SUM(AH43:AK43)</f>
        <v>625.36554162000004</v>
      </c>
      <c r="AL132" s="246"/>
      <c r="AM132" s="242">
        <v>611.37120293308897</v>
      </c>
      <c r="AN132" s="243">
        <v>532.22802766743428</v>
      </c>
      <c r="AO132" s="243">
        <v>436.19832758025569</v>
      </c>
      <c r="AP132" s="244">
        <v>210.05463250864236</v>
      </c>
      <c r="AQ132" s="247"/>
      <c r="AR132" s="242">
        <v>374.59435003026726</v>
      </c>
      <c r="AS132" s="243">
        <v>491.41941022142851</v>
      </c>
      <c r="AT132" s="243">
        <v>579.78284576924545</v>
      </c>
      <c r="AU132" s="244">
        <v>784.89211820412743</v>
      </c>
      <c r="AV132" s="247"/>
      <c r="AW132" s="242">
        <f>SUM(AS43:AW43)</f>
        <v>819.21827852141348</v>
      </c>
      <c r="AX132" s="243">
        <f>SUM(AT43:AX43)</f>
        <v>931.45158602002448</v>
      </c>
      <c r="AY132" s="243">
        <f>SUM(AU43:AY43)</f>
        <v>1114.1384150500589</v>
      </c>
      <c r="AZ132" s="244">
        <f t="shared" ref="AZ132" si="500">SUM(AW43:AZ43)</f>
        <v>1103.7272282100025</v>
      </c>
      <c r="BA132" s="247"/>
      <c r="BB132" s="242">
        <f>SUM(AX43:BB43)</f>
        <v>1273.0875916974346</v>
      </c>
      <c r="BC132" s="243">
        <f>SUM(AY43:BC43)</f>
        <v>999.2916953674237</v>
      </c>
      <c r="BD132" s="243">
        <f>SUM(AZ43:BD43)</f>
        <v>647.75560960740529</v>
      </c>
      <c r="BE132" s="244">
        <f t="shared" ref="BE132" si="501">SUM(BB43:BE43)</f>
        <v>396.24158803743308</v>
      </c>
      <c r="BF132" s="247"/>
      <c r="BG132" s="242" t="s">
        <v>14</v>
      </c>
      <c r="BH132" s="243" t="s">
        <v>14</v>
      </c>
      <c r="BI132" s="243" t="s">
        <v>14</v>
      </c>
      <c r="BJ132" s="244" t="s">
        <v>14</v>
      </c>
      <c r="BK132" s="247"/>
      <c r="BL132" s="242">
        <f>IF(G132&lt;&gt;0, G132, IF(F132&lt;&gt;0, F132, IF(E132&lt;&gt;0, E132, IF(D132&lt;&gt;0,D132, 0))))</f>
        <v>351.78541413850178</v>
      </c>
      <c r="BM132" s="243">
        <f>IF(L132&lt;&gt;0, L132, IF(K132&lt;&gt;0, K132, IF(J132&lt;&gt;0, J132, IF(I132&lt;&gt;0,I132, 0))))</f>
        <v>440.56842443000016</v>
      </c>
      <c r="BN132" s="243">
        <f>IF(Q132&lt;&gt;0, Q132, IF(P132&lt;&gt;0, P132, IF(O132&lt;&gt;0, O132, IF(N132&lt;&gt;0,N132, 0))))</f>
        <v>403.7340057400001</v>
      </c>
      <c r="BO132" s="243">
        <f>IF(V132&lt;&gt;0, V132, IF(U132&lt;&gt;0, U132, IF(T132&lt;&gt;0, T132, IF(S132&lt;&gt;0,S132, 0))))</f>
        <v>739.80387744999985</v>
      </c>
      <c r="BP132" s="243">
        <f>IF(AA132&lt;&gt;0, AA132, IF(Z132&lt;&gt;0, Z132, IF(Y132&lt;&gt;0, Y132, IF(X132&lt;&gt;0, X132, 0))))</f>
        <v>458.86881452000011</v>
      </c>
      <c r="BQ132" s="243">
        <f>IF(AF132&lt;&gt;0, AF132, IF(AE132&lt;&gt;0, AE132, IF(AD132&lt;&gt;0, AD132, IF(AC132&lt;&gt;0, AC132, 0))))</f>
        <v>295.90751275710005</v>
      </c>
      <c r="BR132" s="243">
        <f>IF(AK132&lt;&gt;0, AK132, IF(AJ132&lt;&gt;0, AJ132, IF(AI132&lt;&gt;0, AI132, IF(AH132&lt;&gt;0, AH132, 0))))</f>
        <v>625.36554162000004</v>
      </c>
      <c r="BS132" s="243">
        <f>IF(AP132&lt;&gt;0, AP132, IF(AO132&lt;&gt;0, AO132, IF(AN132&lt;&gt;0, AN132, IF(AM132&lt;&gt;0, AM132, 0))))</f>
        <v>210.05463250864236</v>
      </c>
      <c r="BT132" s="243">
        <f>IF(AU132&lt;&gt;0, AU132, IF(AT132&lt;&gt;0, AT132, IF(AS132&lt;&gt;0, AS132, IF(AR132&lt;&gt;0, AR132, 0))))</f>
        <v>784.89211820412743</v>
      </c>
      <c r="BU132" s="243">
        <f>IF(AZ132&lt;&gt;0, AZ132, IF(AY132&lt;&gt;0, AY132, IF(AX132&lt;&gt;0, AX132, IF(AW132&lt;&gt;0, AW132, 0))))</f>
        <v>1103.7272282100025</v>
      </c>
      <c r="BV132" s="243">
        <f>IF(BE132&lt;&gt;0, BE132, IF(BD132&lt;&gt;0, BD132, IF(BC132&lt;&gt;0, BC132, IF(BB132&lt;&gt;0, BB132, 0))))</f>
        <v>396.24158803743308</v>
      </c>
      <c r="BW132" s="244" t="str">
        <f>IF(BJ132&lt;&gt;0, BJ132, IF(BI132&lt;&gt;0, BI132, IF(BH132&lt;&gt;0, BH132, IF(BG132&lt;&gt;0, BG132, 0))))</f>
        <v>n/a</v>
      </c>
    </row>
    <row r="133" spans="1:75" s="238" customFormat="1" ht="6" customHeight="1" x14ac:dyDescent="0.25">
      <c r="A133" s="248"/>
      <c r="B133" s="249"/>
      <c r="C133" s="234"/>
      <c r="D133" s="250"/>
      <c r="E133" s="251"/>
      <c r="F133" s="251"/>
      <c r="G133" s="252"/>
      <c r="H133" s="246"/>
      <c r="I133" s="250"/>
      <c r="J133" s="251"/>
      <c r="K133" s="251"/>
      <c r="L133" s="252"/>
      <c r="M133" s="246"/>
      <c r="N133" s="250"/>
      <c r="O133" s="251"/>
      <c r="P133" s="251"/>
      <c r="Q133" s="252"/>
      <c r="R133" s="246"/>
      <c r="S133" s="250"/>
      <c r="T133" s="251"/>
      <c r="U133" s="251"/>
      <c r="V133" s="252"/>
      <c r="W133" s="246"/>
      <c r="X133" s="250"/>
      <c r="Y133" s="251"/>
      <c r="Z133" s="251"/>
      <c r="AA133" s="252"/>
      <c r="AB133" s="246"/>
      <c r="AC133" s="250"/>
      <c r="AD133" s="251"/>
      <c r="AE133" s="251"/>
      <c r="AF133" s="252"/>
      <c r="AG133" s="246"/>
      <c r="AH133" s="250"/>
      <c r="AI133" s="251"/>
      <c r="AJ133" s="251"/>
      <c r="AK133" s="252"/>
      <c r="AL133" s="246"/>
      <c r="AM133" s="250"/>
      <c r="AN133" s="251"/>
      <c r="AO133" s="251"/>
      <c r="AP133" s="252"/>
      <c r="AQ133" s="247"/>
      <c r="AR133" s="250"/>
      <c r="AS133" s="251"/>
      <c r="AT133" s="251"/>
      <c r="AU133" s="252"/>
      <c r="AV133" s="247"/>
      <c r="AW133" s="250"/>
      <c r="AX133" s="251"/>
      <c r="AY133" s="251"/>
      <c r="AZ133" s="252"/>
      <c r="BA133" s="247"/>
      <c r="BB133" s="250"/>
      <c r="BC133" s="251"/>
      <c r="BD133" s="251"/>
      <c r="BE133" s="252"/>
      <c r="BF133" s="247"/>
      <c r="BG133" s="250"/>
      <c r="BH133" s="251"/>
      <c r="BI133" s="251"/>
      <c r="BJ133" s="252"/>
      <c r="BK133" s="247"/>
      <c r="BL133" s="250"/>
      <c r="BM133" s="251"/>
      <c r="BN133" s="251"/>
      <c r="BO133" s="251"/>
      <c r="BP133" s="251"/>
      <c r="BQ133" s="251"/>
      <c r="BR133" s="251"/>
      <c r="BS133" s="251"/>
      <c r="BT133" s="251"/>
      <c r="BU133" s="251"/>
      <c r="BV133" s="251"/>
      <c r="BW133" s="252"/>
    </row>
    <row r="134" spans="1:75" s="238" customFormat="1" ht="15" x14ac:dyDescent="0.25">
      <c r="A134" s="248" t="s">
        <v>139</v>
      </c>
      <c r="B134" s="249"/>
      <c r="C134" s="234"/>
      <c r="D134" s="512" t="s">
        <v>14</v>
      </c>
      <c r="E134" s="78" t="s">
        <v>14</v>
      </c>
      <c r="F134" s="78" t="s">
        <v>14</v>
      </c>
      <c r="G134" s="79">
        <f>-SUM(D49:G49)</f>
        <v>-123.14222957999999</v>
      </c>
      <c r="H134" s="125"/>
      <c r="I134" s="512">
        <f>-SUM(E49:I49)</f>
        <v>-126.11528077</v>
      </c>
      <c r="J134" s="78">
        <f>-SUM(F49:J49)</f>
        <v>-129.52473875999999</v>
      </c>
      <c r="K134" s="78">
        <f>-SUM(G49:K49)</f>
        <v>-130.60932133</v>
      </c>
      <c r="L134" s="79">
        <f t="shared" ref="L134" si="502">-SUM(I49:L49)</f>
        <v>-131.85684516999999</v>
      </c>
      <c r="M134" s="125"/>
      <c r="N134" s="512">
        <f>-SUM(J49:N49)</f>
        <v>-132.46698853000001</v>
      </c>
      <c r="O134" s="78">
        <f>-SUM(K49:O49)</f>
        <v>-133.06970898</v>
      </c>
      <c r="P134" s="78">
        <f>-SUM(L49:P49)</f>
        <v>-136.49356007</v>
      </c>
      <c r="Q134" s="79">
        <f t="shared" ref="Q134" si="503">-SUM(N49:Q49)</f>
        <v>-138.50087634000002</v>
      </c>
      <c r="R134" s="125"/>
      <c r="S134" s="512">
        <f>-SUM(O49:S49)</f>
        <v>-140.53179785999998</v>
      </c>
      <c r="T134" s="78">
        <f>-SUM(P49:T49)</f>
        <v>-141.84418846</v>
      </c>
      <c r="U134" s="78">
        <f>-SUM(Q49:U49)</f>
        <v>-144.2390675</v>
      </c>
      <c r="V134" s="79">
        <f t="shared" ref="V134" si="504">-SUM(S49:V49)</f>
        <v>-158.26101973999999</v>
      </c>
      <c r="W134" s="125"/>
      <c r="X134" s="512">
        <f>-SUM(T49:X49)</f>
        <v>-160.97735666</v>
      </c>
      <c r="Y134" s="78">
        <f>-SUM(U49:Y49)</f>
        <v>-163.890941</v>
      </c>
      <c r="Z134" s="78">
        <f>-SUM(V49:Z49)</f>
        <v>-161.61576951999999</v>
      </c>
      <c r="AA134" s="79">
        <f t="shared" ref="AA134" si="505">-SUM(X49:AA49)</f>
        <v>-149.71588713999998</v>
      </c>
      <c r="AB134" s="125"/>
      <c r="AC134" s="512">
        <f>-SUM(Y49:AC49)</f>
        <v>-147.92091912999999</v>
      </c>
      <c r="AD134" s="78">
        <f>-SUM(Z49:AD49)</f>
        <v>-146.28116897999999</v>
      </c>
      <c r="AE134" s="78">
        <f>-SUM(AA49:AE49)</f>
        <v>-148.26570844</v>
      </c>
      <c r="AF134" s="79">
        <f t="shared" ref="AF134" si="506">-SUM(AC49:AF49)</f>
        <v>-153.13965916000001</v>
      </c>
      <c r="AG134" s="125"/>
      <c r="AH134" s="512">
        <f>-SUM(AD49:AH49)</f>
        <v>-158.04278213999999</v>
      </c>
      <c r="AI134" s="78">
        <f>-SUM(AE49:AI49)</f>
        <v>-160.58688562</v>
      </c>
      <c r="AJ134" s="78">
        <f>-SUM(AF49:AJ49)</f>
        <v>-164.49251297000001</v>
      </c>
      <c r="AK134" s="79">
        <f t="shared" ref="AK134" si="507">-SUM(AH49:AK49)</f>
        <v>-167.35731512000001</v>
      </c>
      <c r="AL134" s="125"/>
      <c r="AM134" s="512">
        <v>-177.72949455784823</v>
      </c>
      <c r="AN134" s="78">
        <v>-187.19830454061045</v>
      </c>
      <c r="AO134" s="78">
        <v>-194.25944930546024</v>
      </c>
      <c r="AP134" s="79">
        <v>-212.32751999356023</v>
      </c>
      <c r="AQ134" s="986"/>
      <c r="AR134" s="512">
        <v>-232.90597397000002</v>
      </c>
      <c r="AS134" s="78">
        <v>-249.50626812000002</v>
      </c>
      <c r="AT134" s="78">
        <v>-269.36890671999998</v>
      </c>
      <c r="AU134" s="79">
        <v>-275.06312676000005</v>
      </c>
      <c r="AV134" s="986"/>
      <c r="AW134" s="512">
        <f>-SUM(AS49:AW49)</f>
        <v>-284.74135187000002</v>
      </c>
      <c r="AX134" s="78">
        <f>-SUM(AT49:AX49)</f>
        <v>-288.29507297000004</v>
      </c>
      <c r="AY134" s="78">
        <f>-SUM(AU49:AY49)</f>
        <v>-293.17306151000003</v>
      </c>
      <c r="AZ134" s="79">
        <f t="shared" ref="AZ134" si="508">-SUM(AW49:AZ49)</f>
        <v>-306.79077681000001</v>
      </c>
      <c r="BA134" s="986"/>
      <c r="BB134" s="512">
        <f>-SUM(AX49:BB49)</f>
        <v>-309.97840375999999</v>
      </c>
      <c r="BC134" s="78">
        <f>-SUM(AY49:BC49)</f>
        <v>-238.23345125999998</v>
      </c>
      <c r="BD134" s="78">
        <f>-SUM(AZ49:BD49)</f>
        <v>-161.74321085</v>
      </c>
      <c r="BE134" s="79">
        <f t="shared" ref="BE134" si="509">-SUM(BB49:BE49)</f>
        <v>-77.098110379999994</v>
      </c>
      <c r="BF134" s="986"/>
      <c r="BG134" s="512" t="s">
        <v>14</v>
      </c>
      <c r="BH134" s="78" t="s">
        <v>14</v>
      </c>
      <c r="BI134" s="78" t="s">
        <v>14</v>
      </c>
      <c r="BJ134" s="79" t="s">
        <v>14</v>
      </c>
      <c r="BK134" s="247"/>
      <c r="BL134" s="250">
        <f>IF(G134&lt;&gt;0, G134, IF(F134&lt;&gt;0, F134, IF(E134&lt;&gt;0, E134, IF(D134&lt;&gt;0,D134, 0))))</f>
        <v>-123.14222957999999</v>
      </c>
      <c r="BM134" s="251">
        <f>IF(L134&lt;&gt;0, L134, IF(K134&lt;&gt;0, K134, IF(J134&lt;&gt;0, J134, IF(I134&lt;&gt;0,I134, 0))))</f>
        <v>-131.85684516999999</v>
      </c>
      <c r="BN134" s="251">
        <f>IF(Q134&lt;&gt;0, Q134, IF(P134&lt;&gt;0, P134, IF(O134&lt;&gt;0, O134, IF(N134&lt;&gt;0,N134, 0))))</f>
        <v>-138.50087634000002</v>
      </c>
      <c r="BO134" s="251">
        <f>IF(V134&lt;&gt;0, V134, IF(U134&lt;&gt;0, U134, IF(T134&lt;&gt;0, T134, IF(S134&lt;&gt;0,S134, 0))))</f>
        <v>-158.26101973999999</v>
      </c>
      <c r="BP134" s="251">
        <f>IF(AA134&lt;&gt;0, AA134, IF(Z134&lt;&gt;0, Z134, IF(Y134&lt;&gt;0, Y134, IF(X134&lt;&gt;0, X134, 0))))</f>
        <v>-149.71588713999998</v>
      </c>
      <c r="BQ134" s="251">
        <f>IF(AF134&lt;&gt;0, AF134, IF(AE134&lt;&gt;0, AE134, IF(AD134&lt;&gt;0, AD134, IF(AC134&lt;&gt;0, AC134, 0))))</f>
        <v>-153.13965916000001</v>
      </c>
      <c r="BR134" s="251">
        <f>IF(AK134&lt;&gt;0, AK134, IF(AJ134&lt;&gt;0, AJ134, IF(AI134&lt;&gt;0, AI134, IF(AH134&lt;&gt;0, AH134, 0))))</f>
        <v>-167.35731512000001</v>
      </c>
      <c r="BS134" s="251">
        <f>IF(AP134&lt;&gt;0, AP134, IF(AO134&lt;&gt;0, AO134, IF(AN134&lt;&gt;0, AN134, IF(AM134&lt;&gt;0, AM134, 0))))</f>
        <v>-212.32751999356023</v>
      </c>
      <c r="BT134" s="251">
        <f>IF(AU134&lt;&gt;0, AU134, IF(AT134&lt;&gt;0, AT134, IF(AS134&lt;&gt;0, AS134, IF(AR134&lt;&gt;0, AR134, 0))))</f>
        <v>-275.06312676000005</v>
      </c>
      <c r="BU134" s="251">
        <f>IF(AZ134&lt;&gt;0, AZ134, IF(AY134&lt;&gt;0, AY134, IF(AX134&lt;&gt;0, AX134, IF(AW134&lt;&gt;0, AW134, 0))))</f>
        <v>-306.79077681000001</v>
      </c>
      <c r="BV134" s="251">
        <f>IF(BE134&lt;&gt;0, BE134, IF(BD134&lt;&gt;0, BD134, IF(BC134&lt;&gt;0, BC134, IF(BB134&lt;&gt;0, BB134, 0))))</f>
        <v>-77.098110379999994</v>
      </c>
      <c r="BW134" s="252" t="str">
        <f>IF(BJ134&lt;&gt;0, BJ134, IF(BI134&lt;&gt;0, BI134, IF(BH134&lt;&gt;0, BH134, IF(BG134&lt;&gt;0, BG134, 0))))</f>
        <v>n/a</v>
      </c>
    </row>
    <row r="135" spans="1:75" s="238" customFormat="1" ht="15" x14ac:dyDescent="0.25">
      <c r="A135" s="248" t="s">
        <v>140</v>
      </c>
      <c r="B135" s="249"/>
      <c r="C135" s="234"/>
      <c r="D135" s="512" t="s">
        <v>14</v>
      </c>
      <c r="E135" s="78" t="s">
        <v>14</v>
      </c>
      <c r="F135" s="78" t="s">
        <v>14</v>
      </c>
      <c r="G135" s="79">
        <f>-(G132+G134)*G136</f>
        <v>-77.738682749890614</v>
      </c>
      <c r="H135" s="125"/>
      <c r="I135" s="512">
        <f>-(I132+I134)*I136</f>
        <v>-81.538338723007627</v>
      </c>
      <c r="J135" s="78">
        <f t="shared" ref="J135:L135" si="510">-(J132+J134)*J136</f>
        <v>-83.193104369358608</v>
      </c>
      <c r="K135" s="78">
        <f t="shared" si="510"/>
        <v>-93.781217310358585</v>
      </c>
      <c r="L135" s="79">
        <f t="shared" si="510"/>
        <v>-104.96193694840007</v>
      </c>
      <c r="M135" s="125"/>
      <c r="N135" s="512">
        <f>-(N132+N134)*N136</f>
        <v>-114.32110045500016</v>
      </c>
      <c r="O135" s="78">
        <f t="shared" ref="O135:Q135" si="511">-(O132+O134)*O136</f>
        <v>-111.19457421560021</v>
      </c>
      <c r="P135" s="78">
        <f t="shared" si="511"/>
        <v>-93.954095666600139</v>
      </c>
      <c r="Q135" s="79">
        <f t="shared" si="511"/>
        <v>-90.179263996000017</v>
      </c>
      <c r="R135" s="125"/>
      <c r="S135" s="512">
        <f>-(S132+S134)*S136</f>
        <v>-101.68589747019996</v>
      </c>
      <c r="T135" s="78">
        <f t="shared" ref="T135:V135" si="512">-(T132+T134)*T136</f>
        <v>-136.76885323019982</v>
      </c>
      <c r="U135" s="78">
        <f t="shared" si="512"/>
        <v>-174.50213115139982</v>
      </c>
      <c r="V135" s="79">
        <f t="shared" si="512"/>
        <v>-197.72457162139997</v>
      </c>
      <c r="W135" s="125"/>
      <c r="X135" s="512">
        <f>-(X132+X134)*X136</f>
        <v>-215.07324174040011</v>
      </c>
      <c r="Y135" s="78">
        <f t="shared" ref="Y135:AA135" si="513">-(Y132+Y134)*Y136</f>
        <v>-184.79680372640027</v>
      </c>
      <c r="Z135" s="78">
        <f t="shared" si="513"/>
        <v>-146.98314606860018</v>
      </c>
      <c r="AA135" s="79">
        <f t="shared" si="513"/>
        <v>-105.11199530920007</v>
      </c>
      <c r="AB135" s="125"/>
      <c r="AC135" s="512">
        <f>-(AC132+AC134)*AC136</f>
        <v>-76.220850660199901</v>
      </c>
      <c r="AD135" s="78">
        <f t="shared" ref="AD135:AF135" si="514">-(AD132+AD134)*AD136</f>
        <v>-48.542862187199916</v>
      </c>
      <c r="AE135" s="78">
        <f t="shared" si="514"/>
        <v>-39.447546639999956</v>
      </c>
      <c r="AF135" s="79">
        <f t="shared" si="514"/>
        <v>-48.541070223014017</v>
      </c>
      <c r="AG135" s="125"/>
      <c r="AH135" s="512">
        <f>-(AH132+AH134)*AH136</f>
        <v>-26.35799874381404</v>
      </c>
      <c r="AI135" s="78">
        <f t="shared" ref="AI135:AK135" si="515">-(AI132+AI134)*AI136</f>
        <v>-55.172304106814025</v>
      </c>
      <c r="AJ135" s="78">
        <f t="shared" si="515"/>
        <v>-87.651401823414076</v>
      </c>
      <c r="AK135" s="79">
        <f t="shared" si="515"/>
        <v>-155.72279701000002</v>
      </c>
      <c r="AL135" s="125"/>
      <c r="AM135" s="512">
        <v>-147.43818084758186</v>
      </c>
      <c r="AN135" s="78">
        <v>-117.3101058631201</v>
      </c>
      <c r="AO135" s="78">
        <v>-82.259218613430463</v>
      </c>
      <c r="AP135" s="79">
        <v>0.77278174487207707</v>
      </c>
      <c r="AQ135" s="986"/>
      <c r="AR135" s="512">
        <v>-48.174047860490866</v>
      </c>
      <c r="AS135" s="78">
        <v>-82.250468314485687</v>
      </c>
      <c r="AT135" s="78">
        <v>-105.54073927674347</v>
      </c>
      <c r="AU135" s="79">
        <v>-173.34185709100333</v>
      </c>
      <c r="AV135" s="986"/>
      <c r="AW135" s="512">
        <f t="shared" ref="AW135:AZ135" si="516">-(AW132+AW134)*AW136</f>
        <v>-181.72215506148058</v>
      </c>
      <c r="AX135" s="78">
        <f t="shared" si="516"/>
        <v>-218.67321443700831</v>
      </c>
      <c r="AY135" s="78">
        <f t="shared" si="516"/>
        <v>-279.12822020362006</v>
      </c>
      <c r="AZ135" s="79">
        <f t="shared" si="516"/>
        <v>-270.95839347600088</v>
      </c>
      <c r="BA135" s="986"/>
      <c r="BB135" s="512">
        <f t="shared" ref="BB135:BE135" si="517">-(BB132+BB134)*BB136</f>
        <v>-327.45712389872779</v>
      </c>
      <c r="BC135" s="78">
        <f t="shared" si="517"/>
        <v>-258.75980299652406</v>
      </c>
      <c r="BD135" s="78">
        <f t="shared" si="517"/>
        <v>-165.24421557751782</v>
      </c>
      <c r="BE135" s="79">
        <f t="shared" si="517"/>
        <v>-108.50878240352726</v>
      </c>
      <c r="BF135" s="986"/>
      <c r="BG135" s="512" t="s">
        <v>14</v>
      </c>
      <c r="BH135" s="78" t="s">
        <v>14</v>
      </c>
      <c r="BI135" s="78" t="s">
        <v>14</v>
      </c>
      <c r="BJ135" s="79" t="s">
        <v>14</v>
      </c>
      <c r="BK135" s="247"/>
      <c r="BL135" s="250">
        <f>IF(G135&lt;&gt;0, G135, IF(F135&lt;&gt;0, F135, IF(E135&lt;&gt;0, E135, IF(D135&lt;&gt;0,D135, 0))))</f>
        <v>-77.738682749890614</v>
      </c>
      <c r="BM135" s="251">
        <f>IF(L135&lt;&gt;0, L135, IF(K135&lt;&gt;0, K135, IF(J135&lt;&gt;0, J135, IF(I135&lt;&gt;0,I135, 0))))</f>
        <v>-104.96193694840007</v>
      </c>
      <c r="BN135" s="251">
        <f>IF(Q135&lt;&gt;0, Q135, IF(P135&lt;&gt;0, P135, IF(O135&lt;&gt;0, O135, IF(N135&lt;&gt;0,N135, 0))))</f>
        <v>-90.179263996000017</v>
      </c>
      <c r="BO135" s="251">
        <f>IF(V135&lt;&gt;0, V135, IF(U135&lt;&gt;0, U135, IF(T135&lt;&gt;0, T135, IF(S135&lt;&gt;0,S135, 0))))</f>
        <v>-197.72457162139997</v>
      </c>
      <c r="BP135" s="251">
        <f>IF(AA135&lt;&gt;0, AA135, IF(Z135&lt;&gt;0, Z135, IF(Y135&lt;&gt;0, Y135, IF(X135&lt;&gt;0, X135, 0))))</f>
        <v>-105.11199530920007</v>
      </c>
      <c r="BQ135" s="251">
        <f>IF(AF135&lt;&gt;0, AF135, IF(AE135&lt;&gt;0, AE135, IF(AD135&lt;&gt;0, AD135, IF(AC135&lt;&gt;0, AC135, 0))))</f>
        <v>-48.541070223014017</v>
      </c>
      <c r="BR135" s="251">
        <f>IF(AK135&lt;&gt;0, AK135, IF(AJ135&lt;&gt;0, AJ135, IF(AI135&lt;&gt;0, AI135, IF(AH135&lt;&gt;0, AH135, 0))))</f>
        <v>-155.72279701000002</v>
      </c>
      <c r="BS135" s="251">
        <f>IF(AP135&lt;&gt;0, AP135, IF(AO135&lt;&gt;0, AO135, IF(AN135&lt;&gt;0, AN135, IF(AM135&lt;&gt;0, AM135, 0))))</f>
        <v>0.77278174487207707</v>
      </c>
      <c r="BT135" s="251">
        <f>IF(AU135&lt;&gt;0, AU135, IF(AT135&lt;&gt;0, AT135, IF(AS135&lt;&gt;0, AS135, IF(AR135&lt;&gt;0, AR135, 0))))</f>
        <v>-173.34185709100333</v>
      </c>
      <c r="BU135" s="251">
        <f>IF(AZ135&lt;&gt;0, AZ135, IF(AY135&lt;&gt;0, AY135, IF(AX135&lt;&gt;0, AX135, IF(AW135&lt;&gt;0, AW135, 0))))</f>
        <v>-270.95839347600088</v>
      </c>
      <c r="BV135" s="251">
        <f>IF(BE135&lt;&gt;0, BE135, IF(BD135&lt;&gt;0, BD135, IF(BC135&lt;&gt;0, BC135, IF(BB135&lt;&gt;0, BB135, 0))))</f>
        <v>-108.50878240352726</v>
      </c>
      <c r="BW135" s="252" t="str">
        <f>IF(BJ135&lt;&gt;0, BJ135, IF(BI135&lt;&gt;0, BI135, IF(BH135&lt;&gt;0, BH135, IF(BG135&lt;&gt;0, BG135, 0))))</f>
        <v>n/a</v>
      </c>
    </row>
    <row r="136" spans="1:75" s="238" customFormat="1" ht="15" x14ac:dyDescent="0.25">
      <c r="A136" s="253"/>
      <c r="B136" s="254" t="s">
        <v>248</v>
      </c>
      <c r="C136" s="255"/>
      <c r="D136" s="257">
        <v>0.34</v>
      </c>
      <c r="E136" s="257">
        <v>0.34</v>
      </c>
      <c r="F136" s="257">
        <v>0.34</v>
      </c>
      <c r="G136" s="258">
        <v>0.34</v>
      </c>
      <c r="H136" s="259"/>
      <c r="I136" s="256">
        <v>0.34</v>
      </c>
      <c r="J136" s="257">
        <v>0.34</v>
      </c>
      <c r="K136" s="257">
        <v>0.34</v>
      </c>
      <c r="L136" s="258">
        <v>0.34</v>
      </c>
      <c r="M136" s="259"/>
      <c r="N136" s="256">
        <v>0.34</v>
      </c>
      <c r="O136" s="257">
        <v>0.34</v>
      </c>
      <c r="P136" s="257">
        <v>0.34</v>
      </c>
      <c r="Q136" s="258">
        <v>0.34</v>
      </c>
      <c r="R136" s="259"/>
      <c r="S136" s="256">
        <v>0.34</v>
      </c>
      <c r="T136" s="257">
        <v>0.34</v>
      </c>
      <c r="U136" s="257">
        <v>0.34</v>
      </c>
      <c r="V136" s="258">
        <v>0.34</v>
      </c>
      <c r="W136" s="259"/>
      <c r="X136" s="256">
        <v>0.34</v>
      </c>
      <c r="Y136" s="257">
        <v>0.34</v>
      </c>
      <c r="Z136" s="257">
        <v>0.34</v>
      </c>
      <c r="AA136" s="258">
        <v>0.34</v>
      </c>
      <c r="AB136" s="259"/>
      <c r="AC136" s="256">
        <v>0.34</v>
      </c>
      <c r="AD136" s="257">
        <v>0.34</v>
      </c>
      <c r="AE136" s="257">
        <v>0.34</v>
      </c>
      <c r="AF136" s="258">
        <v>0.34</v>
      </c>
      <c r="AG136" s="259"/>
      <c r="AH136" s="256">
        <v>0.34</v>
      </c>
      <c r="AI136" s="257">
        <v>0.34</v>
      </c>
      <c r="AJ136" s="257">
        <v>0.34</v>
      </c>
      <c r="AK136" s="258">
        <v>0.34</v>
      </c>
      <c r="AL136" s="259"/>
      <c r="AM136" s="256">
        <v>0.34</v>
      </c>
      <c r="AN136" s="257">
        <v>0.34</v>
      </c>
      <c r="AO136" s="257">
        <v>0.34</v>
      </c>
      <c r="AP136" s="260">
        <v>0.34</v>
      </c>
      <c r="AQ136" s="247"/>
      <c r="AR136" s="256">
        <v>0.34</v>
      </c>
      <c r="AS136" s="257">
        <v>0.34</v>
      </c>
      <c r="AT136" s="257">
        <v>0.34</v>
      </c>
      <c r="AU136" s="258">
        <v>0.34</v>
      </c>
      <c r="AV136" s="247"/>
      <c r="AW136" s="256">
        <v>0.34</v>
      </c>
      <c r="AX136" s="257">
        <v>0.34</v>
      </c>
      <c r="AY136" s="257">
        <v>0.34</v>
      </c>
      <c r="AZ136" s="258">
        <v>0.34</v>
      </c>
      <c r="BA136" s="247"/>
      <c r="BB136" s="256">
        <v>0.34</v>
      </c>
      <c r="BC136" s="257">
        <v>0.34</v>
      </c>
      <c r="BD136" s="257">
        <v>0.34</v>
      </c>
      <c r="BE136" s="258">
        <v>0.34</v>
      </c>
      <c r="BF136" s="247"/>
      <c r="BG136" s="256">
        <v>0.34</v>
      </c>
      <c r="BH136" s="257">
        <v>0.34</v>
      </c>
      <c r="BI136" s="257">
        <v>0.34</v>
      </c>
      <c r="BJ136" s="258">
        <v>0.34</v>
      </c>
      <c r="BK136" s="247"/>
      <c r="BL136" s="261">
        <f>IF(G136&lt;&gt;0, G136, IF(F136&lt;&gt;0, F136, IF(E136&lt;&gt;0, E136, IF(D136&lt;&gt;0,D136, 0))))</f>
        <v>0.34</v>
      </c>
      <c r="BM136" s="262">
        <f>IF(L136&lt;&gt;0, L136, IF(K136&lt;&gt;0, K136, IF(J136&lt;&gt;0, J136, IF(I136&lt;&gt;0,I136, 0))))</f>
        <v>0.34</v>
      </c>
      <c r="BN136" s="262">
        <f>IF(Q136&lt;&gt;0, Q136, IF(P136&lt;&gt;0, P136, IF(O136&lt;&gt;0, O136, IF(N136&lt;&gt;0,N136, 0))))</f>
        <v>0.34</v>
      </c>
      <c r="BO136" s="262">
        <f>IF(V136&lt;&gt;0, V136, IF(U136&lt;&gt;0, U136, IF(T136&lt;&gt;0, T136, IF(S136&lt;&gt;0,S136, 0))))</f>
        <v>0.34</v>
      </c>
      <c r="BP136" s="262">
        <f>IF(AA136&lt;&gt;0, AA136, IF(Z136&lt;&gt;0, Z136, IF(Y136&lt;&gt;0, Y136, IF(X136&lt;&gt;0, X136, 0))))</f>
        <v>0.34</v>
      </c>
      <c r="BQ136" s="262">
        <f>IF(AF136&lt;&gt;0, AF136, IF(AE136&lt;&gt;0, AE136, IF(AD136&lt;&gt;0, AD136, IF(AC136&lt;&gt;0, AC136, 0))))</f>
        <v>0.34</v>
      </c>
      <c r="BR136" s="262">
        <f>IF(AK136&lt;&gt;0, AK136, IF(AJ136&lt;&gt;0, AJ136, IF(AI136&lt;&gt;0, AI136, IF(AH136&lt;&gt;0, AH136, 0))))</f>
        <v>0.34</v>
      </c>
      <c r="BS136" s="262">
        <f>IF(AP136&lt;&gt;0, AP136, IF(AO136&lt;&gt;0, AO136, IF(AN136&lt;&gt;0, AN136, IF(AM136&lt;&gt;0, AM136, 0))))</f>
        <v>0.34</v>
      </c>
      <c r="BT136" s="262">
        <f>IF(AU136&lt;&gt;0, AU136, IF(AT136&lt;&gt;0, AT136, IF(AS136&lt;&gt;0, AS136, IF(AR136&lt;&gt;0, AR136, 0))))</f>
        <v>0.34</v>
      </c>
      <c r="BU136" s="262">
        <f>IF(AZ136&lt;&gt;0, AZ136, IF(AY136&lt;&gt;0, AY136, IF(AX136&lt;&gt;0, AX136, IF(AW136&lt;&gt;0, AW136, 0))))</f>
        <v>0.34</v>
      </c>
      <c r="BV136" s="262">
        <f>IF(BE136&lt;&gt;0, BE136, IF(BD136&lt;&gt;0, BD136, IF(BC136&lt;&gt;0, BC136, IF(BB136&lt;&gt;0, BB136, 0))))</f>
        <v>0.34</v>
      </c>
      <c r="BW136" s="258">
        <f>IF(BJ136&lt;&gt;0, BJ136, IF(BI136&lt;&gt;0, BI136, IF(BH136&lt;&gt;0, BH136, IF(BG136&lt;&gt;0, BG136, 0))))</f>
        <v>0.34</v>
      </c>
    </row>
    <row r="137" spans="1:75" s="238" customFormat="1" ht="6" customHeight="1" x14ac:dyDescent="0.25">
      <c r="A137" s="248"/>
      <c r="B137" s="249"/>
      <c r="C137" s="234"/>
      <c r="D137" s="263"/>
      <c r="E137" s="246"/>
      <c r="F137" s="246"/>
      <c r="G137" s="252"/>
      <c r="H137" s="246"/>
      <c r="I137" s="263"/>
      <c r="J137" s="246"/>
      <c r="K137" s="246"/>
      <c r="L137" s="252"/>
      <c r="M137" s="246"/>
      <c r="N137" s="263"/>
      <c r="O137" s="246"/>
      <c r="P137" s="246"/>
      <c r="Q137" s="252"/>
      <c r="R137" s="246"/>
      <c r="S137" s="263"/>
      <c r="T137" s="246"/>
      <c r="U137" s="246"/>
      <c r="V137" s="252"/>
      <c r="W137" s="246"/>
      <c r="X137" s="263"/>
      <c r="Y137" s="246"/>
      <c r="Z137" s="246"/>
      <c r="AA137" s="252"/>
      <c r="AB137" s="246"/>
      <c r="AC137" s="263"/>
      <c r="AD137" s="246"/>
      <c r="AE137" s="246"/>
      <c r="AF137" s="252"/>
      <c r="AG137" s="246"/>
      <c r="AH137" s="263"/>
      <c r="AI137" s="246"/>
      <c r="AJ137" s="246"/>
      <c r="AK137" s="252"/>
      <c r="AL137" s="246"/>
      <c r="AM137" s="263"/>
      <c r="AN137" s="246"/>
      <c r="AO137" s="246"/>
      <c r="AP137" s="252"/>
      <c r="AQ137" s="247"/>
      <c r="AR137" s="263"/>
      <c r="AS137" s="246"/>
      <c r="AT137" s="246"/>
      <c r="AU137" s="252"/>
      <c r="AV137" s="247"/>
      <c r="AW137" s="263"/>
      <c r="AX137" s="246"/>
      <c r="AY137" s="246"/>
      <c r="AZ137" s="252"/>
      <c r="BA137" s="247"/>
      <c r="BB137" s="263"/>
      <c r="BC137" s="246"/>
      <c r="BD137" s="246"/>
      <c r="BE137" s="252"/>
      <c r="BF137" s="247"/>
      <c r="BG137" s="263"/>
      <c r="BH137" s="246"/>
      <c r="BI137" s="246"/>
      <c r="BJ137" s="252"/>
      <c r="BK137" s="247"/>
      <c r="BL137" s="250"/>
      <c r="BM137" s="251"/>
      <c r="BN137" s="251"/>
      <c r="BO137" s="251"/>
      <c r="BP137" s="251"/>
      <c r="BQ137" s="251"/>
      <c r="BR137" s="251"/>
      <c r="BS137" s="251"/>
      <c r="BT137" s="251"/>
      <c r="BU137" s="251"/>
      <c r="BV137" s="251"/>
      <c r="BW137" s="252"/>
    </row>
    <row r="138" spans="1:75" s="238" customFormat="1" ht="15" x14ac:dyDescent="0.25">
      <c r="A138" s="239" t="s">
        <v>8</v>
      </c>
      <c r="B138" s="240"/>
      <c r="C138" s="241"/>
      <c r="D138" s="242" t="s">
        <v>14</v>
      </c>
      <c r="E138" s="243" t="s">
        <v>14</v>
      </c>
      <c r="F138" s="243" t="s">
        <v>14</v>
      </c>
      <c r="G138" s="244">
        <f>SUM(G132,G134,G135)</f>
        <v>150.90450180861117</v>
      </c>
      <c r="H138" s="245"/>
      <c r="I138" s="242">
        <f>SUM(I132,I134,I135)</f>
        <v>158.28030457995595</v>
      </c>
      <c r="J138" s="243">
        <f t="shared" ref="J138:L138" si="518">SUM(J132,J134,J135)</f>
        <v>161.49249671699022</v>
      </c>
      <c r="K138" s="243">
        <f t="shared" si="518"/>
        <v>182.04589242599016</v>
      </c>
      <c r="L138" s="244">
        <f t="shared" si="518"/>
        <v>203.7496423116001</v>
      </c>
      <c r="M138" s="245"/>
      <c r="N138" s="242">
        <f>SUM(N132,N134,N135)</f>
        <v>221.91743029500029</v>
      </c>
      <c r="O138" s="243">
        <f t="shared" ref="O138:Q138" si="519">SUM(O132,O134,O135)</f>
        <v>215.84829112440042</v>
      </c>
      <c r="P138" s="243">
        <f t="shared" si="519"/>
        <v>182.38147982340024</v>
      </c>
      <c r="Q138" s="244">
        <f t="shared" si="519"/>
        <v>175.05386540400002</v>
      </c>
      <c r="R138" s="245"/>
      <c r="S138" s="242">
        <f>SUM(S132,S134,S135)</f>
        <v>197.39027155979988</v>
      </c>
      <c r="T138" s="243">
        <f t="shared" ref="T138:V138" si="520">SUM(T132,T134,T135)</f>
        <v>265.49247979979964</v>
      </c>
      <c r="U138" s="243">
        <f t="shared" si="520"/>
        <v>338.73943105859962</v>
      </c>
      <c r="V138" s="244">
        <f t="shared" si="520"/>
        <v>383.81828608859996</v>
      </c>
      <c r="W138" s="245"/>
      <c r="X138" s="242">
        <f>SUM(X132,X134,X135)</f>
        <v>417.49511631960013</v>
      </c>
      <c r="Y138" s="243">
        <f t="shared" ref="Y138:AA138" si="521">SUM(Y132,Y134,Y135)</f>
        <v>358.72320723360042</v>
      </c>
      <c r="Z138" s="243">
        <f t="shared" si="521"/>
        <v>285.32022472140034</v>
      </c>
      <c r="AA138" s="244">
        <f t="shared" si="521"/>
        <v>204.0409320708001</v>
      </c>
      <c r="AB138" s="245"/>
      <c r="AC138" s="242">
        <f>SUM(AC132,AC134,AC135)</f>
        <v>147.95812186979981</v>
      </c>
      <c r="AD138" s="243">
        <f t="shared" ref="AD138:AF138" si="522">SUM(AD132,AD134,AD135)</f>
        <v>94.230261892799831</v>
      </c>
      <c r="AE138" s="243">
        <f t="shared" si="522"/>
        <v>76.57464935999991</v>
      </c>
      <c r="AF138" s="244">
        <f t="shared" si="522"/>
        <v>94.226783374086025</v>
      </c>
      <c r="AG138" s="245"/>
      <c r="AH138" s="242">
        <f>SUM(AH132,AH134,AH135)</f>
        <v>51.165526973286077</v>
      </c>
      <c r="AI138" s="243">
        <f t="shared" ref="AI138:AK138" si="523">SUM(AI132,AI134,AI135)</f>
        <v>107.09917856028603</v>
      </c>
      <c r="AJ138" s="243">
        <f t="shared" si="523"/>
        <v>170.14683883368616</v>
      </c>
      <c r="AK138" s="244">
        <f t="shared" si="523"/>
        <v>302.28542949000001</v>
      </c>
      <c r="AL138" s="246"/>
      <c r="AM138" s="242">
        <v>286.20352752765888</v>
      </c>
      <c r="AN138" s="243">
        <v>227.7196172637037</v>
      </c>
      <c r="AO138" s="243">
        <v>159.67965966136501</v>
      </c>
      <c r="AP138" s="244">
        <v>-1.5001057400457967</v>
      </c>
      <c r="AQ138" s="247"/>
      <c r="AR138" s="242">
        <v>93.514328199776372</v>
      </c>
      <c r="AS138" s="243">
        <v>159.6626737869428</v>
      </c>
      <c r="AT138" s="243">
        <v>204.87319977250201</v>
      </c>
      <c r="AU138" s="244">
        <v>336.48713435312402</v>
      </c>
      <c r="AV138" s="247"/>
      <c r="AW138" s="242">
        <f t="shared" ref="AW138:AZ138" si="524">SUM(AW132,AW134,AW135)</f>
        <v>352.75477158993289</v>
      </c>
      <c r="AX138" s="243">
        <f t="shared" si="524"/>
        <v>424.48329861301607</v>
      </c>
      <c r="AY138" s="243">
        <f t="shared" si="524"/>
        <v>541.83713333643891</v>
      </c>
      <c r="AZ138" s="244">
        <f t="shared" si="524"/>
        <v>525.97805792400163</v>
      </c>
      <c r="BA138" s="247"/>
      <c r="BB138" s="242">
        <f t="shared" ref="BB138:BE138" si="525">SUM(BB132,BB134,BB135)</f>
        <v>635.65206403870684</v>
      </c>
      <c r="BC138" s="243">
        <f t="shared" si="525"/>
        <v>502.2984411108996</v>
      </c>
      <c r="BD138" s="243">
        <f t="shared" si="525"/>
        <v>320.7681831798875</v>
      </c>
      <c r="BE138" s="244">
        <f t="shared" si="525"/>
        <v>210.63469525390582</v>
      </c>
      <c r="BF138" s="247"/>
      <c r="BG138" s="242" t="s">
        <v>14</v>
      </c>
      <c r="BH138" s="243" t="s">
        <v>14</v>
      </c>
      <c r="BI138" s="243" t="s">
        <v>14</v>
      </c>
      <c r="BJ138" s="244" t="s">
        <v>14</v>
      </c>
      <c r="BK138" s="247"/>
      <c r="BL138" s="242">
        <f>IF(G138&lt;&gt;0, G138, IF(F138&lt;&gt;0, F138, IF(E138&lt;&gt;0, E138, IF(D138&lt;&gt;0,D138, 0))))</f>
        <v>150.90450180861117</v>
      </c>
      <c r="BM138" s="243">
        <f>IF(L138&lt;&gt;0, L138, IF(K138&lt;&gt;0, K138, IF(J138&lt;&gt;0, J138, IF(I138&lt;&gt;0,I138, 0))))</f>
        <v>203.7496423116001</v>
      </c>
      <c r="BN138" s="243">
        <f>IF(Q138&lt;&gt;0, Q138, IF(P138&lt;&gt;0, P138, IF(O138&lt;&gt;0, O138, IF(N138&lt;&gt;0,N138, 0))))</f>
        <v>175.05386540400002</v>
      </c>
      <c r="BO138" s="243">
        <f>IF(V138&lt;&gt;0, V138, IF(U138&lt;&gt;0, U138, IF(T138&lt;&gt;0, T138, IF(S138&lt;&gt;0,S138, 0))))</f>
        <v>383.81828608859996</v>
      </c>
      <c r="BP138" s="243">
        <f>IF(AA138&lt;&gt;0, AA138, IF(Z138&lt;&gt;0, Z138, IF(Y138&lt;&gt;0, Y138, IF(X138&lt;&gt;0, X138, 0))))</f>
        <v>204.0409320708001</v>
      </c>
      <c r="BQ138" s="243">
        <f>IF(AF138&lt;&gt;0, AF138, IF(AE138&lt;&gt;0, AE138, IF(AD138&lt;&gt;0, AD138, IF(AC138&lt;&gt;0, AC138, 0))))</f>
        <v>94.226783374086025</v>
      </c>
      <c r="BR138" s="243">
        <f>IF(AK138&lt;&gt;0, AK138, IF(AJ138&lt;&gt;0, AJ138, IF(AI138&lt;&gt;0, AI138, IF(AH138&lt;&gt;0, AH138, 0))))</f>
        <v>302.28542949000001</v>
      </c>
      <c r="BS138" s="243">
        <f>IF(AP138&lt;&gt;0, AP138, IF(AO138&lt;&gt;0, AO138, IF(AN138&lt;&gt;0, AN138, IF(AM138&lt;&gt;0, AM138, 0))))</f>
        <v>-1.5001057400457967</v>
      </c>
      <c r="BT138" s="243">
        <f>IF(AU138&lt;&gt;0, AU138, IF(AT138&lt;&gt;0, AT138, IF(AS138&lt;&gt;0, AS138, IF(AR138&lt;&gt;0, AR138, 0))))</f>
        <v>336.48713435312402</v>
      </c>
      <c r="BU138" s="243">
        <f>IF(AZ138&lt;&gt;0, AZ138, IF(AY138&lt;&gt;0, AY138, IF(AX138&lt;&gt;0, AX138, IF(AW138&lt;&gt;0, AW138, 0))))</f>
        <v>525.97805792400163</v>
      </c>
      <c r="BV138" s="243">
        <f>IF(BE138&lt;&gt;0, BE138, IF(BD138&lt;&gt;0, BD138, IF(BC138&lt;&gt;0, BC138, IF(BB138&lt;&gt;0, BB138, 0))))</f>
        <v>210.63469525390582</v>
      </c>
      <c r="BW138" s="244" t="str">
        <f>IF(BJ138&lt;&gt;0, BJ138, IF(BI138&lt;&gt;0, BI138, IF(BH138&lt;&gt;0, BH138, IF(BG138&lt;&gt;0, BG138, 0))))</f>
        <v>n/a</v>
      </c>
    </row>
    <row r="139" spans="1:75" s="238" customFormat="1" ht="15" x14ac:dyDescent="0.25">
      <c r="A139" s="248"/>
      <c r="B139" s="249"/>
      <c r="C139" s="234"/>
      <c r="D139" s="263"/>
      <c r="E139" s="246"/>
      <c r="F139" s="246"/>
      <c r="G139" s="252"/>
      <c r="H139" s="246"/>
      <c r="I139" s="263"/>
      <c r="J139" s="246"/>
      <c r="K139" s="246"/>
      <c r="L139" s="252"/>
      <c r="M139" s="246"/>
      <c r="N139" s="263"/>
      <c r="O139" s="246"/>
      <c r="P139" s="246"/>
      <c r="Q139" s="252"/>
      <c r="R139" s="246"/>
      <c r="S139" s="263"/>
      <c r="T139" s="246"/>
      <c r="U139" s="246"/>
      <c r="V139" s="252"/>
      <c r="W139" s="246"/>
      <c r="X139" s="263"/>
      <c r="Y139" s="246"/>
      <c r="Z139" s="246"/>
      <c r="AA139" s="252"/>
      <c r="AB139" s="246"/>
      <c r="AC139" s="263"/>
      <c r="AD139" s="246"/>
      <c r="AE139" s="246"/>
      <c r="AF139" s="252"/>
      <c r="AG139" s="246"/>
      <c r="AH139" s="263"/>
      <c r="AI139" s="246"/>
      <c r="AJ139" s="246"/>
      <c r="AK139" s="252"/>
      <c r="AL139" s="246"/>
      <c r="AM139" s="263"/>
      <c r="AN139" s="246"/>
      <c r="AO139" s="246"/>
      <c r="AP139" s="252"/>
      <c r="AQ139" s="247"/>
      <c r="AR139" s="263"/>
      <c r="AS139" s="246"/>
      <c r="AT139" s="246"/>
      <c r="AU139" s="252"/>
      <c r="AV139" s="247"/>
      <c r="AW139" s="263"/>
      <c r="AX139" s="246"/>
      <c r="AY139" s="246"/>
      <c r="AZ139" s="252"/>
      <c r="BA139" s="247"/>
      <c r="BB139" s="263"/>
      <c r="BC139" s="246"/>
      <c r="BD139" s="246"/>
      <c r="BE139" s="252"/>
      <c r="BF139" s="247"/>
      <c r="BG139" s="263"/>
      <c r="BH139" s="246"/>
      <c r="BI139" s="246"/>
      <c r="BJ139" s="252"/>
      <c r="BK139" s="247"/>
      <c r="BL139" s="250"/>
      <c r="BM139" s="251"/>
      <c r="BN139" s="251"/>
      <c r="BO139" s="251"/>
      <c r="BP139" s="251"/>
      <c r="BQ139" s="251"/>
      <c r="BR139" s="251"/>
      <c r="BS139" s="251"/>
      <c r="BT139" s="251"/>
      <c r="BU139" s="251"/>
      <c r="BV139" s="251"/>
      <c r="BW139" s="252"/>
    </row>
    <row r="140" spans="1:75" s="238" customFormat="1" ht="15" x14ac:dyDescent="0.25">
      <c r="A140" s="248" t="s">
        <v>295</v>
      </c>
      <c r="B140" s="249"/>
      <c r="C140" s="234"/>
      <c r="D140" s="512">
        <f>D114</f>
        <v>2614.4501448199994</v>
      </c>
      <c r="E140" s="78">
        <f t="shared" ref="E140:G140" si="526">E114</f>
        <v>2687.8688602999991</v>
      </c>
      <c r="F140" s="78">
        <f t="shared" si="526"/>
        <v>2673.1589021599993</v>
      </c>
      <c r="G140" s="79">
        <f t="shared" si="526"/>
        <v>2704.8782491499987</v>
      </c>
      <c r="H140" s="125"/>
      <c r="I140" s="512">
        <f t="shared" ref="I140:L140" si="527">I114</f>
        <v>2764.5933340399997</v>
      </c>
      <c r="J140" s="78">
        <f t="shared" si="527"/>
        <v>2767.1864572500003</v>
      </c>
      <c r="K140" s="78">
        <f t="shared" si="527"/>
        <v>2788.4968140099991</v>
      </c>
      <c r="L140" s="79">
        <f t="shared" si="527"/>
        <v>2793.9377196400001</v>
      </c>
      <c r="M140" s="125"/>
      <c r="N140" s="512">
        <f t="shared" ref="N140:Q140" si="528">N114</f>
        <v>2860.9614234700002</v>
      </c>
      <c r="O140" s="78">
        <f t="shared" si="528"/>
        <v>2849.7274635400004</v>
      </c>
      <c r="P140" s="78">
        <f t="shared" si="528"/>
        <v>2862.1603610000002</v>
      </c>
      <c r="Q140" s="79">
        <f t="shared" si="528"/>
        <v>2816.45335849</v>
      </c>
      <c r="R140" s="125"/>
      <c r="S140" s="512">
        <f t="shared" ref="S140:V140" si="529">S114</f>
        <v>2952.4304065700007</v>
      </c>
      <c r="T140" s="78">
        <f t="shared" si="529"/>
        <v>2980.9244749000004</v>
      </c>
      <c r="U140" s="78">
        <f t="shared" si="529"/>
        <v>3291.3230832700001</v>
      </c>
      <c r="V140" s="79">
        <f t="shared" si="529"/>
        <v>3059.0929064299999</v>
      </c>
      <c r="W140" s="125"/>
      <c r="X140" s="512">
        <f t="shared" ref="X140:AA140" si="530">X114</f>
        <v>3068.6374917000003</v>
      </c>
      <c r="Y140" s="78">
        <f t="shared" si="530"/>
        <v>3030.2690745500004</v>
      </c>
      <c r="Z140" s="78">
        <f t="shared" si="530"/>
        <v>3101.14991121</v>
      </c>
      <c r="AA140" s="79">
        <f t="shared" si="530"/>
        <v>3137.8877989400007</v>
      </c>
      <c r="AB140" s="125"/>
      <c r="AC140" s="512">
        <f t="shared" ref="AC140:AF140" si="531">AC114</f>
        <v>3267.8138142111748</v>
      </c>
      <c r="AD140" s="78">
        <f t="shared" si="531"/>
        <v>3396.0493553911747</v>
      </c>
      <c r="AE140" s="78">
        <f t="shared" si="531"/>
        <v>3500.4958822111748</v>
      </c>
      <c r="AF140" s="79">
        <f t="shared" si="531"/>
        <v>3840.5023859177581</v>
      </c>
      <c r="AG140" s="125"/>
      <c r="AH140" s="512">
        <f t="shared" ref="AH140:AK140" si="532">AH114</f>
        <v>3826.4903124199996</v>
      </c>
      <c r="AI140" s="78">
        <f t="shared" si="532"/>
        <v>4220.870899210001</v>
      </c>
      <c r="AJ140" s="78">
        <f t="shared" si="532"/>
        <v>4397.6590837099993</v>
      </c>
      <c r="AK140" s="79">
        <f t="shared" si="532"/>
        <v>4741.8348385200006</v>
      </c>
      <c r="AL140" s="125"/>
      <c r="AM140" s="512">
        <v>4636.0018231520944</v>
      </c>
      <c r="AN140" s="78">
        <v>4614.5573999293028</v>
      </c>
      <c r="AO140" s="78">
        <v>4749.6281801308851</v>
      </c>
      <c r="AP140" s="79">
        <v>4690.1318932930672</v>
      </c>
      <c r="AQ140" s="986"/>
      <c r="AR140" s="512">
        <v>5392.180549050001</v>
      </c>
      <c r="AS140" s="78">
        <v>5500.2419240899999</v>
      </c>
      <c r="AT140" s="78">
        <v>5516.1728375699986</v>
      </c>
      <c r="AU140" s="79">
        <v>5736.6851775699997</v>
      </c>
      <c r="AV140" s="986"/>
      <c r="AW140" s="512">
        <f t="shared" ref="AW140:AZ140" si="533">AW114</f>
        <v>5972.875218539999</v>
      </c>
      <c r="AX140" s="78">
        <f t="shared" si="533"/>
        <v>5682.9802459900002</v>
      </c>
      <c r="AY140" s="78">
        <f t="shared" si="533"/>
        <v>6049.1538394800009</v>
      </c>
      <c r="AZ140" s="79">
        <f t="shared" si="533"/>
        <v>6382.2705289600017</v>
      </c>
      <c r="BA140" s="986"/>
      <c r="BB140" s="512">
        <f t="shared" ref="BB140" si="534">BB114</f>
        <v>6275.6150396300018</v>
      </c>
      <c r="BC140" s="78" t="s">
        <v>14</v>
      </c>
      <c r="BD140" s="78" t="s">
        <v>14</v>
      </c>
      <c r="BE140" s="79" t="s">
        <v>14</v>
      </c>
      <c r="BF140" s="986"/>
      <c r="BG140" s="512" t="s">
        <v>14</v>
      </c>
      <c r="BH140" s="78" t="s">
        <v>14</v>
      </c>
      <c r="BI140" s="78" t="s">
        <v>14</v>
      </c>
      <c r="BJ140" s="79" t="s">
        <v>14</v>
      </c>
      <c r="BK140" s="247"/>
      <c r="BL140" s="250">
        <f>IF(G140&lt;&gt;0, G140, IF(F140&lt;&gt;0, F140, IF(E140&lt;&gt;0, E140, IF(D140&lt;&gt;0,D140, 0))))</f>
        <v>2704.8782491499987</v>
      </c>
      <c r="BM140" s="251">
        <f>IF(L140&lt;&gt;0, L140, IF(K140&lt;&gt;0, K140, IF(J140&lt;&gt;0, J140, IF(I140&lt;&gt;0,I140, 0))))</f>
        <v>2793.9377196400001</v>
      </c>
      <c r="BN140" s="251">
        <f>IF(Q140&lt;&gt;0, Q140, IF(P140&lt;&gt;0, P140, IF(O140&lt;&gt;0, O140, IF(N140&lt;&gt;0,N140, 0))))</f>
        <v>2816.45335849</v>
      </c>
      <c r="BO140" s="251">
        <f>IF(V140&lt;&gt;0, V140, IF(U140&lt;&gt;0, U140, IF(T140&lt;&gt;0, T140, IF(S140&lt;&gt;0,S140, 0))))</f>
        <v>3059.0929064299999</v>
      </c>
      <c r="BP140" s="251">
        <f>IF(AA140&lt;&gt;0, AA140, IF(Z140&lt;&gt;0, Z140, IF(Y140&lt;&gt;0, Y140, IF(X140&lt;&gt;0, X140, 0))))</f>
        <v>3137.8877989400007</v>
      </c>
      <c r="BQ140" s="251">
        <f>IF(AF140&lt;&gt;0, AF140, IF(AE140&lt;&gt;0, AE140, IF(AD140&lt;&gt;0, AD140, IF(AC140&lt;&gt;0, AC140, 0))))</f>
        <v>3840.5023859177581</v>
      </c>
      <c r="BR140" s="251">
        <f>IF(AK140&lt;&gt;0, AK140, IF(AJ140&lt;&gt;0, AJ140, IF(AI140&lt;&gt;0, AI140, IF(AH140&lt;&gt;0, AH140, 0))))</f>
        <v>4741.8348385200006</v>
      </c>
      <c r="BS140" s="251">
        <f>IF(AP140&lt;&gt;0, AP140, IF(AO140&lt;&gt;0, AO140, IF(AN140&lt;&gt;0, AN140, IF(AM140&lt;&gt;0, AM140, 0))))</f>
        <v>4690.1318932930672</v>
      </c>
      <c r="BT140" s="251">
        <f>IF(AU140&lt;&gt;0, AU140, IF(AT140&lt;&gt;0, AT140, IF(AS140&lt;&gt;0, AS140, IF(AR140&lt;&gt;0, AR140, 0))))</f>
        <v>5736.6851775699997</v>
      </c>
      <c r="BU140" s="251">
        <f>IF(AZ140&lt;&gt;0, AZ140, IF(AY140&lt;&gt;0, AY140, IF(AX140&lt;&gt;0, AX140, IF(AW140&lt;&gt;0, AW140, 0))))</f>
        <v>6382.2705289600017</v>
      </c>
      <c r="BV140" s="251" t="str">
        <f>IF(BE140&lt;&gt;0, BE140, IF(BD140&lt;&gt;0, BD140, IF(BC140&lt;&gt;0, BC140, IF(BB140&lt;&gt;0, BB140, 0))))</f>
        <v>n/a</v>
      </c>
      <c r="BW140" s="252" t="str">
        <f>IF(BJ140&lt;&gt;0, BJ140, IF(BI140&lt;&gt;0, BI140, IF(BH140&lt;&gt;0, BH140, IF(BG140&lt;&gt;0, BG140, 0))))</f>
        <v>n/a</v>
      </c>
    </row>
    <row r="141" spans="1:75" s="238" customFormat="1" ht="15" x14ac:dyDescent="0.25">
      <c r="A141" s="264" t="s">
        <v>296</v>
      </c>
      <c r="B141" s="265"/>
      <c r="C141" s="266"/>
      <c r="D141" s="512">
        <f>D123</f>
        <v>285.76794637258172</v>
      </c>
      <c r="E141" s="78">
        <f t="shared" ref="E141:G141" si="535">E123</f>
        <v>318.54494486596695</v>
      </c>
      <c r="F141" s="78">
        <f t="shared" si="535"/>
        <v>316.74832152596696</v>
      </c>
      <c r="G141" s="79">
        <f t="shared" si="535"/>
        <v>348.52804883596701</v>
      </c>
      <c r="H141" s="125"/>
      <c r="I141" s="512">
        <f t="shared" ref="I141:L141" si="536">I123</f>
        <v>327.12650281000003</v>
      </c>
      <c r="J141" s="78">
        <f t="shared" si="536"/>
        <v>348.01964229000004</v>
      </c>
      <c r="K141" s="78">
        <f t="shared" si="536"/>
        <v>376.91402788000005</v>
      </c>
      <c r="L141" s="79">
        <f t="shared" si="536"/>
        <v>380.13307426</v>
      </c>
      <c r="M141" s="125"/>
      <c r="N141" s="512">
        <f t="shared" ref="N141:Q141" si="537">N123</f>
        <v>342.89130741999992</v>
      </c>
      <c r="O141" s="78">
        <f t="shared" si="537"/>
        <v>345.93417499999993</v>
      </c>
      <c r="P141" s="78">
        <f t="shared" si="537"/>
        <v>353.95616545000001</v>
      </c>
      <c r="Q141" s="79">
        <f t="shared" si="537"/>
        <v>389.37126589000002</v>
      </c>
      <c r="R141" s="125"/>
      <c r="S141" s="512">
        <f t="shared" ref="S141:V141" si="538">S123</f>
        <v>350.25792206999995</v>
      </c>
      <c r="T141" s="78">
        <f t="shared" si="538"/>
        <v>403.32418752000001</v>
      </c>
      <c r="U141" s="78">
        <f t="shared" si="538"/>
        <v>465.06515114000001</v>
      </c>
      <c r="V141" s="79">
        <f t="shared" si="538"/>
        <v>475.95627894</v>
      </c>
      <c r="W141" s="125"/>
      <c r="X141" s="512">
        <f t="shared" ref="X141:AA141" si="539">X123</f>
        <v>417.16885007999997</v>
      </c>
      <c r="Y141" s="78">
        <f t="shared" si="539"/>
        <v>387.12598464999996</v>
      </c>
      <c r="Z141" s="78">
        <f t="shared" si="539"/>
        <v>433.97187260999999</v>
      </c>
      <c r="AA141" s="79">
        <f t="shared" si="539"/>
        <v>435.42425263999996</v>
      </c>
      <c r="AB141" s="125"/>
      <c r="AC141" s="512">
        <f t="shared" ref="AC141:AF141" si="540">AC123</f>
        <v>336.58192510830514</v>
      </c>
      <c r="AD141" s="78">
        <f t="shared" si="540"/>
        <v>370.2659154183051</v>
      </c>
      <c r="AE141" s="78">
        <f t="shared" si="540"/>
        <v>403.03696757830511</v>
      </c>
      <c r="AF141" s="79">
        <f t="shared" si="540"/>
        <v>493.30390785778854</v>
      </c>
      <c r="AG141" s="125"/>
      <c r="AH141" s="512">
        <f t="shared" ref="AH141:AK141" si="541">AH123</f>
        <v>419.00366717999992</v>
      </c>
      <c r="AI141" s="78">
        <f t="shared" si="541"/>
        <v>569.4984255899999</v>
      </c>
      <c r="AJ141" s="78">
        <f t="shared" si="541"/>
        <v>647.79653973999996</v>
      </c>
      <c r="AK141" s="79">
        <f t="shared" si="541"/>
        <v>723.94827970000006</v>
      </c>
      <c r="AL141" s="125"/>
      <c r="AM141" s="512">
        <v>530.54572485435017</v>
      </c>
      <c r="AN141" s="78">
        <v>583.81800380827372</v>
      </c>
      <c r="AO141" s="78">
        <v>647.22504536207396</v>
      </c>
      <c r="AP141" s="79">
        <v>566.57278622530032</v>
      </c>
      <c r="AQ141" s="986"/>
      <c r="AR141" s="512">
        <v>721.04696879000005</v>
      </c>
      <c r="AS141" s="78">
        <v>809.60021094000012</v>
      </c>
      <c r="AT141" s="78">
        <v>962.2152105800003</v>
      </c>
      <c r="AU141" s="79">
        <v>1038.7400215999999</v>
      </c>
      <c r="AV141" s="986"/>
      <c r="AW141" s="512">
        <f t="shared" ref="AW141:AZ141" si="542">AW123</f>
        <v>1285.24147535</v>
      </c>
      <c r="AX141" s="78">
        <f t="shared" si="542"/>
        <v>1401.30904033</v>
      </c>
      <c r="AY141" s="78">
        <f t="shared" si="542"/>
        <v>1569.2556738700002</v>
      </c>
      <c r="AZ141" s="79">
        <f t="shared" si="542"/>
        <v>1604.6212592600002</v>
      </c>
      <c r="BA141" s="986"/>
      <c r="BB141" s="512">
        <f t="shared" ref="BB141" si="543">BB123</f>
        <v>1156.1649244800001</v>
      </c>
      <c r="BC141" s="78" t="s">
        <v>14</v>
      </c>
      <c r="BD141" s="78" t="s">
        <v>14</v>
      </c>
      <c r="BE141" s="79" t="s">
        <v>14</v>
      </c>
      <c r="BF141" s="986"/>
      <c r="BG141" s="512" t="s">
        <v>14</v>
      </c>
      <c r="BH141" s="78" t="s">
        <v>14</v>
      </c>
      <c r="BI141" s="78" t="s">
        <v>14</v>
      </c>
      <c r="BJ141" s="79" t="s">
        <v>14</v>
      </c>
      <c r="BK141" s="247"/>
      <c r="BL141" s="250">
        <f>IF(G141&lt;&gt;0, G141, IF(F141&lt;&gt;0, F141, IF(E141&lt;&gt;0, E141, IF(D141&lt;&gt;0,D141, 0))))</f>
        <v>348.52804883596701</v>
      </c>
      <c r="BM141" s="251">
        <f>IF(L141&lt;&gt;0, L141, IF(K141&lt;&gt;0, K141, IF(J141&lt;&gt;0, J141, IF(I141&lt;&gt;0,I141, 0))))</f>
        <v>380.13307426</v>
      </c>
      <c r="BN141" s="251">
        <f>IF(Q141&lt;&gt;0, Q141, IF(P141&lt;&gt;0, P141, IF(O141&lt;&gt;0, O141, IF(N141&lt;&gt;0,N141, 0))))</f>
        <v>389.37126589000002</v>
      </c>
      <c r="BO141" s="251">
        <f>IF(V141&lt;&gt;0, V141, IF(U141&lt;&gt;0, U141, IF(T141&lt;&gt;0, T141, IF(S141&lt;&gt;0,S141, 0))))</f>
        <v>475.95627894</v>
      </c>
      <c r="BP141" s="251">
        <f>IF(AA141&lt;&gt;0, AA141, IF(Z141&lt;&gt;0, Z141, IF(Y141&lt;&gt;0, Y141, IF(X141&lt;&gt;0, X141, 0))))</f>
        <v>435.42425263999996</v>
      </c>
      <c r="BQ141" s="251">
        <f>IF(AF141&lt;&gt;0, AF141, IF(AE141&lt;&gt;0, AE141, IF(AD141&lt;&gt;0, AD141, IF(AC141&lt;&gt;0, AC141, 0))))</f>
        <v>493.30390785778854</v>
      </c>
      <c r="BR141" s="251">
        <f>IF(AK141&lt;&gt;0, AK141, IF(AJ141&lt;&gt;0, AJ141, IF(AI141&lt;&gt;0, AI141, IF(AH141&lt;&gt;0, AH141, 0))))</f>
        <v>723.94827970000006</v>
      </c>
      <c r="BS141" s="251">
        <f>IF(AP141&lt;&gt;0, AP141, IF(AO141&lt;&gt;0, AO141, IF(AN141&lt;&gt;0, AN141, IF(AM141&lt;&gt;0, AM141, 0))))</f>
        <v>566.57278622530032</v>
      </c>
      <c r="BT141" s="251">
        <f>IF(AU141&lt;&gt;0, AU141, IF(AT141&lt;&gt;0, AT141, IF(AS141&lt;&gt;0, AS141, IF(AR141&lt;&gt;0, AR141, 0))))</f>
        <v>1038.7400215999999</v>
      </c>
      <c r="BU141" s="251">
        <f>IF(AZ141&lt;&gt;0, AZ141, IF(AY141&lt;&gt;0, AY141, IF(AX141&lt;&gt;0, AX141, IF(AW141&lt;&gt;0, AW141, 0))))</f>
        <v>1604.6212592600002</v>
      </c>
      <c r="BV141" s="251" t="str">
        <f>IF(BE141&lt;&gt;0, BE141, IF(BD141&lt;&gt;0, BD141, IF(BC141&lt;&gt;0, BC141, IF(BB141&lt;&gt;0, BB141, 0))))</f>
        <v>n/a</v>
      </c>
      <c r="BW141" s="252" t="str">
        <f>IF(BJ141&lt;&gt;0, BJ141, IF(BI141&lt;&gt;0, BI141, IF(BH141&lt;&gt;0, BH141, IF(BG141&lt;&gt;0, BG141, 0))))</f>
        <v>n/a</v>
      </c>
    </row>
    <row r="142" spans="1:75" s="238" customFormat="1" ht="5.0999999999999996" customHeight="1" x14ac:dyDescent="0.25">
      <c r="A142" s="248"/>
      <c r="B142" s="249"/>
      <c r="C142" s="234"/>
      <c r="D142" s="250"/>
      <c r="E142" s="251"/>
      <c r="F142" s="251"/>
      <c r="G142" s="252"/>
      <c r="H142" s="246"/>
      <c r="I142" s="250"/>
      <c r="J142" s="251"/>
      <c r="K142" s="251"/>
      <c r="L142" s="252"/>
      <c r="M142" s="246"/>
      <c r="N142" s="250"/>
      <c r="O142" s="251"/>
      <c r="P142" s="251"/>
      <c r="Q142" s="252"/>
      <c r="R142" s="246"/>
      <c r="S142" s="250"/>
      <c r="T142" s="251"/>
      <c r="U142" s="251"/>
      <c r="V142" s="252"/>
      <c r="W142" s="246"/>
      <c r="X142" s="250"/>
      <c r="Y142" s="251"/>
      <c r="Z142" s="251"/>
      <c r="AA142" s="252"/>
      <c r="AB142" s="246"/>
      <c r="AC142" s="250"/>
      <c r="AD142" s="251"/>
      <c r="AE142" s="251"/>
      <c r="AF142" s="252"/>
      <c r="AG142" s="246"/>
      <c r="AH142" s="250"/>
      <c r="AI142" s="251"/>
      <c r="AJ142" s="251"/>
      <c r="AK142" s="252"/>
      <c r="AL142" s="246"/>
      <c r="AM142" s="250"/>
      <c r="AN142" s="251"/>
      <c r="AO142" s="251"/>
      <c r="AP142" s="252"/>
      <c r="AQ142" s="247"/>
      <c r="AR142" s="250"/>
      <c r="AS142" s="251"/>
      <c r="AT142" s="251"/>
      <c r="AU142" s="252"/>
      <c r="AV142" s="247"/>
      <c r="AW142" s="250"/>
      <c r="AX142" s="251"/>
      <c r="AY142" s="251"/>
      <c r="AZ142" s="252"/>
      <c r="BA142" s="247"/>
      <c r="BB142" s="250"/>
      <c r="BC142" s="251"/>
      <c r="BD142" s="251"/>
      <c r="BE142" s="252"/>
      <c r="BF142" s="247"/>
      <c r="BG142" s="250"/>
      <c r="BH142" s="251"/>
      <c r="BI142" s="251"/>
      <c r="BJ142" s="252"/>
      <c r="BK142" s="247"/>
      <c r="BL142" s="250"/>
      <c r="BM142" s="251"/>
      <c r="BN142" s="251"/>
      <c r="BO142" s="251"/>
      <c r="BP142" s="251"/>
      <c r="BQ142" s="251"/>
      <c r="BR142" s="251"/>
      <c r="BS142" s="251"/>
      <c r="BT142" s="251"/>
      <c r="BU142" s="251"/>
      <c r="BV142" s="251"/>
      <c r="BW142" s="252"/>
    </row>
    <row r="143" spans="1:75" s="238" customFormat="1" ht="15" x14ac:dyDescent="0.25">
      <c r="A143" s="239" t="s">
        <v>241</v>
      </c>
      <c r="B143" s="240"/>
      <c r="C143" s="241"/>
      <c r="D143" s="242">
        <f>D140-D141</f>
        <v>2328.6821984474177</v>
      </c>
      <c r="E143" s="243">
        <f t="shared" ref="E143:G143" si="544">E140-E141</f>
        <v>2369.3239154340322</v>
      </c>
      <c r="F143" s="243">
        <f t="shared" si="544"/>
        <v>2356.4105806340322</v>
      </c>
      <c r="G143" s="244">
        <f t="shared" si="544"/>
        <v>2356.3502003140316</v>
      </c>
      <c r="H143" s="245"/>
      <c r="I143" s="242">
        <f t="shared" ref="I143:L143" si="545">I140-I141</f>
        <v>2437.4668312299996</v>
      </c>
      <c r="J143" s="243">
        <f t="shared" si="545"/>
        <v>2419.1668149600005</v>
      </c>
      <c r="K143" s="243">
        <f t="shared" si="545"/>
        <v>2411.582786129999</v>
      </c>
      <c r="L143" s="244">
        <f t="shared" si="545"/>
        <v>2413.8046453800002</v>
      </c>
      <c r="M143" s="245"/>
      <c r="N143" s="242">
        <f t="shared" ref="N143:Q143" si="546">N140-N141</f>
        <v>2518.0701160500003</v>
      </c>
      <c r="O143" s="243">
        <f t="shared" si="546"/>
        <v>2503.7932885400005</v>
      </c>
      <c r="P143" s="243">
        <f t="shared" si="546"/>
        <v>2508.2041955500003</v>
      </c>
      <c r="Q143" s="244">
        <f t="shared" si="546"/>
        <v>2427.0820926000001</v>
      </c>
      <c r="R143" s="245"/>
      <c r="S143" s="242">
        <f t="shared" ref="S143:V143" si="547">S140-S141</f>
        <v>2602.1724845000008</v>
      </c>
      <c r="T143" s="243">
        <f t="shared" si="547"/>
        <v>2577.6002873800003</v>
      </c>
      <c r="U143" s="243">
        <f t="shared" si="547"/>
        <v>2826.25793213</v>
      </c>
      <c r="V143" s="244">
        <f t="shared" si="547"/>
        <v>2583.1366274899997</v>
      </c>
      <c r="W143" s="245"/>
      <c r="X143" s="242">
        <f t="shared" ref="X143:AA143" si="548">X140-X141</f>
        <v>2651.4686416200002</v>
      </c>
      <c r="Y143" s="243">
        <f t="shared" si="548"/>
        <v>2643.1430899000006</v>
      </c>
      <c r="Z143" s="243">
        <f t="shared" si="548"/>
        <v>2667.1780386</v>
      </c>
      <c r="AA143" s="244">
        <f t="shared" si="548"/>
        <v>2702.4635463000009</v>
      </c>
      <c r="AB143" s="245"/>
      <c r="AC143" s="242">
        <f t="shared" ref="AC143:AF143" si="549">AC140-AC141</f>
        <v>2931.2318891028694</v>
      </c>
      <c r="AD143" s="243">
        <f t="shared" si="549"/>
        <v>3025.7834399728695</v>
      </c>
      <c r="AE143" s="243">
        <f t="shared" si="549"/>
        <v>3097.4589146328699</v>
      </c>
      <c r="AF143" s="244">
        <f t="shared" si="549"/>
        <v>3347.1984780599696</v>
      </c>
      <c r="AG143" s="245"/>
      <c r="AH143" s="242">
        <f t="shared" ref="AH143:AK143" si="550">AH140-AH141</f>
        <v>3407.4866452399997</v>
      </c>
      <c r="AI143" s="243">
        <f t="shared" si="550"/>
        <v>3651.3724736200011</v>
      </c>
      <c r="AJ143" s="243">
        <f t="shared" si="550"/>
        <v>3749.8625439699995</v>
      </c>
      <c r="AK143" s="244">
        <f t="shared" si="550"/>
        <v>4017.8865588200006</v>
      </c>
      <c r="AL143" s="245"/>
      <c r="AM143" s="242">
        <v>4105.4560982977446</v>
      </c>
      <c r="AN143" s="243">
        <v>4030.7393961210291</v>
      </c>
      <c r="AO143" s="243">
        <v>4102.4031347688115</v>
      </c>
      <c r="AP143" s="244">
        <v>4123.5591070677665</v>
      </c>
      <c r="AQ143" s="247"/>
      <c r="AR143" s="242">
        <v>4671.1335802600006</v>
      </c>
      <c r="AS143" s="243">
        <v>4690.6417131500002</v>
      </c>
      <c r="AT143" s="243">
        <v>4553.9576269899981</v>
      </c>
      <c r="AU143" s="244">
        <v>4697.9451559700001</v>
      </c>
      <c r="AV143" s="247"/>
      <c r="AW143" s="242">
        <f t="shared" ref="AW143:AZ143" si="551">AW140-AW141</f>
        <v>4687.6337431899992</v>
      </c>
      <c r="AX143" s="243">
        <f t="shared" si="551"/>
        <v>4281.6712056599999</v>
      </c>
      <c r="AY143" s="243">
        <f t="shared" si="551"/>
        <v>4479.8981656100004</v>
      </c>
      <c r="AZ143" s="244">
        <f t="shared" si="551"/>
        <v>4777.6492697000012</v>
      </c>
      <c r="BA143" s="247"/>
      <c r="BB143" s="242">
        <f t="shared" ref="BB143" si="552">BB140-BB141</f>
        <v>5119.4501151500017</v>
      </c>
      <c r="BC143" s="243" t="s">
        <v>14</v>
      </c>
      <c r="BD143" s="243" t="s">
        <v>14</v>
      </c>
      <c r="BE143" s="244" t="s">
        <v>14</v>
      </c>
      <c r="BF143" s="247"/>
      <c r="BG143" s="242" t="s">
        <v>14</v>
      </c>
      <c r="BH143" s="243" t="s">
        <v>14</v>
      </c>
      <c r="BI143" s="243" t="s">
        <v>14</v>
      </c>
      <c r="BJ143" s="244" t="s">
        <v>14</v>
      </c>
      <c r="BK143" s="247"/>
      <c r="BL143" s="242">
        <f>IF(G143&lt;&gt;0, G143, IF(F143&lt;&gt;0, F143, IF(E143&lt;&gt;0, E143, IF(D143&lt;&gt;0,D143, 0))))</f>
        <v>2356.3502003140316</v>
      </c>
      <c r="BM143" s="243">
        <f>IF(L143&lt;&gt;0, L143, IF(K143&lt;&gt;0, K143, IF(J143&lt;&gt;0, J143, IF(I143&lt;&gt;0,I143, 0))))</f>
        <v>2413.8046453800002</v>
      </c>
      <c r="BN143" s="243">
        <f>IF(Q143&lt;&gt;0, Q143, IF(P143&lt;&gt;0, P143, IF(O143&lt;&gt;0, O143, IF(N143&lt;&gt;0,N143, 0))))</f>
        <v>2427.0820926000001</v>
      </c>
      <c r="BO143" s="243">
        <f>IF(V143&lt;&gt;0, V143, IF(U143&lt;&gt;0, U143, IF(T143&lt;&gt;0, T143, IF(S143&lt;&gt;0,S143, 0))))</f>
        <v>2583.1366274899997</v>
      </c>
      <c r="BP143" s="243">
        <f>IF(AA143&lt;&gt;0, AA143, IF(Z143&lt;&gt;0, Z143, IF(Y143&lt;&gt;0, Y143, IF(X143&lt;&gt;0, X143, 0))))</f>
        <v>2702.4635463000009</v>
      </c>
      <c r="BQ143" s="243">
        <f>IF(AF143&lt;&gt;0, AF143, IF(AE143&lt;&gt;0, AE143, IF(AD143&lt;&gt;0, AD143, IF(AC143&lt;&gt;0, AC143, 0))))</f>
        <v>3347.1984780599696</v>
      </c>
      <c r="BR143" s="243">
        <f>IF(AK143&lt;&gt;0, AK143, IF(AJ143&lt;&gt;0, AJ143, IF(AI143&lt;&gt;0, AI143, IF(AH143&lt;&gt;0, AH143, 0))))</f>
        <v>4017.8865588200006</v>
      </c>
      <c r="BS143" s="243">
        <f>IF(AP143&lt;&gt;0, AP143, IF(AO143&lt;&gt;0, AO143, IF(AN143&lt;&gt;0, AN143, IF(AM143&lt;&gt;0, AM143, 0))))</f>
        <v>4123.5591070677665</v>
      </c>
      <c r="BT143" s="243">
        <f>IF(AU143&lt;&gt;0, AU143, IF(AT143&lt;&gt;0, AT143, IF(AS143&lt;&gt;0, AS143, IF(AR143&lt;&gt;0, AR143, 0))))</f>
        <v>4697.9451559700001</v>
      </c>
      <c r="BU143" s="243">
        <f>IF(AZ143&lt;&gt;0, AZ143, IF(AY143&lt;&gt;0, AY143, IF(AX143&lt;&gt;0, AX143, IF(AW143&lt;&gt;0, AW143, 0))))</f>
        <v>4777.6492697000012</v>
      </c>
      <c r="BV143" s="243" t="str">
        <f>IF(BE143&lt;&gt;0, BE143, IF(BD143&lt;&gt;0, BD143, IF(BC143&lt;&gt;0, BC143, IF(BB143&lt;&gt;0, BB143, 0))))</f>
        <v>n/a</v>
      </c>
      <c r="BW143" s="244" t="str">
        <f>IF(BJ143&lt;&gt;0, BJ143, IF(BI143&lt;&gt;0, BI143, IF(BH143&lt;&gt;0, BH143, IF(BG143&lt;&gt;0, BG143, 0))))</f>
        <v>n/a</v>
      </c>
    </row>
    <row r="144" spans="1:75" s="238" customFormat="1" ht="6" customHeight="1" x14ac:dyDescent="0.25">
      <c r="A144" s="248"/>
      <c r="B144" s="249"/>
      <c r="C144" s="234"/>
      <c r="D144" s="250"/>
      <c r="E144" s="251"/>
      <c r="F144" s="251"/>
      <c r="G144" s="252"/>
      <c r="H144" s="246"/>
      <c r="I144" s="250"/>
      <c r="J144" s="251"/>
      <c r="K144" s="251"/>
      <c r="L144" s="252"/>
      <c r="M144" s="246"/>
      <c r="N144" s="250"/>
      <c r="O144" s="251"/>
      <c r="P144" s="251"/>
      <c r="Q144" s="252"/>
      <c r="R144" s="246"/>
      <c r="S144" s="250"/>
      <c r="T144" s="251"/>
      <c r="U144" s="251"/>
      <c r="V144" s="252"/>
      <c r="W144" s="246"/>
      <c r="X144" s="250"/>
      <c r="Y144" s="251"/>
      <c r="Z144" s="251"/>
      <c r="AA144" s="252"/>
      <c r="AB144" s="246"/>
      <c r="AC144" s="250"/>
      <c r="AD144" s="251"/>
      <c r="AE144" s="251"/>
      <c r="AF144" s="252"/>
      <c r="AG144" s="246"/>
      <c r="AH144" s="250"/>
      <c r="AI144" s="251"/>
      <c r="AJ144" s="251"/>
      <c r="AK144" s="252"/>
      <c r="AL144" s="246"/>
      <c r="AM144" s="250"/>
      <c r="AN144" s="251"/>
      <c r="AO144" s="251"/>
      <c r="AP144" s="252"/>
      <c r="AQ144" s="247"/>
      <c r="AR144" s="250"/>
      <c r="AS144" s="251"/>
      <c r="AT144" s="251"/>
      <c r="AU144" s="252"/>
      <c r="AV144" s="247"/>
      <c r="AW144" s="250"/>
      <c r="AX144" s="251"/>
      <c r="AY144" s="251"/>
      <c r="AZ144" s="252"/>
      <c r="BA144" s="247"/>
      <c r="BB144" s="250"/>
      <c r="BC144" s="251"/>
      <c r="BD144" s="251"/>
      <c r="BE144" s="252"/>
      <c r="BF144" s="247"/>
      <c r="BG144" s="250"/>
      <c r="BH144" s="251"/>
      <c r="BI144" s="251"/>
      <c r="BJ144" s="252"/>
      <c r="BK144" s="247"/>
      <c r="BL144" s="250"/>
      <c r="BM144" s="251"/>
      <c r="BN144" s="251"/>
      <c r="BO144" s="251"/>
      <c r="BP144" s="251"/>
      <c r="BQ144" s="251"/>
      <c r="BR144" s="251"/>
      <c r="BS144" s="251"/>
      <c r="BT144" s="251"/>
      <c r="BU144" s="251"/>
      <c r="BV144" s="251"/>
      <c r="BW144" s="252"/>
    </row>
    <row r="145" spans="1:75" s="238" customFormat="1" ht="15" x14ac:dyDescent="0.25">
      <c r="A145" s="239" t="s">
        <v>242</v>
      </c>
      <c r="B145" s="240"/>
      <c r="C145" s="241"/>
      <c r="D145" s="242" t="s">
        <v>14</v>
      </c>
      <c r="E145" s="243" t="s">
        <v>14</v>
      </c>
      <c r="F145" s="243" t="s">
        <v>14</v>
      </c>
      <c r="G145" s="244" t="s">
        <v>14</v>
      </c>
      <c r="H145" s="245"/>
      <c r="I145" s="242">
        <f>(I143+D143)/2</f>
        <v>2383.0745148387086</v>
      </c>
      <c r="J145" s="243">
        <f t="shared" ref="J145:L145" si="553">(J143+E143)/2</f>
        <v>2394.2453651970163</v>
      </c>
      <c r="K145" s="243">
        <f t="shared" si="553"/>
        <v>2383.9966833820154</v>
      </c>
      <c r="L145" s="244">
        <f t="shared" si="553"/>
        <v>2385.0774228470159</v>
      </c>
      <c r="M145" s="245"/>
      <c r="N145" s="242">
        <f>(N143+I143)/2</f>
        <v>2477.7684736399997</v>
      </c>
      <c r="O145" s="243">
        <f t="shared" ref="O145:Q145" si="554">(O143+J143)/2</f>
        <v>2461.4800517500007</v>
      </c>
      <c r="P145" s="243">
        <f t="shared" si="554"/>
        <v>2459.8934908399997</v>
      </c>
      <c r="Q145" s="244">
        <f t="shared" si="554"/>
        <v>2420.4433689900002</v>
      </c>
      <c r="R145" s="245"/>
      <c r="S145" s="242">
        <f>(S143+N143)/2</f>
        <v>2560.1213002750005</v>
      </c>
      <c r="T145" s="243">
        <f t="shared" ref="T145:V145" si="555">(T143+O143)/2</f>
        <v>2540.6967879600006</v>
      </c>
      <c r="U145" s="243">
        <f t="shared" si="555"/>
        <v>2667.2310638400004</v>
      </c>
      <c r="V145" s="244">
        <f t="shared" si="555"/>
        <v>2505.1093600449999</v>
      </c>
      <c r="W145" s="245"/>
      <c r="X145" s="242">
        <f>(X143+S143)/2</f>
        <v>2626.8205630600005</v>
      </c>
      <c r="Y145" s="243">
        <f t="shared" ref="Y145:AA145" si="556">(Y143+T143)/2</f>
        <v>2610.3716886400007</v>
      </c>
      <c r="Z145" s="243">
        <f t="shared" si="556"/>
        <v>2746.717985365</v>
      </c>
      <c r="AA145" s="244">
        <f t="shared" si="556"/>
        <v>2642.8000868950003</v>
      </c>
      <c r="AB145" s="245"/>
      <c r="AC145" s="242">
        <f>(AC143+X143)/2</f>
        <v>2791.350265361435</v>
      </c>
      <c r="AD145" s="243">
        <f t="shared" ref="AD145:AF145" si="557">(AD143+Y143)/2</f>
        <v>2834.4632649364348</v>
      </c>
      <c r="AE145" s="243">
        <f t="shared" si="557"/>
        <v>2882.318476616435</v>
      </c>
      <c r="AF145" s="244">
        <f t="shared" si="557"/>
        <v>3024.831012179985</v>
      </c>
      <c r="AG145" s="245"/>
      <c r="AH145" s="242">
        <f>(AH143+AC143)/2</f>
        <v>3169.3592671714346</v>
      </c>
      <c r="AI145" s="243">
        <f t="shared" ref="AI145:AK145" si="558">(AI143+AD143)/2</f>
        <v>3338.5779567964355</v>
      </c>
      <c r="AJ145" s="243">
        <f t="shared" si="558"/>
        <v>3423.6607293014349</v>
      </c>
      <c r="AK145" s="244">
        <f t="shared" si="558"/>
        <v>3682.5425184399851</v>
      </c>
      <c r="AL145" s="246"/>
      <c r="AM145" s="242">
        <v>3756.4713717688719</v>
      </c>
      <c r="AN145" s="243">
        <v>3841.0559348705151</v>
      </c>
      <c r="AO145" s="243">
        <v>3926.1328393694057</v>
      </c>
      <c r="AP145" s="244">
        <v>4070.7228329438835</v>
      </c>
      <c r="AQ145" s="247"/>
      <c r="AR145" s="242">
        <v>4388.1897502949996</v>
      </c>
      <c r="AS145" s="243">
        <v>4360.4646829150006</v>
      </c>
      <c r="AT145" s="243">
        <v>4327.672377939999</v>
      </c>
      <c r="AU145" s="244">
        <v>4410.096082054999</v>
      </c>
      <c r="AV145" s="247"/>
      <c r="AW145" s="242">
        <f t="shared" ref="AW145:AZ145" si="559">(AW143+AR143)/2</f>
        <v>4679.3836617249999</v>
      </c>
      <c r="AX145" s="243">
        <f t="shared" si="559"/>
        <v>4486.1564594049996</v>
      </c>
      <c r="AY145" s="243">
        <f t="shared" si="559"/>
        <v>4516.9278962999997</v>
      </c>
      <c r="AZ145" s="244">
        <f t="shared" si="559"/>
        <v>4737.7972128350011</v>
      </c>
      <c r="BA145" s="247"/>
      <c r="BB145" s="242">
        <f t="shared" ref="BB145" si="560">(BB143+AW143)/2</f>
        <v>4903.54192917</v>
      </c>
      <c r="BC145" s="243" t="s">
        <v>14</v>
      </c>
      <c r="BD145" s="243" t="s">
        <v>14</v>
      </c>
      <c r="BE145" s="244" t="s">
        <v>14</v>
      </c>
      <c r="BF145" s="247"/>
      <c r="BG145" s="242" t="s">
        <v>14</v>
      </c>
      <c r="BH145" s="243" t="s">
        <v>14</v>
      </c>
      <c r="BI145" s="243" t="s">
        <v>14</v>
      </c>
      <c r="BJ145" s="244" t="s">
        <v>14</v>
      </c>
      <c r="BK145" s="247"/>
      <c r="BL145" s="242" t="str">
        <f>IF(G145&lt;&gt;0, G145, IF(F145&lt;&gt;0, F145, IF(E145&lt;&gt;0, E145, IF(D145&lt;&gt;0,D145, 0))))</f>
        <v>n/a</v>
      </c>
      <c r="BM145" s="243">
        <f>IF(L145&lt;&gt;0, L145, IF(K145&lt;&gt;0, K145, IF(J145&lt;&gt;0, J145, IF(I145&lt;&gt;0,I145, 0))))</f>
        <v>2385.0774228470159</v>
      </c>
      <c r="BN145" s="243">
        <f>IF(Q145&lt;&gt;0, Q145, IF(P145&lt;&gt;0, P145, IF(O145&lt;&gt;0, O145, IF(N145&lt;&gt;0,N145, 0))))</f>
        <v>2420.4433689900002</v>
      </c>
      <c r="BO145" s="243">
        <f>IF(V145&lt;&gt;0, V145, IF(U145&lt;&gt;0, U145, IF(T145&lt;&gt;0, T145, IF(S145&lt;&gt;0,S145, 0))))</f>
        <v>2505.1093600449999</v>
      </c>
      <c r="BP145" s="243">
        <f>IF(AA145&lt;&gt;0, AA145, IF(Z145&lt;&gt;0, Z145, IF(Y145&lt;&gt;0, Y145, IF(X145&lt;&gt;0, X145, 0))))</f>
        <v>2642.8000868950003</v>
      </c>
      <c r="BQ145" s="243">
        <f>IF(AF145&lt;&gt;0, AF145, IF(AE145&lt;&gt;0, AE145, IF(AD145&lt;&gt;0, AD145, IF(AC145&lt;&gt;0, AC145, 0))))</f>
        <v>3024.831012179985</v>
      </c>
      <c r="BR145" s="243">
        <f>IF(AK145&lt;&gt;0, AK145, IF(AJ145&lt;&gt;0, AJ145, IF(AI145&lt;&gt;0, AI145, IF(AH145&lt;&gt;0, AH145, 0))))</f>
        <v>3682.5425184399851</v>
      </c>
      <c r="BS145" s="243">
        <f>IF(AP145&lt;&gt;0, AP145, IF(AO145&lt;&gt;0, AO145, IF(AN145&lt;&gt;0, AN145, IF(AM145&lt;&gt;0, AM145, 0))))</f>
        <v>4070.7228329438835</v>
      </c>
      <c r="BT145" s="243">
        <f>IF(AU145&lt;&gt;0, AU145, IF(AT145&lt;&gt;0, AT145, IF(AS145&lt;&gt;0, AS145, IF(AR145&lt;&gt;0, AR145, 0))))</f>
        <v>4410.096082054999</v>
      </c>
      <c r="BU145" s="243">
        <f>IF(AZ145&lt;&gt;0, AZ145, IF(AY145&lt;&gt;0, AY145, IF(AX145&lt;&gt;0, AX145, IF(AW145&lt;&gt;0, AW145, 0))))</f>
        <v>4737.7972128350011</v>
      </c>
      <c r="BV145" s="243" t="str">
        <f>IF(BE145&lt;&gt;0, BE145, IF(BD145&lt;&gt;0, BD145, IF(BC145&lt;&gt;0, BC145, IF(BB145&lt;&gt;0, BB145, 0))))</f>
        <v>n/a</v>
      </c>
      <c r="BW145" s="244" t="str">
        <f>IF(BJ145&lt;&gt;0, BJ145, IF(BI145&lt;&gt;0, BI145, IF(BH145&lt;&gt;0, BH145, IF(BG145&lt;&gt;0, BG145, 0))))</f>
        <v>n/a</v>
      </c>
    </row>
    <row r="146" spans="1:75" s="238" customFormat="1" ht="15" x14ac:dyDescent="0.25">
      <c r="A146" s="248"/>
      <c r="B146" s="249"/>
      <c r="C146" s="234"/>
      <c r="D146" s="263"/>
      <c r="E146" s="246"/>
      <c r="F146" s="246"/>
      <c r="G146" s="268"/>
      <c r="H146" s="246"/>
      <c r="I146" s="263"/>
      <c r="J146" s="246"/>
      <c r="K146" s="246"/>
      <c r="L146" s="268"/>
      <c r="M146" s="246"/>
      <c r="N146" s="263"/>
      <c r="O146" s="246"/>
      <c r="P146" s="246"/>
      <c r="Q146" s="268"/>
      <c r="R146" s="246"/>
      <c r="S146" s="263"/>
      <c r="T146" s="246"/>
      <c r="U146" s="246"/>
      <c r="V146" s="268"/>
      <c r="W146" s="246"/>
      <c r="X146" s="263"/>
      <c r="Y146" s="246"/>
      <c r="Z146" s="246"/>
      <c r="AA146" s="268"/>
      <c r="AB146" s="246"/>
      <c r="AC146" s="263"/>
      <c r="AD146" s="246"/>
      <c r="AE146" s="246"/>
      <c r="AF146" s="268"/>
      <c r="AG146" s="246"/>
      <c r="AH146" s="263"/>
      <c r="AI146" s="246"/>
      <c r="AJ146" s="246"/>
      <c r="AK146" s="268"/>
      <c r="AL146" s="246"/>
      <c r="AM146" s="263"/>
      <c r="AN146" s="246"/>
      <c r="AO146" s="246"/>
      <c r="AP146" s="268"/>
      <c r="AQ146" s="247"/>
      <c r="AR146" s="263"/>
      <c r="AS146" s="246"/>
      <c r="AT146" s="246"/>
      <c r="AU146" s="268"/>
      <c r="AV146" s="247"/>
      <c r="AW146" s="263"/>
      <c r="AX146" s="246"/>
      <c r="AY146" s="246"/>
      <c r="AZ146" s="268"/>
      <c r="BA146" s="247"/>
      <c r="BB146" s="263"/>
      <c r="BC146" s="246"/>
      <c r="BD146" s="246"/>
      <c r="BE146" s="664"/>
      <c r="BF146" s="247"/>
      <c r="BG146" s="263"/>
      <c r="BH146" s="246"/>
      <c r="BI146" s="246"/>
      <c r="BJ146" s="268"/>
      <c r="BK146" s="247"/>
      <c r="BL146" s="269"/>
      <c r="BM146" s="270"/>
      <c r="BN146" s="270"/>
      <c r="BO146" s="270"/>
      <c r="BP146" s="270"/>
      <c r="BQ146" s="270"/>
      <c r="BR146" s="270"/>
      <c r="BS146" s="270"/>
      <c r="BT146" s="270"/>
      <c r="BU146" s="270"/>
      <c r="BV146" s="270"/>
      <c r="BW146" s="268"/>
    </row>
    <row r="147" spans="1:75" s="238" customFormat="1" ht="15" x14ac:dyDescent="0.25">
      <c r="A147" s="271" t="s">
        <v>243</v>
      </c>
      <c r="B147" s="272"/>
      <c r="C147" s="241"/>
      <c r="D147" s="274" t="s">
        <v>14</v>
      </c>
      <c r="E147" s="275" t="s">
        <v>14</v>
      </c>
      <c r="F147" s="275" t="s">
        <v>14</v>
      </c>
      <c r="G147" s="276" t="s">
        <v>14</v>
      </c>
      <c r="H147" s="245"/>
      <c r="I147" s="274">
        <f>I138/I145</f>
        <v>6.6418529338629892E-2</v>
      </c>
      <c r="J147" s="275">
        <f t="shared" ref="J147:L147" si="561">J138/J145</f>
        <v>6.7450270162139961E-2</v>
      </c>
      <c r="K147" s="275">
        <f t="shared" si="561"/>
        <v>7.6361638292102796E-2</v>
      </c>
      <c r="L147" s="276">
        <f t="shared" si="561"/>
        <v>8.5426846256583366E-2</v>
      </c>
      <c r="M147" s="245"/>
      <c r="N147" s="274">
        <f>N138/N145</f>
        <v>8.9563424773497685E-2</v>
      </c>
      <c r="O147" s="275">
        <f t="shared" ref="O147:Q147" si="562">O138/O145</f>
        <v>8.7690449073898474E-2</v>
      </c>
      <c r="P147" s="275">
        <f t="shared" si="562"/>
        <v>7.4142023019509257E-2</v>
      </c>
      <c r="Q147" s="276">
        <f t="shared" si="562"/>
        <v>7.2323057687173356E-2</v>
      </c>
      <c r="R147" s="245"/>
      <c r="S147" s="274">
        <f>S138/S145</f>
        <v>7.7101921513873906E-2</v>
      </c>
      <c r="T147" s="275">
        <f t="shared" ref="T147:V147" si="563">T138/T145</f>
        <v>0.10449593239851784</v>
      </c>
      <c r="U147" s="275">
        <f t="shared" si="563"/>
        <v>0.12700040714542293</v>
      </c>
      <c r="V147" s="276">
        <f t="shared" si="563"/>
        <v>0.15321418386369581</v>
      </c>
      <c r="W147" s="277"/>
      <c r="X147" s="274">
        <f>X138/X145</f>
        <v>0.15893552920617363</v>
      </c>
      <c r="Y147" s="275">
        <f t="shared" ref="Y147:AA147" si="564">Y138/Y145</f>
        <v>0.13742227162312454</v>
      </c>
      <c r="Z147" s="275">
        <f t="shared" si="564"/>
        <v>0.10387678175977186</v>
      </c>
      <c r="AA147" s="276">
        <f t="shared" si="564"/>
        <v>7.7206343787632373E-2</v>
      </c>
      <c r="AB147" s="245"/>
      <c r="AC147" s="274">
        <f>AC138/AC145</f>
        <v>5.3005931826560507E-2</v>
      </c>
      <c r="AD147" s="275">
        <f t="shared" ref="AD147:AF147" si="565">AD138/AD145</f>
        <v>3.3244481612610711E-2</v>
      </c>
      <c r="AE147" s="275">
        <f t="shared" si="565"/>
        <v>2.6567032748543176E-2</v>
      </c>
      <c r="AF147" s="276">
        <f t="shared" si="565"/>
        <v>3.1151090092195636E-2</v>
      </c>
      <c r="AG147" s="245"/>
      <c r="AH147" s="274">
        <f>AH138/AH145</f>
        <v>1.6143807836260196E-2</v>
      </c>
      <c r="AI147" s="275">
        <f t="shared" ref="AI147:AK147" si="566">AI138/AI145</f>
        <v>3.2079280444016971E-2</v>
      </c>
      <c r="AJ147" s="275">
        <f t="shared" si="566"/>
        <v>4.969734219792362E-2</v>
      </c>
      <c r="AK147" s="276">
        <f t="shared" si="566"/>
        <v>8.2086066345828781E-2</v>
      </c>
      <c r="AL147" s="246"/>
      <c r="AM147" s="274">
        <v>7.6189460587553867E-2</v>
      </c>
      <c r="AN147" s="275">
        <v>5.9285681105651564E-2</v>
      </c>
      <c r="AO147" s="275">
        <v>4.0670977318997666E-2</v>
      </c>
      <c r="AP147" s="276">
        <v>-3.6851090128407082E-4</v>
      </c>
      <c r="AQ147" s="247"/>
      <c r="AR147" s="274">
        <v>2.1310456821856848E-2</v>
      </c>
      <c r="AS147" s="275">
        <v>3.6615976827544722E-2</v>
      </c>
      <c r="AT147" s="275">
        <v>4.7340274836151768E-2</v>
      </c>
      <c r="AU147" s="276">
        <v>7.6299275138769565E-2</v>
      </c>
      <c r="AV147" s="247"/>
      <c r="AW147" s="274">
        <f t="shared" ref="AW147:AZ147" si="567">AW138/AW145</f>
        <v>7.5384879097495069E-2</v>
      </c>
      <c r="AX147" s="275">
        <f t="shared" si="567"/>
        <v>9.4620707604414545E-2</v>
      </c>
      <c r="AY147" s="275">
        <f t="shared" si="567"/>
        <v>0.11995700302860265</v>
      </c>
      <c r="AZ147" s="276">
        <f t="shared" si="567"/>
        <v>0.1110174273603549</v>
      </c>
      <c r="BA147" s="247"/>
      <c r="BB147" s="274">
        <f t="shared" ref="BB147" si="568">BB138/BB145</f>
        <v>0.12963120805745831</v>
      </c>
      <c r="BC147" s="665" t="s">
        <v>14</v>
      </c>
      <c r="BD147" s="665" t="s">
        <v>14</v>
      </c>
      <c r="BE147" s="666" t="s">
        <v>14</v>
      </c>
      <c r="BF147" s="247"/>
      <c r="BG147" s="667" t="s">
        <v>14</v>
      </c>
      <c r="BH147" s="665" t="s">
        <v>14</v>
      </c>
      <c r="BI147" s="665" t="s">
        <v>14</v>
      </c>
      <c r="BJ147" s="276" t="s">
        <v>14</v>
      </c>
      <c r="BK147" s="247"/>
      <c r="BL147" s="274" t="str">
        <f>IF(G147&lt;&gt;0, G147, IF(F147&lt;&gt;0, F147, IF(E147&lt;&gt;0, E147, IF(D147&lt;&gt;0,D147, 0))))</f>
        <v>n/a</v>
      </c>
      <c r="BM147" s="275">
        <f>IF(L147&lt;&gt;0, L147, IF(K147&lt;&gt;0, K147, IF(J147&lt;&gt;0, J147, IF(I147&lt;&gt;0,I147, 0))))</f>
        <v>8.5426846256583366E-2</v>
      </c>
      <c r="BN147" s="275">
        <f>IF(Q147&lt;&gt;0, Q147, IF(P147&lt;&gt;0, P147, IF(O147&lt;&gt;0, O147, IF(N147&lt;&gt;0,N147, 0))))</f>
        <v>7.2323057687173356E-2</v>
      </c>
      <c r="BO147" s="275">
        <f>IF(V147&lt;&gt;0, V147, IF(U147&lt;&gt;0, U147, IF(T147&lt;&gt;0, T147, IF(S147&lt;&gt;0,S147, 0))))</f>
        <v>0.15321418386369581</v>
      </c>
      <c r="BP147" s="275">
        <f>IF(AA147&lt;&gt;0, AA147, IF(Z147&lt;&gt;0, Z147, IF(Y147&lt;&gt;0, Y147, IF(X147&lt;&gt;0, X147, 0))))</f>
        <v>7.7206343787632373E-2</v>
      </c>
      <c r="BQ147" s="275">
        <f>IF(AF147&lt;&gt;0, AF147, IF(AE147&lt;&gt;0, AE147, IF(AD147&lt;&gt;0, AD147, IF(AC147&lt;&gt;0, AC147, 0))))</f>
        <v>3.1151090092195636E-2</v>
      </c>
      <c r="BR147" s="275">
        <f>IF(AK147&lt;&gt;0, AK147, IF(AJ147&lt;&gt;0, AJ147, IF(AI147&lt;&gt;0, AI147, IF(AH147&lt;&gt;0, AH147, 0))))</f>
        <v>8.2086066345828781E-2</v>
      </c>
      <c r="BS147" s="275">
        <f>IF(AP147&lt;&gt;0, AP147, IF(AO147&lt;&gt;0, AO147, IF(AN147&lt;&gt;0, AN147, IF(AM147&lt;&gt;0, AM147, 0))))</f>
        <v>-3.6851090128407082E-4</v>
      </c>
      <c r="BT147" s="275">
        <f>IF(AU147&lt;&gt;0, AU147, IF(AT147&lt;&gt;0, AT147, IF(AS147&lt;&gt;0, AS147, IF(AR147&lt;&gt;0, AR147, 0))))</f>
        <v>7.6299275138769565E-2</v>
      </c>
      <c r="BU147" s="275">
        <f>IF(AZ147&lt;&gt;0, AZ147, IF(AY147&lt;&gt;0, AY147, IF(AX147&lt;&gt;0, AX147, IF(AW147&lt;&gt;0, AW147, 0))))</f>
        <v>0.1110174273603549</v>
      </c>
      <c r="BV147" s="275" t="str">
        <f>IF(BE147&lt;&gt;0, BE147, IF(BD147&lt;&gt;0, BD147, IF(BC147&lt;&gt;0, BC147, IF(BB147&lt;&gt;0, BB147, 0))))</f>
        <v>n/a</v>
      </c>
      <c r="BW147" s="276" t="str">
        <f>IF(BJ147&lt;&gt;0, BJ147, IF(BI147&lt;&gt;0, BI147, IF(BH147&lt;&gt;0, BH147, IF(BG147&lt;&gt;0, BG147, 0))))</f>
        <v>n/a</v>
      </c>
    </row>
    <row r="148" spans="1:75" s="238" customFormat="1" ht="15" x14ac:dyDescent="0.25">
      <c r="A148" s="278"/>
      <c r="B148" s="279"/>
      <c r="C148" s="234"/>
      <c r="D148" s="280"/>
      <c r="E148" s="281"/>
      <c r="F148" s="281"/>
      <c r="G148" s="282"/>
      <c r="H148" s="234"/>
      <c r="I148" s="280"/>
      <c r="J148" s="281"/>
      <c r="K148" s="281"/>
      <c r="L148" s="282"/>
      <c r="M148" s="234"/>
      <c r="N148" s="280"/>
      <c r="O148" s="281"/>
      <c r="P148" s="281"/>
      <c r="Q148" s="282"/>
      <c r="R148" s="234"/>
      <c r="S148" s="280"/>
      <c r="T148" s="281"/>
      <c r="U148" s="281"/>
      <c r="V148" s="282"/>
      <c r="W148" s="234"/>
      <c r="X148" s="280"/>
      <c r="Y148" s="281"/>
      <c r="Z148" s="281"/>
      <c r="AA148" s="282"/>
      <c r="AB148" s="234"/>
      <c r="AC148" s="280"/>
      <c r="AD148" s="281"/>
      <c r="AE148" s="281"/>
      <c r="AF148" s="282"/>
      <c r="AG148" s="234"/>
      <c r="AH148" s="280"/>
      <c r="AI148" s="281"/>
      <c r="AJ148" s="281"/>
      <c r="AK148" s="282"/>
      <c r="AL148" s="234"/>
      <c r="AM148" s="280"/>
      <c r="AN148" s="281"/>
      <c r="AO148" s="281"/>
      <c r="AP148" s="282"/>
      <c r="AQ148" s="234"/>
      <c r="AR148" s="280"/>
      <c r="AS148" s="281"/>
      <c r="AT148" s="281"/>
      <c r="AU148" s="282"/>
      <c r="AV148" s="234"/>
      <c r="AW148" s="280"/>
      <c r="AX148" s="281"/>
      <c r="AY148" s="281"/>
      <c r="AZ148" s="282"/>
      <c r="BA148" s="234"/>
      <c r="BB148" s="280"/>
      <c r="BC148" s="281"/>
      <c r="BD148" s="281"/>
      <c r="BE148" s="282"/>
      <c r="BF148" s="234"/>
      <c r="BG148" s="280"/>
      <c r="BH148" s="281"/>
      <c r="BI148" s="281"/>
      <c r="BJ148" s="282"/>
      <c r="BK148" s="234"/>
      <c r="BL148" s="280"/>
      <c r="BM148" s="281"/>
      <c r="BN148" s="281"/>
      <c r="BO148" s="281"/>
      <c r="BP148" s="281"/>
      <c r="BQ148" s="281"/>
      <c r="BR148" s="281"/>
      <c r="BS148" s="281"/>
      <c r="BT148" s="281"/>
      <c r="BU148" s="281"/>
      <c r="BV148" s="281"/>
      <c r="BW148" s="282"/>
    </row>
    <row r="149" spans="1:75" ht="6" customHeight="1" x14ac:dyDescent="0.25">
      <c r="A149" s="808"/>
      <c r="B149" s="7"/>
      <c r="C149" s="969"/>
      <c r="D149" s="7"/>
      <c r="E149" s="7"/>
      <c r="F149" s="7"/>
      <c r="G149" s="7"/>
      <c r="H149" s="969"/>
      <c r="I149" s="7"/>
      <c r="J149" s="7"/>
      <c r="K149" s="7"/>
      <c r="L149" s="7"/>
      <c r="M149" s="969"/>
      <c r="N149" s="7"/>
      <c r="O149" s="7"/>
      <c r="P149" s="7"/>
      <c r="Q149" s="7"/>
      <c r="R149" s="969"/>
      <c r="S149" s="7"/>
      <c r="T149" s="7"/>
      <c r="U149" s="7"/>
      <c r="V149" s="7"/>
      <c r="W149" s="969"/>
      <c r="X149" s="7"/>
      <c r="Y149" s="7"/>
      <c r="Z149" s="7"/>
      <c r="AA149" s="7"/>
      <c r="AB149" s="969"/>
      <c r="AC149" s="7"/>
      <c r="AD149" s="7"/>
      <c r="AE149" s="7"/>
      <c r="AF149" s="7"/>
      <c r="AG149" s="969"/>
      <c r="AH149" s="7"/>
      <c r="AI149" s="7"/>
      <c r="AJ149" s="7"/>
      <c r="AK149" s="7"/>
      <c r="AL149" s="969"/>
      <c r="AM149" s="7"/>
      <c r="AN149" s="7"/>
      <c r="AO149" s="7"/>
      <c r="AP149" s="7"/>
      <c r="AQ149" s="969"/>
      <c r="AR149" s="7"/>
      <c r="AS149" s="7"/>
      <c r="AT149" s="7"/>
      <c r="AU149" s="7"/>
      <c r="AV149" s="969"/>
      <c r="AW149" s="7"/>
      <c r="AX149" s="7"/>
      <c r="AY149" s="7"/>
      <c r="AZ149" s="7"/>
      <c r="BA149" s="969"/>
      <c r="BB149" s="7"/>
      <c r="BC149" s="7"/>
      <c r="BD149" s="7"/>
      <c r="BE149" s="7"/>
      <c r="BF149" s="969"/>
      <c r="BG149" s="7"/>
      <c r="BH149" s="7"/>
      <c r="BI149" s="7"/>
      <c r="BJ149" s="7"/>
      <c r="BK149" s="7"/>
      <c r="BL149" s="7"/>
      <c r="BM149" s="7"/>
      <c r="BN149" s="7"/>
      <c r="BO149" s="7"/>
      <c r="BP149" s="7"/>
      <c r="BQ149" s="7"/>
      <c r="BR149" s="7"/>
      <c r="BS149" s="7"/>
      <c r="BT149" s="7"/>
      <c r="BU149" s="7"/>
      <c r="BV149" s="7"/>
      <c r="BW149" s="7"/>
    </row>
    <row r="150" spans="1:75" ht="13.5" customHeight="1" x14ac:dyDescent="0.25">
      <c r="A150" s="826" t="s">
        <v>294</v>
      </c>
      <c r="B150" s="826"/>
      <c r="C150" s="826"/>
      <c r="D150" s="826"/>
      <c r="E150" s="826"/>
      <c r="F150" s="826"/>
      <c r="G150" s="826"/>
      <c r="H150" s="826"/>
      <c r="I150" s="826"/>
      <c r="J150" s="826"/>
      <c r="K150" s="826"/>
      <c r="L150" s="826"/>
    </row>
    <row r="151" spans="1:75" ht="13.5" customHeight="1" x14ac:dyDescent="0.25">
      <c r="A151" s="826" t="s">
        <v>297</v>
      </c>
      <c r="B151" s="826"/>
      <c r="C151" s="826"/>
      <c r="D151" s="826"/>
      <c r="E151" s="826"/>
      <c r="F151" s="826"/>
      <c r="G151" s="826"/>
      <c r="H151" s="826"/>
      <c r="I151" s="826"/>
      <c r="J151" s="826"/>
      <c r="K151" s="826"/>
      <c r="L151" s="826"/>
    </row>
  </sheetData>
  <mergeCells count="58">
    <mergeCell ref="A150:L150"/>
    <mergeCell ref="A151:L151"/>
    <mergeCell ref="AH128:AK128"/>
    <mergeCell ref="AM128:AP128"/>
    <mergeCell ref="AR128:AU128"/>
    <mergeCell ref="AW128:AZ128"/>
    <mergeCell ref="BB128:BE128"/>
    <mergeCell ref="BG128:BJ128"/>
    <mergeCell ref="BB103:BE103"/>
    <mergeCell ref="BG103:BJ103"/>
    <mergeCell ref="A126:L126"/>
    <mergeCell ref="A128:B129"/>
    <mergeCell ref="D128:G128"/>
    <mergeCell ref="I128:L128"/>
    <mergeCell ref="N128:Q128"/>
    <mergeCell ref="S128:V128"/>
    <mergeCell ref="X128:AA128"/>
    <mergeCell ref="AC128:AF128"/>
    <mergeCell ref="X103:AA103"/>
    <mergeCell ref="AC103:AF103"/>
    <mergeCell ref="AH103:AK103"/>
    <mergeCell ref="AM103:AP103"/>
    <mergeCell ref="AR103:AU103"/>
    <mergeCell ref="AW103:AZ103"/>
    <mergeCell ref="A101:L101"/>
    <mergeCell ref="A103:B104"/>
    <mergeCell ref="D103:G103"/>
    <mergeCell ref="I103:L103"/>
    <mergeCell ref="N103:Q103"/>
    <mergeCell ref="S103:V103"/>
    <mergeCell ref="AH94:AK94"/>
    <mergeCell ref="AM94:AP94"/>
    <mergeCell ref="AR94:AU94"/>
    <mergeCell ref="AW94:AZ94"/>
    <mergeCell ref="BB94:BE94"/>
    <mergeCell ref="BG94:BJ94"/>
    <mergeCell ref="BG7:BJ7"/>
    <mergeCell ref="A91:L91"/>
    <mergeCell ref="A92:B92"/>
    <mergeCell ref="A94:B95"/>
    <mergeCell ref="D94:G94"/>
    <mergeCell ref="I94:L94"/>
    <mergeCell ref="N94:Q94"/>
    <mergeCell ref="S94:V94"/>
    <mergeCell ref="X94:AA94"/>
    <mergeCell ref="AC94:AF94"/>
    <mergeCell ref="AC7:AF7"/>
    <mergeCell ref="AH7:AK7"/>
    <mergeCell ref="AM7:AP7"/>
    <mergeCell ref="AR7:AU7"/>
    <mergeCell ref="AW7:AZ7"/>
    <mergeCell ref="BB7:BE7"/>
    <mergeCell ref="A7:B8"/>
    <mergeCell ref="D7:G7"/>
    <mergeCell ref="I7:L7"/>
    <mergeCell ref="N7:Q7"/>
    <mergeCell ref="S7:V7"/>
    <mergeCell ref="X7:AA7"/>
  </mergeCells>
  <pageMargins left="0.511811024" right="0.511811024" top="0.78740157499999996" bottom="0.78740157499999996" header="0.31496062000000002" footer="0.31496062000000002"/>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F57BB-FE22-48D2-88A9-C237437423A9}">
  <dimension ref="A1:BO113"/>
  <sheetViews>
    <sheetView showGridLines="0" zoomScaleNormal="100" workbookViewId="0">
      <pane xSplit="2" topLeftCell="C1" activePane="topRight" state="frozen"/>
      <selection pane="topRight"/>
    </sheetView>
  </sheetViews>
  <sheetFormatPr defaultRowHeight="13.5" x14ac:dyDescent="0.25"/>
  <cols>
    <col min="1" max="1" width="3" style="1" customWidth="1"/>
    <col min="2" max="2" width="76.85546875" style="1" customWidth="1"/>
    <col min="3" max="4" width="2.7109375" style="287" customWidth="1"/>
    <col min="5" max="5" width="17.7109375" style="7" customWidth="1"/>
    <col min="6" max="6" width="15.7109375" style="7" customWidth="1"/>
    <col min="7" max="7" width="22" style="7" customWidth="1"/>
    <col min="8" max="8" width="2.7109375" style="287" customWidth="1"/>
    <col min="9" max="9" width="17.7109375" style="7" customWidth="1"/>
    <col min="10" max="10" width="15.7109375" style="7" customWidth="1"/>
    <col min="11" max="11" width="22" style="7" customWidth="1"/>
    <col min="12" max="12" width="2.7109375" style="287" customWidth="1"/>
    <col min="13" max="13" width="17.7109375" style="7" customWidth="1"/>
    <col min="14" max="14" width="15.7109375" style="7" customWidth="1"/>
    <col min="15" max="15" width="22" style="7" customWidth="1"/>
    <col min="16" max="16" width="2.7109375" style="287" customWidth="1"/>
    <col min="17" max="17" width="17.7109375" style="7" customWidth="1"/>
    <col min="18" max="18" width="15.7109375" style="7" customWidth="1"/>
    <col min="19" max="19" width="22" style="7" customWidth="1"/>
    <col min="20" max="20" width="2.7109375" style="287" customWidth="1"/>
    <col min="21" max="21" width="17.7109375" style="7" customWidth="1"/>
    <col min="22" max="22" width="15.7109375" style="7" customWidth="1"/>
    <col min="23" max="23" width="22" style="7" customWidth="1"/>
    <col min="24" max="24" width="2.7109375" style="287" customWidth="1"/>
    <col min="25" max="25" width="17.7109375" style="7" customWidth="1"/>
    <col min="26" max="26" width="15.7109375" style="7" customWidth="1"/>
    <col min="27" max="27" width="22" style="7" customWidth="1"/>
    <col min="28" max="28" width="2.7109375" style="287" customWidth="1"/>
    <col min="29" max="29" width="17.7109375" style="7" customWidth="1"/>
    <col min="30" max="30" width="15.7109375" style="7" customWidth="1"/>
    <col min="31" max="31" width="22" style="7" customWidth="1"/>
    <col min="32" max="32" width="2.7109375" style="287" customWidth="1"/>
    <col min="33" max="33" width="17.7109375" style="7" customWidth="1"/>
    <col min="34" max="34" width="15.7109375" style="7" customWidth="1"/>
    <col min="35" max="35" width="22" style="7" customWidth="1"/>
    <col min="36" max="36" width="2.7109375" style="287" customWidth="1"/>
    <col min="37" max="37" width="17.7109375" style="7" customWidth="1"/>
    <col min="38" max="38" width="15.7109375" style="7" customWidth="1"/>
    <col min="39" max="39" width="22" style="7" customWidth="1"/>
    <col min="40" max="40" width="2.7109375" style="287" customWidth="1"/>
    <col min="41" max="41" width="17.7109375" style="7" customWidth="1"/>
    <col min="42" max="42" width="15.7109375" style="7" customWidth="1"/>
    <col min="43" max="43" width="22" style="7" customWidth="1"/>
    <col min="44" max="44" width="2.7109375" style="287" customWidth="1"/>
    <col min="45" max="45" width="17.7109375" style="7" customWidth="1"/>
    <col min="46" max="46" width="15.7109375" style="7" customWidth="1"/>
    <col min="47" max="47" width="22" style="7" customWidth="1"/>
    <col min="48" max="48" width="2.7109375" style="287" customWidth="1"/>
    <col min="49" max="49" width="17.7109375" style="7" customWidth="1"/>
    <col min="50" max="50" width="15.7109375" style="7" customWidth="1"/>
    <col min="51" max="51" width="22" style="7" customWidth="1"/>
    <col min="52" max="52" width="2.7109375" style="287" customWidth="1"/>
    <col min="53" max="53" width="17.7109375" style="7" customWidth="1"/>
    <col min="54" max="54" width="15.7109375" style="7" customWidth="1"/>
    <col min="55" max="55" width="22" style="7" customWidth="1"/>
    <col min="56" max="56" width="2.7109375" style="287" customWidth="1"/>
    <col min="57" max="57" width="17.7109375" style="7" customWidth="1"/>
    <col min="58" max="58" width="15.7109375" style="7" customWidth="1"/>
    <col min="59" max="59" width="22" style="7" customWidth="1"/>
    <col min="60" max="60" width="2.7109375" style="287" customWidth="1"/>
    <col min="61" max="61" width="17.7109375" style="7" customWidth="1"/>
    <col min="62" max="62" width="15.7109375" style="7" customWidth="1"/>
    <col min="63" max="63" width="22" style="7" customWidth="1"/>
    <col min="64" max="64" width="2.7109375" style="287" customWidth="1"/>
    <col min="65" max="65" width="17.7109375" style="7" customWidth="1"/>
    <col min="66" max="66" width="15.7109375" style="7" customWidth="1"/>
    <col min="67" max="67" width="22" style="7" customWidth="1"/>
    <col min="68" max="16384" width="9.140625" style="1"/>
  </cols>
  <sheetData>
    <row r="1" spans="1:67" x14ac:dyDescent="0.25">
      <c r="E1" s="2"/>
      <c r="F1" s="2"/>
      <c r="G1" s="2"/>
      <c r="I1" s="2"/>
      <c r="J1" s="2"/>
      <c r="K1" s="2"/>
      <c r="M1" s="2"/>
      <c r="N1" s="2"/>
      <c r="O1" s="2"/>
      <c r="Q1" s="2"/>
      <c r="R1" s="2"/>
      <c r="S1" s="2"/>
      <c r="U1" s="2"/>
      <c r="V1" s="2"/>
      <c r="W1" s="2"/>
      <c r="Y1" s="2"/>
      <c r="Z1" s="2"/>
      <c r="AA1" s="2"/>
      <c r="AC1" s="2"/>
      <c r="AD1" s="2"/>
      <c r="AE1" s="2"/>
      <c r="AG1" s="2"/>
      <c r="AH1" s="2"/>
      <c r="AI1" s="2"/>
      <c r="AK1" s="2"/>
      <c r="AL1" s="2"/>
      <c r="AM1" s="2"/>
      <c r="AO1" s="2"/>
      <c r="AP1" s="2"/>
      <c r="AQ1" s="2"/>
      <c r="AS1" s="2"/>
      <c r="AT1" s="2"/>
      <c r="AU1" s="2"/>
      <c r="AW1" s="2"/>
      <c r="AX1" s="2"/>
      <c r="AY1" s="2"/>
      <c r="BA1" s="2"/>
      <c r="BB1" s="2"/>
      <c r="BC1" s="2"/>
      <c r="BE1" s="2"/>
      <c r="BF1" s="2"/>
      <c r="BG1" s="2"/>
      <c r="BI1" s="2"/>
      <c r="BJ1" s="2"/>
      <c r="BK1" s="2"/>
      <c r="BM1" s="2"/>
      <c r="BN1" s="2"/>
      <c r="BO1" s="2"/>
    </row>
    <row r="2" spans="1:67" x14ac:dyDescent="0.25">
      <c r="E2" s="2"/>
      <c r="F2" s="2"/>
      <c r="G2" s="2"/>
      <c r="I2" s="2"/>
      <c r="J2" s="2"/>
      <c r="K2" s="2"/>
      <c r="M2" s="2"/>
      <c r="N2" s="2"/>
      <c r="O2" s="2"/>
      <c r="Q2" s="2"/>
      <c r="R2" s="2"/>
      <c r="S2" s="2"/>
      <c r="U2" s="2"/>
      <c r="V2" s="2"/>
      <c r="W2" s="2"/>
      <c r="Y2" s="2"/>
      <c r="Z2" s="2"/>
      <c r="AA2" s="2"/>
      <c r="AC2" s="2"/>
      <c r="AD2" s="2"/>
      <c r="AE2" s="2"/>
      <c r="AG2" s="2"/>
      <c r="AH2" s="2"/>
      <c r="AI2" s="2"/>
      <c r="AK2" s="2"/>
      <c r="AL2" s="2"/>
      <c r="AM2" s="2"/>
      <c r="AO2" s="2"/>
      <c r="AP2" s="2"/>
      <c r="AQ2" s="2"/>
      <c r="AS2" s="2"/>
      <c r="AT2" s="2"/>
      <c r="AU2" s="2"/>
      <c r="AW2" s="2"/>
      <c r="AX2" s="2"/>
      <c r="AY2" s="2"/>
      <c r="BA2" s="2"/>
      <c r="BB2" s="2"/>
      <c r="BC2" s="2"/>
      <c r="BE2" s="2"/>
      <c r="BF2" s="2"/>
      <c r="BG2" s="2"/>
      <c r="BI2" s="2"/>
      <c r="BJ2" s="2"/>
      <c r="BK2" s="2"/>
      <c r="BM2" s="2"/>
      <c r="BN2" s="2"/>
      <c r="BO2" s="2"/>
    </row>
    <row r="3" spans="1:67" x14ac:dyDescent="0.25">
      <c r="E3" s="2"/>
      <c r="F3" s="2"/>
      <c r="G3" s="2"/>
      <c r="I3" s="2"/>
      <c r="J3" s="2"/>
      <c r="K3" s="2"/>
      <c r="M3" s="2"/>
      <c r="N3" s="2"/>
      <c r="O3" s="2"/>
      <c r="Q3" s="2"/>
      <c r="R3" s="2"/>
      <c r="S3" s="2"/>
      <c r="U3" s="2"/>
      <c r="V3" s="2"/>
      <c r="W3" s="2"/>
      <c r="Y3" s="2"/>
      <c r="Z3" s="2"/>
      <c r="AA3" s="2"/>
      <c r="AC3" s="2"/>
      <c r="AD3" s="2"/>
      <c r="AE3" s="2"/>
      <c r="AG3" s="2"/>
      <c r="AH3" s="2"/>
      <c r="AI3" s="2"/>
      <c r="AK3" s="2"/>
      <c r="AL3" s="2"/>
      <c r="AM3" s="2"/>
      <c r="AO3" s="2"/>
      <c r="AP3" s="2"/>
      <c r="AQ3" s="2"/>
      <c r="AS3" s="2"/>
      <c r="AT3" s="2"/>
      <c r="AU3" s="2"/>
      <c r="AW3" s="2"/>
      <c r="AX3" s="2"/>
      <c r="AY3" s="2"/>
      <c r="BA3" s="2"/>
      <c r="BB3" s="2"/>
      <c r="BC3" s="2"/>
      <c r="BE3" s="2"/>
      <c r="BF3" s="2"/>
      <c r="BG3" s="2"/>
      <c r="BI3" s="2"/>
      <c r="BJ3" s="2"/>
      <c r="BK3" s="2"/>
      <c r="BM3" s="2"/>
      <c r="BN3" s="2"/>
      <c r="BO3" s="2"/>
    </row>
    <row r="4" spans="1:67" x14ac:dyDescent="0.25">
      <c r="E4" s="2"/>
      <c r="F4" s="2"/>
      <c r="G4" s="2"/>
      <c r="I4" s="2"/>
      <c r="J4" s="2"/>
      <c r="K4" s="2"/>
      <c r="M4" s="2"/>
      <c r="N4" s="2"/>
      <c r="O4" s="2"/>
      <c r="Q4" s="2"/>
      <c r="R4" s="2"/>
      <c r="S4" s="2"/>
      <c r="U4" s="2"/>
      <c r="V4" s="2"/>
      <c r="W4" s="2"/>
      <c r="Y4" s="2"/>
      <c r="Z4" s="2"/>
      <c r="AA4" s="2"/>
      <c r="AC4" s="2"/>
      <c r="AD4" s="2"/>
      <c r="AE4" s="2"/>
      <c r="AG4" s="2"/>
      <c r="AH4" s="2"/>
      <c r="AI4" s="2"/>
      <c r="AK4" s="2"/>
      <c r="AL4" s="2"/>
      <c r="AM4" s="2"/>
      <c r="AO4" s="2"/>
      <c r="AP4" s="2"/>
      <c r="AQ4" s="2"/>
      <c r="AS4" s="2"/>
      <c r="AT4" s="2"/>
      <c r="AU4" s="2"/>
      <c r="AW4" s="2"/>
      <c r="AX4" s="2"/>
      <c r="AY4" s="2"/>
      <c r="BA4" s="2"/>
      <c r="BB4" s="2"/>
      <c r="BC4" s="2"/>
      <c r="BE4" s="2"/>
      <c r="BF4" s="2"/>
      <c r="BG4" s="2"/>
      <c r="BI4" s="2"/>
      <c r="BJ4" s="2"/>
      <c r="BK4" s="2"/>
      <c r="BM4" s="2"/>
      <c r="BN4" s="2"/>
      <c r="BO4" s="2"/>
    </row>
    <row r="5" spans="1:67" x14ac:dyDescent="0.25">
      <c r="E5" s="2"/>
      <c r="F5" s="2"/>
      <c r="G5" s="2"/>
      <c r="I5" s="2"/>
      <c r="J5" s="2"/>
      <c r="K5" s="2"/>
      <c r="M5" s="2"/>
      <c r="N5" s="2"/>
      <c r="O5" s="2"/>
      <c r="Q5" s="2"/>
      <c r="R5" s="2"/>
      <c r="S5" s="2"/>
      <c r="U5" s="2"/>
      <c r="V5" s="2"/>
      <c r="W5" s="2"/>
      <c r="Y5" s="2"/>
      <c r="Z5" s="2"/>
      <c r="AA5" s="2"/>
      <c r="AC5" s="2"/>
      <c r="AD5" s="2"/>
      <c r="AE5" s="2"/>
      <c r="AG5" s="2"/>
      <c r="AH5" s="2"/>
      <c r="AI5" s="2"/>
      <c r="AK5" s="2"/>
      <c r="AL5" s="2"/>
      <c r="AM5" s="2"/>
      <c r="AO5" s="2"/>
      <c r="AP5" s="2"/>
      <c r="AQ5" s="2"/>
      <c r="AS5" s="2"/>
      <c r="AT5" s="2"/>
      <c r="AU5" s="2"/>
      <c r="AW5" s="2"/>
      <c r="AX5" s="2"/>
      <c r="AY5" s="2"/>
      <c r="BA5" s="2"/>
      <c r="BB5" s="2"/>
      <c r="BC5" s="2"/>
      <c r="BE5" s="2"/>
      <c r="BF5" s="2"/>
      <c r="BG5" s="2"/>
      <c r="BI5" s="2"/>
      <c r="BJ5" s="2"/>
      <c r="BK5" s="2"/>
      <c r="BM5" s="2"/>
      <c r="BN5" s="2"/>
      <c r="BO5" s="2"/>
    </row>
    <row r="6" spans="1:67" ht="6" customHeight="1" x14ac:dyDescent="0.25">
      <c r="A6" s="808"/>
      <c r="B6" s="7"/>
      <c r="C6" s="873"/>
      <c r="D6" s="873"/>
    </row>
    <row r="7" spans="1:67" x14ac:dyDescent="0.25">
      <c r="A7" s="822" t="s">
        <v>30</v>
      </c>
      <c r="B7" s="823"/>
      <c r="C7" s="874"/>
      <c r="D7" s="291"/>
      <c r="E7" s="819" t="s">
        <v>298</v>
      </c>
      <c r="F7" s="820"/>
      <c r="G7" s="828"/>
      <c r="H7" s="691"/>
      <c r="I7" s="819" t="s">
        <v>299</v>
      </c>
      <c r="J7" s="820"/>
      <c r="K7" s="828"/>
      <c r="L7" s="691"/>
      <c r="M7" s="819" t="s">
        <v>300</v>
      </c>
      <c r="N7" s="820"/>
      <c r="O7" s="828"/>
      <c r="P7" s="691"/>
      <c r="Q7" s="819" t="s">
        <v>301</v>
      </c>
      <c r="R7" s="820"/>
      <c r="S7" s="828"/>
      <c r="T7" s="691"/>
      <c r="U7" s="819" t="s">
        <v>302</v>
      </c>
      <c r="V7" s="820"/>
      <c r="W7" s="828"/>
      <c r="X7" s="691"/>
      <c r="Y7" s="819" t="s">
        <v>303</v>
      </c>
      <c r="Z7" s="820"/>
      <c r="AA7" s="828"/>
      <c r="AB7" s="691"/>
      <c r="AC7" s="819" t="s">
        <v>304</v>
      </c>
      <c r="AD7" s="820"/>
      <c r="AE7" s="828"/>
      <c r="AF7" s="691"/>
      <c r="AG7" s="819" t="s">
        <v>305</v>
      </c>
      <c r="AH7" s="820"/>
      <c r="AI7" s="828"/>
      <c r="AJ7" s="691"/>
      <c r="AK7" s="819" t="s">
        <v>306</v>
      </c>
      <c r="AL7" s="820"/>
      <c r="AM7" s="828"/>
      <c r="AN7" s="691"/>
      <c r="AO7" s="819" t="s">
        <v>307</v>
      </c>
      <c r="AP7" s="820"/>
      <c r="AQ7" s="828"/>
      <c r="AR7" s="691"/>
      <c r="AS7" s="819" t="s">
        <v>308</v>
      </c>
      <c r="AT7" s="820"/>
      <c r="AU7" s="828"/>
      <c r="AV7" s="691"/>
      <c r="AW7" s="819" t="s">
        <v>309</v>
      </c>
      <c r="AX7" s="820"/>
      <c r="AY7" s="828"/>
      <c r="AZ7" s="691"/>
      <c r="BA7" s="819" t="s">
        <v>310</v>
      </c>
      <c r="BB7" s="820"/>
      <c r="BC7" s="828"/>
      <c r="BD7" s="691"/>
      <c r="BE7" s="819" t="s">
        <v>311</v>
      </c>
      <c r="BF7" s="820"/>
      <c r="BG7" s="828"/>
      <c r="BH7" s="691"/>
      <c r="BI7" s="819" t="s">
        <v>312</v>
      </c>
      <c r="BJ7" s="820"/>
      <c r="BK7" s="828"/>
      <c r="BL7" s="691"/>
      <c r="BM7" s="819" t="s">
        <v>313</v>
      </c>
      <c r="BN7" s="820"/>
      <c r="BO7" s="828"/>
    </row>
    <row r="8" spans="1:67" s="28" customFormat="1" x14ac:dyDescent="0.25">
      <c r="A8" s="824"/>
      <c r="B8" s="825"/>
      <c r="C8" s="878"/>
      <c r="D8" s="295"/>
      <c r="E8" s="18" t="s">
        <v>314</v>
      </c>
      <c r="F8" s="19" t="s">
        <v>22</v>
      </c>
      <c r="G8" s="692" t="s">
        <v>315</v>
      </c>
      <c r="H8" s="693"/>
      <c r="I8" s="18" t="s">
        <v>314</v>
      </c>
      <c r="J8" s="19" t="s">
        <v>22</v>
      </c>
      <c r="K8" s="692" t="s">
        <v>315</v>
      </c>
      <c r="L8" s="693"/>
      <c r="M8" s="18" t="s">
        <v>314</v>
      </c>
      <c r="N8" s="19" t="s">
        <v>22</v>
      </c>
      <c r="O8" s="692" t="s">
        <v>315</v>
      </c>
      <c r="P8" s="693"/>
      <c r="Q8" s="18" t="s">
        <v>314</v>
      </c>
      <c r="R8" s="19" t="s">
        <v>22</v>
      </c>
      <c r="S8" s="692" t="s">
        <v>315</v>
      </c>
      <c r="T8" s="693"/>
      <c r="U8" s="18" t="s">
        <v>314</v>
      </c>
      <c r="V8" s="19" t="s">
        <v>22</v>
      </c>
      <c r="W8" s="692" t="s">
        <v>315</v>
      </c>
      <c r="X8" s="693"/>
      <c r="Y8" s="18" t="s">
        <v>314</v>
      </c>
      <c r="Z8" s="19" t="s">
        <v>22</v>
      </c>
      <c r="AA8" s="692" t="s">
        <v>315</v>
      </c>
      <c r="AB8" s="693"/>
      <c r="AC8" s="18" t="s">
        <v>314</v>
      </c>
      <c r="AD8" s="19" t="s">
        <v>22</v>
      </c>
      <c r="AE8" s="692" t="s">
        <v>315</v>
      </c>
      <c r="AF8" s="693"/>
      <c r="AG8" s="18" t="s">
        <v>314</v>
      </c>
      <c r="AH8" s="19" t="s">
        <v>22</v>
      </c>
      <c r="AI8" s="692" t="s">
        <v>315</v>
      </c>
      <c r="AJ8" s="693"/>
      <c r="AK8" s="18" t="s">
        <v>314</v>
      </c>
      <c r="AL8" s="19" t="s">
        <v>22</v>
      </c>
      <c r="AM8" s="692" t="s">
        <v>315</v>
      </c>
      <c r="AN8" s="693"/>
      <c r="AO8" s="18" t="s">
        <v>314</v>
      </c>
      <c r="AP8" s="19" t="s">
        <v>22</v>
      </c>
      <c r="AQ8" s="692" t="s">
        <v>315</v>
      </c>
      <c r="AR8" s="693"/>
      <c r="AS8" s="18" t="s">
        <v>314</v>
      </c>
      <c r="AT8" s="19" t="s">
        <v>22</v>
      </c>
      <c r="AU8" s="692" t="s">
        <v>315</v>
      </c>
      <c r="AV8" s="693"/>
      <c r="AW8" s="18" t="s">
        <v>314</v>
      </c>
      <c r="AX8" s="19" t="s">
        <v>22</v>
      </c>
      <c r="AY8" s="692" t="s">
        <v>315</v>
      </c>
      <c r="AZ8" s="693"/>
      <c r="BA8" s="18" t="s">
        <v>314</v>
      </c>
      <c r="BB8" s="19" t="s">
        <v>22</v>
      </c>
      <c r="BC8" s="692" t="s">
        <v>315</v>
      </c>
      <c r="BD8" s="693"/>
      <c r="BE8" s="18" t="s">
        <v>314</v>
      </c>
      <c r="BF8" s="19" t="s">
        <v>22</v>
      </c>
      <c r="BG8" s="692" t="s">
        <v>315</v>
      </c>
      <c r="BH8" s="693"/>
      <c r="BI8" s="18" t="s">
        <v>314</v>
      </c>
      <c r="BJ8" s="19" t="s">
        <v>22</v>
      </c>
      <c r="BK8" s="692" t="s">
        <v>315</v>
      </c>
      <c r="BL8" s="693"/>
      <c r="BM8" s="18" t="s">
        <v>314</v>
      </c>
      <c r="BN8" s="19" t="s">
        <v>22</v>
      </c>
      <c r="BO8" s="692" t="s">
        <v>315</v>
      </c>
    </row>
    <row r="9" spans="1:67" ht="6" customHeight="1" x14ac:dyDescent="0.25">
      <c r="A9" s="808"/>
      <c r="B9" s="7"/>
      <c r="C9" s="873"/>
      <c r="D9" s="873"/>
    </row>
    <row r="10" spans="1:67" x14ac:dyDescent="0.25">
      <c r="A10" s="809"/>
      <c r="B10" s="1001"/>
      <c r="C10" s="873"/>
      <c r="D10" s="873"/>
      <c r="E10" s="32"/>
      <c r="F10" s="33"/>
      <c r="G10" s="694"/>
      <c r="I10" s="32"/>
      <c r="J10" s="33"/>
      <c r="K10" s="694"/>
      <c r="M10" s="32"/>
      <c r="N10" s="33"/>
      <c r="O10" s="694"/>
      <c r="Q10" s="32"/>
      <c r="R10" s="33"/>
      <c r="S10" s="694"/>
      <c r="U10" s="32"/>
      <c r="V10" s="33"/>
      <c r="W10" s="694"/>
      <c r="Y10" s="32"/>
      <c r="Z10" s="33"/>
      <c r="AA10" s="694"/>
      <c r="AC10" s="32"/>
      <c r="AD10" s="33"/>
      <c r="AE10" s="694"/>
      <c r="AG10" s="32"/>
      <c r="AH10" s="33"/>
      <c r="AI10" s="694"/>
      <c r="AK10" s="32"/>
      <c r="AL10" s="33"/>
      <c r="AM10" s="694"/>
      <c r="AO10" s="32"/>
      <c r="AP10" s="33"/>
      <c r="AQ10" s="694"/>
      <c r="AS10" s="32"/>
      <c r="AT10" s="33"/>
      <c r="AU10" s="694"/>
      <c r="AW10" s="32"/>
      <c r="AX10" s="33"/>
      <c r="AY10" s="694"/>
      <c r="BA10" s="32"/>
      <c r="BB10" s="33"/>
      <c r="BC10" s="694"/>
      <c r="BE10" s="32"/>
      <c r="BF10" s="33"/>
      <c r="BG10" s="694"/>
      <c r="BI10" s="32"/>
      <c r="BJ10" s="33"/>
      <c r="BK10" s="694"/>
      <c r="BM10" s="32"/>
      <c r="BN10" s="33"/>
      <c r="BO10" s="694"/>
    </row>
    <row r="11" spans="1:67" s="113" customFormat="1" x14ac:dyDescent="0.25">
      <c r="A11" s="829" t="s">
        <v>160</v>
      </c>
      <c r="B11" s="1002"/>
      <c r="C11" s="885"/>
      <c r="D11" s="1003"/>
      <c r="E11" s="41">
        <f>SUM(E12:E18)</f>
        <v>17899.584986140006</v>
      </c>
      <c r="F11" s="695">
        <f>SUM(F12:F18)</f>
        <v>0</v>
      </c>
      <c r="G11" s="72">
        <f>SUM(G12:G18)</f>
        <v>17899.584986140006</v>
      </c>
      <c r="H11" s="399"/>
      <c r="I11" s="41">
        <f>SUM(I12:I18)</f>
        <v>12350.206724759999</v>
      </c>
      <c r="J11" s="695">
        <f>SUM(J12:J18)</f>
        <v>0</v>
      </c>
      <c r="K11" s="72">
        <f>SUM(K12:K18)</f>
        <v>12350.206724759999</v>
      </c>
      <c r="L11" s="399"/>
      <c r="M11" s="41">
        <f>SUM(M12:M18)</f>
        <v>16767.357433489997</v>
      </c>
      <c r="N11" s="695">
        <f>SUM(N12:N18)</f>
        <v>3.8931325999999995</v>
      </c>
      <c r="O11" s="72">
        <f>SUM(O12:O18)</f>
        <v>16771.250566089999</v>
      </c>
      <c r="P11" s="399"/>
      <c r="Q11" s="41">
        <f>SUM(Q12:Q18)</f>
        <v>19115.886072360001</v>
      </c>
      <c r="R11" s="695">
        <f>SUM(R12:R18)</f>
        <v>13.329444800000001</v>
      </c>
      <c r="S11" s="72">
        <f>SUM(S12:S18)</f>
        <v>19129.215517160002</v>
      </c>
      <c r="T11" s="399"/>
      <c r="U11" s="41">
        <f>SUM(U12:U18)</f>
        <v>19844.95877764</v>
      </c>
      <c r="V11" s="695">
        <f>SUM(V12:V18)</f>
        <v>14.165317610000001</v>
      </c>
      <c r="W11" s="72">
        <f>SUM(W12:W18)</f>
        <v>19859.124095250001</v>
      </c>
      <c r="X11" s="399"/>
      <c r="Y11" s="41">
        <f>SUM(Y12:Y18)</f>
        <v>23863.808960249993</v>
      </c>
      <c r="Z11" s="695">
        <f>SUM(Z12:Z18)</f>
        <v>19.03425816</v>
      </c>
      <c r="AA11" s="72">
        <f>SUM(AA12:AA18)</f>
        <v>23882.843218409995</v>
      </c>
      <c r="AB11" s="399"/>
      <c r="AC11" s="41">
        <f>SUM(AC12:AC18)</f>
        <v>26613.793221669999</v>
      </c>
      <c r="AD11" s="695">
        <f>SUM(AD12:AD18)</f>
        <v>24.256517880000001</v>
      </c>
      <c r="AE11" s="72">
        <f>SUM(AE12:AE18)</f>
        <v>26638.049739549999</v>
      </c>
      <c r="AF11" s="399"/>
      <c r="AG11" s="41">
        <f>SUM(AG12:AG18)</f>
        <v>29060.056507840007</v>
      </c>
      <c r="AH11" s="695">
        <f>SUM(AH12:AH18)</f>
        <v>27.277020800000003</v>
      </c>
      <c r="AI11" s="72">
        <f>SUM(AI12:AI18)</f>
        <v>29087.333528640007</v>
      </c>
      <c r="AJ11" s="399"/>
      <c r="AK11" s="41">
        <f>SUM(AK12:AK18)</f>
        <v>28669.956210500004</v>
      </c>
      <c r="AL11" s="695">
        <f>SUM(AL12:AL18)</f>
        <v>44.338695970000003</v>
      </c>
      <c r="AM11" s="72">
        <f>SUM(AM12:AM18)</f>
        <v>28714.294906470004</v>
      </c>
      <c r="AN11" s="399"/>
      <c r="AO11" s="41">
        <f>SUM(AO12:AO18)</f>
        <v>33706.025802379998</v>
      </c>
      <c r="AP11" s="695">
        <f>SUM(AP12:AP18)</f>
        <v>56.661033299999993</v>
      </c>
      <c r="AQ11" s="72">
        <f>SUM(AQ12:AQ18)</f>
        <v>33762.686835679997</v>
      </c>
      <c r="AR11" s="399"/>
      <c r="AS11" s="41">
        <f>SUM(AS12:AS18)</f>
        <v>35999.138350440007</v>
      </c>
      <c r="AT11" s="695">
        <f>SUM(AT12:AT18)</f>
        <v>46.936873499999997</v>
      </c>
      <c r="AU11" s="72">
        <f>SUM(AU12:AU18)</f>
        <v>36046.07522394001</v>
      </c>
      <c r="AV11" s="399"/>
      <c r="AW11" s="41">
        <f>SUM(AW12:AW18)</f>
        <v>32962.845523870012</v>
      </c>
      <c r="AX11" s="695">
        <f>SUM(AX12:AX18)</f>
        <v>-25.478023560000011</v>
      </c>
      <c r="AY11" s="72">
        <f>SUM(AY12:AY18)</f>
        <v>32937.367500310014</v>
      </c>
      <c r="AZ11" s="399"/>
      <c r="BA11" s="41">
        <f>SUM(BA12:BA18)</f>
        <v>27693.280463070001</v>
      </c>
      <c r="BB11" s="695">
        <f>SUM(BB12:BB18)</f>
        <v>25.831856219999995</v>
      </c>
      <c r="BC11" s="72">
        <f>SUM(BC12:BC18)</f>
        <v>27719.112319290001</v>
      </c>
      <c r="BD11" s="399"/>
      <c r="BE11" s="41">
        <f>SUM(BE12:BE18)</f>
        <v>26585.106107239997</v>
      </c>
      <c r="BF11" s="695">
        <f>SUM(BF12:BF18)</f>
        <v>18.655895670000007</v>
      </c>
      <c r="BG11" s="72">
        <f>SUM(BG12:BG18)</f>
        <v>26603.762002909996</v>
      </c>
      <c r="BH11" s="399"/>
      <c r="BI11" s="41">
        <f>SUM(BI12:BI18)</f>
        <v>29523.38538829</v>
      </c>
      <c r="BJ11" s="695">
        <f>SUM(BJ12:BJ18)</f>
        <v>53.409341720000008</v>
      </c>
      <c r="BK11" s="72">
        <f>SUM(BK12:BK18)</f>
        <v>29576.794730010002</v>
      </c>
      <c r="BL11" s="399"/>
      <c r="BM11" s="41">
        <f>SUM(BM12:BM18)</f>
        <v>30572.848891920006</v>
      </c>
      <c r="BN11" s="695">
        <f>SUM(BN12:BN18)</f>
        <v>79.311744720000078</v>
      </c>
      <c r="BO11" s="72">
        <f>SUM(BO12:BO18)</f>
        <v>30652.160636640008</v>
      </c>
    </row>
    <row r="12" spans="1:67" x14ac:dyDescent="0.25">
      <c r="A12" s="1004" t="s">
        <v>167</v>
      </c>
      <c r="B12" s="1005"/>
      <c r="C12" s="897"/>
      <c r="D12" s="1003"/>
      <c r="E12" s="66">
        <v>7373.1333754500001</v>
      </c>
      <c r="F12" s="696">
        <v>0</v>
      </c>
      <c r="G12" s="697">
        <v>7373.1333754500001</v>
      </c>
      <c r="I12" s="66">
        <v>4785.2204889300001</v>
      </c>
      <c r="J12" s="696">
        <v>0</v>
      </c>
      <c r="K12" s="697">
        <v>4785.2204889300001</v>
      </c>
      <c r="M12" s="66">
        <v>6291.7529395700003</v>
      </c>
      <c r="N12" s="696">
        <v>0</v>
      </c>
      <c r="O12" s="697">
        <v>6291.7529395700003</v>
      </c>
      <c r="Q12" s="66">
        <v>7493.0234676500013</v>
      </c>
      <c r="R12" s="696">
        <v>0</v>
      </c>
      <c r="S12" s="697">
        <v>7493.0234676500013</v>
      </c>
      <c r="U12" s="66">
        <v>6956.7747894800004</v>
      </c>
      <c r="V12" s="696">
        <v>0</v>
      </c>
      <c r="W12" s="697">
        <v>6956.7747894800004</v>
      </c>
      <c r="Y12" s="66">
        <v>8453.8648791300002</v>
      </c>
      <c r="Z12" s="696">
        <v>0</v>
      </c>
      <c r="AA12" s="697">
        <v>8453.8648791300002</v>
      </c>
      <c r="AC12" s="66">
        <v>10202.028277630001</v>
      </c>
      <c r="AD12" s="696">
        <v>0</v>
      </c>
      <c r="AE12" s="697">
        <v>10202.028277630001</v>
      </c>
      <c r="AG12" s="66">
        <v>12035.237043699999</v>
      </c>
      <c r="AH12" s="696">
        <v>0</v>
      </c>
      <c r="AI12" s="697">
        <v>12035.237043699999</v>
      </c>
      <c r="AK12" s="66">
        <v>10868.571431679999</v>
      </c>
      <c r="AL12" s="696">
        <v>0</v>
      </c>
      <c r="AM12" s="697">
        <v>10868.571431679999</v>
      </c>
      <c r="AO12" s="66">
        <v>11246.72140651</v>
      </c>
      <c r="AP12" s="696">
        <v>0</v>
      </c>
      <c r="AQ12" s="697">
        <v>11246.72140651</v>
      </c>
      <c r="AS12" s="66">
        <v>9455.6714042200001</v>
      </c>
      <c r="AT12" s="696">
        <v>0</v>
      </c>
      <c r="AU12" s="697">
        <v>9455.6714042200001</v>
      </c>
      <c r="AW12" s="66">
        <v>10419.099085730002</v>
      </c>
      <c r="AX12" s="696">
        <v>0</v>
      </c>
      <c r="AY12" s="697">
        <v>10419.099085730002</v>
      </c>
      <c r="BA12" s="66">
        <v>9254.4050300799991</v>
      </c>
      <c r="BB12" s="696">
        <v>0</v>
      </c>
      <c r="BC12" s="697">
        <v>9254.4050300799991</v>
      </c>
      <c r="BE12" s="66">
        <v>10274.859179720001</v>
      </c>
      <c r="BF12" s="696">
        <v>0</v>
      </c>
      <c r="BG12" s="697">
        <v>10274.859179720001</v>
      </c>
      <c r="BI12" s="66">
        <v>9973.0807422500002</v>
      </c>
      <c r="BJ12" s="696">
        <v>0</v>
      </c>
      <c r="BK12" s="697">
        <v>9973.0807422500002</v>
      </c>
      <c r="BM12" s="66">
        <v>9739.1096444300001</v>
      </c>
      <c r="BN12" s="696">
        <v>0</v>
      </c>
      <c r="BO12" s="697">
        <v>9739.1096444300001</v>
      </c>
    </row>
    <row r="13" spans="1:67" x14ac:dyDescent="0.25">
      <c r="A13" s="1006" t="s">
        <v>168</v>
      </c>
      <c r="B13" s="992"/>
      <c r="C13" s="897"/>
      <c r="D13" s="1003"/>
      <c r="E13" s="66">
        <v>1963.6403846999999</v>
      </c>
      <c r="F13" s="696">
        <v>0</v>
      </c>
      <c r="G13" s="697">
        <v>1963.6403846999999</v>
      </c>
      <c r="I13" s="66">
        <v>941.60207920000005</v>
      </c>
      <c r="J13" s="696">
        <v>0</v>
      </c>
      <c r="K13" s="697">
        <v>941.60207920000005</v>
      </c>
      <c r="M13" s="66">
        <v>1450.9757914300001</v>
      </c>
      <c r="N13" s="696">
        <v>0</v>
      </c>
      <c r="O13" s="697">
        <v>1450.9757914300001</v>
      </c>
      <c r="Q13" s="66">
        <v>2082.0331046000001</v>
      </c>
      <c r="R13" s="696">
        <v>0</v>
      </c>
      <c r="S13" s="697">
        <v>2082.0331046000001</v>
      </c>
      <c r="U13" s="66">
        <v>2203.8617469700002</v>
      </c>
      <c r="V13" s="696">
        <v>0</v>
      </c>
      <c r="W13" s="697">
        <v>2203.8617469700002</v>
      </c>
      <c r="Y13" s="66">
        <v>2171.73114764</v>
      </c>
      <c r="Z13" s="696">
        <v>0</v>
      </c>
      <c r="AA13" s="697">
        <v>2171.73114764</v>
      </c>
      <c r="AC13" s="66">
        <v>2165.9415910799999</v>
      </c>
      <c r="AD13" s="696">
        <v>0</v>
      </c>
      <c r="AE13" s="697">
        <v>2165.9415910799999</v>
      </c>
      <c r="AG13" s="66">
        <v>2155.4480994499995</v>
      </c>
      <c r="AH13" s="696">
        <v>0</v>
      </c>
      <c r="AI13" s="697">
        <v>2155.4480994499995</v>
      </c>
      <c r="AK13" s="66">
        <v>2017.52380842</v>
      </c>
      <c r="AL13" s="696">
        <v>0</v>
      </c>
      <c r="AM13" s="697">
        <v>2017.52380842</v>
      </c>
      <c r="AO13" s="66">
        <v>2401.6211000000003</v>
      </c>
      <c r="AP13" s="696">
        <v>0</v>
      </c>
      <c r="AQ13" s="697">
        <v>2401.6211000000003</v>
      </c>
      <c r="AS13" s="66">
        <v>1820.35039652</v>
      </c>
      <c r="AT13" s="696">
        <v>0</v>
      </c>
      <c r="AU13" s="697">
        <v>1820.35039652</v>
      </c>
      <c r="AW13" s="66">
        <v>1858.6300248500002</v>
      </c>
      <c r="AX13" s="696">
        <v>0</v>
      </c>
      <c r="AY13" s="697">
        <v>1858.6300248500002</v>
      </c>
      <c r="BA13" s="66">
        <v>1620.33591168</v>
      </c>
      <c r="BB13" s="696">
        <v>0</v>
      </c>
      <c r="BC13" s="697">
        <v>1620.33591168</v>
      </c>
      <c r="BE13" s="66">
        <v>1698.1207989500001</v>
      </c>
      <c r="BF13" s="696">
        <v>0</v>
      </c>
      <c r="BG13" s="697">
        <v>1698.1207989500001</v>
      </c>
      <c r="BI13" s="66">
        <v>1639.16567332</v>
      </c>
      <c r="BJ13" s="696">
        <v>0</v>
      </c>
      <c r="BK13" s="697">
        <v>1639.16567332</v>
      </c>
      <c r="BM13" s="66">
        <v>2070.7509758300002</v>
      </c>
      <c r="BN13" s="696">
        <v>0</v>
      </c>
      <c r="BO13" s="697">
        <v>2070.7509758300002</v>
      </c>
    </row>
    <row r="14" spans="1:67" x14ac:dyDescent="0.25">
      <c r="A14" s="1006" t="s">
        <v>169</v>
      </c>
      <c r="B14" s="992"/>
      <c r="C14" s="897"/>
      <c r="D14" s="1003"/>
      <c r="E14" s="66">
        <v>92.611085319999987</v>
      </c>
      <c r="F14" s="696">
        <v>0</v>
      </c>
      <c r="G14" s="697">
        <v>92.611085319999987</v>
      </c>
      <c r="I14" s="66">
        <v>61.111367570000013</v>
      </c>
      <c r="J14" s="696">
        <v>0</v>
      </c>
      <c r="K14" s="697">
        <v>61.111367570000013</v>
      </c>
      <c r="M14" s="66">
        <v>69.833187589999994</v>
      </c>
      <c r="N14" s="696">
        <v>0</v>
      </c>
      <c r="O14" s="697">
        <v>69.833187589999994</v>
      </c>
      <c r="Q14" s="66">
        <v>84.264034910000007</v>
      </c>
      <c r="R14" s="696">
        <v>0</v>
      </c>
      <c r="S14" s="697">
        <v>84.264034910000007</v>
      </c>
      <c r="U14" s="66">
        <v>69.64882308</v>
      </c>
      <c r="V14" s="696">
        <v>0</v>
      </c>
      <c r="W14" s="697">
        <v>69.64882308</v>
      </c>
      <c r="Y14" s="66">
        <v>95.945600470000002</v>
      </c>
      <c r="Z14" s="696">
        <v>0</v>
      </c>
      <c r="AA14" s="697">
        <v>95.945600470000002</v>
      </c>
      <c r="AC14" s="66">
        <v>116.14029253999999</v>
      </c>
      <c r="AD14" s="696">
        <v>0</v>
      </c>
      <c r="AE14" s="697">
        <v>116.14029253999999</v>
      </c>
      <c r="AG14" s="66">
        <v>132.51323187</v>
      </c>
      <c r="AH14" s="696">
        <v>0</v>
      </c>
      <c r="AI14" s="697">
        <v>132.51323187</v>
      </c>
      <c r="AK14" s="66">
        <v>142.01298211000002</v>
      </c>
      <c r="AL14" s="696">
        <v>0</v>
      </c>
      <c r="AM14" s="697">
        <v>142.01298211000002</v>
      </c>
      <c r="AO14" s="66">
        <v>161.12723559</v>
      </c>
      <c r="AP14" s="696">
        <v>0</v>
      </c>
      <c r="AQ14" s="697">
        <v>161.12723559</v>
      </c>
      <c r="AS14" s="66">
        <v>166.82992902999999</v>
      </c>
      <c r="AT14" s="696">
        <v>0</v>
      </c>
      <c r="AU14" s="697">
        <v>166.82992902999999</v>
      </c>
      <c r="AW14" s="66">
        <v>166.26172003999997</v>
      </c>
      <c r="AX14" s="696">
        <v>0</v>
      </c>
      <c r="AY14" s="697">
        <v>166.26172003999997</v>
      </c>
      <c r="BA14" s="66">
        <v>121.34042779000001</v>
      </c>
      <c r="BB14" s="696">
        <v>0</v>
      </c>
      <c r="BC14" s="697">
        <v>121.34042779000001</v>
      </c>
      <c r="BE14" s="66">
        <v>93.84636218</v>
      </c>
      <c r="BF14" s="696">
        <v>0</v>
      </c>
      <c r="BG14" s="697">
        <v>93.84636218</v>
      </c>
      <c r="BI14" s="66">
        <v>86.642061220000002</v>
      </c>
      <c r="BJ14" s="696">
        <v>0</v>
      </c>
      <c r="BK14" s="697">
        <v>86.642061220000002</v>
      </c>
      <c r="BM14" s="66">
        <v>87.973985230000011</v>
      </c>
      <c r="BN14" s="696">
        <v>0</v>
      </c>
      <c r="BO14" s="697">
        <v>87.973985230000011</v>
      </c>
    </row>
    <row r="15" spans="1:67" x14ac:dyDescent="0.25">
      <c r="A15" s="1006" t="s">
        <v>170</v>
      </c>
      <c r="B15" s="992"/>
      <c r="C15" s="897"/>
      <c r="D15" s="1003"/>
      <c r="E15" s="66">
        <v>9403.7954671000007</v>
      </c>
      <c r="F15" s="696">
        <v>0</v>
      </c>
      <c r="G15" s="697">
        <v>9403.7954671000007</v>
      </c>
      <c r="I15" s="66">
        <v>7294.2501005499998</v>
      </c>
      <c r="J15" s="696">
        <v>0</v>
      </c>
      <c r="K15" s="697">
        <v>7294.2501005499998</v>
      </c>
      <c r="M15" s="66">
        <v>10210.01121628</v>
      </c>
      <c r="N15" s="696">
        <v>0</v>
      </c>
      <c r="O15" s="697">
        <v>10210.01121628</v>
      </c>
      <c r="Q15" s="66">
        <v>10008.443269430001</v>
      </c>
      <c r="R15" s="696">
        <v>0</v>
      </c>
      <c r="S15" s="697">
        <v>10008.443269430001</v>
      </c>
      <c r="U15" s="66">
        <v>10129.75101118</v>
      </c>
      <c r="V15" s="696">
        <v>0</v>
      </c>
      <c r="W15" s="697">
        <v>10129.75101118</v>
      </c>
      <c r="Y15" s="66">
        <v>13122.409946139998</v>
      </c>
      <c r="Z15" s="696">
        <v>0</v>
      </c>
      <c r="AA15" s="697">
        <v>13122.409946139998</v>
      </c>
      <c r="AC15" s="66">
        <v>13869.9967227</v>
      </c>
      <c r="AD15" s="696">
        <v>0</v>
      </c>
      <c r="AE15" s="697">
        <v>13869.9967227</v>
      </c>
      <c r="AG15" s="66">
        <v>15229.637801350002</v>
      </c>
      <c r="AH15" s="696">
        <v>0</v>
      </c>
      <c r="AI15" s="697">
        <v>15229.637801350002</v>
      </c>
      <c r="AK15" s="66">
        <v>16054.189192930002</v>
      </c>
      <c r="AL15" s="696">
        <v>0</v>
      </c>
      <c r="AM15" s="697">
        <v>16054.189192930002</v>
      </c>
      <c r="AO15" s="66">
        <v>21632.08552529</v>
      </c>
      <c r="AP15" s="696">
        <v>0</v>
      </c>
      <c r="AQ15" s="697">
        <v>21632.08552529</v>
      </c>
      <c r="AS15" s="66">
        <v>23230.398025490002</v>
      </c>
      <c r="AT15" s="696">
        <v>0</v>
      </c>
      <c r="AU15" s="697">
        <v>23230.398025490002</v>
      </c>
      <c r="AW15" s="66">
        <v>19777.254672710002</v>
      </c>
      <c r="AX15" s="696">
        <v>0</v>
      </c>
      <c r="AY15" s="697">
        <v>19777.254672710002</v>
      </c>
      <c r="BA15" s="66">
        <v>16396.253406169999</v>
      </c>
      <c r="BB15" s="696">
        <v>0</v>
      </c>
      <c r="BC15" s="697">
        <v>16396.253406169999</v>
      </c>
      <c r="BE15" s="66">
        <v>14827.61608188</v>
      </c>
      <c r="BF15" s="696">
        <v>0</v>
      </c>
      <c r="BG15" s="697">
        <v>14827.61608188</v>
      </c>
      <c r="BI15" s="66">
        <v>18503.994804649999</v>
      </c>
      <c r="BJ15" s="696">
        <v>0</v>
      </c>
      <c r="BK15" s="697">
        <v>18503.994804649999</v>
      </c>
      <c r="BM15" s="66">
        <v>20443.250987029998</v>
      </c>
      <c r="BN15" s="696">
        <v>0</v>
      </c>
      <c r="BO15" s="697">
        <v>20443.250987029998</v>
      </c>
    </row>
    <row r="16" spans="1:67" x14ac:dyDescent="0.25">
      <c r="A16" s="1006" t="s">
        <v>171</v>
      </c>
      <c r="B16" s="992"/>
      <c r="C16" s="897"/>
      <c r="D16" s="1003"/>
      <c r="E16" s="66">
        <v>72.575145370000001</v>
      </c>
      <c r="F16" s="696">
        <v>0</v>
      </c>
      <c r="G16" s="697">
        <v>72.575145370000001</v>
      </c>
      <c r="I16" s="66">
        <v>51.536238939999997</v>
      </c>
      <c r="J16" s="696">
        <v>0</v>
      </c>
      <c r="K16" s="697">
        <v>51.536238939999997</v>
      </c>
      <c r="M16" s="66">
        <v>60.240486910000001</v>
      </c>
      <c r="N16" s="696">
        <v>0</v>
      </c>
      <c r="O16" s="697">
        <v>60.240486910000001</v>
      </c>
      <c r="Q16" s="66">
        <v>69.493264350000004</v>
      </c>
      <c r="R16" s="696">
        <v>0</v>
      </c>
      <c r="S16" s="697">
        <v>69.493264350000004</v>
      </c>
      <c r="U16" s="66">
        <v>92.126307740000016</v>
      </c>
      <c r="V16" s="696">
        <v>0</v>
      </c>
      <c r="W16" s="697">
        <v>92.126307740000016</v>
      </c>
      <c r="Y16" s="66">
        <v>94.426904909999976</v>
      </c>
      <c r="Z16" s="696">
        <v>0</v>
      </c>
      <c r="AA16" s="697">
        <v>94.426904909999976</v>
      </c>
      <c r="AC16" s="66">
        <v>93.826688289999993</v>
      </c>
      <c r="AD16" s="696">
        <v>0</v>
      </c>
      <c r="AE16" s="697">
        <v>93.826688289999993</v>
      </c>
      <c r="AG16" s="66">
        <v>103.42396342999997</v>
      </c>
      <c r="AH16" s="696">
        <v>0</v>
      </c>
      <c r="AI16" s="697">
        <v>103.42396342999997</v>
      </c>
      <c r="AK16" s="66">
        <v>142.81870734999998</v>
      </c>
      <c r="AL16" s="696">
        <v>0</v>
      </c>
      <c r="AM16" s="697">
        <v>142.81870734999998</v>
      </c>
      <c r="AO16" s="66">
        <v>178.00671679999999</v>
      </c>
      <c r="AP16" s="696">
        <v>0</v>
      </c>
      <c r="AQ16" s="697">
        <v>178.00671679999999</v>
      </c>
      <c r="AS16" s="66">
        <v>127.32638063999998</v>
      </c>
      <c r="AT16" s="696">
        <v>0</v>
      </c>
      <c r="AU16" s="697">
        <v>127.32638063999998</v>
      </c>
      <c r="AW16" s="66">
        <v>78.66167744000002</v>
      </c>
      <c r="AX16" s="696">
        <v>0</v>
      </c>
      <c r="AY16" s="697">
        <v>78.66167744000002</v>
      </c>
      <c r="BA16" s="66">
        <v>63.832354400000007</v>
      </c>
      <c r="BB16" s="696">
        <v>0</v>
      </c>
      <c r="BC16" s="697">
        <v>63.832354400000007</v>
      </c>
      <c r="BE16" s="66">
        <v>64.146535979999996</v>
      </c>
      <c r="BF16" s="696">
        <v>0</v>
      </c>
      <c r="BG16" s="697">
        <v>64.146535979999996</v>
      </c>
      <c r="BI16" s="66">
        <v>109.33149661</v>
      </c>
      <c r="BJ16" s="696">
        <v>0</v>
      </c>
      <c r="BK16" s="697">
        <v>109.33149661</v>
      </c>
      <c r="BM16" s="66">
        <v>134.42153362000002</v>
      </c>
      <c r="BN16" s="696">
        <v>0</v>
      </c>
      <c r="BO16" s="697">
        <v>134.42153362000002</v>
      </c>
    </row>
    <row r="17" spans="1:67" x14ac:dyDescent="0.25">
      <c r="A17" s="1006" t="s">
        <v>172</v>
      </c>
      <c r="B17" s="992"/>
      <c r="C17" s="897"/>
      <c r="D17" s="1003"/>
      <c r="E17" s="66">
        <v>482.47036877000005</v>
      </c>
      <c r="F17" s="696">
        <v>0</v>
      </c>
      <c r="G17" s="697">
        <v>482.47036877000005</v>
      </c>
      <c r="I17" s="66">
        <v>375.64584355000005</v>
      </c>
      <c r="J17" s="696">
        <v>0</v>
      </c>
      <c r="K17" s="697">
        <v>375.64584355000005</v>
      </c>
      <c r="M17" s="66">
        <v>569.68185198000003</v>
      </c>
      <c r="N17" s="696">
        <v>0</v>
      </c>
      <c r="O17" s="697">
        <v>569.68185198000003</v>
      </c>
      <c r="Q17" s="66">
        <v>580.34222402000012</v>
      </c>
      <c r="R17" s="696">
        <v>0</v>
      </c>
      <c r="S17" s="697">
        <v>580.34222402000012</v>
      </c>
      <c r="U17" s="66">
        <v>677.99094873000001</v>
      </c>
      <c r="V17" s="696">
        <v>0</v>
      </c>
      <c r="W17" s="697">
        <v>677.99094873000001</v>
      </c>
      <c r="Y17" s="66">
        <v>729.93810730999996</v>
      </c>
      <c r="Z17" s="696">
        <v>0</v>
      </c>
      <c r="AA17" s="697">
        <v>729.93810730999996</v>
      </c>
      <c r="AC17" s="66">
        <v>838.36239992000003</v>
      </c>
      <c r="AD17" s="696">
        <v>0</v>
      </c>
      <c r="AE17" s="697">
        <v>838.36239992000003</v>
      </c>
      <c r="AG17" s="66">
        <v>849.47323911000001</v>
      </c>
      <c r="AH17" s="696">
        <v>0</v>
      </c>
      <c r="AI17" s="697">
        <v>849.47323911000001</v>
      </c>
      <c r="AK17" s="66">
        <v>763.67612202000009</v>
      </c>
      <c r="AL17" s="696">
        <v>0</v>
      </c>
      <c r="AM17" s="697">
        <v>763.67612202000009</v>
      </c>
      <c r="AO17" s="66">
        <v>825.25825973000008</v>
      </c>
      <c r="AP17" s="696">
        <v>0</v>
      </c>
      <c r="AQ17" s="697">
        <v>825.25825973000008</v>
      </c>
      <c r="AS17" s="66">
        <v>958.58791900999995</v>
      </c>
      <c r="AT17" s="696">
        <v>0</v>
      </c>
      <c r="AU17" s="697">
        <v>958.58791900999995</v>
      </c>
      <c r="AW17" s="66">
        <v>860.06891625000003</v>
      </c>
      <c r="AX17" s="696">
        <v>0</v>
      </c>
      <c r="AY17" s="697">
        <v>860.06891625000003</v>
      </c>
      <c r="BA17" s="66">
        <v>853.35728905000008</v>
      </c>
      <c r="BB17" s="696">
        <v>0</v>
      </c>
      <c r="BC17" s="697">
        <v>853.35728905000008</v>
      </c>
      <c r="BE17" s="66">
        <v>886.58315270999992</v>
      </c>
      <c r="BF17" s="696">
        <v>0</v>
      </c>
      <c r="BG17" s="697">
        <v>886.58315270999992</v>
      </c>
      <c r="BI17" s="66">
        <v>920.78773553999974</v>
      </c>
      <c r="BJ17" s="696">
        <v>0</v>
      </c>
      <c r="BK17" s="697">
        <v>920.78773553999974</v>
      </c>
      <c r="BM17" s="66">
        <v>857.77639648999991</v>
      </c>
      <c r="BN17" s="696">
        <v>0</v>
      </c>
      <c r="BO17" s="697">
        <v>857.77639648999991</v>
      </c>
    </row>
    <row r="18" spans="1:67" x14ac:dyDescent="0.25">
      <c r="A18" s="1007" t="s">
        <v>132</v>
      </c>
      <c r="B18" s="992"/>
      <c r="C18" s="897"/>
      <c r="D18" s="1003"/>
      <c r="E18" s="66">
        <v>-1488.6408405699965</v>
      </c>
      <c r="F18" s="696">
        <v>0</v>
      </c>
      <c r="G18" s="697">
        <v>-1488.6408405699965</v>
      </c>
      <c r="I18" s="66">
        <v>-1159.1593939800016</v>
      </c>
      <c r="J18" s="696">
        <v>0</v>
      </c>
      <c r="K18" s="697">
        <v>-1159.1593939800016</v>
      </c>
      <c r="M18" s="66">
        <v>-1885.1380402699999</v>
      </c>
      <c r="N18" s="696">
        <v>3.8931325999999995</v>
      </c>
      <c r="O18" s="697">
        <v>-1881.24490767</v>
      </c>
      <c r="Q18" s="66">
        <v>-1201.7132926000043</v>
      </c>
      <c r="R18" s="696">
        <v>13.329444800000001</v>
      </c>
      <c r="S18" s="697">
        <v>-1188.3838478000043</v>
      </c>
      <c r="U18" s="66">
        <v>-285.19484954000262</v>
      </c>
      <c r="V18" s="696">
        <v>14.165317610000001</v>
      </c>
      <c r="W18" s="697">
        <v>-271.02953193000263</v>
      </c>
      <c r="Y18" s="66">
        <v>-804.50762535000729</v>
      </c>
      <c r="Z18" s="696">
        <v>19.03425816</v>
      </c>
      <c r="AA18" s="697">
        <v>-785.47336719000725</v>
      </c>
      <c r="AC18" s="66">
        <v>-672.50275048999958</v>
      </c>
      <c r="AD18" s="696">
        <v>24.256517880000001</v>
      </c>
      <c r="AE18" s="697">
        <v>-648.24623260999954</v>
      </c>
      <c r="AG18" s="66">
        <v>-1445.6768710699937</v>
      </c>
      <c r="AH18" s="696">
        <v>27.277020800000003</v>
      </c>
      <c r="AI18" s="697">
        <v>-1418.3998502699937</v>
      </c>
      <c r="AK18" s="66">
        <v>-1318.8360340099973</v>
      </c>
      <c r="AL18" s="696">
        <v>44.338695970000003</v>
      </c>
      <c r="AM18" s="697">
        <v>-1274.4973380399974</v>
      </c>
      <c r="AO18" s="66">
        <v>-2738.7944415400029</v>
      </c>
      <c r="AP18" s="696">
        <v>56.661033299999993</v>
      </c>
      <c r="AQ18" s="697">
        <v>-2682.1334082400031</v>
      </c>
      <c r="AS18" s="66">
        <v>239.97429553000396</v>
      </c>
      <c r="AT18" s="696">
        <v>46.936873499999997</v>
      </c>
      <c r="AU18" s="697">
        <v>286.91116903000398</v>
      </c>
      <c r="AW18" s="66">
        <v>-197.13057314999588</v>
      </c>
      <c r="AX18" s="696">
        <v>-25.478023560000011</v>
      </c>
      <c r="AY18" s="697">
        <v>-222.60859670999588</v>
      </c>
      <c r="BA18" s="66">
        <v>-616.24395609999965</v>
      </c>
      <c r="BB18" s="696">
        <v>25.831856219999995</v>
      </c>
      <c r="BC18" s="697">
        <v>-590.41209987999969</v>
      </c>
      <c r="BE18" s="66">
        <v>-1260.0660041800004</v>
      </c>
      <c r="BF18" s="696">
        <v>18.655895670000007</v>
      </c>
      <c r="BG18" s="697">
        <v>-1241.4101085100003</v>
      </c>
      <c r="BI18" s="66">
        <v>-1709.6171253000023</v>
      </c>
      <c r="BJ18" s="696">
        <v>53.409341720000008</v>
      </c>
      <c r="BK18" s="697">
        <v>-1656.2077835800023</v>
      </c>
      <c r="BM18" s="66">
        <v>-2760.4346307099941</v>
      </c>
      <c r="BN18" s="696">
        <v>79.311744720000078</v>
      </c>
      <c r="BO18" s="697">
        <v>-2681.1228859899938</v>
      </c>
    </row>
    <row r="19" spans="1:67" x14ac:dyDescent="0.25">
      <c r="A19" s="811"/>
      <c r="B19" s="912"/>
      <c r="C19" s="873"/>
      <c r="D19" s="873"/>
      <c r="E19" s="41"/>
      <c r="F19" s="71"/>
      <c r="G19" s="72"/>
      <c r="I19" s="41"/>
      <c r="J19" s="71"/>
      <c r="K19" s="72"/>
      <c r="M19" s="41"/>
      <c r="N19" s="71"/>
      <c r="O19" s="72"/>
      <c r="Q19" s="41"/>
      <c r="R19" s="71"/>
      <c r="S19" s="72"/>
      <c r="U19" s="41"/>
      <c r="V19" s="71"/>
      <c r="W19" s="72"/>
      <c r="Y19" s="41"/>
      <c r="Z19" s="71"/>
      <c r="AA19" s="72"/>
      <c r="AC19" s="41"/>
      <c r="AD19" s="71"/>
      <c r="AE19" s="72"/>
      <c r="AG19" s="41"/>
      <c r="AH19" s="71"/>
      <c r="AI19" s="72"/>
      <c r="AK19" s="41"/>
      <c r="AL19" s="71"/>
      <c r="AM19" s="72"/>
      <c r="AO19" s="41"/>
      <c r="AP19" s="71"/>
      <c r="AQ19" s="72"/>
      <c r="AS19" s="41"/>
      <c r="AT19" s="71"/>
      <c r="AU19" s="72"/>
      <c r="AW19" s="41"/>
      <c r="AX19" s="71"/>
      <c r="AY19" s="72"/>
      <c r="BA19" s="41"/>
      <c r="BB19" s="71"/>
      <c r="BC19" s="72"/>
      <c r="BE19" s="41"/>
      <c r="BF19" s="71"/>
      <c r="BG19" s="72"/>
      <c r="BI19" s="41"/>
      <c r="BJ19" s="71"/>
      <c r="BK19" s="72"/>
      <c r="BM19" s="41"/>
      <c r="BN19" s="71"/>
      <c r="BO19" s="72"/>
    </row>
    <row r="20" spans="1:67" x14ac:dyDescent="0.25">
      <c r="A20" s="48" t="s">
        <v>32</v>
      </c>
      <c r="B20" s="912"/>
      <c r="C20" s="873"/>
      <c r="D20" s="1003"/>
      <c r="E20" s="51">
        <v>-17204.590060200004</v>
      </c>
      <c r="F20" s="695">
        <v>0</v>
      </c>
      <c r="G20" s="698">
        <v>-17204.590060200004</v>
      </c>
      <c r="I20" s="51">
        <v>-12035.028736200002</v>
      </c>
      <c r="J20" s="695">
        <v>0</v>
      </c>
      <c r="K20" s="698">
        <v>-12035.028736200002</v>
      </c>
      <c r="M20" s="51">
        <v>-15955.904308449994</v>
      </c>
      <c r="N20" s="695">
        <v>0</v>
      </c>
      <c r="O20" s="698">
        <v>-15955.904308449994</v>
      </c>
      <c r="Q20" s="51">
        <v>-18414.348137010013</v>
      </c>
      <c r="R20" s="695">
        <v>0</v>
      </c>
      <c r="S20" s="698">
        <v>-18414.348137010013</v>
      </c>
      <c r="U20" s="51">
        <v>-18947.756974349999</v>
      </c>
      <c r="V20" s="695">
        <v>0</v>
      </c>
      <c r="W20" s="698">
        <v>-18947.756974349999</v>
      </c>
      <c r="Y20" s="51">
        <v>-23267.245296039997</v>
      </c>
      <c r="Z20" s="695">
        <v>0</v>
      </c>
      <c r="AA20" s="698">
        <v>-23267.245296039997</v>
      </c>
      <c r="AC20" s="51">
        <v>-25891.816936360003</v>
      </c>
      <c r="AD20" s="695">
        <v>0</v>
      </c>
      <c r="AE20" s="698">
        <v>-25891.816936360003</v>
      </c>
      <c r="AG20" s="51">
        <v>-28003.589288829997</v>
      </c>
      <c r="AH20" s="695">
        <v>0</v>
      </c>
      <c r="AI20" s="698">
        <v>-28003.589288829997</v>
      </c>
      <c r="AK20" s="51">
        <v>-27629.838504700001</v>
      </c>
      <c r="AL20" s="695">
        <v>-47.117801979999996</v>
      </c>
      <c r="AM20" s="698">
        <v>-27676.95630668</v>
      </c>
      <c r="AO20" s="51">
        <v>-32391.480976819999</v>
      </c>
      <c r="AP20" s="695">
        <v>-41.824703219999996</v>
      </c>
      <c r="AQ20" s="698">
        <v>-32433.305680040001</v>
      </c>
      <c r="AS20" s="51">
        <v>-35004.444911619998</v>
      </c>
      <c r="AT20" s="695">
        <v>-43.167374279999997</v>
      </c>
      <c r="AU20" s="698">
        <v>-35047.612285899995</v>
      </c>
      <c r="AW20" s="51">
        <v>-31543.725635999988</v>
      </c>
      <c r="AX20" s="695">
        <v>31.428959290000023</v>
      </c>
      <c r="AY20" s="698">
        <v>-31512.29667670999</v>
      </c>
      <c r="BA20" s="51">
        <v>-26642.110177330003</v>
      </c>
      <c r="BB20" s="695">
        <v>-20.183519820000004</v>
      </c>
      <c r="BC20" s="698">
        <v>-26662.293697150002</v>
      </c>
      <c r="BE20" s="51">
        <v>-25631.075166839997</v>
      </c>
      <c r="BF20" s="695">
        <v>-13.403442220000002</v>
      </c>
      <c r="BG20" s="698">
        <v>-25644.478609059996</v>
      </c>
      <c r="BI20" s="51">
        <v>-27442.10308384</v>
      </c>
      <c r="BJ20" s="695">
        <v>-45.360027219999999</v>
      </c>
      <c r="BK20" s="698">
        <v>-27487.463111059998</v>
      </c>
      <c r="BM20" s="51">
        <v>-28214.443721430001</v>
      </c>
      <c r="BN20" s="695">
        <v>-65.644481990000074</v>
      </c>
      <c r="BO20" s="698">
        <v>-28280.08820342</v>
      </c>
    </row>
    <row r="21" spans="1:67" x14ac:dyDescent="0.25">
      <c r="A21" s="811"/>
      <c r="B21" s="992"/>
      <c r="C21" s="873"/>
      <c r="D21" s="873"/>
      <c r="E21" s="41"/>
      <c r="F21" s="71"/>
      <c r="G21" s="72"/>
      <c r="I21" s="41"/>
      <c r="J21" s="71"/>
      <c r="K21" s="72"/>
      <c r="M21" s="41"/>
      <c r="N21" s="71"/>
      <c r="O21" s="72"/>
      <c r="Q21" s="41"/>
      <c r="R21" s="71"/>
      <c r="S21" s="72"/>
      <c r="U21" s="41"/>
      <c r="V21" s="71"/>
      <c r="W21" s="72"/>
      <c r="Y21" s="41"/>
      <c r="Z21" s="71"/>
      <c r="AA21" s="72"/>
      <c r="AC21" s="41"/>
      <c r="AD21" s="71"/>
      <c r="AE21" s="72"/>
      <c r="AG21" s="41"/>
      <c r="AH21" s="71"/>
      <c r="AI21" s="72"/>
      <c r="AK21" s="41"/>
      <c r="AL21" s="71"/>
      <c r="AM21" s="72"/>
      <c r="AO21" s="41"/>
      <c r="AP21" s="71"/>
      <c r="AQ21" s="72"/>
      <c r="AS21" s="41"/>
      <c r="AT21" s="71"/>
      <c r="AU21" s="72"/>
      <c r="AW21" s="41"/>
      <c r="AX21" s="71"/>
      <c r="AY21" s="72"/>
      <c r="BA21" s="41"/>
      <c r="BB21" s="71"/>
      <c r="BC21" s="72"/>
      <c r="BE21" s="41"/>
      <c r="BF21" s="71"/>
      <c r="BG21" s="72"/>
      <c r="BI21" s="41"/>
      <c r="BJ21" s="71"/>
      <c r="BK21" s="72"/>
      <c r="BM21" s="41"/>
      <c r="BN21" s="71"/>
      <c r="BO21" s="72"/>
    </row>
    <row r="22" spans="1:67" s="113" customFormat="1" x14ac:dyDescent="0.25">
      <c r="A22" s="811" t="s">
        <v>33</v>
      </c>
      <c r="B22" s="912"/>
      <c r="C22" s="892"/>
      <c r="D22" s="1003"/>
      <c r="E22" s="51">
        <f>E11+E20</f>
        <v>694.99492594000185</v>
      </c>
      <c r="F22" s="695">
        <f>F11+F20</f>
        <v>0</v>
      </c>
      <c r="G22" s="698">
        <f>G11+G20</f>
        <v>694.99492594000185</v>
      </c>
      <c r="H22" s="399"/>
      <c r="I22" s="51">
        <f>I11+I20</f>
        <v>315.17798855999717</v>
      </c>
      <c r="J22" s="695">
        <f>J11+J20</f>
        <v>0</v>
      </c>
      <c r="K22" s="698">
        <f>K11+K20</f>
        <v>315.17798855999717</v>
      </c>
      <c r="L22" s="399"/>
      <c r="M22" s="51">
        <f>M11+M20</f>
        <v>811.45312504000321</v>
      </c>
      <c r="N22" s="695">
        <f>N11+N20</f>
        <v>3.8931325999999995</v>
      </c>
      <c r="O22" s="698">
        <f>O11+O20</f>
        <v>815.34625764000521</v>
      </c>
      <c r="P22" s="399"/>
      <c r="Q22" s="51">
        <f>Q11+Q20</f>
        <v>701.5379353499884</v>
      </c>
      <c r="R22" s="695">
        <f>R11+R20</f>
        <v>13.329444800000001</v>
      </c>
      <c r="S22" s="698">
        <f>S11+S20</f>
        <v>714.86738014998991</v>
      </c>
      <c r="T22" s="399"/>
      <c r="U22" s="51">
        <f>U11+U20</f>
        <v>897.20180329000141</v>
      </c>
      <c r="V22" s="695">
        <f>V11+V20</f>
        <v>14.165317610000001</v>
      </c>
      <c r="W22" s="698">
        <f>W11+W20</f>
        <v>911.36712090000219</v>
      </c>
      <c r="X22" s="399"/>
      <c r="Y22" s="51">
        <f>Y11+Y20</f>
        <v>596.5636642099962</v>
      </c>
      <c r="Z22" s="695">
        <f>Z11+Z20</f>
        <v>19.03425816</v>
      </c>
      <c r="AA22" s="698">
        <f>AA11+AA20</f>
        <v>615.59792236999783</v>
      </c>
      <c r="AB22" s="399"/>
      <c r="AC22" s="51">
        <f>AC11+AC20</f>
        <v>721.97628530999646</v>
      </c>
      <c r="AD22" s="695">
        <f>AD11+AD20</f>
        <v>24.256517880000001</v>
      </c>
      <c r="AE22" s="698">
        <f>AE11+AE20</f>
        <v>746.23280318999605</v>
      </c>
      <c r="AF22" s="399"/>
      <c r="AG22" s="51">
        <f>AG11+AG20</f>
        <v>1056.46721901001</v>
      </c>
      <c r="AH22" s="695">
        <f>AH11+AH20</f>
        <v>27.277020800000003</v>
      </c>
      <c r="AI22" s="698">
        <f>AI11+AI20</f>
        <v>1083.7442398100102</v>
      </c>
      <c r="AJ22" s="399"/>
      <c r="AK22" s="51">
        <f>AK11+AK20</f>
        <v>1040.117705800003</v>
      </c>
      <c r="AL22" s="695">
        <f>AL11+AL20</f>
        <v>-2.7791060099999925</v>
      </c>
      <c r="AM22" s="698">
        <f>AM11+AM20</f>
        <v>1037.3385997900041</v>
      </c>
      <c r="AN22" s="399"/>
      <c r="AO22" s="51">
        <f>AO11+AO20</f>
        <v>1314.5448255599986</v>
      </c>
      <c r="AP22" s="695">
        <f>AP11+AP20</f>
        <v>14.836330079999996</v>
      </c>
      <c r="AQ22" s="698">
        <f>AQ11+AQ20</f>
        <v>1329.381155639996</v>
      </c>
      <c r="AR22" s="399"/>
      <c r="AS22" s="51">
        <f>AS11+AS20</f>
        <v>994.69343882000976</v>
      </c>
      <c r="AT22" s="695">
        <f>AT11+AT20</f>
        <v>3.7694992200000002</v>
      </c>
      <c r="AU22" s="698">
        <f>AU11+AU20</f>
        <v>998.46293804001471</v>
      </c>
      <c r="AV22" s="399"/>
      <c r="AW22" s="51">
        <f>AW11+AW20</f>
        <v>1419.1198878700234</v>
      </c>
      <c r="AX22" s="695">
        <f>AX11+AX20</f>
        <v>5.9509357300000119</v>
      </c>
      <c r="AY22" s="698">
        <f>AY11+AY20</f>
        <v>1425.0708236000246</v>
      </c>
      <c r="AZ22" s="399"/>
      <c r="BA22" s="51">
        <f>BA11+BA20</f>
        <v>1051.1702857399978</v>
      </c>
      <c r="BB22" s="695">
        <f>BB11+BB20</f>
        <v>5.6483363999999909</v>
      </c>
      <c r="BC22" s="698">
        <f>BC11+BC20</f>
        <v>1056.8186221399992</v>
      </c>
      <c r="BD22" s="399"/>
      <c r="BE22" s="51">
        <f>BE11+BE20</f>
        <v>954.03094039999996</v>
      </c>
      <c r="BF22" s="695">
        <f>BF11+BF20</f>
        <v>5.2524534500000044</v>
      </c>
      <c r="BG22" s="698">
        <f>BG11+BG20</f>
        <v>959.28339385000072</v>
      </c>
      <c r="BH22" s="399"/>
      <c r="BI22" s="51">
        <f>BI11+BI20</f>
        <v>2081.2823044500001</v>
      </c>
      <c r="BJ22" s="695">
        <f>BJ11+BJ20</f>
        <v>8.0493145000000084</v>
      </c>
      <c r="BK22" s="698">
        <f>BK11+BK20</f>
        <v>2089.3316189500038</v>
      </c>
      <c r="BL22" s="399"/>
      <c r="BM22" s="51">
        <f>BM11+BM20</f>
        <v>2358.4051704900048</v>
      </c>
      <c r="BN22" s="695">
        <f>BN11+BN20</f>
        <v>13.667262730000004</v>
      </c>
      <c r="BO22" s="698">
        <f>BO11+BO20</f>
        <v>2372.072433220008</v>
      </c>
    </row>
    <row r="23" spans="1:67" x14ac:dyDescent="0.25">
      <c r="A23" s="811"/>
      <c r="B23" s="992"/>
      <c r="C23" s="873"/>
      <c r="D23" s="873"/>
      <c r="E23" s="41"/>
      <c r="F23" s="71"/>
      <c r="G23" s="72"/>
      <c r="I23" s="41"/>
      <c r="J23" s="71"/>
      <c r="K23" s="72"/>
      <c r="M23" s="41"/>
      <c r="N23" s="71"/>
      <c r="O23" s="72"/>
      <c r="Q23" s="41"/>
      <c r="R23" s="71"/>
      <c r="S23" s="72"/>
      <c r="U23" s="41"/>
      <c r="V23" s="71"/>
      <c r="W23" s="72"/>
      <c r="Y23" s="41"/>
      <c r="Z23" s="71"/>
      <c r="AA23" s="72"/>
      <c r="AC23" s="41"/>
      <c r="AD23" s="71"/>
      <c r="AE23" s="72"/>
      <c r="AG23" s="41"/>
      <c r="AH23" s="71"/>
      <c r="AI23" s="72"/>
      <c r="AK23" s="41"/>
      <c r="AL23" s="71"/>
      <c r="AM23" s="72"/>
      <c r="AO23" s="41"/>
      <c r="AP23" s="71"/>
      <c r="AQ23" s="72"/>
      <c r="AS23" s="41"/>
      <c r="AT23" s="71"/>
      <c r="AU23" s="72"/>
      <c r="AW23" s="41"/>
      <c r="AX23" s="71"/>
      <c r="AY23" s="72"/>
      <c r="BA23" s="41"/>
      <c r="BB23" s="71"/>
      <c r="BC23" s="72"/>
      <c r="BE23" s="41"/>
      <c r="BF23" s="71"/>
      <c r="BG23" s="72"/>
      <c r="BI23" s="41"/>
      <c r="BJ23" s="71"/>
      <c r="BK23" s="72"/>
      <c r="BM23" s="41"/>
      <c r="BN23" s="71"/>
      <c r="BO23" s="72"/>
    </row>
    <row r="24" spans="1:67" s="113" customFormat="1" x14ac:dyDescent="0.25">
      <c r="A24" s="811" t="s">
        <v>34</v>
      </c>
      <c r="B24" s="912"/>
      <c r="C24" s="892"/>
      <c r="D24" s="1003"/>
      <c r="E24" s="41">
        <f>SUM(E25:E26)</f>
        <v>-466.65960657999995</v>
      </c>
      <c r="F24" s="695">
        <f>SUM(F25:F26)</f>
        <v>-6.6325840599999877</v>
      </c>
      <c r="G24" s="72">
        <f>SUM(G25:G26)</f>
        <v>-473.29219063999994</v>
      </c>
      <c r="H24" s="399"/>
      <c r="I24" s="41">
        <f>SUM(I25:I26)</f>
        <v>-361.78228163900025</v>
      </c>
      <c r="J24" s="695">
        <f>SUM(J25:J26)</f>
        <v>-14.141737561000001</v>
      </c>
      <c r="K24" s="72">
        <f>SUM(K25:K26)</f>
        <v>-375.92401920000026</v>
      </c>
      <c r="L24" s="399"/>
      <c r="M24" s="41">
        <f>SUM(M25:M26)</f>
        <v>-407.0000563449999</v>
      </c>
      <c r="N24" s="695">
        <f>SUM(N25:N26)</f>
        <v>-13.003393824999998</v>
      </c>
      <c r="O24" s="72">
        <f>SUM(O25:O26)</f>
        <v>-420.00345016999995</v>
      </c>
      <c r="P24" s="399"/>
      <c r="Q24" s="41">
        <f>SUM(Q25:Q26)</f>
        <v>-472.26472329999973</v>
      </c>
      <c r="R24" s="695">
        <f>SUM(R25:R26)</f>
        <v>-36.502770740000003</v>
      </c>
      <c r="S24" s="72">
        <f>SUM(S25:S26)</f>
        <v>-508.76749403999975</v>
      </c>
      <c r="T24" s="399"/>
      <c r="U24" s="41">
        <f>SUM(U25:U26)</f>
        <v>-487.15144126999996</v>
      </c>
      <c r="V24" s="695">
        <f>SUM(V25:V26)</f>
        <v>-31.119238639999999</v>
      </c>
      <c r="W24" s="72">
        <f>SUM(W25:W26)</f>
        <v>-518.2706799099999</v>
      </c>
      <c r="X24" s="399"/>
      <c r="Y24" s="41">
        <f>SUM(Y25:Y26)</f>
        <v>-492.9268122999996</v>
      </c>
      <c r="Z24" s="695">
        <f>SUM(Z25:Z26)</f>
        <v>-36.291530449999996</v>
      </c>
      <c r="AA24" s="72">
        <f>SUM(AA25:AA26)</f>
        <v>-529.21834274999958</v>
      </c>
      <c r="AB24" s="399"/>
      <c r="AC24" s="41">
        <f>SUM(AC25:AC26)</f>
        <v>-546.07659363000005</v>
      </c>
      <c r="AD24" s="695">
        <f>SUM(AD25:AD26)</f>
        <v>-51.574343659999997</v>
      </c>
      <c r="AE24" s="72">
        <f>SUM(AE25:AE26)</f>
        <v>-597.65093729</v>
      </c>
      <c r="AF24" s="399"/>
      <c r="AG24" s="41">
        <f>SUM(AG25:AG26)</f>
        <v>-706.10055728999987</v>
      </c>
      <c r="AH24" s="695">
        <f>SUM(AH25:AH26)</f>
        <v>-65.902875340000008</v>
      </c>
      <c r="AI24" s="72">
        <f>SUM(AI25:AI26)</f>
        <v>-772.00343262999991</v>
      </c>
      <c r="AJ24" s="399"/>
      <c r="AK24" s="41">
        <f>SUM(AK25:AK26)</f>
        <v>-552.94705917989415</v>
      </c>
      <c r="AL24" s="695">
        <f>SUM(AL25:AL26)</f>
        <v>-28.229352216432655</v>
      </c>
      <c r="AM24" s="72">
        <f>SUM(AM25:AM26)</f>
        <v>-581.17641139632678</v>
      </c>
      <c r="AN24" s="399"/>
      <c r="AO24" s="41">
        <f>SUM(AO25:AO26)</f>
        <v>-645.90161695618576</v>
      </c>
      <c r="AP24" s="695">
        <f>SUM(AP25:AP26)</f>
        <v>-29.80782566482662</v>
      </c>
      <c r="AQ24" s="72">
        <f>SUM(AQ25:AQ26)</f>
        <v>-675.70944262101239</v>
      </c>
      <c r="AR24" s="399"/>
      <c r="AS24" s="41">
        <f>SUM(AS25:AS26)</f>
        <v>-589.98975953000013</v>
      </c>
      <c r="AT24" s="695">
        <f>SUM(AT25:AT26)</f>
        <v>-24.796719280000005</v>
      </c>
      <c r="AU24" s="72">
        <f>SUM(AU25:AU26)</f>
        <v>-614.78647881000018</v>
      </c>
      <c r="AV24" s="399"/>
      <c r="AW24" s="41">
        <f>SUM(AW25:AW26)</f>
        <v>-592.5508461699992</v>
      </c>
      <c r="AX24" s="695">
        <f>SUM(AX25:AX26)</f>
        <v>-30.109193600000001</v>
      </c>
      <c r="AY24" s="72">
        <f>SUM(AY25:AY26)</f>
        <v>-622.66003976999923</v>
      </c>
      <c r="AZ24" s="399"/>
      <c r="BA24" s="41">
        <f>SUM(BA25:BA26)</f>
        <v>-648.69952113505235</v>
      </c>
      <c r="BB24" s="695">
        <f>SUM(BB25:BB26)</f>
        <v>-24.412212509999996</v>
      </c>
      <c r="BC24" s="72">
        <f>SUM(BC25:BC26)</f>
        <v>-673.11173364505225</v>
      </c>
      <c r="BD24" s="399"/>
      <c r="BE24" s="41">
        <f>SUM(BE25:BE26)</f>
        <v>-611.80871483576698</v>
      </c>
      <c r="BF24" s="695">
        <f>SUM(BF25:BF26)</f>
        <v>-27.980261809999998</v>
      </c>
      <c r="BG24" s="72">
        <f>SUM(BG25:BG26)</f>
        <v>-639.78897664576698</v>
      </c>
      <c r="BH24" s="399"/>
      <c r="BI24" s="41">
        <f>SUM(BI25:BI26)</f>
        <v>-748.11257226063594</v>
      </c>
      <c r="BJ24" s="695">
        <f>SUM(BJ25:BJ26)</f>
        <v>-33.577716919999993</v>
      </c>
      <c r="BK24" s="72">
        <f>SUM(BK25:BK26)</f>
        <v>-781.690289180636</v>
      </c>
      <c r="BL24" s="399"/>
      <c r="BM24" s="41">
        <f>SUM(BM25:BM26)</f>
        <v>-805.81980138687459</v>
      </c>
      <c r="BN24" s="695">
        <f>SUM(BN25:BN26)</f>
        <v>-32.860762589999993</v>
      </c>
      <c r="BO24" s="72">
        <f>SUM(BO25:BO26)</f>
        <v>-838.68056397687451</v>
      </c>
    </row>
    <row r="25" spans="1:67" x14ac:dyDescent="0.25">
      <c r="A25" s="812" t="s">
        <v>35</v>
      </c>
      <c r="B25" s="992"/>
      <c r="C25" s="873"/>
      <c r="D25" s="1003"/>
      <c r="E25" s="66">
        <v>-307.77563878000007</v>
      </c>
      <c r="F25" s="696">
        <v>5.6491995200000096</v>
      </c>
      <c r="G25" s="697">
        <v>-302.12643926000004</v>
      </c>
      <c r="I25" s="66">
        <v>-273.18109468</v>
      </c>
      <c r="J25" s="696">
        <v>-1.14163371</v>
      </c>
      <c r="K25" s="697">
        <v>-274.32272839000001</v>
      </c>
      <c r="M25" s="66">
        <v>-272.48795242</v>
      </c>
      <c r="N25" s="696">
        <v>0.51780145000000044</v>
      </c>
      <c r="O25" s="697">
        <v>-271.97015097000002</v>
      </c>
      <c r="Q25" s="66">
        <v>-315.96840193000003</v>
      </c>
      <c r="R25" s="696">
        <v>-11.47270018</v>
      </c>
      <c r="S25" s="697">
        <v>-327.44110211000003</v>
      </c>
      <c r="U25" s="66">
        <v>-305.44750440999991</v>
      </c>
      <c r="V25" s="696">
        <v>-10.75192243</v>
      </c>
      <c r="W25" s="697">
        <v>-316.19942683999989</v>
      </c>
      <c r="Y25" s="66">
        <v>-314.78456205999981</v>
      </c>
      <c r="Z25" s="696">
        <v>-12.916592049999998</v>
      </c>
      <c r="AA25" s="697">
        <v>-327.70115410999983</v>
      </c>
      <c r="AC25" s="66">
        <v>-361.22525506000005</v>
      </c>
      <c r="AD25" s="696">
        <v>-19.004465139999997</v>
      </c>
      <c r="AE25" s="697">
        <v>-380.22972020000003</v>
      </c>
      <c r="AG25" s="66">
        <v>-404.35663513999998</v>
      </c>
      <c r="AH25" s="696">
        <v>-28.671571140000001</v>
      </c>
      <c r="AI25" s="697">
        <v>-433.02820628000001</v>
      </c>
      <c r="AK25" s="66">
        <v>-374.01648727999998</v>
      </c>
      <c r="AL25" s="696">
        <v>-7.83113E-2</v>
      </c>
      <c r="AM25" s="697">
        <v>-374.09479857999997</v>
      </c>
      <c r="AO25" s="66">
        <v>-398.24232549999988</v>
      </c>
      <c r="AP25" s="696">
        <v>-0.17950889</v>
      </c>
      <c r="AQ25" s="697">
        <v>-398.4218343899999</v>
      </c>
      <c r="AS25" s="66">
        <v>-359.48793215000023</v>
      </c>
      <c r="AT25" s="696">
        <v>-8.9991450000000014E-2</v>
      </c>
      <c r="AU25" s="697">
        <v>-359.57792360000025</v>
      </c>
      <c r="AW25" s="66">
        <v>-420.88969291999962</v>
      </c>
      <c r="AX25" s="696">
        <v>-0.14600526</v>
      </c>
      <c r="AY25" s="697">
        <v>-421.0356981799996</v>
      </c>
      <c r="BA25" s="66">
        <v>-365.98315750999996</v>
      </c>
      <c r="BB25" s="696">
        <v>-6.9022310000000017E-2</v>
      </c>
      <c r="BC25" s="697">
        <v>-366.05217981999994</v>
      </c>
      <c r="BE25" s="66">
        <v>-358.45404289000015</v>
      </c>
      <c r="BF25" s="696">
        <v>-5.5248380000000007E-2</v>
      </c>
      <c r="BG25" s="697">
        <v>-358.50929127000018</v>
      </c>
      <c r="BI25" s="66">
        <v>-414.88171022999995</v>
      </c>
      <c r="BJ25" s="696">
        <v>-1.8752510599999999</v>
      </c>
      <c r="BK25" s="697">
        <v>-416.75696128999994</v>
      </c>
      <c r="BM25" s="66">
        <v>-466.81521664999991</v>
      </c>
      <c r="BN25" s="696">
        <v>-7.0449495299999993</v>
      </c>
      <c r="BO25" s="697">
        <v>-473.86016617999991</v>
      </c>
    </row>
    <row r="26" spans="1:67" x14ac:dyDescent="0.25">
      <c r="A26" s="812" t="s">
        <v>36</v>
      </c>
      <c r="B26" s="992"/>
      <c r="C26" s="873"/>
      <c r="D26" s="1003"/>
      <c r="E26" s="66">
        <v>-158.88396779999991</v>
      </c>
      <c r="F26" s="696">
        <v>-12.281783579999997</v>
      </c>
      <c r="G26" s="697">
        <v>-171.1657513799999</v>
      </c>
      <c r="I26" s="66">
        <v>-88.601186959000259</v>
      </c>
      <c r="J26" s="696">
        <v>-13.000103851</v>
      </c>
      <c r="K26" s="697">
        <v>-101.60129081000026</v>
      </c>
      <c r="M26" s="66">
        <v>-134.51210392499991</v>
      </c>
      <c r="N26" s="696">
        <v>-13.521195274999998</v>
      </c>
      <c r="O26" s="697">
        <v>-148.0332991999999</v>
      </c>
      <c r="Q26" s="66">
        <v>-156.2963213699997</v>
      </c>
      <c r="R26" s="696">
        <v>-25.030070559999999</v>
      </c>
      <c r="S26" s="697">
        <v>-181.32639192999972</v>
      </c>
      <c r="U26" s="66">
        <v>-181.70393686000006</v>
      </c>
      <c r="V26" s="696">
        <v>-20.367316209999998</v>
      </c>
      <c r="W26" s="697">
        <v>-202.07125307000007</v>
      </c>
      <c r="Y26" s="66">
        <v>-178.14225023999978</v>
      </c>
      <c r="Z26" s="696">
        <v>-23.374938400000001</v>
      </c>
      <c r="AA26" s="697">
        <v>-201.51718863999977</v>
      </c>
      <c r="AC26" s="66">
        <v>-184.85133857000002</v>
      </c>
      <c r="AD26" s="696">
        <v>-32.569878520000003</v>
      </c>
      <c r="AE26" s="697">
        <v>-217.42121709000003</v>
      </c>
      <c r="AG26" s="66">
        <v>-301.74392214999989</v>
      </c>
      <c r="AH26" s="696">
        <v>-37.231304200000004</v>
      </c>
      <c r="AI26" s="697">
        <v>-338.9752263499999</v>
      </c>
      <c r="AK26" s="66">
        <v>-178.9305718998942</v>
      </c>
      <c r="AL26" s="696">
        <v>-28.151040916432656</v>
      </c>
      <c r="AM26" s="697">
        <v>-207.08161281632687</v>
      </c>
      <c r="AO26" s="66">
        <v>-247.65929145618588</v>
      </c>
      <c r="AP26" s="696">
        <v>-29.628316774826619</v>
      </c>
      <c r="AQ26" s="697">
        <v>-277.28760823101248</v>
      </c>
      <c r="AS26" s="66">
        <v>-230.50182737999992</v>
      </c>
      <c r="AT26" s="696">
        <v>-24.706727830000005</v>
      </c>
      <c r="AU26" s="697">
        <v>-255.20855520999993</v>
      </c>
      <c r="AW26" s="66">
        <v>-171.66115324999964</v>
      </c>
      <c r="AX26" s="696">
        <v>-29.963188340000002</v>
      </c>
      <c r="AY26" s="697">
        <v>-201.62434158999963</v>
      </c>
      <c r="BA26" s="66">
        <v>-282.7163636250524</v>
      </c>
      <c r="BB26" s="696">
        <v>-24.343190199999995</v>
      </c>
      <c r="BC26" s="697">
        <v>-307.05955382505238</v>
      </c>
      <c r="BE26" s="66">
        <v>-253.35467194576685</v>
      </c>
      <c r="BF26" s="696">
        <v>-27.92501343</v>
      </c>
      <c r="BG26" s="697">
        <v>-281.27968537576686</v>
      </c>
      <c r="BI26" s="66">
        <v>-333.23086203063599</v>
      </c>
      <c r="BJ26" s="696">
        <v>-31.702465859999997</v>
      </c>
      <c r="BK26" s="697">
        <v>-364.93332789063601</v>
      </c>
      <c r="BM26" s="66">
        <v>-339.00458473687462</v>
      </c>
      <c r="BN26" s="696">
        <v>-25.815813059999996</v>
      </c>
      <c r="BO26" s="697">
        <v>-364.8203977968746</v>
      </c>
    </row>
    <row r="27" spans="1:67" x14ac:dyDescent="0.25">
      <c r="A27" s="811"/>
      <c r="B27" s="992"/>
      <c r="C27" s="873"/>
      <c r="D27" s="873"/>
      <c r="E27" s="41"/>
      <c r="F27" s="71"/>
      <c r="G27" s="72"/>
      <c r="I27" s="41"/>
      <c r="J27" s="71"/>
      <c r="K27" s="72"/>
      <c r="M27" s="41"/>
      <c r="N27" s="71"/>
      <c r="O27" s="72"/>
      <c r="Q27" s="41"/>
      <c r="R27" s="71"/>
      <c r="S27" s="72"/>
      <c r="U27" s="41"/>
      <c r="V27" s="71"/>
      <c r="W27" s="72"/>
      <c r="Y27" s="41"/>
      <c r="Z27" s="71"/>
      <c r="AA27" s="72"/>
      <c r="AC27" s="41"/>
      <c r="AD27" s="71"/>
      <c r="AE27" s="72"/>
      <c r="AG27" s="41"/>
      <c r="AH27" s="71"/>
      <c r="AI27" s="72"/>
      <c r="AK27" s="41"/>
      <c r="AL27" s="71"/>
      <c r="AM27" s="72"/>
      <c r="AO27" s="41"/>
      <c r="AP27" s="71"/>
      <c r="AQ27" s="72"/>
      <c r="AS27" s="41"/>
      <c r="AT27" s="71"/>
      <c r="AU27" s="72"/>
      <c r="AW27" s="41"/>
      <c r="AX27" s="71"/>
      <c r="AY27" s="72"/>
      <c r="BA27" s="41"/>
      <c r="BB27" s="71"/>
      <c r="BC27" s="72"/>
      <c r="BE27" s="41"/>
      <c r="BF27" s="71"/>
      <c r="BG27" s="72"/>
      <c r="BI27" s="41"/>
      <c r="BJ27" s="71"/>
      <c r="BK27" s="72"/>
      <c r="BM27" s="41"/>
      <c r="BN27" s="71"/>
      <c r="BO27" s="72"/>
    </row>
    <row r="28" spans="1:67" x14ac:dyDescent="0.25">
      <c r="A28" s="811" t="s">
        <v>37</v>
      </c>
      <c r="B28" s="912"/>
      <c r="C28" s="892"/>
      <c r="D28" s="1003"/>
      <c r="E28" s="51">
        <v>6.5112466299999996</v>
      </c>
      <c r="F28" s="695">
        <v>0</v>
      </c>
      <c r="G28" s="698">
        <v>6.5112466299999996</v>
      </c>
      <c r="I28" s="51">
        <v>13.97921038</v>
      </c>
      <c r="J28" s="695">
        <v>0</v>
      </c>
      <c r="K28" s="698">
        <v>13.97921038</v>
      </c>
      <c r="M28" s="51">
        <v>12.872023559999979</v>
      </c>
      <c r="N28" s="695">
        <v>0</v>
      </c>
      <c r="O28" s="698">
        <v>12.872023559999979</v>
      </c>
      <c r="Q28" s="51">
        <v>46.685086600000012</v>
      </c>
      <c r="R28" s="695">
        <v>0</v>
      </c>
      <c r="S28" s="698">
        <v>46.685086600000012</v>
      </c>
      <c r="U28" s="51">
        <v>5.7691420300000003</v>
      </c>
      <c r="V28" s="695">
        <v>0</v>
      </c>
      <c r="W28" s="698">
        <v>5.7691420300000003</v>
      </c>
      <c r="Y28" s="51">
        <v>31.729091149999999</v>
      </c>
      <c r="Z28" s="695">
        <v>0</v>
      </c>
      <c r="AA28" s="698">
        <v>31.729091149999999</v>
      </c>
      <c r="AC28" s="51">
        <v>17.917973369999999</v>
      </c>
      <c r="AD28" s="695">
        <v>-2.3897399999999996E-3</v>
      </c>
      <c r="AE28" s="698">
        <v>17.915583629999997</v>
      </c>
      <c r="AG28" s="51">
        <v>128.44610458</v>
      </c>
      <c r="AH28" s="695">
        <v>-6.9261900000000013E-3</v>
      </c>
      <c r="AI28" s="698">
        <v>128.43917839</v>
      </c>
      <c r="AK28" s="51">
        <v>25.907003050000004</v>
      </c>
      <c r="AL28" s="695">
        <v>1.5038540000000001E-2</v>
      </c>
      <c r="AM28" s="698">
        <v>25.922041590000003</v>
      </c>
      <c r="AO28" s="51">
        <v>52.987218090000013</v>
      </c>
      <c r="AP28" s="695">
        <v>-0.13520197</v>
      </c>
      <c r="AQ28" s="698">
        <v>52.852016120000016</v>
      </c>
      <c r="AS28" s="51">
        <v>49.291542739999393</v>
      </c>
      <c r="AT28" s="695">
        <v>-8.6515800000000007E-3</v>
      </c>
      <c r="AU28" s="698">
        <v>49.282891159999394</v>
      </c>
      <c r="AW28" s="51">
        <v>40.52301246097408</v>
      </c>
      <c r="AX28" s="695">
        <v>-0.30710840999999994</v>
      </c>
      <c r="AY28" s="698">
        <v>40.215904050974082</v>
      </c>
      <c r="BA28" s="51">
        <v>55.885148746365459</v>
      </c>
      <c r="BB28" s="695">
        <v>6.8412459999999994E-2</v>
      </c>
      <c r="BC28" s="698">
        <v>55.953561206365457</v>
      </c>
      <c r="BE28" s="51">
        <v>30.815460040000016</v>
      </c>
      <c r="BF28" s="695">
        <v>1.5480089699999999</v>
      </c>
      <c r="BG28" s="698">
        <v>32.363469010000017</v>
      </c>
      <c r="BI28" s="51">
        <v>68.388918360000019</v>
      </c>
      <c r="BJ28" s="695">
        <v>-0.25524836000000012</v>
      </c>
      <c r="BK28" s="698">
        <v>68.133670000000023</v>
      </c>
      <c r="BM28" s="51">
        <v>14.186603730000003</v>
      </c>
      <c r="BN28" s="695">
        <v>-3.3058579999999997E-2</v>
      </c>
      <c r="BO28" s="698">
        <v>14.153545150000003</v>
      </c>
    </row>
    <row r="29" spans="1:67" x14ac:dyDescent="0.25">
      <c r="A29" s="811"/>
      <c r="B29" s="912"/>
      <c r="C29" s="892"/>
      <c r="D29" s="892"/>
      <c r="E29" s="41"/>
      <c r="F29" s="699"/>
      <c r="G29" s="72"/>
      <c r="I29" s="41"/>
      <c r="J29" s="699"/>
      <c r="K29" s="72"/>
      <c r="M29" s="41"/>
      <c r="N29" s="699"/>
      <c r="O29" s="72"/>
      <c r="Q29" s="41"/>
      <c r="R29" s="699"/>
      <c r="S29" s="72"/>
      <c r="U29" s="41"/>
      <c r="V29" s="699"/>
      <c r="W29" s="72"/>
      <c r="Y29" s="41"/>
      <c r="Z29" s="699"/>
      <c r="AA29" s="72"/>
      <c r="AC29" s="41"/>
      <c r="AD29" s="699"/>
      <c r="AE29" s="72"/>
      <c r="AG29" s="41"/>
      <c r="AH29" s="699"/>
      <c r="AI29" s="72"/>
      <c r="AK29" s="41"/>
      <c r="AL29" s="699"/>
      <c r="AM29" s="72"/>
      <c r="AO29" s="41"/>
      <c r="AP29" s="699"/>
      <c r="AQ29" s="72"/>
      <c r="AS29" s="41"/>
      <c r="AT29" s="699"/>
      <c r="AU29" s="72"/>
      <c r="AW29" s="41"/>
      <c r="AX29" s="699"/>
      <c r="AY29" s="72"/>
      <c r="BA29" s="41"/>
      <c r="BB29" s="699"/>
      <c r="BC29" s="72"/>
      <c r="BE29" s="41"/>
      <c r="BF29" s="699"/>
      <c r="BG29" s="72"/>
      <c r="BI29" s="41"/>
      <c r="BJ29" s="699"/>
      <c r="BK29" s="72"/>
      <c r="BM29" s="41"/>
      <c r="BN29" s="699"/>
      <c r="BO29" s="72"/>
    </row>
    <row r="30" spans="1:67" s="113" customFormat="1" x14ac:dyDescent="0.25">
      <c r="A30" s="811" t="s">
        <v>38</v>
      </c>
      <c r="B30" s="912"/>
      <c r="C30" s="892"/>
      <c r="D30" s="1003"/>
      <c r="E30" s="51">
        <v>44.141083289999997</v>
      </c>
      <c r="F30" s="695">
        <v>0.42630547000000002</v>
      </c>
      <c r="G30" s="698">
        <v>44.56738876</v>
      </c>
      <c r="H30" s="399"/>
      <c r="I30" s="51">
        <v>21.868361650000008</v>
      </c>
      <c r="J30" s="695">
        <v>0.30857842000000002</v>
      </c>
      <c r="K30" s="698">
        <v>22.176940070000008</v>
      </c>
      <c r="L30" s="399"/>
      <c r="M30" s="51">
        <v>-46.264441719999979</v>
      </c>
      <c r="N30" s="695">
        <v>0.34224020999999999</v>
      </c>
      <c r="O30" s="698">
        <v>-45.922201509999979</v>
      </c>
      <c r="P30" s="399"/>
      <c r="Q30" s="51">
        <v>23.066906000000017</v>
      </c>
      <c r="R30" s="695">
        <v>1.2254206299999999</v>
      </c>
      <c r="S30" s="698">
        <v>24.292326630000016</v>
      </c>
      <c r="T30" s="399"/>
      <c r="U30" s="51">
        <v>-19.780354270000004</v>
      </c>
      <c r="V30" s="695">
        <v>2.7191805099999993</v>
      </c>
      <c r="W30" s="698">
        <v>-17.061173760000003</v>
      </c>
      <c r="X30" s="399"/>
      <c r="Y30" s="51">
        <v>73.692750339999961</v>
      </c>
      <c r="Z30" s="695">
        <v>-0.22353777000000002</v>
      </c>
      <c r="AA30" s="698">
        <v>73.469212569999968</v>
      </c>
      <c r="AB30" s="399"/>
      <c r="AC30" s="51">
        <v>5.1863804600000085</v>
      </c>
      <c r="AD30" s="695">
        <v>1.06740788</v>
      </c>
      <c r="AE30" s="698">
        <v>6.2537883400000087</v>
      </c>
      <c r="AF30" s="399"/>
      <c r="AG30" s="51">
        <v>15.475540440000019</v>
      </c>
      <c r="AH30" s="695">
        <v>1.5955798600000002</v>
      </c>
      <c r="AI30" s="698">
        <v>17.071120300000018</v>
      </c>
      <c r="AJ30" s="399"/>
      <c r="AK30" s="51">
        <v>-110.32955264</v>
      </c>
      <c r="AL30" s="695">
        <v>4.5553101799999993</v>
      </c>
      <c r="AM30" s="698">
        <v>-105.77424246000001</v>
      </c>
      <c r="AN30" s="399"/>
      <c r="AO30" s="51">
        <v>-129.9492366099999</v>
      </c>
      <c r="AP30" s="695">
        <v>-4.6188781199999989</v>
      </c>
      <c r="AQ30" s="698">
        <v>-134.56811472999991</v>
      </c>
      <c r="AR30" s="399"/>
      <c r="AS30" s="51">
        <v>-176.06523109000005</v>
      </c>
      <c r="AT30" s="695">
        <v>-0.40688472000000003</v>
      </c>
      <c r="AU30" s="698">
        <v>-176.47211581000005</v>
      </c>
      <c r="AV30" s="399"/>
      <c r="AW30" s="51">
        <v>-109.62153905999976</v>
      </c>
      <c r="AX30" s="695">
        <v>3.5783083500000004</v>
      </c>
      <c r="AY30" s="698">
        <v>-106.04323070999976</v>
      </c>
      <c r="AZ30" s="399"/>
      <c r="BA30" s="51">
        <v>-138.90460189999999</v>
      </c>
      <c r="BB30" s="695">
        <v>0.20996150000000002</v>
      </c>
      <c r="BC30" s="698">
        <v>-138.6946404</v>
      </c>
      <c r="BD30" s="399"/>
      <c r="BE30" s="51">
        <v>-210.52780231</v>
      </c>
      <c r="BF30" s="695">
        <v>1.3338439199999998</v>
      </c>
      <c r="BG30" s="698">
        <v>-209.19395839000001</v>
      </c>
      <c r="BH30" s="399"/>
      <c r="BI30" s="51">
        <v>-178.01368179000002</v>
      </c>
      <c r="BJ30" s="695">
        <v>-0.54630316000000001</v>
      </c>
      <c r="BK30" s="698">
        <v>-178.55998495000003</v>
      </c>
      <c r="BL30" s="399"/>
      <c r="BM30" s="51">
        <v>-131.16857894999998</v>
      </c>
      <c r="BN30" s="695">
        <v>0.24091633999999998</v>
      </c>
      <c r="BO30" s="698">
        <v>-130.92766260999997</v>
      </c>
    </row>
    <row r="31" spans="1:67" x14ac:dyDescent="0.25">
      <c r="A31" s="811"/>
      <c r="B31" s="912"/>
      <c r="C31" s="892"/>
      <c r="D31" s="892"/>
      <c r="E31" s="60"/>
      <c r="F31" s="56"/>
      <c r="G31" s="72"/>
      <c r="I31" s="60"/>
      <c r="J31" s="56"/>
      <c r="K31" s="72"/>
      <c r="M31" s="60"/>
      <c r="N31" s="56"/>
      <c r="O31" s="72"/>
      <c r="Q31" s="60"/>
      <c r="R31" s="56"/>
      <c r="S31" s="72"/>
      <c r="U31" s="60"/>
      <c r="V31" s="56"/>
      <c r="W31" s="72"/>
      <c r="Y31" s="60"/>
      <c r="Z31" s="56"/>
      <c r="AA31" s="72"/>
      <c r="AC31" s="60"/>
      <c r="AD31" s="56"/>
      <c r="AE31" s="72"/>
      <c r="AG31" s="60"/>
      <c r="AH31" s="56"/>
      <c r="AI31" s="72"/>
      <c r="AK31" s="60"/>
      <c r="AL31" s="56"/>
      <c r="AM31" s="72"/>
      <c r="AO31" s="60"/>
      <c r="AP31" s="56"/>
      <c r="AQ31" s="72"/>
      <c r="AS31" s="60"/>
      <c r="AT31" s="56"/>
      <c r="AU31" s="72"/>
      <c r="AW31" s="60"/>
      <c r="AX31" s="56"/>
      <c r="AY31" s="72"/>
      <c r="BA31" s="60"/>
      <c r="BB31" s="56"/>
      <c r="BC31" s="72"/>
      <c r="BE31" s="60"/>
      <c r="BF31" s="56"/>
      <c r="BG31" s="72"/>
      <c r="BI31" s="60"/>
      <c r="BJ31" s="56"/>
      <c r="BK31" s="72"/>
      <c r="BM31" s="60"/>
      <c r="BN31" s="56"/>
      <c r="BO31" s="72"/>
    </row>
    <row r="32" spans="1:67" s="113" customFormat="1" x14ac:dyDescent="0.25">
      <c r="A32" s="811" t="s">
        <v>40</v>
      </c>
      <c r="B32" s="912"/>
      <c r="C32" s="892"/>
      <c r="D32" s="1003"/>
      <c r="E32" s="1008">
        <f>SUM(E28,E30,E24,E22)</f>
        <v>278.9876492800019</v>
      </c>
      <c r="F32" s="695">
        <f>SUM(F28,F30,F24,F22)</f>
        <v>-6.2062785899999877</v>
      </c>
      <c r="G32" s="1009">
        <f>SUM(G28,G30,G24,G22)</f>
        <v>272.78137069000189</v>
      </c>
      <c r="H32" s="399"/>
      <c r="I32" s="1008">
        <f>SUM(I28,I30,I24,I22)</f>
        <v>-10.75672104900309</v>
      </c>
      <c r="J32" s="695">
        <f>SUM(J28,J30,J24,J22)</f>
        <v>-13.833159141000001</v>
      </c>
      <c r="K32" s="1009">
        <f>SUM(K28,K30,K24,K22)</f>
        <v>-24.5898801900031</v>
      </c>
      <c r="L32" s="399"/>
      <c r="M32" s="1008">
        <f>SUM(M28,M30,M24,M22)</f>
        <v>371.06065053500333</v>
      </c>
      <c r="N32" s="695">
        <f>SUM(N28,N30,N24,N22)</f>
        <v>-8.7680210149999986</v>
      </c>
      <c r="O32" s="1009">
        <f>SUM(O28,O30,O24,O22)</f>
        <v>362.29262952000528</v>
      </c>
      <c r="P32" s="399"/>
      <c r="Q32" s="1008">
        <f>SUM(Q28,Q30,Q24,Q22)</f>
        <v>299.02520464998872</v>
      </c>
      <c r="R32" s="695">
        <f>SUM(R28,R30,R24,R22)</f>
        <v>-21.947905309999999</v>
      </c>
      <c r="S32" s="1009">
        <f>SUM(S28,S30,S24,S22)</f>
        <v>277.07729933999019</v>
      </c>
      <c r="T32" s="399"/>
      <c r="U32" s="1008">
        <f>SUM(U28,U30,U24,U22)</f>
        <v>396.03914978000142</v>
      </c>
      <c r="V32" s="695">
        <f>SUM(V28,V30,V24,V22)</f>
        <v>-14.234740519999997</v>
      </c>
      <c r="W32" s="1009">
        <f>SUM(W28,W30,W24,W22)</f>
        <v>381.80440926000233</v>
      </c>
      <c r="X32" s="399"/>
      <c r="Y32" s="1008">
        <f>SUM(Y28,Y30,Y24,Y22)</f>
        <v>209.05869339999657</v>
      </c>
      <c r="Z32" s="695">
        <f>SUM(Z28,Z30,Z24,Z22)</f>
        <v>-17.480810059999996</v>
      </c>
      <c r="AA32" s="1009">
        <f>SUM(AA28,AA30,AA24,AA22)</f>
        <v>191.57788333999821</v>
      </c>
      <c r="AB32" s="399"/>
      <c r="AC32" s="1008">
        <f>SUM(AC28,AC30,AC24,AC22)</f>
        <v>199.00404550999644</v>
      </c>
      <c r="AD32" s="695">
        <f>SUM(AD28,AD30,AD24,AD22)</f>
        <v>-26.252807639999997</v>
      </c>
      <c r="AE32" s="1009">
        <f>SUM(AE28,AE30,AE24,AE22)</f>
        <v>172.75123786999609</v>
      </c>
      <c r="AF32" s="399"/>
      <c r="AG32" s="1008">
        <f>SUM(AG28,AG30,AG24,AG22)</f>
        <v>494.28830674001017</v>
      </c>
      <c r="AH32" s="695">
        <f>SUM(AH28,AH30,AH24,AH22)</f>
        <v>-37.037200870000007</v>
      </c>
      <c r="AI32" s="1009">
        <f>SUM(AI28,AI30,AI24,AI22)</f>
        <v>457.25110587001029</v>
      </c>
      <c r="AJ32" s="399"/>
      <c r="AK32" s="1008">
        <f>SUM(AK28,AK30,AK24,AK22)</f>
        <v>402.74809703010885</v>
      </c>
      <c r="AL32" s="695">
        <f>SUM(AL28,AL30,AL24,AL22)</f>
        <v>-26.438109506432649</v>
      </c>
      <c r="AM32" s="1009">
        <f>SUM(AM28,AM30,AM24,AM22)</f>
        <v>376.30998752367725</v>
      </c>
      <c r="AN32" s="399"/>
      <c r="AO32" s="1008">
        <f>SUM(AO28,AO30,AO24,AO22)</f>
        <v>591.68119008381291</v>
      </c>
      <c r="AP32" s="695">
        <f>SUM(AP28,AP30,AP24,AP22)</f>
        <v>-19.725575674826622</v>
      </c>
      <c r="AQ32" s="1009">
        <f>SUM(AQ28,AQ30,AQ24,AQ22)</f>
        <v>571.95561440898371</v>
      </c>
      <c r="AR32" s="399"/>
      <c r="AS32" s="1008">
        <f>SUM(AS28,AS30,AS24,AS22)</f>
        <v>277.92999094000902</v>
      </c>
      <c r="AT32" s="695">
        <f>SUM(AT28,AT30,AT24,AT22)</f>
        <v>-21.442756360000004</v>
      </c>
      <c r="AU32" s="1009">
        <f>SUM(AU28,AU30,AU24,AU22)</f>
        <v>256.48723458001382</v>
      </c>
      <c r="AV32" s="399"/>
      <c r="AW32" s="1008">
        <f>SUM(AW28,AW30,AW24,AW22)</f>
        <v>757.47051510099845</v>
      </c>
      <c r="AX32" s="695">
        <f>SUM(AX28,AX30,AX24,AX22)</f>
        <v>-20.88705792999999</v>
      </c>
      <c r="AY32" s="1009">
        <f>SUM(AY28,AY30,AY24,AY22)</f>
        <v>736.58345717099974</v>
      </c>
      <c r="AZ32" s="399"/>
      <c r="BA32" s="1008">
        <f>SUM(BA28,BA30,BA24,BA22)</f>
        <v>319.45131145131086</v>
      </c>
      <c r="BB32" s="695">
        <f>SUM(BB28,BB30,BB24,BB22)</f>
        <v>-18.485502150000006</v>
      </c>
      <c r="BC32" s="1009">
        <f>SUM(BC28,BC30,BC24,BC22)</f>
        <v>300.96580930131245</v>
      </c>
      <c r="BD32" s="399"/>
      <c r="BE32" s="1008">
        <f>SUM(BE28,BE30,BE24,BE22)</f>
        <v>162.50988329423296</v>
      </c>
      <c r="BF32" s="695">
        <f>SUM(BF28,BF30,BF24,BF22)</f>
        <v>-19.845955469999993</v>
      </c>
      <c r="BG32" s="1009">
        <f>SUM(BG28,BG30,BG24,BG22)</f>
        <v>142.66392782423372</v>
      </c>
      <c r="BH32" s="399"/>
      <c r="BI32" s="1008">
        <f>SUM(BI28,BI30,BI24,BI22)</f>
        <v>1223.5449687593641</v>
      </c>
      <c r="BJ32" s="695">
        <f>SUM(BJ28,BJ30,BJ24,BJ22)</f>
        <v>-26.329953939999982</v>
      </c>
      <c r="BK32" s="1009">
        <f>SUM(BK28,BK30,BK24,BK22)</f>
        <v>1197.2150148193678</v>
      </c>
      <c r="BL32" s="399"/>
      <c r="BM32" s="1008">
        <f>SUM(BM28,BM30,BM24,BM22)</f>
        <v>1435.6033938831301</v>
      </c>
      <c r="BN32" s="695">
        <f>SUM(BN28,BN30,BN24,BN22)</f>
        <v>-18.985642099999986</v>
      </c>
      <c r="BO32" s="1009">
        <f>SUM(BO28,BO30,BO24,BO22)</f>
        <v>1416.6177517831334</v>
      </c>
    </row>
    <row r="33" spans="1:67" x14ac:dyDescent="0.25">
      <c r="A33" s="811"/>
      <c r="B33" s="912"/>
      <c r="C33" s="873"/>
      <c r="D33" s="873"/>
      <c r="E33" s="60"/>
      <c r="F33" s="56"/>
      <c r="G33" s="57"/>
      <c r="I33" s="60"/>
      <c r="J33" s="56"/>
      <c r="K33" s="57"/>
      <c r="M33" s="60"/>
      <c r="N33" s="56"/>
      <c r="O33" s="57"/>
      <c r="Q33" s="60"/>
      <c r="R33" s="56"/>
      <c r="S33" s="57"/>
      <c r="U33" s="60"/>
      <c r="V33" s="56"/>
      <c r="W33" s="57"/>
      <c r="Y33" s="60"/>
      <c r="Z33" s="56"/>
      <c r="AA33" s="57"/>
      <c r="AC33" s="60"/>
      <c r="AD33" s="56"/>
      <c r="AE33" s="57"/>
      <c r="AG33" s="60"/>
      <c r="AH33" s="56"/>
      <c r="AI33" s="57"/>
      <c r="AK33" s="60"/>
      <c r="AL33" s="56"/>
      <c r="AM33" s="57"/>
      <c r="AO33" s="60"/>
      <c r="AP33" s="56"/>
      <c r="AQ33" s="57"/>
      <c r="AS33" s="60"/>
      <c r="AT33" s="56"/>
      <c r="AU33" s="57"/>
      <c r="AW33" s="60"/>
      <c r="AX33" s="56"/>
      <c r="AY33" s="57"/>
      <c r="BA33" s="60"/>
      <c r="BB33" s="56"/>
      <c r="BC33" s="57"/>
      <c r="BE33" s="60"/>
      <c r="BF33" s="56"/>
      <c r="BG33" s="57"/>
      <c r="BI33" s="60"/>
      <c r="BJ33" s="56"/>
      <c r="BK33" s="57"/>
      <c r="BM33" s="60"/>
      <c r="BN33" s="56"/>
      <c r="BO33" s="57"/>
    </row>
    <row r="34" spans="1:67" s="113" customFormat="1" x14ac:dyDescent="0.25">
      <c r="A34" s="811" t="s">
        <v>44</v>
      </c>
      <c r="B34" s="912"/>
      <c r="C34" s="892"/>
      <c r="D34" s="1003"/>
      <c r="E34" s="51">
        <v>0.37561427000000003</v>
      </c>
      <c r="F34" s="695">
        <v>0</v>
      </c>
      <c r="G34" s="698">
        <v>0.37561427000000003</v>
      </c>
      <c r="H34" s="399"/>
      <c r="I34" s="51">
        <v>0.75309664999999992</v>
      </c>
      <c r="J34" s="695">
        <v>0</v>
      </c>
      <c r="K34" s="698">
        <v>0.75309664999999992</v>
      </c>
      <c r="L34" s="399"/>
      <c r="M34" s="51">
        <v>-0.28067976999999994</v>
      </c>
      <c r="N34" s="695">
        <v>0</v>
      </c>
      <c r="O34" s="698">
        <v>-0.28067976999999994</v>
      </c>
      <c r="P34" s="399"/>
      <c r="Q34" s="51">
        <v>-1.7788470100000005</v>
      </c>
      <c r="R34" s="695">
        <v>0</v>
      </c>
      <c r="S34" s="698">
        <v>-1.7788470100000005</v>
      </c>
      <c r="T34" s="399"/>
      <c r="U34" s="51">
        <v>-6.5029977800000003</v>
      </c>
      <c r="V34" s="695">
        <v>0</v>
      </c>
      <c r="W34" s="698">
        <v>-6.5029977800000003</v>
      </c>
      <c r="X34" s="399"/>
      <c r="Y34" s="51">
        <v>4.6834889799999999</v>
      </c>
      <c r="Z34" s="695">
        <v>0</v>
      </c>
      <c r="AA34" s="698">
        <v>4.6834889799999999</v>
      </c>
      <c r="AB34" s="399"/>
      <c r="AC34" s="51">
        <v>0.55039360999999942</v>
      </c>
      <c r="AD34" s="695">
        <v>0</v>
      </c>
      <c r="AE34" s="698">
        <v>0.55039360999999942</v>
      </c>
      <c r="AF34" s="399"/>
      <c r="AG34" s="51">
        <v>0.41020308000000039</v>
      </c>
      <c r="AH34" s="695">
        <v>0</v>
      </c>
      <c r="AI34" s="698">
        <v>0.41020308000000039</v>
      </c>
      <c r="AJ34" s="399"/>
      <c r="AK34" s="51">
        <v>1.1909023692013816</v>
      </c>
      <c r="AL34" s="695">
        <v>0</v>
      </c>
      <c r="AM34" s="698">
        <v>1.1909023692013816</v>
      </c>
      <c r="AN34" s="399"/>
      <c r="AO34" s="51">
        <v>0.76805833000000012</v>
      </c>
      <c r="AP34" s="695">
        <v>0</v>
      </c>
      <c r="AQ34" s="698">
        <v>0.76805833000000012</v>
      </c>
      <c r="AR34" s="399"/>
      <c r="AS34" s="51">
        <v>-12.367046709097005</v>
      </c>
      <c r="AT34" s="695">
        <v>0</v>
      </c>
      <c r="AU34" s="698">
        <v>-12.367046709097005</v>
      </c>
      <c r="AV34" s="399"/>
      <c r="AW34" s="51">
        <v>0.35630914765650057</v>
      </c>
      <c r="AX34" s="695">
        <v>0</v>
      </c>
      <c r="AY34" s="698">
        <v>0.35630914765650057</v>
      </c>
      <c r="AZ34" s="399"/>
      <c r="BA34" s="51">
        <v>-1.9084557100000001</v>
      </c>
      <c r="BB34" s="695">
        <v>0</v>
      </c>
      <c r="BC34" s="698">
        <v>-1.9084557100000001</v>
      </c>
      <c r="BD34" s="399"/>
      <c r="BE34" s="51">
        <v>-1.8714114712009662</v>
      </c>
      <c r="BF34" s="695">
        <v>0</v>
      </c>
      <c r="BG34" s="698">
        <v>-1.8714114712009662</v>
      </c>
      <c r="BH34" s="399"/>
      <c r="BI34" s="51">
        <v>-0.36011119781357104</v>
      </c>
      <c r="BJ34" s="695">
        <v>0</v>
      </c>
      <c r="BK34" s="698">
        <v>-0.36011119781357104</v>
      </c>
      <c r="BL34" s="399"/>
      <c r="BM34" s="51">
        <v>-3.3681718600000004</v>
      </c>
      <c r="BN34" s="695">
        <v>1.000000024214387E-8</v>
      </c>
      <c r="BO34" s="698">
        <v>-3.36817185</v>
      </c>
    </row>
    <row r="35" spans="1:67" x14ac:dyDescent="0.25">
      <c r="A35" s="811"/>
      <c r="B35" s="992"/>
      <c r="C35" s="873"/>
      <c r="D35" s="873"/>
      <c r="E35" s="60"/>
      <c r="F35" s="56"/>
      <c r="G35" s="57"/>
      <c r="I35" s="60"/>
      <c r="J35" s="56"/>
      <c r="K35" s="57"/>
      <c r="M35" s="60"/>
      <c r="N35" s="56"/>
      <c r="O35" s="57"/>
      <c r="Q35" s="60"/>
      <c r="R35" s="56"/>
      <c r="S35" s="57"/>
      <c r="U35" s="60"/>
      <c r="V35" s="56"/>
      <c r="W35" s="57"/>
      <c r="Y35" s="60"/>
      <c r="Z35" s="56"/>
      <c r="AA35" s="57"/>
      <c r="AC35" s="60"/>
      <c r="AD35" s="56"/>
      <c r="AE35" s="57"/>
      <c r="AG35" s="60"/>
      <c r="AH35" s="56"/>
      <c r="AI35" s="57"/>
      <c r="AK35" s="60"/>
      <c r="AL35" s="56"/>
      <c r="AM35" s="57"/>
      <c r="AO35" s="60"/>
      <c r="AP35" s="56"/>
      <c r="AQ35" s="57"/>
      <c r="AS35" s="60"/>
      <c r="AT35" s="56"/>
      <c r="AU35" s="57"/>
      <c r="AW35" s="60"/>
      <c r="AX35" s="56"/>
      <c r="AY35" s="57"/>
      <c r="BA35" s="60"/>
      <c r="BB35" s="56"/>
      <c r="BC35" s="57"/>
      <c r="BE35" s="60"/>
      <c r="BF35" s="56"/>
      <c r="BG35" s="57"/>
      <c r="BI35" s="60"/>
      <c r="BJ35" s="56"/>
      <c r="BK35" s="57"/>
      <c r="BM35" s="60"/>
      <c r="BN35" s="56"/>
      <c r="BO35" s="57"/>
    </row>
    <row r="36" spans="1:67" s="113" customFormat="1" x14ac:dyDescent="0.25">
      <c r="A36" s="811" t="s">
        <v>56</v>
      </c>
      <c r="B36" s="912"/>
      <c r="C36" s="892"/>
      <c r="D36" s="1003"/>
      <c r="E36" s="70">
        <f>SUM(E38,E34,E32)</f>
        <v>479.86889713000187</v>
      </c>
      <c r="F36" s="700">
        <f>SUM(F38,F34,F32)</f>
        <v>-4.3246028399999865</v>
      </c>
      <c r="G36" s="43">
        <f>SUM(G38,G34,G32)</f>
        <v>475.54429429000186</v>
      </c>
      <c r="H36" s="399"/>
      <c r="I36" s="70">
        <f>SUM(I38,I34,I32)</f>
        <v>178.70661604099695</v>
      </c>
      <c r="J36" s="700">
        <f>SUM(J38,J34,J32)</f>
        <v>-11.535316751</v>
      </c>
      <c r="K36" s="43">
        <f>SUM(K38,K34,K32)</f>
        <v>167.17129928999694</v>
      </c>
      <c r="L36" s="399"/>
      <c r="M36" s="70">
        <f>SUM(M38,M34,M32)</f>
        <v>565.69989954500329</v>
      </c>
      <c r="N36" s="700">
        <f>SUM(N38,N34,N32)</f>
        <v>-6.2250784049999979</v>
      </c>
      <c r="O36" s="43">
        <f>SUM(O38,O34,O32)</f>
        <v>559.47482114000525</v>
      </c>
      <c r="P36" s="399"/>
      <c r="Q36" s="70">
        <f>SUM(Q38,Q34,Q32)</f>
        <v>487.45311239998875</v>
      </c>
      <c r="R36" s="700">
        <f>SUM(R38,R34,R32)</f>
        <v>-19.56848793</v>
      </c>
      <c r="S36" s="43">
        <f>SUM(S38,S34,S32)</f>
        <v>467.88462446999023</v>
      </c>
      <c r="T36" s="399"/>
      <c r="U36" s="70">
        <f>SUM(U38,U34,U32)</f>
        <v>562.96800319000147</v>
      </c>
      <c r="V36" s="700">
        <f>SUM(V38,V34,V32)</f>
        <v>-11.072583949999999</v>
      </c>
      <c r="W36" s="43">
        <f>SUM(W38,W34,W32)</f>
        <v>551.8954192400023</v>
      </c>
      <c r="X36" s="399"/>
      <c r="Y36" s="70">
        <f>SUM(Y38,Y34,Y32)</f>
        <v>421.84558090999656</v>
      </c>
      <c r="Z36" s="700">
        <f>SUM(Z38,Z34,Z32)</f>
        <v>-13.966799959999996</v>
      </c>
      <c r="AA36" s="43">
        <f>SUM(AA38,AA34,AA32)</f>
        <v>407.8787809499982</v>
      </c>
      <c r="AB36" s="399"/>
      <c r="AC36" s="70">
        <f>SUM(AC38,AC34,AC32)</f>
        <v>398.07337423999638</v>
      </c>
      <c r="AD36" s="700">
        <f>SUM(AD38,AD34,AD32)</f>
        <v>-22.360737339999996</v>
      </c>
      <c r="AE36" s="43">
        <f>SUM(AE38,AE34,AE32)</f>
        <v>375.71263689999603</v>
      </c>
      <c r="AF36" s="399"/>
      <c r="AG36" s="70">
        <f>SUM(AG38,AG34,AG32)</f>
        <v>703.81380964001016</v>
      </c>
      <c r="AH36" s="700">
        <f>SUM(AH38,AH34,AH32)</f>
        <v>-32.973438200000004</v>
      </c>
      <c r="AI36" s="43">
        <f>SUM(AI38,AI34,AI32)</f>
        <v>670.84037144001024</v>
      </c>
      <c r="AJ36" s="399"/>
      <c r="AK36" s="70">
        <f>SUM(AK38,AK34,AK32)</f>
        <v>619.53232360027471</v>
      </c>
      <c r="AL36" s="700">
        <f>SUM(AL38,AL34,AL32)</f>
        <v>-21.839000473567335</v>
      </c>
      <c r="AM36" s="43">
        <f>SUM(AM38,AM34,AM32)</f>
        <v>597.69332312670838</v>
      </c>
      <c r="AN36" s="399"/>
      <c r="AO36" s="70">
        <f>SUM(AO38,AO34,AO32)</f>
        <v>839.9852078874834</v>
      </c>
      <c r="AP36" s="700">
        <f>SUM(AP38,AP34,AP32)</f>
        <v>-14.841235495173404</v>
      </c>
      <c r="AQ36" s="43">
        <f>SUM(AQ38,AQ34,AQ32)</f>
        <v>825.14397239230743</v>
      </c>
      <c r="AR36" s="399"/>
      <c r="AS36" s="70">
        <f>SUM(AS38,AS34,AS32)</f>
        <v>532.71805386091205</v>
      </c>
      <c r="AT36" s="700">
        <f>SUM(AT38,AT34,AT32)</f>
        <v>-16.518945060000004</v>
      </c>
      <c r="AU36" s="43">
        <f>SUM(AU38,AU34,AU32)</f>
        <v>516.19910880091686</v>
      </c>
      <c r="AV36" s="399"/>
      <c r="AW36" s="70">
        <f>SUM(AW38,AW34,AW32)</f>
        <v>1076.4843376686549</v>
      </c>
      <c r="AX36" s="700">
        <f>SUM(AX38,AX34,AX32)</f>
        <v>-15.566734069999992</v>
      </c>
      <c r="AY36" s="43">
        <f>SUM(AY38,AY34,AY32)</f>
        <v>1060.9176035986561</v>
      </c>
      <c r="AZ36" s="399"/>
      <c r="BA36" s="70">
        <f>SUM(BA38,BA34,BA32)</f>
        <v>596.12829345523437</v>
      </c>
      <c r="BB36" s="700">
        <f>SUM(BB38,BB34,BB32)</f>
        <v>-12.936624750000005</v>
      </c>
      <c r="BC36" s="43">
        <f>SUM(BC38,BC34,BC32)</f>
        <v>583.19166870523588</v>
      </c>
      <c r="BD36" s="399"/>
      <c r="BE36" s="70">
        <f>SUM(BE38,BE34,BE32)</f>
        <v>478.50407425175126</v>
      </c>
      <c r="BF36" s="700">
        <f>SUM(BF38,BF34,BF32)</f>
        <v>-14.109320939999993</v>
      </c>
      <c r="BG36" s="43">
        <f>SUM(BG38,BG34,BG32)</f>
        <v>464.39475331175208</v>
      </c>
      <c r="BH36" s="399"/>
      <c r="BI36" s="70">
        <f>SUM(BI38,BI34,BI32)</f>
        <v>1513.1350275496372</v>
      </c>
      <c r="BJ36" s="700">
        <f>SUM(BJ38,BJ34,BJ32)</f>
        <v>-19.94759037999998</v>
      </c>
      <c r="BK36" s="43">
        <f>SUM(BK38,BK34,BK32)</f>
        <v>1493.1874371696408</v>
      </c>
      <c r="BL36" s="399"/>
      <c r="BM36" s="70">
        <f>SUM(BM38,BM34,BM32)</f>
        <v>1766.6951021785389</v>
      </c>
      <c r="BN36" s="700">
        <f>SUM(BN38,BN34,BN32)</f>
        <v>-9.7371604899999848</v>
      </c>
      <c r="BO36" s="43">
        <f>SUM(BO38,BO34,BO32)</f>
        <v>1756.9579416885422</v>
      </c>
    </row>
    <row r="37" spans="1:67" s="113" customFormat="1" x14ac:dyDescent="0.25">
      <c r="A37" s="811"/>
      <c r="B37" s="912"/>
      <c r="C37" s="892"/>
      <c r="D37" s="1003"/>
      <c r="E37" s="70"/>
      <c r="F37" s="42"/>
      <c r="G37" s="43"/>
      <c r="H37" s="399"/>
      <c r="I37" s="70"/>
      <c r="J37" s="42"/>
      <c r="K37" s="43"/>
      <c r="L37" s="399"/>
      <c r="M37" s="70"/>
      <c r="N37" s="42"/>
      <c r="O37" s="43"/>
      <c r="P37" s="399"/>
      <c r="Q37" s="70"/>
      <c r="R37" s="42"/>
      <c r="S37" s="43"/>
      <c r="T37" s="399"/>
      <c r="U37" s="70"/>
      <c r="V37" s="42"/>
      <c r="W37" s="43"/>
      <c r="X37" s="399"/>
      <c r="Y37" s="70"/>
      <c r="Z37" s="42"/>
      <c r="AA37" s="43"/>
      <c r="AB37" s="399"/>
      <c r="AC37" s="70"/>
      <c r="AD37" s="42"/>
      <c r="AE37" s="43"/>
      <c r="AF37" s="399"/>
      <c r="AG37" s="70"/>
      <c r="AH37" s="42"/>
      <c r="AI37" s="43"/>
      <c r="AJ37" s="399"/>
      <c r="AK37" s="70"/>
      <c r="AL37" s="42"/>
      <c r="AM37" s="43"/>
      <c r="AN37" s="399"/>
      <c r="AO37" s="70"/>
      <c r="AP37" s="42"/>
      <c r="AQ37" s="43"/>
      <c r="AR37" s="399"/>
      <c r="AS37" s="70"/>
      <c r="AT37" s="42"/>
      <c r="AU37" s="43"/>
      <c r="AV37" s="399"/>
      <c r="AW37" s="70"/>
      <c r="AX37" s="42"/>
      <c r="AY37" s="43"/>
      <c r="AZ37" s="399"/>
      <c r="BA37" s="70"/>
      <c r="BB37" s="42"/>
      <c r="BC37" s="43"/>
      <c r="BD37" s="399"/>
      <c r="BE37" s="70"/>
      <c r="BF37" s="42"/>
      <c r="BG37" s="43"/>
      <c r="BH37" s="399"/>
      <c r="BI37" s="70"/>
      <c r="BJ37" s="42"/>
      <c r="BK37" s="43"/>
      <c r="BL37" s="399"/>
      <c r="BM37" s="70"/>
      <c r="BN37" s="42"/>
      <c r="BO37" s="43"/>
    </row>
    <row r="38" spans="1:67" x14ac:dyDescent="0.25">
      <c r="A38" s="871" t="s">
        <v>165</v>
      </c>
      <c r="B38" s="992"/>
      <c r="C38" s="873"/>
      <c r="D38" s="1003"/>
      <c r="E38" s="60">
        <f>SUM(E39:E42)</f>
        <v>200.50563357999999</v>
      </c>
      <c r="F38" s="696">
        <f>SUM(F39:F42)</f>
        <v>1.8816757500000014</v>
      </c>
      <c r="G38" s="57">
        <f>SUM(G39:G42)</f>
        <v>202.38730932999999</v>
      </c>
      <c r="I38" s="60">
        <f>SUM(I39:I42)</f>
        <v>188.71024044000004</v>
      </c>
      <c r="J38" s="696">
        <f>SUM(J39:J42)</f>
        <v>2.2978423900000009</v>
      </c>
      <c r="K38" s="57">
        <f>SUM(K39:K42)</f>
        <v>191.00808283000003</v>
      </c>
      <c r="M38" s="60">
        <f>SUM(M39:M42)</f>
        <v>194.91992877999999</v>
      </c>
      <c r="N38" s="696">
        <f>SUM(N39:N42)</f>
        <v>2.5429426100000003</v>
      </c>
      <c r="O38" s="57">
        <f>SUM(O39:O42)</f>
        <v>197.46287139</v>
      </c>
      <c r="Q38" s="60">
        <f>SUM(Q39:Q42)</f>
        <v>190.20675476000002</v>
      </c>
      <c r="R38" s="696">
        <f>SUM(R39:R42)</f>
        <v>2.37941738</v>
      </c>
      <c r="S38" s="57">
        <f>SUM(S39:S42)</f>
        <v>192.58617214000003</v>
      </c>
      <c r="U38" s="60">
        <f>SUM(U39:U42)</f>
        <v>173.43185119</v>
      </c>
      <c r="V38" s="696">
        <f>SUM(V39:V42)</f>
        <v>3.1621565699999992</v>
      </c>
      <c r="W38" s="57">
        <f>SUM(W39:W42)</f>
        <v>176.59400775999998</v>
      </c>
      <c r="Y38" s="60">
        <f>SUM(Y39:Y42)</f>
        <v>208.10339852999999</v>
      </c>
      <c r="Z38" s="696">
        <f>SUM(Z39:Z42)</f>
        <v>3.5140100999999992</v>
      </c>
      <c r="AA38" s="57">
        <f>SUM(AA39:AA42)</f>
        <v>211.61740863</v>
      </c>
      <c r="AC38" s="60">
        <f>SUM(AC39:AC42)</f>
        <v>198.51893511999998</v>
      </c>
      <c r="AD38" s="696">
        <f>SUM(AD39:AD42)</f>
        <v>3.8920702999999999</v>
      </c>
      <c r="AE38" s="57">
        <f>SUM(AE39:AE42)</f>
        <v>202.41100541999998</v>
      </c>
      <c r="AG38" s="60">
        <f>SUM(AG39:AG42)</f>
        <v>209.11529981999996</v>
      </c>
      <c r="AH38" s="696">
        <f>SUM(AH39:AH42)</f>
        <v>4.0637626700000009</v>
      </c>
      <c r="AI38" s="57">
        <f>SUM(AI39:AI42)</f>
        <v>213.17906248999998</v>
      </c>
      <c r="AK38" s="60">
        <f>SUM(AK39:AK42)</f>
        <v>215.59332420096445</v>
      </c>
      <c r="AL38" s="696">
        <f>SUM(AL39:AL42)</f>
        <v>4.5991090328653152</v>
      </c>
      <c r="AM38" s="57">
        <f>SUM(AM39:AM42)</f>
        <v>220.19243323382975</v>
      </c>
      <c r="AO38" s="60">
        <f>SUM(AO39:AO42)</f>
        <v>247.53595947367046</v>
      </c>
      <c r="AP38" s="696">
        <f>SUM(AP39:AP42)</f>
        <v>4.8843401796532184</v>
      </c>
      <c r="AQ38" s="57">
        <f>SUM(AQ39:AQ42)</f>
        <v>252.42029965332367</v>
      </c>
      <c r="AS38" s="60">
        <f>SUM(AS39:AS42)</f>
        <v>267.15510963000008</v>
      </c>
      <c r="AT38" s="696">
        <f>SUM(AT39:AT42)</f>
        <v>4.9238113000000006</v>
      </c>
      <c r="AU38" s="57">
        <f>SUM(AU39:AU42)</f>
        <v>272.07892093000004</v>
      </c>
      <c r="AW38" s="60">
        <f>SUM(AW39:AW42)</f>
        <v>318.65751341999999</v>
      </c>
      <c r="AX38" s="696">
        <f>SUM(AX39:AX42)</f>
        <v>5.3203238599999993</v>
      </c>
      <c r="AY38" s="57">
        <f>SUM(AY39:AY42)</f>
        <v>323.97783727999996</v>
      </c>
      <c r="BA38" s="60">
        <f>SUM(BA39:BA42)</f>
        <v>278.58543771392345</v>
      </c>
      <c r="BB38" s="696">
        <f>SUM(BB39:BB42)</f>
        <v>5.5488774000000003</v>
      </c>
      <c r="BC38" s="57">
        <f>SUM(BC39:BC42)</f>
        <v>284.13431511392344</v>
      </c>
      <c r="BE38" s="60">
        <f>SUM(BE39:BE42)</f>
        <v>317.86560242871928</v>
      </c>
      <c r="BF38" s="696">
        <f>SUM(BF39:BF42)</f>
        <v>5.7366345300000008</v>
      </c>
      <c r="BG38" s="57">
        <f>SUM(BG39:BG42)</f>
        <v>323.60223695871935</v>
      </c>
      <c r="BI38" s="60">
        <f>SUM(BI39:BI42)</f>
        <v>289.95016998808677</v>
      </c>
      <c r="BJ38" s="696">
        <f>SUM(BJ39:BJ42)</f>
        <v>6.3823635600000008</v>
      </c>
      <c r="BK38" s="57">
        <f>SUM(BK39:BK42)</f>
        <v>296.33253354808676</v>
      </c>
      <c r="BM38" s="60">
        <f>SUM(BM39:BM42)</f>
        <v>334.45988015540883</v>
      </c>
      <c r="BN38" s="696">
        <f>SUM(BN39:BN42)</f>
        <v>9.2484815999999999</v>
      </c>
      <c r="BO38" s="57">
        <f>SUM(BO39:BO42)</f>
        <v>343.70836175540887</v>
      </c>
    </row>
    <row r="39" spans="1:67" x14ac:dyDescent="0.25">
      <c r="A39" s="812" t="s">
        <v>71</v>
      </c>
      <c r="B39" s="992"/>
      <c r="C39" s="873"/>
      <c r="D39" s="899"/>
      <c r="E39" s="66">
        <v>1.6246574199999999</v>
      </c>
      <c r="F39" s="696">
        <v>0</v>
      </c>
      <c r="G39" s="697">
        <v>1.6246574199999999</v>
      </c>
      <c r="I39" s="66">
        <v>2.2457637800000003</v>
      </c>
      <c r="J39" s="696">
        <v>0</v>
      </c>
      <c r="K39" s="697">
        <v>2.2457637800000003</v>
      </c>
      <c r="M39" s="66">
        <v>2.4453989800000007</v>
      </c>
      <c r="N39" s="696">
        <v>0</v>
      </c>
      <c r="O39" s="697">
        <v>2.4453989800000007</v>
      </c>
      <c r="Q39" s="66">
        <v>2.3175004800000014</v>
      </c>
      <c r="R39" s="696">
        <v>0</v>
      </c>
      <c r="S39" s="697">
        <v>2.3175004800000014</v>
      </c>
      <c r="U39" s="66">
        <v>0.41404999999999992</v>
      </c>
      <c r="V39" s="696">
        <v>0</v>
      </c>
      <c r="W39" s="697">
        <v>0.41404999999999992</v>
      </c>
      <c r="Y39" s="66">
        <v>0.43322831999999989</v>
      </c>
      <c r="Z39" s="696">
        <v>0</v>
      </c>
      <c r="AA39" s="697">
        <v>0.43322831999999989</v>
      </c>
      <c r="AC39" s="66">
        <v>0.40402638000000013</v>
      </c>
      <c r="AD39" s="696">
        <v>0</v>
      </c>
      <c r="AE39" s="697">
        <v>0.40402638000000013</v>
      </c>
      <c r="AG39" s="66">
        <v>0.39380091000000017</v>
      </c>
      <c r="AH39" s="696">
        <v>0</v>
      </c>
      <c r="AI39" s="697">
        <v>0.39380091000000017</v>
      </c>
      <c r="AK39" s="66">
        <v>0.36507373999999998</v>
      </c>
      <c r="AL39" s="696">
        <v>5.2740378799999998</v>
      </c>
      <c r="AM39" s="697">
        <v>5.6391116199999995</v>
      </c>
      <c r="AO39" s="66">
        <v>2.6390598599999993</v>
      </c>
      <c r="AP39" s="696">
        <v>3.6174633499999995</v>
      </c>
      <c r="AQ39" s="697">
        <v>6.2565232099999992</v>
      </c>
      <c r="AS39" s="66">
        <v>6.6311264100000002</v>
      </c>
      <c r="AT39" s="696">
        <v>4.63561976</v>
      </c>
      <c r="AU39" s="697">
        <v>11.266746170000001</v>
      </c>
      <c r="AW39" s="66">
        <v>0.92522916000000011</v>
      </c>
      <c r="AX39" s="696">
        <v>4.9800719999999998</v>
      </c>
      <c r="AY39" s="697">
        <v>5.9053011599999996</v>
      </c>
      <c r="BA39" s="66">
        <v>1.02208692</v>
      </c>
      <c r="BB39" s="696">
        <v>5.2337372000000002</v>
      </c>
      <c r="BC39" s="697">
        <v>6.2558241199999998</v>
      </c>
      <c r="BE39" s="66">
        <v>1.0220869200000005</v>
      </c>
      <c r="BF39" s="696">
        <v>5.4527629100000006</v>
      </c>
      <c r="BG39" s="697">
        <v>6.474849830000001</v>
      </c>
      <c r="BI39" s="66">
        <v>1.0220869200000002</v>
      </c>
      <c r="BJ39" s="696">
        <v>5.9993584600000007</v>
      </c>
      <c r="BK39" s="697">
        <v>7.0214453800000012</v>
      </c>
      <c r="BM39" s="66">
        <v>0.88773609000000009</v>
      </c>
      <c r="BN39" s="696">
        <v>6.8311335899999994</v>
      </c>
      <c r="BO39" s="697">
        <v>7.7188696799999992</v>
      </c>
    </row>
    <row r="40" spans="1:67" x14ac:dyDescent="0.25">
      <c r="A40" s="812" t="s">
        <v>72</v>
      </c>
      <c r="B40" s="992"/>
      <c r="C40" s="873"/>
      <c r="D40" s="899"/>
      <c r="E40" s="66">
        <v>99.950854469999996</v>
      </c>
      <c r="F40" s="696">
        <v>0</v>
      </c>
      <c r="G40" s="697">
        <v>99.950854469999996</v>
      </c>
      <c r="I40" s="66">
        <v>102.04547791</v>
      </c>
      <c r="J40" s="696">
        <v>0</v>
      </c>
      <c r="K40" s="697">
        <v>102.04547791</v>
      </c>
      <c r="M40" s="66">
        <v>97.867352329999989</v>
      </c>
      <c r="N40" s="696">
        <v>1.455472E-2</v>
      </c>
      <c r="O40" s="697">
        <v>97.881907049999995</v>
      </c>
      <c r="Q40" s="66">
        <v>103.79203892000001</v>
      </c>
      <c r="R40" s="696">
        <v>2.5830519999999999E-2</v>
      </c>
      <c r="S40" s="697">
        <v>103.81786944000001</v>
      </c>
      <c r="U40" s="66">
        <v>104.03920907999999</v>
      </c>
      <c r="V40" s="696">
        <v>5.1354589999999999E-2</v>
      </c>
      <c r="W40" s="697">
        <v>104.09056366999999</v>
      </c>
      <c r="Y40" s="66">
        <v>105.55821363999998</v>
      </c>
      <c r="Z40" s="696">
        <v>6.8262930000000013E-2</v>
      </c>
      <c r="AA40" s="697">
        <v>105.62647656999998</v>
      </c>
      <c r="AC40" s="66">
        <v>104.78815583999997</v>
      </c>
      <c r="AD40" s="696">
        <v>7.5843750000000001E-2</v>
      </c>
      <c r="AE40" s="697">
        <v>104.86399958999998</v>
      </c>
      <c r="AG40" s="66">
        <v>108.19673413999999</v>
      </c>
      <c r="AH40" s="696">
        <v>7.1595930000000002E-2</v>
      </c>
      <c r="AI40" s="697">
        <v>108.26833006999999</v>
      </c>
      <c r="AK40" s="66">
        <v>108.10970623999999</v>
      </c>
      <c r="AL40" s="696">
        <v>7.266504E-2</v>
      </c>
      <c r="AM40" s="697">
        <v>108.18237128</v>
      </c>
      <c r="AO40" s="66">
        <v>108.60572650000002</v>
      </c>
      <c r="AP40" s="696">
        <v>0.17950889</v>
      </c>
      <c r="AQ40" s="697">
        <v>108.78523539000001</v>
      </c>
      <c r="AS40" s="66">
        <v>109.65174273000002</v>
      </c>
      <c r="AT40" s="696">
        <v>8.9032450000000013E-2</v>
      </c>
      <c r="AU40" s="697">
        <v>109.74077518000003</v>
      </c>
      <c r="AW40" s="66">
        <v>122.43730977999998</v>
      </c>
      <c r="AX40" s="696">
        <v>0.1207546</v>
      </c>
      <c r="AY40" s="697">
        <v>122.55806437999998</v>
      </c>
      <c r="BA40" s="66">
        <v>120.70550195</v>
      </c>
      <c r="BB40" s="696">
        <v>6.2235890000000009E-2</v>
      </c>
      <c r="BC40" s="697">
        <v>120.76773784</v>
      </c>
      <c r="BE40" s="66">
        <v>124.16408143999999</v>
      </c>
      <c r="BF40" s="696">
        <v>4.6997999999999998E-2</v>
      </c>
      <c r="BG40" s="697">
        <v>124.21107943999999</v>
      </c>
      <c r="BI40" s="66">
        <v>122.73113056</v>
      </c>
      <c r="BJ40" s="696">
        <v>3.4980040000000004E-2</v>
      </c>
      <c r="BK40" s="697">
        <v>122.76611059999999</v>
      </c>
      <c r="BM40" s="66">
        <v>139.10780093</v>
      </c>
      <c r="BN40" s="696">
        <v>1.7961992300000003</v>
      </c>
      <c r="BO40" s="697">
        <v>140.90400016000001</v>
      </c>
    </row>
    <row r="41" spans="1:67" x14ac:dyDescent="0.25">
      <c r="A41" s="812" t="s">
        <v>73</v>
      </c>
      <c r="B41" s="992"/>
      <c r="C41" s="873"/>
      <c r="D41" s="899"/>
      <c r="E41" s="66">
        <v>16.420905729999998</v>
      </c>
      <c r="F41" s="696">
        <v>1.8816757500000014</v>
      </c>
      <c r="G41" s="697">
        <v>18.302581480000001</v>
      </c>
      <c r="I41" s="66">
        <v>16.886562290000004</v>
      </c>
      <c r="J41" s="696">
        <v>2.2978423900000009</v>
      </c>
      <c r="K41" s="697">
        <v>19.184404680000004</v>
      </c>
      <c r="M41" s="66">
        <v>21.431929169999989</v>
      </c>
      <c r="N41" s="696">
        <v>2.5283878900000003</v>
      </c>
      <c r="O41" s="697">
        <v>23.960317059999991</v>
      </c>
      <c r="Q41" s="66">
        <v>19.514049109999998</v>
      </c>
      <c r="R41" s="696">
        <v>2.3535868600000001</v>
      </c>
      <c r="S41" s="697">
        <v>21.867635969999998</v>
      </c>
      <c r="U41" s="66">
        <v>21.175730219999998</v>
      </c>
      <c r="V41" s="696">
        <v>3.1108019799999993</v>
      </c>
      <c r="W41" s="697">
        <v>24.286532199999996</v>
      </c>
      <c r="Y41" s="66">
        <v>21.859395780000007</v>
      </c>
      <c r="Z41" s="696">
        <v>3.4457471699999993</v>
      </c>
      <c r="AA41" s="697">
        <v>25.305142950000008</v>
      </c>
      <c r="AC41" s="66">
        <v>22.81018521999999</v>
      </c>
      <c r="AD41" s="696">
        <v>3.8162265499999997</v>
      </c>
      <c r="AE41" s="697">
        <v>26.62641176999999</v>
      </c>
      <c r="AG41" s="66">
        <v>18.121944440000004</v>
      </c>
      <c r="AH41" s="696">
        <v>3.9921667400000005</v>
      </c>
      <c r="AI41" s="697">
        <v>22.114111180000005</v>
      </c>
      <c r="AK41" s="66">
        <v>18.729364380964448</v>
      </c>
      <c r="AL41" s="696">
        <v>-0.74759388713468478</v>
      </c>
      <c r="AM41" s="697">
        <v>17.981770493829764</v>
      </c>
      <c r="AO41" s="66">
        <v>20.37551456367046</v>
      </c>
      <c r="AP41" s="696">
        <v>1.0873679396532188</v>
      </c>
      <c r="AQ41" s="697">
        <v>21.46288250332368</v>
      </c>
      <c r="AS41" s="66">
        <v>22.981237570000008</v>
      </c>
      <c r="AT41" s="696">
        <v>0.19915909000000001</v>
      </c>
      <c r="AU41" s="697">
        <v>23.180396660000007</v>
      </c>
      <c r="AW41" s="66">
        <v>23.740314519999995</v>
      </c>
      <c r="AX41" s="696">
        <v>0.21949726000000003</v>
      </c>
      <c r="AY41" s="697">
        <v>23.959811779999995</v>
      </c>
      <c r="BA41" s="66">
        <v>25.058291863923465</v>
      </c>
      <c r="BB41" s="696">
        <v>0.25290431000000002</v>
      </c>
      <c r="BC41" s="697">
        <v>25.311196173923467</v>
      </c>
      <c r="BE41" s="66">
        <v>22.677036298719297</v>
      </c>
      <c r="BF41" s="696">
        <v>0.23687362000000001</v>
      </c>
      <c r="BG41" s="697">
        <v>22.913909918719298</v>
      </c>
      <c r="BI41" s="66">
        <v>23.217496978086761</v>
      </c>
      <c r="BJ41" s="696">
        <v>0.34802506000000005</v>
      </c>
      <c r="BK41" s="697">
        <v>23.565522038086762</v>
      </c>
      <c r="BM41" s="66">
        <v>33.210460465408836</v>
      </c>
      <c r="BN41" s="696">
        <v>0.62114877999999996</v>
      </c>
      <c r="BO41" s="697">
        <v>33.831609245408835</v>
      </c>
    </row>
    <row r="42" spans="1:67" x14ac:dyDescent="0.25">
      <c r="A42" s="1010" t="s">
        <v>74</v>
      </c>
      <c r="B42" s="1011"/>
      <c r="C42" s="873"/>
      <c r="D42" s="899"/>
      <c r="E42" s="66">
        <v>82.509215959999992</v>
      </c>
      <c r="F42" s="695">
        <v>0</v>
      </c>
      <c r="G42" s="697">
        <v>82.509215959999992</v>
      </c>
      <c r="I42" s="66">
        <v>67.532436460000028</v>
      </c>
      <c r="J42" s="695">
        <v>0</v>
      </c>
      <c r="K42" s="697">
        <v>67.532436460000028</v>
      </c>
      <c r="M42" s="66">
        <v>73.175248300000007</v>
      </c>
      <c r="N42" s="695">
        <v>0</v>
      </c>
      <c r="O42" s="697">
        <v>73.175248300000007</v>
      </c>
      <c r="Q42" s="66">
        <v>64.583166250000005</v>
      </c>
      <c r="R42" s="695">
        <v>0</v>
      </c>
      <c r="S42" s="697">
        <v>64.583166250000005</v>
      </c>
      <c r="U42" s="66">
        <v>47.802861890000003</v>
      </c>
      <c r="V42" s="695">
        <v>0</v>
      </c>
      <c r="W42" s="697">
        <v>47.802861890000003</v>
      </c>
      <c r="Y42" s="66">
        <v>80.252560790000004</v>
      </c>
      <c r="Z42" s="695">
        <v>0</v>
      </c>
      <c r="AA42" s="697">
        <v>80.252560790000004</v>
      </c>
      <c r="AC42" s="66">
        <v>70.516567680000009</v>
      </c>
      <c r="AD42" s="695">
        <v>0</v>
      </c>
      <c r="AE42" s="697">
        <v>70.516567680000009</v>
      </c>
      <c r="AG42" s="66">
        <v>82.402820329999983</v>
      </c>
      <c r="AH42" s="695">
        <v>0</v>
      </c>
      <c r="AI42" s="697">
        <v>82.402820329999983</v>
      </c>
      <c r="AK42" s="66">
        <v>88.389179839999997</v>
      </c>
      <c r="AL42" s="695">
        <v>0</v>
      </c>
      <c r="AM42" s="697">
        <v>88.389179839999997</v>
      </c>
      <c r="AO42" s="66">
        <v>115.91565854999999</v>
      </c>
      <c r="AP42" s="695">
        <v>0</v>
      </c>
      <c r="AQ42" s="697">
        <v>115.91565854999999</v>
      </c>
      <c r="AS42" s="66">
        <v>127.89100292000002</v>
      </c>
      <c r="AT42" s="695">
        <v>0</v>
      </c>
      <c r="AU42" s="697">
        <v>127.89100292000002</v>
      </c>
      <c r="AW42" s="66">
        <v>171.55465995999998</v>
      </c>
      <c r="AX42" s="695">
        <v>0</v>
      </c>
      <c r="AY42" s="697">
        <v>171.55465995999998</v>
      </c>
      <c r="BA42" s="66">
        <v>131.79955697999998</v>
      </c>
      <c r="BB42" s="695">
        <v>0</v>
      </c>
      <c r="BC42" s="697">
        <v>131.79955697999998</v>
      </c>
      <c r="BE42" s="66">
        <v>170.00239777000002</v>
      </c>
      <c r="BF42" s="695">
        <v>0</v>
      </c>
      <c r="BG42" s="697">
        <v>170.00239777000002</v>
      </c>
      <c r="BI42" s="66">
        <v>142.97945553</v>
      </c>
      <c r="BJ42" s="695">
        <v>0</v>
      </c>
      <c r="BK42" s="697">
        <v>142.97945553</v>
      </c>
      <c r="BM42" s="66">
        <v>161.25388267</v>
      </c>
      <c r="BN42" s="695">
        <v>0</v>
      </c>
      <c r="BO42" s="697">
        <v>161.25388267</v>
      </c>
    </row>
    <row r="43" spans="1:67" x14ac:dyDescent="0.25">
      <c r="A43" s="936"/>
      <c r="B43" s="941"/>
      <c r="C43" s="873"/>
      <c r="D43" s="873"/>
      <c r="E43" s="143"/>
      <c r="F43" s="144"/>
      <c r="G43" s="701"/>
      <c r="I43" s="143"/>
      <c r="J43" s="144"/>
      <c r="K43" s="701"/>
      <c r="M43" s="143"/>
      <c r="N43" s="144"/>
      <c r="O43" s="701"/>
      <c r="Q43" s="143"/>
      <c r="R43" s="144"/>
      <c r="S43" s="701"/>
      <c r="U43" s="143"/>
      <c r="V43" s="144"/>
      <c r="W43" s="701"/>
      <c r="Y43" s="143"/>
      <c r="Z43" s="144"/>
      <c r="AA43" s="701"/>
      <c r="AC43" s="143"/>
      <c r="AD43" s="144"/>
      <c r="AE43" s="701"/>
      <c r="AG43" s="143"/>
      <c r="AH43" s="144"/>
      <c r="AI43" s="701"/>
      <c r="AK43" s="143"/>
      <c r="AL43" s="144"/>
      <c r="AM43" s="701"/>
      <c r="AO43" s="143"/>
      <c r="AP43" s="144"/>
      <c r="AQ43" s="701"/>
      <c r="AS43" s="143"/>
      <c r="AT43" s="144"/>
      <c r="AU43" s="701"/>
      <c r="AW43" s="143"/>
      <c r="AX43" s="144"/>
      <c r="AY43" s="701"/>
      <c r="BA43" s="143"/>
      <c r="BB43" s="144"/>
      <c r="BC43" s="701"/>
      <c r="BE43" s="143"/>
      <c r="BF43" s="144"/>
      <c r="BG43" s="701"/>
      <c r="BI43" s="143"/>
      <c r="BJ43" s="144"/>
      <c r="BK43" s="701"/>
      <c r="BM43" s="143"/>
      <c r="BN43" s="144"/>
      <c r="BO43" s="701"/>
    </row>
    <row r="44" spans="1:67" x14ac:dyDescent="0.25">
      <c r="A44" s="911"/>
      <c r="B44" s="832"/>
      <c r="C44" s="873"/>
      <c r="D44" s="873"/>
      <c r="E44" s="323"/>
      <c r="F44" s="323"/>
      <c r="G44" s="323"/>
      <c r="I44" s="323"/>
      <c r="J44" s="323"/>
      <c r="K44" s="323"/>
      <c r="M44" s="323"/>
      <c r="N44" s="323"/>
      <c r="O44" s="323"/>
      <c r="Q44" s="323"/>
      <c r="R44" s="323"/>
      <c r="S44" s="323"/>
      <c r="U44" s="323"/>
      <c r="V44" s="323"/>
      <c r="W44" s="323"/>
      <c r="Y44" s="323"/>
      <c r="Z44" s="323"/>
      <c r="AA44" s="323"/>
      <c r="AC44" s="323"/>
      <c r="AD44" s="323"/>
      <c r="AE44" s="323"/>
      <c r="AG44" s="323"/>
      <c r="AH44" s="323"/>
      <c r="AI44" s="323"/>
      <c r="AK44" s="323"/>
      <c r="AL44" s="323"/>
      <c r="AM44" s="323"/>
      <c r="AO44" s="323"/>
      <c r="AP44" s="323"/>
      <c r="AQ44" s="323"/>
      <c r="AS44" s="323"/>
      <c r="AT44" s="323"/>
      <c r="AU44" s="323"/>
      <c r="AW44" s="323"/>
      <c r="AX44" s="323"/>
      <c r="AY44" s="323"/>
      <c r="BA44" s="323"/>
      <c r="BB44" s="323"/>
      <c r="BC44" s="323"/>
      <c r="BE44" s="323"/>
      <c r="BF44" s="323"/>
      <c r="BG44" s="323"/>
      <c r="BI44" s="323"/>
      <c r="BJ44" s="323"/>
      <c r="BK44" s="323"/>
      <c r="BM44" s="323"/>
      <c r="BN44" s="323"/>
      <c r="BO44" s="323"/>
    </row>
    <row r="45" spans="1:67" x14ac:dyDescent="0.25">
      <c r="A45" s="1012"/>
      <c r="B45" s="1013"/>
      <c r="C45" s="1014"/>
      <c r="D45" s="1014"/>
      <c r="E45" s="120"/>
      <c r="F45" s="121"/>
      <c r="G45" s="702"/>
      <c r="I45" s="120"/>
      <c r="J45" s="121"/>
      <c r="K45" s="702"/>
      <c r="M45" s="120"/>
      <c r="N45" s="121"/>
      <c r="O45" s="702"/>
      <c r="Q45" s="120"/>
      <c r="R45" s="121"/>
      <c r="S45" s="702"/>
      <c r="U45" s="120"/>
      <c r="V45" s="121"/>
      <c r="W45" s="702"/>
      <c r="Y45" s="120"/>
      <c r="Z45" s="121"/>
      <c r="AA45" s="702"/>
      <c r="AC45" s="120"/>
      <c r="AD45" s="121"/>
      <c r="AE45" s="702"/>
      <c r="AG45" s="120"/>
      <c r="AH45" s="121"/>
      <c r="AI45" s="702"/>
      <c r="AK45" s="120"/>
      <c r="AL45" s="121"/>
      <c r="AM45" s="702"/>
      <c r="AO45" s="120"/>
      <c r="AP45" s="121"/>
      <c r="AQ45" s="702"/>
      <c r="AS45" s="120"/>
      <c r="AT45" s="121"/>
      <c r="AU45" s="702"/>
      <c r="AW45" s="120"/>
      <c r="AX45" s="121"/>
      <c r="AY45" s="702"/>
      <c r="BA45" s="120"/>
      <c r="BB45" s="121"/>
      <c r="BC45" s="702"/>
      <c r="BE45" s="120"/>
      <c r="BF45" s="121"/>
      <c r="BG45" s="702"/>
      <c r="BI45" s="120"/>
      <c r="BJ45" s="121"/>
      <c r="BK45" s="702"/>
      <c r="BM45" s="120"/>
      <c r="BN45" s="121"/>
      <c r="BO45" s="702"/>
    </row>
    <row r="46" spans="1:67" s="381" customFormat="1" x14ac:dyDescent="0.25">
      <c r="A46" s="1015" t="s">
        <v>178</v>
      </c>
      <c r="B46" s="1016"/>
      <c r="C46" s="1017"/>
      <c r="D46" s="1018"/>
      <c r="E46" s="376">
        <v>126.59270707381847</v>
      </c>
      <c r="F46" s="703">
        <v>0</v>
      </c>
      <c r="G46" s="704">
        <v>126.59270707381847</v>
      </c>
      <c r="H46" s="705"/>
      <c r="I46" s="376">
        <v>68.137953312914647</v>
      </c>
      <c r="J46" s="703">
        <v>0</v>
      </c>
      <c r="K46" s="704">
        <v>57.409390044000823</v>
      </c>
      <c r="L46" s="705"/>
      <c r="M46" s="376">
        <v>146.7295248218829</v>
      </c>
      <c r="N46" s="703">
        <v>0.70396857050543793</v>
      </c>
      <c r="O46" s="704">
        <v>148.51459500592944</v>
      </c>
      <c r="P46" s="705"/>
      <c r="Q46" s="376">
        <v>120.64084310016624</v>
      </c>
      <c r="R46" s="703">
        <v>2.2922145442168826</v>
      </c>
      <c r="S46" s="704">
        <v>130.21245691766131</v>
      </c>
      <c r="T46" s="705"/>
      <c r="U46" s="376">
        <v>167.16974438377207</v>
      </c>
      <c r="V46" s="703">
        <v>2.6393309903025641</v>
      </c>
      <c r="W46" s="704">
        <v>166.00470977073473</v>
      </c>
      <c r="X46" s="705"/>
      <c r="Y46" s="376">
        <v>106.80843923003093</v>
      </c>
      <c r="Z46" s="703">
        <v>3.4078833960886992</v>
      </c>
      <c r="AA46" s="704">
        <v>112.13061355294558</v>
      </c>
      <c r="AB46" s="705"/>
      <c r="AC46" s="376">
        <v>123.31287573571403</v>
      </c>
      <c r="AD46" s="703">
        <v>4.1429906161436501</v>
      </c>
      <c r="AE46" s="704">
        <v>135.92564080282349</v>
      </c>
      <c r="AF46" s="705"/>
      <c r="AG46" s="376">
        <v>186.33324948345958</v>
      </c>
      <c r="AH46" s="703">
        <v>4.8109546897770423</v>
      </c>
      <c r="AI46" s="704">
        <v>197.40304852966727</v>
      </c>
      <c r="AJ46" s="705"/>
      <c r="AK46" s="376">
        <v>193.5269541286934</v>
      </c>
      <c r="AL46" s="703">
        <v>-0.51708755491511715</v>
      </c>
      <c r="AM46" s="704">
        <v>188.95030251043539</v>
      </c>
      <c r="AN46" s="705"/>
      <c r="AO46" s="376">
        <v>233.51108102729157</v>
      </c>
      <c r="AP46" s="703">
        <v>2.6354730611659902</v>
      </c>
      <c r="AQ46" s="704">
        <v>242.14559408152655</v>
      </c>
      <c r="AR46" s="705"/>
      <c r="AS46" s="376">
        <v>165.22950133846604</v>
      </c>
      <c r="AT46" s="703">
        <v>0.62615520733221453</v>
      </c>
      <c r="AU46" s="704">
        <v>181.86913532988234</v>
      </c>
      <c r="AV46" s="705"/>
      <c r="AW46" s="376">
        <v>234.73090067136334</v>
      </c>
      <c r="AX46" s="703">
        <v>0.98432029293654599</v>
      </c>
      <c r="AY46" s="704">
        <v>259.57538191727343</v>
      </c>
      <c r="AZ46" s="705"/>
      <c r="BA46" s="376">
        <v>191.69160043776279</v>
      </c>
      <c r="BB46" s="703">
        <v>1.0300316314255864</v>
      </c>
      <c r="BC46" s="704">
        <v>192.49857124032431</v>
      </c>
      <c r="BD46" s="705"/>
      <c r="BE46" s="376">
        <v>170.14428175719945</v>
      </c>
      <c r="BF46" s="703">
        <v>0.93673578273958358</v>
      </c>
      <c r="BG46" s="704">
        <v>174.73261623339565</v>
      </c>
      <c r="BH46" s="705"/>
      <c r="BI46" s="376">
        <v>351.86684182944481</v>
      </c>
      <c r="BJ46" s="703">
        <v>1.3608374346676724</v>
      </c>
      <c r="BK46" s="704">
        <v>380.5698944637162</v>
      </c>
      <c r="BL46" s="705"/>
      <c r="BM46" s="376">
        <v>386.66977605737475</v>
      </c>
      <c r="BN46" s="703">
        <v>2.2408013199989734</v>
      </c>
      <c r="BO46" s="704">
        <v>432.07088208644529</v>
      </c>
    </row>
    <row r="47" spans="1:67" s="381" customFormat="1" x14ac:dyDescent="0.25">
      <c r="A47" s="1015" t="s">
        <v>179</v>
      </c>
      <c r="B47" s="1016"/>
      <c r="C47" s="1017"/>
      <c r="D47" s="1018"/>
      <c r="E47" s="376">
        <v>50.817351960876657</v>
      </c>
      <c r="F47" s="703">
        <v>-1.1304681203243858</v>
      </c>
      <c r="G47" s="704">
        <v>49.686883840552277</v>
      </c>
      <c r="H47" s="705"/>
      <c r="I47" s="376">
        <v>-2.3254826899102961</v>
      </c>
      <c r="J47" s="703">
        <v>-2.9905741705694986</v>
      </c>
      <c r="K47" s="704">
        <v>-4.4790247866386403</v>
      </c>
      <c r="L47" s="705"/>
      <c r="M47" s="376">
        <v>67.096362381272144</v>
      </c>
      <c r="N47" s="703">
        <v>-1.5854613377646549</v>
      </c>
      <c r="O47" s="704">
        <v>65.99127995329971</v>
      </c>
      <c r="P47" s="705"/>
      <c r="Q47" s="376">
        <v>51.422241021331516</v>
      </c>
      <c r="R47" s="703">
        <v>-3.7742988190083469</v>
      </c>
      <c r="S47" s="704">
        <v>50.469383419901632</v>
      </c>
      <c r="T47" s="705"/>
      <c r="U47" s="376">
        <v>73.791384716253916</v>
      </c>
      <c r="V47" s="703">
        <v>-2.6522661071029541</v>
      </c>
      <c r="W47" s="704">
        <v>69.545333263506976</v>
      </c>
      <c r="X47" s="705"/>
      <c r="Y47" s="376">
        <v>37.429756602914878</v>
      </c>
      <c r="Z47" s="703">
        <v>-3.1297548794858989</v>
      </c>
      <c r="AA47" s="704">
        <v>34.895740907288641</v>
      </c>
      <c r="AB47" s="705"/>
      <c r="AC47" s="376">
        <v>33.989705249587089</v>
      </c>
      <c r="AD47" s="703">
        <v>-4.4839550440841878</v>
      </c>
      <c r="AE47" s="704">
        <v>31.466484194452782</v>
      </c>
      <c r="AF47" s="705"/>
      <c r="AG47" s="376">
        <v>87.179559118597183</v>
      </c>
      <c r="AH47" s="703">
        <v>-6.5323957674197635</v>
      </c>
      <c r="AI47" s="704">
        <v>83.287881888189332</v>
      </c>
      <c r="AJ47" s="705"/>
      <c r="AK47" s="376">
        <v>74.936338517009602</v>
      </c>
      <c r="AL47" s="703">
        <v>-4.9191421097532766</v>
      </c>
      <c r="AM47" s="704">
        <v>68.544529235382782</v>
      </c>
      <c r="AN47" s="705"/>
      <c r="AO47" s="376">
        <v>105.10414832079033</v>
      </c>
      <c r="AP47" s="703">
        <v>-3.5039813098440264</v>
      </c>
      <c r="AQ47" s="704">
        <v>104.18120600833426</v>
      </c>
      <c r="AR47" s="705"/>
      <c r="AS47" s="376">
        <v>46.167223003399862</v>
      </c>
      <c r="AT47" s="703">
        <v>-3.5618772602823259</v>
      </c>
      <c r="AU47" s="704">
        <v>46.718921453197062</v>
      </c>
      <c r="AV47" s="705"/>
      <c r="AW47" s="376">
        <v>125.29014480131343</v>
      </c>
      <c r="AX47" s="703">
        <v>-3.4548440636982241</v>
      </c>
      <c r="AY47" s="704">
        <v>134.16802101533432</v>
      </c>
      <c r="AZ47" s="705"/>
      <c r="BA47" s="376">
        <v>58.255198025251708</v>
      </c>
      <c r="BB47" s="703">
        <v>-3.3710194628786136</v>
      </c>
      <c r="BC47" s="704">
        <v>54.820654243747526</v>
      </c>
      <c r="BD47" s="705"/>
      <c r="BE47" s="376">
        <v>28.982422058503264</v>
      </c>
      <c r="BF47" s="703">
        <v>-3.5393777038434009</v>
      </c>
      <c r="BG47" s="704">
        <v>25.98610745341286</v>
      </c>
      <c r="BH47" s="705"/>
      <c r="BI47" s="376">
        <v>206.85560198784989</v>
      </c>
      <c r="BJ47" s="703">
        <v>-4.4514084987768232</v>
      </c>
      <c r="BK47" s="704">
        <v>218.07164918566522</v>
      </c>
      <c r="BL47" s="705"/>
      <c r="BM47" s="376">
        <v>235.37280606650944</v>
      </c>
      <c r="BN47" s="703">
        <v>-3.1127704734412482</v>
      </c>
      <c r="BO47" s="704">
        <v>258.03566241077152</v>
      </c>
    </row>
    <row r="48" spans="1:67" s="381" customFormat="1" x14ac:dyDescent="0.25">
      <c r="A48" s="1015" t="s">
        <v>180</v>
      </c>
      <c r="B48" s="1016"/>
      <c r="C48" s="1017"/>
      <c r="D48" s="1018"/>
      <c r="E48" s="376">
        <v>87.407692431784682</v>
      </c>
      <c r="F48" s="703">
        <v>-0.7877225575341591</v>
      </c>
      <c r="G48" s="704">
        <v>86.619969874250529</v>
      </c>
      <c r="H48" s="705"/>
      <c r="I48" s="376">
        <v>38.63437010986717</v>
      </c>
      <c r="J48" s="703">
        <v>-2.4938063657947955</v>
      </c>
      <c r="K48" s="704">
        <v>30.450103349380669</v>
      </c>
      <c r="L48" s="705"/>
      <c r="M48" s="376">
        <v>102.2916480208678</v>
      </c>
      <c r="N48" s="703">
        <v>-1.1256383987671317</v>
      </c>
      <c r="O48" s="704">
        <v>101.90784062482199</v>
      </c>
      <c r="P48" s="705"/>
      <c r="Q48" s="376">
        <v>83.825480403132858</v>
      </c>
      <c r="R48" s="703">
        <v>-3.3651193515185662</v>
      </c>
      <c r="S48" s="704">
        <v>85.224767835191884</v>
      </c>
      <c r="T48" s="705"/>
      <c r="U48" s="376">
        <v>104.89414627167851</v>
      </c>
      <c r="V48" s="703">
        <v>-2.0630821536490607</v>
      </c>
      <c r="W48" s="704">
        <v>100.52725931593822</v>
      </c>
      <c r="X48" s="705"/>
      <c r="Y48" s="376">
        <v>75.527007084397411</v>
      </c>
      <c r="Z48" s="703">
        <v>-2.5006083914633788</v>
      </c>
      <c r="AA48" s="704">
        <v>74.294756855371404</v>
      </c>
      <c r="AB48" s="705"/>
      <c r="AC48" s="376">
        <v>67.990560812224217</v>
      </c>
      <c r="AD48" s="703">
        <v>-3.8191930691773681</v>
      </c>
      <c r="AE48" s="704">
        <v>68.43572235104223</v>
      </c>
      <c r="AF48" s="705"/>
      <c r="AG48" s="376">
        <v>124.13439037365301</v>
      </c>
      <c r="AH48" s="703">
        <v>-5.8156540741562024</v>
      </c>
      <c r="AI48" s="704">
        <v>122.19297647408744</v>
      </c>
      <c r="AJ48" s="705"/>
      <c r="AK48" s="376">
        <v>115.27176482243944</v>
      </c>
      <c r="AL48" s="703">
        <v>-4.0634201487934787</v>
      </c>
      <c r="AM48" s="704">
        <v>108.86930673949767</v>
      </c>
      <c r="AN48" s="705"/>
      <c r="AO48" s="376">
        <v>149.2119934800869</v>
      </c>
      <c r="AP48" s="703">
        <v>-2.6363444417212651</v>
      </c>
      <c r="AQ48" s="704">
        <v>150.29924002611207</v>
      </c>
      <c r="AR48" s="705"/>
      <c r="AS48" s="376">
        <v>88.490317678031829</v>
      </c>
      <c r="AT48" s="703">
        <v>-2.743978142792602</v>
      </c>
      <c r="AU48" s="704">
        <v>94.025208146400132</v>
      </c>
      <c r="AV48" s="705"/>
      <c r="AW48" s="376">
        <v>178.0569353578974</v>
      </c>
      <c r="AX48" s="703">
        <v>-2.5748307384001392</v>
      </c>
      <c r="AY48" s="704">
        <v>193.24519706409555</v>
      </c>
      <c r="AZ48" s="705"/>
      <c r="BA48" s="376">
        <v>108.71006171775582</v>
      </c>
      <c r="BB48" s="703">
        <v>-2.3591251923988001</v>
      </c>
      <c r="BC48" s="704">
        <v>106.22784329603407</v>
      </c>
      <c r="BD48" s="705"/>
      <c r="BE48" s="376">
        <v>85.337622275984884</v>
      </c>
      <c r="BF48" s="703">
        <v>-2.5162918473184908</v>
      </c>
      <c r="BG48" s="704">
        <v>84.589090910410491</v>
      </c>
      <c r="BH48" s="705"/>
      <c r="BI48" s="376">
        <v>255.81442856984211</v>
      </c>
      <c r="BJ48" s="703">
        <v>-3.3723899992379085</v>
      </c>
      <c r="BK48" s="704">
        <v>271.98276244140595</v>
      </c>
      <c r="BL48" s="705"/>
      <c r="BM48" s="376">
        <v>289.65658999937801</v>
      </c>
      <c r="BN48" s="703">
        <v>-1.5964456460722334</v>
      </c>
      <c r="BO48" s="704">
        <v>320.02832503038701</v>
      </c>
    </row>
    <row r="49" spans="1:67" s="113" customFormat="1" x14ac:dyDescent="0.25">
      <c r="A49" s="810"/>
      <c r="B49" s="912"/>
      <c r="C49" s="1014"/>
      <c r="D49" s="1014"/>
      <c r="E49" s="48"/>
      <c r="F49" s="101"/>
      <c r="G49" s="58"/>
      <c r="H49" s="399"/>
      <c r="I49" s="48"/>
      <c r="J49" s="101"/>
      <c r="K49" s="58"/>
      <c r="L49" s="399"/>
      <c r="M49" s="48"/>
      <c r="N49" s="101"/>
      <c r="O49" s="58"/>
      <c r="P49" s="399"/>
      <c r="Q49" s="48"/>
      <c r="R49" s="101"/>
      <c r="S49" s="58"/>
      <c r="T49" s="399"/>
      <c r="U49" s="48"/>
      <c r="V49" s="101"/>
      <c r="W49" s="58"/>
      <c r="X49" s="399"/>
      <c r="Y49" s="48"/>
      <c r="Z49" s="101"/>
      <c r="AA49" s="58"/>
      <c r="AB49" s="399"/>
      <c r="AC49" s="48"/>
      <c r="AD49" s="101"/>
      <c r="AE49" s="58"/>
      <c r="AF49" s="399"/>
      <c r="AG49" s="48"/>
      <c r="AH49" s="101"/>
      <c r="AI49" s="58"/>
      <c r="AJ49" s="399"/>
      <c r="AK49" s="48"/>
      <c r="AL49" s="101"/>
      <c r="AM49" s="58"/>
      <c r="AN49" s="399"/>
      <c r="AO49" s="48"/>
      <c r="AP49" s="101"/>
      <c r="AQ49" s="58"/>
      <c r="AR49" s="399"/>
      <c r="AS49" s="48"/>
      <c r="AT49" s="101"/>
      <c r="AU49" s="58"/>
      <c r="AV49" s="399"/>
      <c r="AW49" s="48"/>
      <c r="AX49" s="101"/>
      <c r="AY49" s="58"/>
      <c r="AZ49" s="399"/>
      <c r="BA49" s="48"/>
      <c r="BB49" s="101"/>
      <c r="BC49" s="58"/>
      <c r="BD49" s="399"/>
      <c r="BE49" s="48"/>
      <c r="BF49" s="101"/>
      <c r="BG49" s="58"/>
      <c r="BH49" s="399"/>
      <c r="BI49" s="48"/>
      <c r="BJ49" s="101"/>
      <c r="BK49" s="58"/>
      <c r="BL49" s="399"/>
      <c r="BM49" s="48"/>
      <c r="BN49" s="101"/>
      <c r="BO49" s="58"/>
    </row>
    <row r="50" spans="1:67" s="134" customFormat="1" x14ac:dyDescent="0.25">
      <c r="A50" s="131" t="s">
        <v>78</v>
      </c>
      <c r="B50" s="129"/>
      <c r="C50" s="388"/>
      <c r="D50" s="1003"/>
      <c r="E50" s="389">
        <f>E22/E$11</f>
        <v>3.8827432394558298E-2</v>
      </c>
      <c r="F50" s="706" t="s">
        <v>14</v>
      </c>
      <c r="G50" s="129">
        <f t="shared" ref="G50" si="0">G22/G$11</f>
        <v>3.8827432394558298E-2</v>
      </c>
      <c r="H50" s="617"/>
      <c r="I50" s="389">
        <f>I22/I$11</f>
        <v>2.5520057727302699E-2</v>
      </c>
      <c r="J50" s="706" t="s">
        <v>14</v>
      </c>
      <c r="K50" s="129">
        <f t="shared" ref="K50" si="1">K22/K$11</f>
        <v>2.5520057727302699E-2</v>
      </c>
      <c r="L50" s="617"/>
      <c r="M50" s="389">
        <f>M22/M$11</f>
        <v>4.8394812853411302E-2</v>
      </c>
      <c r="N50" s="707">
        <f>N22/N$11</f>
        <v>1</v>
      </c>
      <c r="O50" s="129">
        <f t="shared" ref="O50" si="2">O22/O$11</f>
        <v>4.8615710225483361E-2</v>
      </c>
      <c r="P50" s="617"/>
      <c r="Q50" s="389">
        <f>Q22/Q$11</f>
        <v>3.6699210943946486E-2</v>
      </c>
      <c r="R50" s="707">
        <f>R22/R$11</f>
        <v>1</v>
      </c>
      <c r="S50" s="129">
        <f t="shared" ref="S50" si="3">S22/S$11</f>
        <v>3.7370449379312651E-2</v>
      </c>
      <c r="T50" s="617"/>
      <c r="U50" s="389">
        <f>U22/U$11</f>
        <v>4.5210565229337217E-2</v>
      </c>
      <c r="V50" s="707">
        <f>V22/V$11</f>
        <v>1</v>
      </c>
      <c r="W50" s="129">
        <f t="shared" ref="W50" si="4">W22/W$11</f>
        <v>4.5891607128734711E-2</v>
      </c>
      <c r="X50" s="617"/>
      <c r="Y50" s="389">
        <f>Y22/Y$11</f>
        <v>2.4998677503817342E-2</v>
      </c>
      <c r="Z50" s="707">
        <f>Z22/Z$11</f>
        <v>1</v>
      </c>
      <c r="AA50" s="129">
        <f t="shared" ref="AA50" si="5">AA22/AA$11</f>
        <v>2.5775738539181407E-2</v>
      </c>
      <c r="AB50" s="617"/>
      <c r="AC50" s="389">
        <f>AC22/AC$11</f>
        <v>2.7127898653775327E-2</v>
      </c>
      <c r="AD50" s="707">
        <f>AD22/AD$11</f>
        <v>1</v>
      </c>
      <c r="AE50" s="129">
        <f t="shared" ref="AE50" si="6">AE22/AE$11</f>
        <v>2.801379269451737E-2</v>
      </c>
      <c r="AF50" s="617"/>
      <c r="AG50" s="389">
        <f>AG22/AG$11</f>
        <v>3.6354616816556759E-2</v>
      </c>
      <c r="AH50" s="707">
        <f>AH22/AH$11</f>
        <v>1</v>
      </c>
      <c r="AI50" s="129">
        <f t="shared" ref="AI50" si="7">AI22/AI$11</f>
        <v>3.7258287657853981E-2</v>
      </c>
      <c r="AJ50" s="617"/>
      <c r="AK50" s="389">
        <f>AK22/AK$11</f>
        <v>3.6279012711539237E-2</v>
      </c>
      <c r="AL50" s="707">
        <f>AL22/AL$11</f>
        <v>-6.2679019966675673E-2</v>
      </c>
      <c r="AM50" s="129">
        <f t="shared" ref="AM50" si="8">AM22/AM$11</f>
        <v>3.612620832825212E-2</v>
      </c>
      <c r="AN50" s="617"/>
      <c r="AO50" s="389">
        <f>AO22/AO$11</f>
        <v>3.9000291320823055E-2</v>
      </c>
      <c r="AP50" s="707">
        <f>AP22/AP$11</f>
        <v>0.26184362013743928</v>
      </c>
      <c r="AQ50" s="129">
        <f t="shared" ref="AQ50" si="9">AQ22/AQ$11</f>
        <v>3.9374270244248513E-2</v>
      </c>
      <c r="AR50" s="617"/>
      <c r="AS50" s="389">
        <f>AS22/AS$11</f>
        <v>2.7631034641356963E-2</v>
      </c>
      <c r="AT50" s="707">
        <f>AT22/AT$11</f>
        <v>8.0309976760595272E-2</v>
      </c>
      <c r="AU50" s="129">
        <f t="shared" ref="AU50" si="10">AU22/AU$11</f>
        <v>2.7699629760992266E-2</v>
      </c>
      <c r="AV50" s="617"/>
      <c r="AW50" s="389">
        <f>AW22/AW$11</f>
        <v>4.3052105038758538E-2</v>
      </c>
      <c r="AX50" s="707">
        <f>AX22/AX$11</f>
        <v>-0.23357132534184724</v>
      </c>
      <c r="AY50" s="129">
        <f t="shared" ref="AY50" si="11">AY22/AY$11</f>
        <v>4.3266081406979823E-2</v>
      </c>
      <c r="AZ50" s="617"/>
      <c r="BA50" s="389">
        <f>BA22/BA$11</f>
        <v>3.7957593617042651E-2</v>
      </c>
      <c r="BB50" s="707">
        <f>BB22/BB$11</f>
        <v>0.21865778254165244</v>
      </c>
      <c r="BC50" s="129">
        <f t="shared" ref="BC50" si="12">BC22/BC$11</f>
        <v>3.8125990831407282E-2</v>
      </c>
      <c r="BD50" s="617"/>
      <c r="BE50" s="389">
        <f>BE22/BE$11</f>
        <v>3.5885918098336494E-2</v>
      </c>
      <c r="BF50" s="707">
        <f>BF22/BF$11</f>
        <v>0.28154389062361229</v>
      </c>
      <c r="BG50" s="129">
        <f t="shared" ref="BG50" si="13">BG22/BG$11</f>
        <v>3.6058185821428994E-2</v>
      </c>
      <c r="BH50" s="617"/>
      <c r="BI50" s="389">
        <f>BI22/BI$11</f>
        <v>7.0496058533839723E-2</v>
      </c>
      <c r="BJ50" s="707">
        <f>BJ22/BJ$11</f>
        <v>0.15070986162306152</v>
      </c>
      <c r="BK50" s="129">
        <f t="shared" ref="BK50" si="14">BK22/BK$11</f>
        <v>7.0640907441876039E-2</v>
      </c>
      <c r="BL50" s="617"/>
      <c r="BM50" s="389">
        <f>BM22/BM$11</f>
        <v>7.7140510484559374E-2</v>
      </c>
      <c r="BN50" s="707">
        <f>BN22/BN$11</f>
        <v>0.17232331451351271</v>
      </c>
      <c r="BO50" s="129">
        <f t="shared" ref="BO50" si="15">BO22/BO$11</f>
        <v>7.7386793751320584E-2</v>
      </c>
    </row>
    <row r="51" spans="1:67" s="134" customFormat="1" x14ac:dyDescent="0.25">
      <c r="A51" s="131" t="s">
        <v>79</v>
      </c>
      <c r="B51" s="129"/>
      <c r="C51" s="388"/>
      <c r="D51" s="1003"/>
      <c r="E51" s="389">
        <f>E32/E$11</f>
        <v>1.558626356398919E-2</v>
      </c>
      <c r="F51" s="706" t="s">
        <v>14</v>
      </c>
      <c r="G51" s="129">
        <f t="shared" ref="G51" si="16">G32/G$11</f>
        <v>1.5239536050764405E-2</v>
      </c>
      <c r="H51" s="617"/>
      <c r="I51" s="389">
        <f>I32/I$11</f>
        <v>-8.7097497950684103E-4</v>
      </c>
      <c r="J51" s="706" t="s">
        <v>14</v>
      </c>
      <c r="K51" s="129">
        <f t="shared" ref="K51" si="17">K32/K$11</f>
        <v>-1.9910500883118581E-3</v>
      </c>
      <c r="L51" s="617"/>
      <c r="M51" s="389">
        <f>M32/M$11</f>
        <v>2.2129942181221211E-2</v>
      </c>
      <c r="N51" s="707">
        <f>N32/N$11</f>
        <v>-2.252176310408744</v>
      </c>
      <c r="O51" s="129">
        <f t="shared" ref="O51" si="18">O32/O$11</f>
        <v>2.1602004459496258E-2</v>
      </c>
      <c r="P51" s="617"/>
      <c r="Q51" s="389">
        <f>Q32/Q$11</f>
        <v>1.5642759300723945E-2</v>
      </c>
      <c r="R51" s="707">
        <f>R32/R$11</f>
        <v>-1.6465731048302925</v>
      </c>
      <c r="S51" s="129">
        <f t="shared" ref="S51" si="19">S32/S$11</f>
        <v>1.4484509262360288E-2</v>
      </c>
      <c r="T51" s="617"/>
      <c r="U51" s="389">
        <f>U32/U$11</f>
        <v>1.9956662758414616E-2</v>
      </c>
      <c r="V51" s="707">
        <f>V32/V$11</f>
        <v>-1.0049009074071864</v>
      </c>
      <c r="W51" s="129">
        <f t="shared" ref="W51" si="20">W32/W$11</f>
        <v>1.9225641948192675E-2</v>
      </c>
      <c r="X51" s="617"/>
      <c r="Y51" s="389">
        <f>Y32/Y$11</f>
        <v>8.7604914097420983E-3</v>
      </c>
      <c r="Z51" s="707">
        <f>Z32/Z$11</f>
        <v>-0.91838672739741778</v>
      </c>
      <c r="AA51" s="129">
        <f t="shared" ref="AA51" si="21">AA32/AA$11</f>
        <v>8.0215693578862147E-3</v>
      </c>
      <c r="AB51" s="617"/>
      <c r="AC51" s="389">
        <f>AC32/AC$11</f>
        <v>7.4774777068591447E-3</v>
      </c>
      <c r="AD51" s="707">
        <f>AD32/AD$11</f>
        <v>-1.0822991069813024</v>
      </c>
      <c r="AE51" s="129">
        <f t="shared" ref="AE51" si="22">AE32/AE$11</f>
        <v>6.4851308394964502E-3</v>
      </c>
      <c r="AF51" s="617"/>
      <c r="AG51" s="389">
        <f>AG32/AG$11</f>
        <v>1.7009199779314192E-2</v>
      </c>
      <c r="AH51" s="707">
        <f>AH32/AH$11</f>
        <v>-1.3578169383512735</v>
      </c>
      <c r="AI51" s="129">
        <f t="shared" ref="AI51" si="23">AI32/AI$11</f>
        <v>1.5719938901233112E-2</v>
      </c>
      <c r="AJ51" s="617"/>
      <c r="AK51" s="389">
        <f>AK32/AK$11</f>
        <v>1.4047740222310054E-2</v>
      </c>
      <c r="AL51" s="707">
        <f>AL32/AL$11</f>
        <v>-0.59627620813027371</v>
      </c>
      <c r="AM51" s="129">
        <f t="shared" ref="AM51" si="24">AM32/AM$11</f>
        <v>1.3105318753234849E-2</v>
      </c>
      <c r="AN51" s="617"/>
      <c r="AO51" s="389">
        <f>AO32/AO$11</f>
        <v>1.7554166532502743E-2</v>
      </c>
      <c r="AP51" s="707">
        <f>AP32/AP$11</f>
        <v>-0.3481330029826093</v>
      </c>
      <c r="AQ51" s="129">
        <f t="shared" ref="AQ51" si="25">AQ32/AQ$11</f>
        <v>1.6940464992985925E-2</v>
      </c>
      <c r="AR51" s="617"/>
      <c r="AS51" s="389">
        <f>AS32/AS$11</f>
        <v>7.7204623131378906E-3</v>
      </c>
      <c r="AT51" s="707">
        <f>AT32/AT$11</f>
        <v>-0.45684245159618492</v>
      </c>
      <c r="AU51" s="129">
        <f t="shared" ref="AU51" si="26">AU32/AU$11</f>
        <v>7.1155384597784933E-3</v>
      </c>
      <c r="AV51" s="617"/>
      <c r="AW51" s="389">
        <f>AW32/AW$11</f>
        <v>2.2979524463459227E-2</v>
      </c>
      <c r="AX51" s="707">
        <f>AX32/AX$11</f>
        <v>0.81980683787388653</v>
      </c>
      <c r="AY51" s="129">
        <f t="shared" ref="AY51" si="27">AY32/AY$11</f>
        <v>2.23631550749788E-2</v>
      </c>
      <c r="AZ51" s="617"/>
      <c r="BA51" s="389">
        <f>BA32/BA$11</f>
        <v>1.1535336591030117E-2</v>
      </c>
      <c r="BB51" s="707">
        <f>BB32/BB$11</f>
        <v>-0.71560874265349284</v>
      </c>
      <c r="BC51" s="129">
        <f t="shared" ref="BC51" si="28">BC32/BC$11</f>
        <v>1.0857700125262215E-2</v>
      </c>
      <c r="BD51" s="617"/>
      <c r="BE51" s="389">
        <f>BE32/BE$11</f>
        <v>6.1128168019602596E-3</v>
      </c>
      <c r="BF51" s="707">
        <f>BF32/BF$11</f>
        <v>-1.0637900115358003</v>
      </c>
      <c r="BG51" s="129">
        <f t="shared" ref="BG51" si="29">BG32/BG$11</f>
        <v>5.3625471393342313E-3</v>
      </c>
      <c r="BH51" s="617"/>
      <c r="BI51" s="389">
        <f>BI32/BI$11</f>
        <v>4.1443247536397519E-2</v>
      </c>
      <c r="BJ51" s="707">
        <f>BJ32/BJ$11</f>
        <v>-0.49298405657264066</v>
      </c>
      <c r="BK51" s="129">
        <f t="shared" ref="BK51" si="30">BK32/BK$11</f>
        <v>4.0478186556321377E-2</v>
      </c>
      <c r="BL51" s="617"/>
      <c r="BM51" s="389">
        <f>BM32/BM$11</f>
        <v>4.6956807949374353E-2</v>
      </c>
      <c r="BN51" s="707">
        <f>BN32/BN$11</f>
        <v>-0.23937995774807824</v>
      </c>
      <c r="BO51" s="129">
        <f t="shared" ref="BO51" si="31">BO32/BO$11</f>
        <v>4.6215918302665485E-2</v>
      </c>
    </row>
    <row r="52" spans="1:67" s="134" customFormat="1" x14ac:dyDescent="0.25">
      <c r="A52" s="391" t="s">
        <v>80</v>
      </c>
      <c r="B52" s="129"/>
      <c r="C52" s="388"/>
      <c r="D52" s="1003"/>
      <c r="E52" s="389">
        <f>E36/E$11</f>
        <v>2.6808939844223965E-2</v>
      </c>
      <c r="F52" s="706" t="s">
        <v>14</v>
      </c>
      <c r="G52" s="129">
        <f t="shared" ref="G52" si="32">G36/G$11</f>
        <v>2.6567336318592021E-2</v>
      </c>
      <c r="H52" s="617"/>
      <c r="I52" s="389">
        <f>I36/I$11</f>
        <v>1.446992912942271E-2</v>
      </c>
      <c r="J52" s="706" t="s">
        <v>14</v>
      </c>
      <c r="K52" s="129">
        <f t="shared" ref="K52" si="33">K36/K$11</f>
        <v>1.3535911018788682E-2</v>
      </c>
      <c r="L52" s="617"/>
      <c r="M52" s="389">
        <f>M36/M$11</f>
        <v>3.3738166660365464E-2</v>
      </c>
      <c r="N52" s="707">
        <f>N36/N$11</f>
        <v>-1.5989895656264055</v>
      </c>
      <c r="O52" s="129">
        <f t="shared" ref="O52" si="34">O36/O$11</f>
        <v>3.3359159410045094E-2</v>
      </c>
      <c r="P52" s="617"/>
      <c r="Q52" s="389">
        <f>Q36/Q$11</f>
        <v>2.5499896293314169E-2</v>
      </c>
      <c r="R52" s="707">
        <f>R36/R$11</f>
        <v>-1.4680647411511092</v>
      </c>
      <c r="S52" s="129">
        <f t="shared" ref="S52" si="35">S36/S$11</f>
        <v>2.4459164258475257E-2</v>
      </c>
      <c r="T52" s="617"/>
      <c r="U52" s="389">
        <f>U36/U$11</f>
        <v>2.8368313056125718E-2</v>
      </c>
      <c r="V52" s="707">
        <f>V36/V$11</f>
        <v>-0.78166859754583351</v>
      </c>
      <c r="W52" s="129">
        <f t="shared" ref="W52" si="36">W36/W$11</f>
        <v>2.77905217064436E-2</v>
      </c>
      <c r="X52" s="617"/>
      <c r="Y52" s="389">
        <f>Y36/Y$11</f>
        <v>1.7677210776061183E-2</v>
      </c>
      <c r="Z52" s="707">
        <f>Z36/Z$11</f>
        <v>-0.73377169956383503</v>
      </c>
      <c r="AA52" s="129">
        <f t="shared" ref="AA52" si="37">AA36/AA$11</f>
        <v>1.7078317569642901E-2</v>
      </c>
      <c r="AB52" s="617"/>
      <c r="AC52" s="389">
        <f>AC36/AC$11</f>
        <v>1.4957408398133542E-2</v>
      </c>
      <c r="AD52" s="707">
        <f>AD36/AD$11</f>
        <v>-0.92184448941193187</v>
      </c>
      <c r="AE52" s="129">
        <f t="shared" ref="AE52" si="38">AE36/AE$11</f>
        <v>1.4104359762575585E-2</v>
      </c>
      <c r="AF52" s="617"/>
      <c r="AG52" s="389">
        <f>AG36/AG$11</f>
        <v>2.4219285652460131E-2</v>
      </c>
      <c r="AH52" s="707">
        <f>AH36/AH$11</f>
        <v>-1.20883576112535</v>
      </c>
      <c r="AI52" s="129">
        <f t="shared" ref="AI52" si="39">AI36/AI$11</f>
        <v>2.3062972437108632E-2</v>
      </c>
      <c r="AJ52" s="617"/>
      <c r="AK52" s="389">
        <f>AK36/AK$11</f>
        <v>2.1609113004971349E-2</v>
      </c>
      <c r="AL52" s="707">
        <f>AL36/AL$11</f>
        <v>-0.49254945360467561</v>
      </c>
      <c r="AM52" s="129">
        <f t="shared" ref="AM52" si="40">AM36/AM$11</f>
        <v>2.0815183694168789E-2</v>
      </c>
      <c r="AN52" s="617"/>
      <c r="AO52" s="389">
        <f>AO36/AO$11</f>
        <v>2.4920921048727486E-2</v>
      </c>
      <c r="AP52" s="707">
        <f>AP36/AP$11</f>
        <v>-0.26193019489415853</v>
      </c>
      <c r="AQ52" s="129">
        <f t="shared" ref="AQ52" si="41">AQ36/AQ$11</f>
        <v>2.4439523323727463E-2</v>
      </c>
      <c r="AR52" s="617"/>
      <c r="AS52" s="389">
        <f>AS36/AS$11</f>
        <v>1.4798077906061904E-2</v>
      </c>
      <c r="AT52" s="707">
        <f>AT36/AT$11</f>
        <v>-0.35193961225389253</v>
      </c>
      <c r="AU52" s="129">
        <f t="shared" ref="AU52" si="42">AU36/AU$11</f>
        <v>1.4320535747483629E-2</v>
      </c>
      <c r="AV52" s="617"/>
      <c r="AW52" s="389">
        <f>AW36/AW$11</f>
        <v>3.265750636998617E-2</v>
      </c>
      <c r="AX52" s="707">
        <f>AX36/AX$11</f>
        <v>0.61098672090245865</v>
      </c>
      <c r="AY52" s="129">
        <f t="shared" ref="AY52" si="43">AY36/AY$11</f>
        <v>3.2210151694383911E-2</v>
      </c>
      <c r="AZ52" s="617"/>
      <c r="BA52" s="389">
        <f>BA36/BA$11</f>
        <v>2.1526098876230759E-2</v>
      </c>
      <c r="BB52" s="707">
        <f>BB36/BB$11</f>
        <v>-0.50080120606989065</v>
      </c>
      <c r="BC52" s="129">
        <f t="shared" ref="BC52" si="44">BC36/BC$11</f>
        <v>2.103933423219282E-2</v>
      </c>
      <c r="BD52" s="617"/>
      <c r="BE52" s="389">
        <f>BE36/BE$11</f>
        <v>1.7998952959658827E-2</v>
      </c>
      <c r="BF52" s="707">
        <f>BF36/BF$11</f>
        <v>-0.75629287328663475</v>
      </c>
      <c r="BG52" s="129">
        <f t="shared" ref="BG52" si="45">BG36/BG$11</f>
        <v>1.745598059631398E-2</v>
      </c>
      <c r="BH52" s="617"/>
      <c r="BI52" s="389">
        <f>BI36/BI$11</f>
        <v>5.1252083988640382E-2</v>
      </c>
      <c r="BJ52" s="707">
        <f>BJ36/BJ$11</f>
        <v>-0.37348504470577054</v>
      </c>
      <c r="BK52" s="129">
        <f t="shared" ref="BK52" si="46">BK36/BK$11</f>
        <v>5.0485099917016461E-2</v>
      </c>
      <c r="BL52" s="617"/>
      <c r="BM52" s="389">
        <f>BM36/BM$11</f>
        <v>5.7786407423923547E-2</v>
      </c>
      <c r="BN52" s="707">
        <f>BN36/BN$11</f>
        <v>-0.12277072613111435</v>
      </c>
      <c r="BO52" s="129">
        <f t="shared" ref="BO52" si="47">BO36/BO$11</f>
        <v>5.7319220087485953E-2</v>
      </c>
    </row>
    <row r="53" spans="1:67" x14ac:dyDescent="0.25">
      <c r="A53" s="936"/>
      <c r="B53" s="1019"/>
      <c r="C53" s="909"/>
      <c r="D53" s="909"/>
      <c r="E53" s="143"/>
      <c r="F53" s="144"/>
      <c r="G53" s="701"/>
      <c r="I53" s="143"/>
      <c r="J53" s="144"/>
      <c r="K53" s="701"/>
      <c r="M53" s="143"/>
      <c r="N53" s="144"/>
      <c r="O53" s="701"/>
      <c r="Q53" s="143"/>
      <c r="R53" s="144"/>
      <c r="S53" s="701"/>
      <c r="U53" s="143"/>
      <c r="V53" s="144"/>
      <c r="W53" s="701"/>
      <c r="Y53" s="143"/>
      <c r="Z53" s="144"/>
      <c r="AA53" s="701"/>
      <c r="AC53" s="143"/>
      <c r="AD53" s="144"/>
      <c r="AE53" s="701"/>
      <c r="AG53" s="143"/>
      <c r="AH53" s="144"/>
      <c r="AI53" s="701"/>
      <c r="AK53" s="143"/>
      <c r="AL53" s="144"/>
      <c r="AM53" s="701"/>
      <c r="AO53" s="143"/>
      <c r="AP53" s="144"/>
      <c r="AQ53" s="701"/>
      <c r="AS53" s="143"/>
      <c r="AT53" s="144"/>
      <c r="AU53" s="701"/>
      <c r="AW53" s="143"/>
      <c r="AX53" s="144"/>
      <c r="AY53" s="701"/>
      <c r="BA53" s="143"/>
      <c r="BB53" s="144"/>
      <c r="BC53" s="701"/>
      <c r="BE53" s="143"/>
      <c r="BF53" s="144"/>
      <c r="BG53" s="701"/>
      <c r="BI53" s="143"/>
      <c r="BJ53" s="144"/>
      <c r="BK53" s="701"/>
      <c r="BM53" s="143"/>
      <c r="BN53" s="144"/>
      <c r="BO53" s="701"/>
    </row>
    <row r="54" spans="1:67" ht="15" customHeight="1" x14ac:dyDescent="0.25">
      <c r="A54" s="826"/>
      <c r="B54" s="826"/>
      <c r="C54" s="873"/>
      <c r="D54" s="873"/>
    </row>
    <row r="55" spans="1:67" x14ac:dyDescent="0.25">
      <c r="A55" s="822" t="s">
        <v>156</v>
      </c>
      <c r="B55" s="823"/>
      <c r="C55" s="874"/>
      <c r="D55" s="291"/>
      <c r="E55" s="819" t="str">
        <f>E7</f>
        <v>1Q20</v>
      </c>
      <c r="F55" s="820"/>
      <c r="G55" s="828"/>
      <c r="H55" s="691"/>
      <c r="I55" s="819" t="str">
        <f>I7</f>
        <v>2Q20</v>
      </c>
      <c r="J55" s="820"/>
      <c r="K55" s="828"/>
      <c r="L55" s="691"/>
      <c r="M55" s="819" t="str">
        <f>M7</f>
        <v>3Q20</v>
      </c>
      <c r="N55" s="820"/>
      <c r="O55" s="828"/>
      <c r="P55" s="691"/>
      <c r="Q55" s="819" t="str">
        <f>Q7</f>
        <v>4Q20</v>
      </c>
      <c r="R55" s="820"/>
      <c r="S55" s="828"/>
      <c r="T55" s="691"/>
      <c r="U55" s="819" t="str">
        <f>U7</f>
        <v>1Q21</v>
      </c>
      <c r="V55" s="820"/>
      <c r="W55" s="828"/>
      <c r="X55" s="691"/>
      <c r="Y55" s="819" t="str">
        <f>Y7</f>
        <v>2Q21</v>
      </c>
      <c r="Z55" s="820"/>
      <c r="AA55" s="828"/>
      <c r="AB55" s="691"/>
      <c r="AC55" s="819" t="str">
        <f>AC7</f>
        <v>3Q21</v>
      </c>
      <c r="AD55" s="820"/>
      <c r="AE55" s="828"/>
      <c r="AF55" s="691"/>
      <c r="AG55" s="819" t="str">
        <f>AG7</f>
        <v>4Q21</v>
      </c>
      <c r="AH55" s="820"/>
      <c r="AI55" s="828"/>
      <c r="AJ55" s="691"/>
      <c r="AK55" s="819" t="str">
        <f>AK7</f>
        <v>1Q22</v>
      </c>
      <c r="AL55" s="820"/>
      <c r="AM55" s="828"/>
      <c r="AN55" s="691"/>
      <c r="AO55" s="819" t="str">
        <f>AO7</f>
        <v>2Q22</v>
      </c>
      <c r="AP55" s="820"/>
      <c r="AQ55" s="828"/>
      <c r="AR55" s="691"/>
      <c r="AS55" s="819" t="str">
        <f>AS7</f>
        <v>3Q22</v>
      </c>
      <c r="AT55" s="820"/>
      <c r="AU55" s="828"/>
      <c r="AV55" s="691"/>
      <c r="AW55" s="819" t="str">
        <f>AW7</f>
        <v>4Q22</v>
      </c>
      <c r="AX55" s="820"/>
      <c r="AY55" s="828"/>
      <c r="AZ55" s="691"/>
      <c r="BA55" s="819" t="str">
        <f>BA7</f>
        <v>1Q23</v>
      </c>
      <c r="BB55" s="820"/>
      <c r="BC55" s="828"/>
      <c r="BD55" s="691"/>
      <c r="BE55" s="819" t="str">
        <f>BE7</f>
        <v>2Q23</v>
      </c>
      <c r="BF55" s="820"/>
      <c r="BG55" s="828"/>
      <c r="BH55" s="691"/>
      <c r="BI55" s="819" t="str">
        <f>BI7</f>
        <v>3Q23</v>
      </c>
      <c r="BJ55" s="820"/>
      <c r="BK55" s="828"/>
      <c r="BL55" s="691"/>
      <c r="BM55" s="819" t="str">
        <f>BM7</f>
        <v>4Q23</v>
      </c>
      <c r="BN55" s="820"/>
      <c r="BO55" s="828"/>
    </row>
    <row r="56" spans="1:67" s="28" customFormat="1" x14ac:dyDescent="0.25">
      <c r="A56" s="824"/>
      <c r="B56" s="825"/>
      <c r="C56" s="878"/>
      <c r="D56" s="295"/>
      <c r="E56" s="18" t="str">
        <f>E8</f>
        <v>Reported</v>
      </c>
      <c r="F56" s="19" t="str">
        <f>F8</f>
        <v>abastece aí</v>
      </c>
      <c r="G56" s="692" t="str">
        <f>G8</f>
        <v>Re-presented</v>
      </c>
      <c r="H56" s="693"/>
      <c r="I56" s="18" t="str">
        <f>I8</f>
        <v>Reported</v>
      </c>
      <c r="J56" s="19" t="str">
        <f>J8</f>
        <v>abastece aí</v>
      </c>
      <c r="K56" s="692" t="str">
        <f>K8</f>
        <v>Re-presented</v>
      </c>
      <c r="L56" s="693"/>
      <c r="M56" s="18" t="str">
        <f>M8</f>
        <v>Reported</v>
      </c>
      <c r="N56" s="19" t="str">
        <f>N8</f>
        <v>abastece aí</v>
      </c>
      <c r="O56" s="692" t="str">
        <f>O8</f>
        <v>Re-presented</v>
      </c>
      <c r="P56" s="693"/>
      <c r="Q56" s="18" t="str">
        <f>Q8</f>
        <v>Reported</v>
      </c>
      <c r="R56" s="19" t="str">
        <f>R8</f>
        <v>abastece aí</v>
      </c>
      <c r="S56" s="692" t="str">
        <f>S8</f>
        <v>Re-presented</v>
      </c>
      <c r="T56" s="693"/>
      <c r="U56" s="18" t="str">
        <f>U8</f>
        <v>Reported</v>
      </c>
      <c r="V56" s="19" t="str">
        <f>V8</f>
        <v>abastece aí</v>
      </c>
      <c r="W56" s="692" t="str">
        <f>W8</f>
        <v>Re-presented</v>
      </c>
      <c r="X56" s="693"/>
      <c r="Y56" s="18" t="str">
        <f>Y8</f>
        <v>Reported</v>
      </c>
      <c r="Z56" s="19" t="str">
        <f>Z8</f>
        <v>abastece aí</v>
      </c>
      <c r="AA56" s="692" t="str">
        <f>AA8</f>
        <v>Re-presented</v>
      </c>
      <c r="AB56" s="693"/>
      <c r="AC56" s="18" t="str">
        <f>AC8</f>
        <v>Reported</v>
      </c>
      <c r="AD56" s="19" t="str">
        <f>AD8</f>
        <v>abastece aí</v>
      </c>
      <c r="AE56" s="692" t="str">
        <f>AE8</f>
        <v>Re-presented</v>
      </c>
      <c r="AF56" s="693"/>
      <c r="AG56" s="18" t="str">
        <f>AG8</f>
        <v>Reported</v>
      </c>
      <c r="AH56" s="19" t="str">
        <f>AH8</f>
        <v>abastece aí</v>
      </c>
      <c r="AI56" s="692" t="str">
        <f>AI8</f>
        <v>Re-presented</v>
      </c>
      <c r="AJ56" s="693"/>
      <c r="AK56" s="18" t="str">
        <f>AK8</f>
        <v>Reported</v>
      </c>
      <c r="AL56" s="19" t="str">
        <f>AL8</f>
        <v>abastece aí</v>
      </c>
      <c r="AM56" s="692" t="str">
        <f>AM8</f>
        <v>Re-presented</v>
      </c>
      <c r="AN56" s="693"/>
      <c r="AO56" s="18" t="str">
        <f>AO8</f>
        <v>Reported</v>
      </c>
      <c r="AP56" s="19" t="str">
        <f>AP8</f>
        <v>abastece aí</v>
      </c>
      <c r="AQ56" s="692" t="str">
        <f>AQ8</f>
        <v>Re-presented</v>
      </c>
      <c r="AR56" s="693"/>
      <c r="AS56" s="18" t="str">
        <f>AS8</f>
        <v>Reported</v>
      </c>
      <c r="AT56" s="19" t="str">
        <f>AT8</f>
        <v>abastece aí</v>
      </c>
      <c r="AU56" s="692" t="str">
        <f>AU8</f>
        <v>Re-presented</v>
      </c>
      <c r="AV56" s="693"/>
      <c r="AW56" s="18" t="str">
        <f>AW8</f>
        <v>Reported</v>
      </c>
      <c r="AX56" s="19" t="str">
        <f>AX8</f>
        <v>abastece aí</v>
      </c>
      <c r="AY56" s="692" t="str">
        <f>AY8</f>
        <v>Re-presented</v>
      </c>
      <c r="AZ56" s="693"/>
      <c r="BA56" s="18" t="str">
        <f>BA8</f>
        <v>Reported</v>
      </c>
      <c r="BB56" s="19" t="str">
        <f>BB8</f>
        <v>abastece aí</v>
      </c>
      <c r="BC56" s="692" t="str">
        <f>BC8</f>
        <v>Re-presented</v>
      </c>
      <c r="BD56" s="693"/>
      <c r="BE56" s="18" t="str">
        <f>BE8</f>
        <v>Reported</v>
      </c>
      <c r="BF56" s="19" t="str">
        <f>BF8</f>
        <v>abastece aí</v>
      </c>
      <c r="BG56" s="692" t="str">
        <f>BG8</f>
        <v>Re-presented</v>
      </c>
      <c r="BH56" s="693"/>
      <c r="BI56" s="18" t="str">
        <f>BI8</f>
        <v>Reported</v>
      </c>
      <c r="BJ56" s="19" t="str">
        <f>BJ8</f>
        <v>abastece aí</v>
      </c>
      <c r="BK56" s="692" t="str">
        <f>BK8</f>
        <v>Re-presented</v>
      </c>
      <c r="BL56" s="693"/>
      <c r="BM56" s="18" t="str">
        <f>BM8</f>
        <v>Reported</v>
      </c>
      <c r="BN56" s="19" t="str">
        <f>BN8</f>
        <v>abastece aí</v>
      </c>
      <c r="BO56" s="692" t="str">
        <f>BO8</f>
        <v>Re-presented</v>
      </c>
    </row>
    <row r="57" spans="1:67" ht="6" customHeight="1" x14ac:dyDescent="0.25">
      <c r="E57" s="2"/>
      <c r="F57" s="2"/>
      <c r="G57" s="2"/>
      <c r="I57" s="2"/>
      <c r="J57" s="2"/>
      <c r="K57" s="2"/>
      <c r="M57" s="2"/>
      <c r="N57" s="2"/>
      <c r="O57" s="2"/>
      <c r="Q57" s="2"/>
      <c r="R57" s="2"/>
      <c r="S57" s="2"/>
      <c r="U57" s="2"/>
      <c r="V57" s="2"/>
      <c r="W57" s="2"/>
      <c r="Y57" s="2"/>
      <c r="Z57" s="2"/>
      <c r="AA57" s="2"/>
      <c r="AC57" s="2"/>
      <c r="AD57" s="2"/>
      <c r="AE57" s="2"/>
      <c r="AG57" s="2"/>
      <c r="AH57" s="2"/>
      <c r="AI57" s="2"/>
      <c r="AK57" s="2"/>
      <c r="AL57" s="2"/>
      <c r="AM57" s="2"/>
      <c r="AO57" s="2"/>
      <c r="AP57" s="2"/>
      <c r="AQ57" s="2"/>
      <c r="AS57" s="2"/>
      <c r="AT57" s="2"/>
      <c r="AU57" s="2"/>
      <c r="AW57" s="2"/>
      <c r="AX57" s="2"/>
      <c r="AY57" s="2"/>
      <c r="BA57" s="2"/>
      <c r="BB57" s="2"/>
      <c r="BC57" s="2"/>
      <c r="BE57" s="2"/>
      <c r="BF57" s="2"/>
      <c r="BG57" s="2"/>
      <c r="BI57" s="2"/>
      <c r="BJ57" s="2"/>
      <c r="BK57" s="2"/>
      <c r="BM57" s="2"/>
      <c r="BN57" s="2"/>
      <c r="BO57" s="2"/>
    </row>
    <row r="58" spans="1:67" x14ac:dyDescent="0.25">
      <c r="A58" s="156"/>
      <c r="B58" s="157"/>
      <c r="E58" s="158"/>
      <c r="F58" s="159"/>
      <c r="G58" s="708"/>
      <c r="I58" s="158"/>
      <c r="J58" s="159"/>
      <c r="K58" s="708"/>
      <c r="M58" s="158"/>
      <c r="N58" s="159"/>
      <c r="O58" s="708"/>
      <c r="Q58" s="158"/>
      <c r="R58" s="159"/>
      <c r="S58" s="708"/>
      <c r="U58" s="158"/>
      <c r="V58" s="159"/>
      <c r="W58" s="708"/>
      <c r="Y58" s="158"/>
      <c r="Z58" s="159"/>
      <c r="AA58" s="708"/>
      <c r="AC58" s="158"/>
      <c r="AD58" s="159"/>
      <c r="AE58" s="708"/>
      <c r="AG58" s="158"/>
      <c r="AH58" s="159"/>
      <c r="AI58" s="708"/>
      <c r="AK58" s="158"/>
      <c r="AL58" s="159"/>
      <c r="AM58" s="708"/>
      <c r="AO58" s="158"/>
      <c r="AP58" s="159"/>
      <c r="AQ58" s="708"/>
      <c r="AS58" s="158"/>
      <c r="AT58" s="159"/>
      <c r="AU58" s="708"/>
      <c r="AW58" s="158"/>
      <c r="AX58" s="159"/>
      <c r="AY58" s="708"/>
      <c r="BA58" s="158"/>
      <c r="BB58" s="159"/>
      <c r="BC58" s="708"/>
      <c r="BE58" s="158"/>
      <c r="BF58" s="159"/>
      <c r="BG58" s="708"/>
      <c r="BI58" s="158"/>
      <c r="BJ58" s="159"/>
      <c r="BK58" s="708"/>
      <c r="BM58" s="158"/>
      <c r="BN58" s="159"/>
      <c r="BO58" s="708"/>
    </row>
    <row r="59" spans="1:67" s="113" customFormat="1" x14ac:dyDescent="0.25">
      <c r="A59" s="163" t="s">
        <v>5</v>
      </c>
      <c r="B59" s="164"/>
      <c r="C59" s="399"/>
      <c r="D59" s="904"/>
      <c r="E59" s="400">
        <f>SUM(E60:E62)</f>
        <v>195.99394416000007</v>
      </c>
      <c r="F59" s="709">
        <f>SUM(F60:F62)</f>
        <v>7.0454060799999993</v>
      </c>
      <c r="G59" s="710">
        <f>SUM(G60:G62)</f>
        <v>203.03935024000006</v>
      </c>
      <c r="H59" s="399"/>
      <c r="I59" s="400">
        <f>SUM(I60:I62)</f>
        <v>200.87921458</v>
      </c>
      <c r="J59" s="709">
        <f>SUM(J60:J62)</f>
        <v>5.0552548100000001</v>
      </c>
      <c r="K59" s="710">
        <f>SUM(K60:K62)</f>
        <v>205.93446939</v>
      </c>
      <c r="L59" s="399"/>
      <c r="M59" s="400">
        <f>SUM(M60:M62)</f>
        <v>108.68039985377499</v>
      </c>
      <c r="N59" s="709">
        <f>SUM(N60:N62)</f>
        <v>2.8145106500000017</v>
      </c>
      <c r="O59" s="710">
        <f>SUM(O60:O62)</f>
        <v>111.49491050377499</v>
      </c>
      <c r="P59" s="399"/>
      <c r="Q59" s="400">
        <f>SUM(Q60:Q62)</f>
        <v>182.63420433000013</v>
      </c>
      <c r="R59" s="709">
        <f>SUM(R60:R62)</f>
        <v>15.047001170000003</v>
      </c>
      <c r="S59" s="710">
        <f>SUM(S60:S62)</f>
        <v>197.68120550000012</v>
      </c>
      <c r="T59" s="399"/>
      <c r="U59" s="400">
        <f>SUM(U60:U62)</f>
        <v>38.366180579525079</v>
      </c>
      <c r="V59" s="709">
        <f>SUM(V60:V62)</f>
        <v>7.6172822700000005</v>
      </c>
      <c r="W59" s="710">
        <f>SUM(W60:W62)</f>
        <v>45.983462849525068</v>
      </c>
      <c r="X59" s="399"/>
      <c r="Y59" s="400">
        <f>SUM(Y60:Y62)</f>
        <v>109.57265237243215</v>
      </c>
      <c r="Z59" s="709">
        <f>SUM(Z60:Z62)</f>
        <v>8.6321118499999994</v>
      </c>
      <c r="AA59" s="710">
        <f>SUM(AA60:AA62)</f>
        <v>118.20476422243213</v>
      </c>
      <c r="AB59" s="399"/>
      <c r="AC59" s="400">
        <f>SUM(AC60:AC62)</f>
        <v>243.87571766000008</v>
      </c>
      <c r="AD59" s="709">
        <f>SUM(AD60:AD62)</f>
        <v>9.5208679600000004</v>
      </c>
      <c r="AE59" s="710">
        <f>SUM(AE60:AE62)</f>
        <v>253.39658562000011</v>
      </c>
      <c r="AF59" s="399"/>
      <c r="AG59" s="400">
        <f>SUM(AG60:AG62)</f>
        <v>414.90425453999973</v>
      </c>
      <c r="AH59" s="709">
        <f>SUM(AH60:AH62)</f>
        <v>9.6893774099999987</v>
      </c>
      <c r="AI59" s="710">
        <f>SUM(AI60:AI62)</f>
        <v>424.59363194999975</v>
      </c>
      <c r="AJ59" s="399"/>
      <c r="AK59" s="400">
        <f>SUM(AK60:AK62)</f>
        <v>167.96815664999988</v>
      </c>
      <c r="AL59" s="709">
        <f>SUM(AL60:AL62)</f>
        <v>8.7950808479999996</v>
      </c>
      <c r="AM59" s="710">
        <f>SUM(AM60:AM62)</f>
        <v>176.76323749799988</v>
      </c>
      <c r="AN59" s="399"/>
      <c r="AO59" s="400">
        <f>SUM(AO60:AO62)</f>
        <v>284.62400018</v>
      </c>
      <c r="AP59" s="709">
        <f>SUM(AP60:AP62)</f>
        <v>6.9773095400000003</v>
      </c>
      <c r="AQ59" s="710">
        <f>SUM(AQ60:AQ62)</f>
        <v>291.60130972000002</v>
      </c>
      <c r="AR59" s="399"/>
      <c r="AS59" s="400">
        <f>SUM(AS60:AS62)</f>
        <v>352.08222179999996</v>
      </c>
      <c r="AT59" s="709">
        <f>SUM(AT60:AT62)</f>
        <v>7.833323</v>
      </c>
      <c r="AU59" s="710">
        <f>SUM(AU60:AU62)</f>
        <v>359.91554479999996</v>
      </c>
      <c r="AV59" s="399"/>
      <c r="AW59" s="400">
        <f>SUM(AW60:AW62)</f>
        <v>325.23572452000172</v>
      </c>
      <c r="AX59" s="709">
        <f>SUM(AX60:AX62)</f>
        <v>8.6235562510000019</v>
      </c>
      <c r="AY59" s="710">
        <f>SUM(AY60:AY62)</f>
        <v>333.85928077100175</v>
      </c>
      <c r="AZ59" s="399"/>
      <c r="BA59" s="400">
        <f>SUM(BA60:BA62)</f>
        <v>197.76706969999992</v>
      </c>
      <c r="BB59" s="709">
        <f>SUM(BB60:BB62)</f>
        <v>8.119004180000001</v>
      </c>
      <c r="BC59" s="710">
        <f>SUM(BC60:BC62)</f>
        <v>205.88607387999991</v>
      </c>
      <c r="BD59" s="399"/>
      <c r="BE59" s="400">
        <f>SUM(BE60:BE62)</f>
        <v>262.51201319000035</v>
      </c>
      <c r="BF59" s="709">
        <f>SUM(BF60:BF62)</f>
        <v>7.5574390000000005</v>
      </c>
      <c r="BG59" s="710">
        <f>SUM(BG60:BG62)</f>
        <v>270.06945219000033</v>
      </c>
      <c r="BH59" s="399"/>
      <c r="BI59" s="400">
        <f>SUM(BI60:BI62)</f>
        <v>95.262238699999898</v>
      </c>
      <c r="BJ59" s="709">
        <f>SUM(BJ60:BJ62)</f>
        <v>7.1028696799999995</v>
      </c>
      <c r="BK59" s="710">
        <f>SUM(BK60:BK62)</f>
        <v>102.3651083799999</v>
      </c>
      <c r="BL59" s="399"/>
      <c r="BM59" s="400">
        <f>SUM(BM60:BM62)</f>
        <v>587.61820238999996</v>
      </c>
      <c r="BN59" s="709">
        <f>SUM(BN60:BN62)</f>
        <v>10.684462333333332</v>
      </c>
      <c r="BO59" s="710">
        <f>SUM(BO60:BO62)</f>
        <v>598.30266472333335</v>
      </c>
    </row>
    <row r="60" spans="1:67" ht="15" customHeight="1" x14ac:dyDescent="0.25">
      <c r="A60" s="405" t="s">
        <v>83</v>
      </c>
      <c r="B60" s="406"/>
      <c r="C60" s="407"/>
      <c r="D60" s="899"/>
      <c r="E60" s="311">
        <v>50.633161749999999</v>
      </c>
      <c r="F60" s="696">
        <v>7.0454060799999993</v>
      </c>
      <c r="G60" s="697">
        <v>57.678567829999999</v>
      </c>
      <c r="I60" s="311">
        <v>33.839929300000009</v>
      </c>
      <c r="J60" s="696">
        <v>5.0552548100000001</v>
      </c>
      <c r="K60" s="697">
        <v>38.89518411000001</v>
      </c>
      <c r="M60" s="311">
        <v>35.646563403775005</v>
      </c>
      <c r="N60" s="696">
        <v>2.8145106500000017</v>
      </c>
      <c r="O60" s="697">
        <v>38.461074053775008</v>
      </c>
      <c r="Q60" s="311">
        <v>84.336938270000019</v>
      </c>
      <c r="R60" s="696">
        <v>15.047001170000003</v>
      </c>
      <c r="S60" s="697">
        <v>99.38393944000002</v>
      </c>
      <c r="U60" s="311">
        <v>45.951376684525023</v>
      </c>
      <c r="V60" s="696">
        <v>7.6172822700000005</v>
      </c>
      <c r="W60" s="697">
        <v>53.56865895452502</v>
      </c>
      <c r="Y60" s="311">
        <v>58.473070442432309</v>
      </c>
      <c r="Z60" s="696">
        <v>8.6321118499999994</v>
      </c>
      <c r="AA60" s="697">
        <v>67.105182292432303</v>
      </c>
      <c r="AC60" s="311">
        <v>124.45753817000002</v>
      </c>
      <c r="AD60" s="696">
        <v>9.5208679600000004</v>
      </c>
      <c r="AE60" s="697">
        <v>133.97840613000002</v>
      </c>
      <c r="AG60" s="311">
        <v>189.5263072599999</v>
      </c>
      <c r="AH60" s="696">
        <v>9.6893774099999987</v>
      </c>
      <c r="AI60" s="697">
        <v>199.21568466999989</v>
      </c>
      <c r="AK60" s="311">
        <v>76.32685253999999</v>
      </c>
      <c r="AL60" s="696">
        <v>8.7950808479999996</v>
      </c>
      <c r="AM60" s="697">
        <v>85.121933387999988</v>
      </c>
      <c r="AO60" s="311">
        <v>107.92369358000002</v>
      </c>
      <c r="AP60" s="696">
        <v>6.9773095400000003</v>
      </c>
      <c r="AQ60" s="697">
        <v>114.90100312000001</v>
      </c>
      <c r="AS60" s="311">
        <v>143.92462268</v>
      </c>
      <c r="AT60" s="696">
        <v>7.833323</v>
      </c>
      <c r="AU60" s="697">
        <v>151.75794568000001</v>
      </c>
      <c r="AW60" s="311">
        <v>113.11416801999998</v>
      </c>
      <c r="AX60" s="696">
        <v>8.6235562510000019</v>
      </c>
      <c r="AY60" s="697">
        <v>121.73772427099998</v>
      </c>
      <c r="BA60" s="311">
        <v>19.693870569999991</v>
      </c>
      <c r="BB60" s="696">
        <v>8.119004180000001</v>
      </c>
      <c r="BC60" s="697">
        <v>27.812874749999992</v>
      </c>
      <c r="BE60" s="311">
        <v>81.491434780000006</v>
      </c>
      <c r="BF60" s="696">
        <v>7.5574390000000005</v>
      </c>
      <c r="BG60" s="697">
        <v>89.048873780000008</v>
      </c>
      <c r="BI60" s="311">
        <v>-5.2254375800000235</v>
      </c>
      <c r="BJ60" s="696">
        <v>7.1028696799999995</v>
      </c>
      <c r="BK60" s="697">
        <v>1.8774320999999761</v>
      </c>
      <c r="BM60" s="311">
        <v>315.17649863000003</v>
      </c>
      <c r="BN60" s="696">
        <v>10.684462333333332</v>
      </c>
      <c r="BO60" s="697">
        <v>325.86096096333335</v>
      </c>
    </row>
    <row r="61" spans="1:67" ht="15" customHeight="1" x14ac:dyDescent="0.25">
      <c r="A61" s="405" t="s">
        <v>84</v>
      </c>
      <c r="B61" s="406"/>
      <c r="C61" s="407"/>
      <c r="D61" s="899"/>
      <c r="E61" s="311">
        <v>141.61746930000004</v>
      </c>
      <c r="F61" s="696">
        <v>0</v>
      </c>
      <c r="G61" s="697">
        <v>141.61746930000004</v>
      </c>
      <c r="I61" s="311">
        <v>90.149705760000003</v>
      </c>
      <c r="J61" s="696">
        <v>0</v>
      </c>
      <c r="K61" s="697">
        <v>90.149705760000003</v>
      </c>
      <c r="M61" s="311">
        <v>60.185330289999996</v>
      </c>
      <c r="N61" s="696">
        <v>0</v>
      </c>
      <c r="O61" s="697">
        <v>60.185330289999996</v>
      </c>
      <c r="Q61" s="311">
        <v>59.280667429999994</v>
      </c>
      <c r="R61" s="696">
        <v>0</v>
      </c>
      <c r="S61" s="697">
        <v>59.280667429999994</v>
      </c>
      <c r="U61" s="311">
        <v>35.880747130000003</v>
      </c>
      <c r="V61" s="696">
        <v>0</v>
      </c>
      <c r="W61" s="697">
        <v>35.880747130000003</v>
      </c>
      <c r="Y61" s="311">
        <v>47.751082089999862</v>
      </c>
      <c r="Z61" s="696">
        <v>0</v>
      </c>
      <c r="AA61" s="697">
        <v>47.751082089999862</v>
      </c>
      <c r="AC61" s="311">
        <v>138.99157902000002</v>
      </c>
      <c r="AD61" s="696">
        <v>0</v>
      </c>
      <c r="AE61" s="697">
        <v>138.99157902000002</v>
      </c>
      <c r="AG61" s="311">
        <v>197.63737899999987</v>
      </c>
      <c r="AH61" s="696">
        <v>0</v>
      </c>
      <c r="AI61" s="697">
        <v>197.63737899999987</v>
      </c>
      <c r="AK61" s="311">
        <v>124.74666025999991</v>
      </c>
      <c r="AL61" s="696">
        <v>0</v>
      </c>
      <c r="AM61" s="697">
        <v>124.74666025999991</v>
      </c>
      <c r="AO61" s="311">
        <v>186.22485706999996</v>
      </c>
      <c r="AP61" s="696">
        <v>0</v>
      </c>
      <c r="AQ61" s="697">
        <v>186.22485706999996</v>
      </c>
      <c r="AS61" s="311">
        <v>201.29031890999997</v>
      </c>
      <c r="AT61" s="696">
        <v>0</v>
      </c>
      <c r="AU61" s="697">
        <v>201.29031890999997</v>
      </c>
      <c r="AW61" s="311">
        <v>198.64495989000176</v>
      </c>
      <c r="AX61" s="696">
        <v>0</v>
      </c>
      <c r="AY61" s="697">
        <v>198.64495989000176</v>
      </c>
      <c r="BA61" s="311">
        <v>150.08542052999996</v>
      </c>
      <c r="BB61" s="696">
        <v>0</v>
      </c>
      <c r="BC61" s="697">
        <v>150.08542052999996</v>
      </c>
      <c r="BE61" s="311">
        <v>201.12908055000003</v>
      </c>
      <c r="BF61" s="696">
        <v>0</v>
      </c>
      <c r="BG61" s="697">
        <v>201.12908055000003</v>
      </c>
      <c r="BI61" s="311">
        <v>131.56656823</v>
      </c>
      <c r="BJ61" s="696">
        <v>0</v>
      </c>
      <c r="BK61" s="697">
        <v>131.56656823</v>
      </c>
      <c r="BM61" s="311">
        <v>285.29867115000002</v>
      </c>
      <c r="BN61" s="696">
        <v>0</v>
      </c>
      <c r="BO61" s="697">
        <v>285.29867115000002</v>
      </c>
    </row>
    <row r="62" spans="1:67" ht="15" customHeight="1" x14ac:dyDescent="0.25">
      <c r="A62" s="405" t="s">
        <v>85</v>
      </c>
      <c r="B62" s="406"/>
      <c r="C62" s="407"/>
      <c r="D62" s="899"/>
      <c r="E62" s="311">
        <v>3.7433131100000354</v>
      </c>
      <c r="F62" s="696">
        <v>0</v>
      </c>
      <c r="G62" s="697">
        <v>3.7433131100000354</v>
      </c>
      <c r="I62" s="311">
        <v>76.889579519999984</v>
      </c>
      <c r="J62" s="696">
        <v>0</v>
      </c>
      <c r="K62" s="697">
        <v>76.889579519999984</v>
      </c>
      <c r="M62" s="311">
        <v>12.848506159999991</v>
      </c>
      <c r="N62" s="696">
        <v>0</v>
      </c>
      <c r="O62" s="697">
        <v>12.848506159999991</v>
      </c>
      <c r="Q62" s="311">
        <v>39.016598630000111</v>
      </c>
      <c r="R62" s="696">
        <v>0</v>
      </c>
      <c r="S62" s="697">
        <v>39.016598630000111</v>
      </c>
      <c r="U62" s="311">
        <v>-43.465943234999955</v>
      </c>
      <c r="V62" s="696">
        <v>0</v>
      </c>
      <c r="W62" s="697">
        <v>-43.465943234999955</v>
      </c>
      <c r="Y62" s="311">
        <v>3.3484998399999748</v>
      </c>
      <c r="Z62" s="696">
        <v>0</v>
      </c>
      <c r="AA62" s="697">
        <v>3.3484998399999748</v>
      </c>
      <c r="AC62" s="311">
        <v>-19.573399529999968</v>
      </c>
      <c r="AD62" s="696">
        <v>0</v>
      </c>
      <c r="AE62" s="697">
        <v>-19.573399529999968</v>
      </c>
      <c r="AG62" s="311">
        <v>27.740568279999977</v>
      </c>
      <c r="AH62" s="696">
        <v>0</v>
      </c>
      <c r="AI62" s="697">
        <v>27.740568279999977</v>
      </c>
      <c r="AK62" s="311">
        <v>-33.105356150000006</v>
      </c>
      <c r="AL62" s="696">
        <v>0</v>
      </c>
      <c r="AM62" s="697">
        <v>-33.105356150000006</v>
      </c>
      <c r="AO62" s="311">
        <v>-9.5245504699999586</v>
      </c>
      <c r="AP62" s="696">
        <v>0</v>
      </c>
      <c r="AQ62" s="697">
        <v>-9.5245504699999586</v>
      </c>
      <c r="AS62" s="311">
        <v>6.8672802099999677</v>
      </c>
      <c r="AT62" s="696">
        <v>0</v>
      </c>
      <c r="AU62" s="697">
        <v>6.8672802099999677</v>
      </c>
      <c r="AW62" s="311">
        <v>13.476596609999978</v>
      </c>
      <c r="AX62" s="696">
        <v>0</v>
      </c>
      <c r="AY62" s="697">
        <v>13.476596609999978</v>
      </c>
      <c r="BA62" s="311">
        <v>27.987778599999963</v>
      </c>
      <c r="BB62" s="696">
        <v>0</v>
      </c>
      <c r="BC62" s="697">
        <v>27.987778599999963</v>
      </c>
      <c r="BE62" s="311">
        <v>-20.10850213999969</v>
      </c>
      <c r="BF62" s="696">
        <v>0</v>
      </c>
      <c r="BG62" s="697">
        <v>-20.10850213999969</v>
      </c>
      <c r="BI62" s="311">
        <v>-31.078891950000077</v>
      </c>
      <c r="BJ62" s="696">
        <v>0</v>
      </c>
      <c r="BK62" s="697">
        <v>-31.078891950000077</v>
      </c>
      <c r="BM62" s="311">
        <v>-12.856967390000063</v>
      </c>
      <c r="BN62" s="696">
        <v>0</v>
      </c>
      <c r="BO62" s="697">
        <v>-12.856967390000063</v>
      </c>
    </row>
    <row r="63" spans="1:67" x14ac:dyDescent="0.25">
      <c r="A63" s="179"/>
      <c r="B63" s="180"/>
      <c r="E63" s="143"/>
      <c r="F63" s="144"/>
      <c r="G63" s="701"/>
      <c r="I63" s="143"/>
      <c r="J63" s="144"/>
      <c r="K63" s="701"/>
      <c r="M63" s="143"/>
      <c r="N63" s="144"/>
      <c r="O63" s="701"/>
      <c r="Q63" s="143"/>
      <c r="R63" s="144"/>
      <c r="S63" s="701"/>
      <c r="U63" s="143"/>
      <c r="V63" s="144"/>
      <c r="W63" s="701"/>
      <c r="Y63" s="143"/>
      <c r="Z63" s="144"/>
      <c r="AA63" s="701"/>
      <c r="AC63" s="143"/>
      <c r="AD63" s="144"/>
      <c r="AE63" s="701"/>
      <c r="AG63" s="143"/>
      <c r="AH63" s="144"/>
      <c r="AI63" s="701"/>
      <c r="AK63" s="143"/>
      <c r="AL63" s="144"/>
      <c r="AM63" s="701"/>
      <c r="AO63" s="143"/>
      <c r="AP63" s="144"/>
      <c r="AQ63" s="701"/>
      <c r="AS63" s="143"/>
      <c r="AT63" s="144"/>
      <c r="AU63" s="701"/>
      <c r="AW63" s="143"/>
      <c r="AX63" s="144"/>
      <c r="AY63" s="701"/>
      <c r="BA63" s="143"/>
      <c r="BB63" s="144"/>
      <c r="BC63" s="701"/>
      <c r="BE63" s="143"/>
      <c r="BF63" s="144"/>
      <c r="BG63" s="701"/>
      <c r="BI63" s="143"/>
      <c r="BJ63" s="144"/>
      <c r="BK63" s="701"/>
      <c r="BM63" s="143"/>
      <c r="BN63" s="144"/>
      <c r="BO63" s="701"/>
    </row>
    <row r="64" spans="1:67" ht="15" customHeight="1" x14ac:dyDescent="0.25">
      <c r="A64" s="808"/>
      <c r="B64" s="7"/>
      <c r="C64" s="873"/>
      <c r="D64" s="873"/>
    </row>
    <row r="65" spans="1:67" x14ac:dyDescent="0.25">
      <c r="A65" s="822" t="s">
        <v>159</v>
      </c>
      <c r="B65" s="823"/>
      <c r="C65" s="874"/>
      <c r="D65" s="291"/>
      <c r="E65" s="819" t="str">
        <f>E7</f>
        <v>1Q20</v>
      </c>
      <c r="F65" s="820"/>
      <c r="G65" s="828"/>
      <c r="H65" s="691"/>
      <c r="I65" s="819" t="str">
        <f>I7</f>
        <v>2Q20</v>
      </c>
      <c r="J65" s="820"/>
      <c r="K65" s="828"/>
      <c r="L65" s="691"/>
      <c r="M65" s="819" t="str">
        <f>M7</f>
        <v>3Q20</v>
      </c>
      <c r="N65" s="820"/>
      <c r="O65" s="828"/>
      <c r="P65" s="691"/>
      <c r="Q65" s="819" t="str">
        <f>Q7</f>
        <v>4Q20</v>
      </c>
      <c r="R65" s="820"/>
      <c r="S65" s="828"/>
      <c r="T65" s="691"/>
      <c r="U65" s="819" t="str">
        <f>U7</f>
        <v>1Q21</v>
      </c>
      <c r="V65" s="820"/>
      <c r="W65" s="828"/>
      <c r="X65" s="691"/>
      <c r="Y65" s="819" t="str">
        <f>Y7</f>
        <v>2Q21</v>
      </c>
      <c r="Z65" s="820"/>
      <c r="AA65" s="828"/>
      <c r="AB65" s="691"/>
      <c r="AC65" s="819" t="str">
        <f>AC7</f>
        <v>3Q21</v>
      </c>
      <c r="AD65" s="820"/>
      <c r="AE65" s="828"/>
      <c r="AF65" s="691"/>
      <c r="AG65" s="819" t="str">
        <f>AG7</f>
        <v>4Q21</v>
      </c>
      <c r="AH65" s="820"/>
      <c r="AI65" s="828"/>
      <c r="AJ65" s="691"/>
      <c r="AK65" s="819" t="str">
        <f>AK7</f>
        <v>1Q22</v>
      </c>
      <c r="AL65" s="820"/>
      <c r="AM65" s="828"/>
      <c r="AN65" s="691"/>
      <c r="AO65" s="819" t="str">
        <f>AO7</f>
        <v>2Q22</v>
      </c>
      <c r="AP65" s="820"/>
      <c r="AQ65" s="828"/>
      <c r="AR65" s="691"/>
      <c r="AS65" s="819" t="str">
        <f>AS7</f>
        <v>3Q22</v>
      </c>
      <c r="AT65" s="820"/>
      <c r="AU65" s="828"/>
      <c r="AV65" s="691"/>
      <c r="AW65" s="819" t="str">
        <f>AW7</f>
        <v>4Q22</v>
      </c>
      <c r="AX65" s="820"/>
      <c r="AY65" s="828"/>
      <c r="AZ65" s="691"/>
      <c r="BA65" s="819" t="str">
        <f>BA7</f>
        <v>1Q23</v>
      </c>
      <c r="BB65" s="820"/>
      <c r="BC65" s="828"/>
      <c r="BD65" s="691"/>
      <c r="BE65" s="819" t="str">
        <f>BE7</f>
        <v>2Q23</v>
      </c>
      <c r="BF65" s="820"/>
      <c r="BG65" s="828"/>
      <c r="BH65" s="691"/>
      <c r="BI65" s="819" t="str">
        <f>BI7</f>
        <v>3Q23</v>
      </c>
      <c r="BJ65" s="820"/>
      <c r="BK65" s="828"/>
      <c r="BL65" s="691"/>
      <c r="BM65" s="819" t="str">
        <f>BM7</f>
        <v>4Q23</v>
      </c>
      <c r="BN65" s="820"/>
      <c r="BO65" s="828"/>
    </row>
    <row r="66" spans="1:67" s="28" customFormat="1" x14ac:dyDescent="0.25">
      <c r="A66" s="824"/>
      <c r="B66" s="825"/>
      <c r="C66" s="878"/>
      <c r="D66" s="295"/>
      <c r="E66" s="18" t="str">
        <f>E56</f>
        <v>Reported</v>
      </c>
      <c r="F66" s="19" t="str">
        <f>F56</f>
        <v>abastece aí</v>
      </c>
      <c r="G66" s="692" t="str">
        <f>G56</f>
        <v>Re-presented</v>
      </c>
      <c r="H66" s="693"/>
      <c r="I66" s="18" t="str">
        <f>I56</f>
        <v>Reported</v>
      </c>
      <c r="J66" s="19" t="str">
        <f>J56</f>
        <v>abastece aí</v>
      </c>
      <c r="K66" s="692" t="str">
        <f>K56</f>
        <v>Re-presented</v>
      </c>
      <c r="L66" s="693"/>
      <c r="M66" s="18" t="str">
        <f>M56</f>
        <v>Reported</v>
      </c>
      <c r="N66" s="19" t="str">
        <f>N56</f>
        <v>abastece aí</v>
      </c>
      <c r="O66" s="692" t="str">
        <f>O56</f>
        <v>Re-presented</v>
      </c>
      <c r="P66" s="693"/>
      <c r="Q66" s="18" t="str">
        <f>Q56</f>
        <v>Reported</v>
      </c>
      <c r="R66" s="19" t="str">
        <f>R56</f>
        <v>abastece aí</v>
      </c>
      <c r="S66" s="692" t="str">
        <f>S56</f>
        <v>Re-presented</v>
      </c>
      <c r="T66" s="693"/>
      <c r="U66" s="18" t="str">
        <f>U56</f>
        <v>Reported</v>
      </c>
      <c r="V66" s="19" t="str">
        <f>V56</f>
        <v>abastece aí</v>
      </c>
      <c r="W66" s="692" t="str">
        <f>W56</f>
        <v>Re-presented</v>
      </c>
      <c r="X66" s="693"/>
      <c r="Y66" s="18" t="str">
        <f>Y56</f>
        <v>Reported</v>
      </c>
      <c r="Z66" s="19" t="str">
        <f>Z56</f>
        <v>abastece aí</v>
      </c>
      <c r="AA66" s="692" t="str">
        <f>AA56</f>
        <v>Re-presented</v>
      </c>
      <c r="AB66" s="693"/>
      <c r="AC66" s="18" t="str">
        <f>AC56</f>
        <v>Reported</v>
      </c>
      <c r="AD66" s="19" t="str">
        <f>AD56</f>
        <v>abastece aí</v>
      </c>
      <c r="AE66" s="692" t="str">
        <f>AE56</f>
        <v>Re-presented</v>
      </c>
      <c r="AF66" s="693"/>
      <c r="AG66" s="18" t="str">
        <f>AG56</f>
        <v>Reported</v>
      </c>
      <c r="AH66" s="19" t="str">
        <f>AH56</f>
        <v>abastece aí</v>
      </c>
      <c r="AI66" s="692" t="str">
        <f>AI56</f>
        <v>Re-presented</v>
      </c>
      <c r="AJ66" s="693"/>
      <c r="AK66" s="18" t="str">
        <f>AK56</f>
        <v>Reported</v>
      </c>
      <c r="AL66" s="19" t="str">
        <f>AL56</f>
        <v>abastece aí</v>
      </c>
      <c r="AM66" s="692" t="str">
        <f>AM56</f>
        <v>Re-presented</v>
      </c>
      <c r="AN66" s="693"/>
      <c r="AO66" s="18" t="str">
        <f>AO56</f>
        <v>Reported</v>
      </c>
      <c r="AP66" s="19" t="str">
        <f>AP56</f>
        <v>abastece aí</v>
      </c>
      <c r="AQ66" s="692" t="str">
        <f>AQ56</f>
        <v>Re-presented</v>
      </c>
      <c r="AR66" s="693"/>
      <c r="AS66" s="18" t="str">
        <f>AS56</f>
        <v>Reported</v>
      </c>
      <c r="AT66" s="19" t="str">
        <f>AT56</f>
        <v>abastece aí</v>
      </c>
      <c r="AU66" s="692" t="str">
        <f>AU56</f>
        <v>Re-presented</v>
      </c>
      <c r="AV66" s="693"/>
      <c r="AW66" s="18" t="str">
        <f>AW56</f>
        <v>Reported</v>
      </c>
      <c r="AX66" s="19" t="str">
        <f>AX56</f>
        <v>abastece aí</v>
      </c>
      <c r="AY66" s="692" t="str">
        <f>AY56</f>
        <v>Re-presented</v>
      </c>
      <c r="AZ66" s="693"/>
      <c r="BA66" s="18" t="str">
        <f>BA56</f>
        <v>Reported</v>
      </c>
      <c r="BB66" s="19" t="str">
        <f>BB56</f>
        <v>abastece aí</v>
      </c>
      <c r="BC66" s="692" t="str">
        <f>BC56</f>
        <v>Re-presented</v>
      </c>
      <c r="BD66" s="693"/>
      <c r="BE66" s="18" t="str">
        <f>BE56</f>
        <v>Reported</v>
      </c>
      <c r="BF66" s="19" t="str">
        <f>BF56</f>
        <v>abastece aí</v>
      </c>
      <c r="BG66" s="692" t="str">
        <f>BG56</f>
        <v>Re-presented</v>
      </c>
      <c r="BH66" s="693"/>
      <c r="BI66" s="18" t="str">
        <f>BI56</f>
        <v>Reported</v>
      </c>
      <c r="BJ66" s="19" t="str">
        <f>BJ56</f>
        <v>abastece aí</v>
      </c>
      <c r="BK66" s="692" t="str">
        <f>BK56</f>
        <v>Re-presented</v>
      </c>
      <c r="BL66" s="693"/>
      <c r="BM66" s="18" t="str">
        <f>BM56</f>
        <v>Reported</v>
      </c>
      <c r="BN66" s="19" t="str">
        <f>BN56</f>
        <v>abastece aí</v>
      </c>
      <c r="BO66" s="692" t="str">
        <f>BO56</f>
        <v>Re-presented</v>
      </c>
    </row>
    <row r="67" spans="1:67" ht="6" customHeight="1" x14ac:dyDescent="0.25">
      <c r="E67" s="2"/>
      <c r="F67" s="2"/>
      <c r="G67" s="2"/>
      <c r="I67" s="2"/>
      <c r="J67" s="2"/>
      <c r="K67" s="2"/>
      <c r="M67" s="2"/>
      <c r="N67" s="2"/>
      <c r="O67" s="2"/>
      <c r="Q67" s="2"/>
      <c r="R67" s="2"/>
      <c r="S67" s="2"/>
      <c r="U67" s="2"/>
      <c r="V67" s="2"/>
      <c r="W67" s="2"/>
      <c r="Y67" s="2"/>
      <c r="Z67" s="2"/>
      <c r="AA67" s="2"/>
      <c r="AC67" s="2"/>
      <c r="AD67" s="2"/>
      <c r="AE67" s="2"/>
      <c r="AG67" s="2"/>
      <c r="AH67" s="2"/>
      <c r="AI67" s="2"/>
      <c r="AK67" s="2"/>
      <c r="AL67" s="2"/>
      <c r="AM67" s="2"/>
      <c r="AO67" s="2"/>
      <c r="AP67" s="2"/>
      <c r="AQ67" s="2"/>
      <c r="AS67" s="2"/>
      <c r="AT67" s="2"/>
      <c r="AU67" s="2"/>
      <c r="AW67" s="2"/>
      <c r="AX67" s="2"/>
      <c r="AY67" s="2"/>
      <c r="BA67" s="2"/>
      <c r="BB67" s="2"/>
      <c r="BC67" s="2"/>
      <c r="BE67" s="2"/>
      <c r="BF67" s="2"/>
      <c r="BG67" s="2"/>
      <c r="BI67" s="2"/>
      <c r="BJ67" s="2"/>
      <c r="BK67" s="2"/>
      <c r="BM67" s="2"/>
      <c r="BN67" s="2"/>
      <c r="BO67" s="2"/>
    </row>
    <row r="68" spans="1:67" x14ac:dyDescent="0.25">
      <c r="A68" s="183"/>
      <c r="B68" s="184"/>
      <c r="C68" s="409"/>
      <c r="D68" s="409"/>
      <c r="E68" s="186"/>
      <c r="F68" s="187"/>
      <c r="G68" s="711"/>
      <c r="I68" s="186"/>
      <c r="J68" s="187"/>
      <c r="K68" s="711"/>
      <c r="M68" s="186"/>
      <c r="N68" s="187"/>
      <c r="O68" s="711"/>
      <c r="Q68" s="186"/>
      <c r="R68" s="187"/>
      <c r="S68" s="711"/>
      <c r="U68" s="186"/>
      <c r="V68" s="187"/>
      <c r="W68" s="711"/>
      <c r="Y68" s="186"/>
      <c r="Z68" s="187"/>
      <c r="AA68" s="711"/>
      <c r="AC68" s="186"/>
      <c r="AD68" s="187"/>
      <c r="AE68" s="711"/>
      <c r="AG68" s="186"/>
      <c r="AH68" s="187"/>
      <c r="AI68" s="711"/>
      <c r="AK68" s="186"/>
      <c r="AL68" s="187"/>
      <c r="AM68" s="711"/>
      <c r="AO68" s="186"/>
      <c r="AP68" s="187"/>
      <c r="AQ68" s="711"/>
      <c r="AS68" s="186"/>
      <c r="AT68" s="187"/>
      <c r="AU68" s="711"/>
      <c r="AW68" s="186"/>
      <c r="AX68" s="187"/>
      <c r="AY68" s="711"/>
      <c r="BA68" s="186"/>
      <c r="BB68" s="187"/>
      <c r="BC68" s="711"/>
      <c r="BE68" s="186"/>
      <c r="BF68" s="187"/>
      <c r="BG68" s="711"/>
      <c r="BI68" s="186"/>
      <c r="BJ68" s="187"/>
      <c r="BK68" s="711"/>
      <c r="BM68" s="186"/>
      <c r="BN68" s="187"/>
      <c r="BO68" s="711"/>
    </row>
    <row r="69" spans="1:67" x14ac:dyDescent="0.25">
      <c r="A69" s="188" t="s">
        <v>183</v>
      </c>
      <c r="B69" s="189"/>
      <c r="C69" s="407"/>
      <c r="D69" s="407"/>
      <c r="E69" s="410"/>
      <c r="F69" s="194"/>
      <c r="G69" s="712"/>
      <c r="I69" s="410"/>
      <c r="J69" s="194"/>
      <c r="K69" s="712"/>
      <c r="M69" s="410"/>
      <c r="N69" s="194"/>
      <c r="O69" s="712"/>
      <c r="Q69" s="410"/>
      <c r="R69" s="194"/>
      <c r="S69" s="712"/>
      <c r="U69" s="410"/>
      <c r="V69" s="194"/>
      <c r="W69" s="712"/>
      <c r="Y69" s="410"/>
      <c r="Z69" s="194"/>
      <c r="AA69" s="712"/>
      <c r="AC69" s="410"/>
      <c r="AD69" s="194"/>
      <c r="AE69" s="712"/>
      <c r="AG69" s="410"/>
      <c r="AH69" s="194"/>
      <c r="AI69" s="712"/>
      <c r="AK69" s="410"/>
      <c r="AL69" s="194"/>
      <c r="AM69" s="712"/>
      <c r="AO69" s="410"/>
      <c r="AP69" s="194"/>
      <c r="AQ69" s="712"/>
      <c r="AS69" s="410"/>
      <c r="AT69" s="194"/>
      <c r="AU69" s="712"/>
      <c r="AW69" s="410"/>
      <c r="AX69" s="194"/>
      <c r="AY69" s="712"/>
      <c r="BA69" s="410"/>
      <c r="BB69" s="194"/>
      <c r="BC69" s="712"/>
      <c r="BE69" s="410"/>
      <c r="BF69" s="194"/>
      <c r="BG69" s="712"/>
      <c r="BI69" s="410"/>
      <c r="BJ69" s="194"/>
      <c r="BK69" s="712"/>
      <c r="BM69" s="410"/>
      <c r="BN69" s="194"/>
      <c r="BO69" s="712"/>
    </row>
    <row r="70" spans="1:67" x14ac:dyDescent="0.25">
      <c r="A70" s="195" t="s">
        <v>184</v>
      </c>
      <c r="B70" s="196"/>
      <c r="C70" s="407"/>
      <c r="D70" s="899"/>
      <c r="E70" s="311">
        <v>2431.87765145</v>
      </c>
      <c r="F70" s="696">
        <v>0</v>
      </c>
      <c r="G70" s="697">
        <v>2431.87765145</v>
      </c>
      <c r="I70" s="311">
        <v>2335.9475263899999</v>
      </c>
      <c r="J70" s="696">
        <v>0</v>
      </c>
      <c r="K70" s="697">
        <v>2335.9475263899999</v>
      </c>
      <c r="M70" s="311">
        <v>2584.9246764</v>
      </c>
      <c r="N70" s="696">
        <v>15.58938713</v>
      </c>
      <c r="O70" s="697">
        <v>2600.5140635299999</v>
      </c>
      <c r="Q70" s="311">
        <v>2546.6462501499996</v>
      </c>
      <c r="R70" s="696">
        <v>6.0819267499999992</v>
      </c>
      <c r="S70" s="697">
        <v>2552.7281768999997</v>
      </c>
      <c r="U70" s="311">
        <v>2903.5834540599999</v>
      </c>
      <c r="V70" s="696">
        <v>1.2676428200000003</v>
      </c>
      <c r="W70" s="697">
        <v>2904.8510968800001</v>
      </c>
      <c r="Y70" s="311">
        <v>2980.6095401400003</v>
      </c>
      <c r="Z70" s="696">
        <v>2.4941424100000007</v>
      </c>
      <c r="AA70" s="697">
        <v>2983.1036825500005</v>
      </c>
      <c r="AC70" s="311">
        <v>3119.5932278100004</v>
      </c>
      <c r="AD70" s="696">
        <v>1.1519904999999999</v>
      </c>
      <c r="AE70" s="697">
        <v>3120.7452183100004</v>
      </c>
      <c r="AG70" s="311">
        <v>3453.4640712400001</v>
      </c>
      <c r="AH70" s="696">
        <v>1.8503948800000003</v>
      </c>
      <c r="AI70" s="697">
        <v>3455.3144661199999</v>
      </c>
      <c r="AK70" s="311">
        <v>3922.14091517</v>
      </c>
      <c r="AL70" s="696">
        <v>5.4474136800000004</v>
      </c>
      <c r="AM70" s="697">
        <v>3927.5883288499999</v>
      </c>
      <c r="AO70" s="311">
        <v>3855.9301520000004</v>
      </c>
      <c r="AP70" s="696">
        <v>4.5138079700000002</v>
      </c>
      <c r="AQ70" s="697">
        <v>3860.4439599700004</v>
      </c>
      <c r="AS70" s="311">
        <v>3940.5616877299999</v>
      </c>
      <c r="AT70" s="696">
        <v>9.0314954000000007</v>
      </c>
      <c r="AU70" s="697">
        <v>3949.5931831299999</v>
      </c>
      <c r="AW70" s="311">
        <v>4131.7663300800004</v>
      </c>
      <c r="AX70" s="696">
        <v>26.191620600000004</v>
      </c>
      <c r="AY70" s="697">
        <v>4157.9579506800001</v>
      </c>
      <c r="BA70" s="311">
        <v>3734.0669136300003</v>
      </c>
      <c r="BB70" s="696">
        <v>17.307516869999994</v>
      </c>
      <c r="BC70" s="697">
        <v>3751.3744305000005</v>
      </c>
      <c r="BE70" s="311">
        <v>3033.7371383399995</v>
      </c>
      <c r="BF70" s="696">
        <v>32.634704040000003</v>
      </c>
      <c r="BG70" s="697">
        <v>3066.3718423799996</v>
      </c>
      <c r="BI70" s="311">
        <v>3823.951473560001</v>
      </c>
      <c r="BJ70" s="696">
        <v>50.72358672999998</v>
      </c>
      <c r="BK70" s="697">
        <v>3874.6750602900011</v>
      </c>
      <c r="BM70" s="311">
        <v>3828.2383049999999</v>
      </c>
      <c r="BN70" s="696">
        <v>31.75273769</v>
      </c>
      <c r="BO70" s="697">
        <v>3859.9910426899996</v>
      </c>
    </row>
    <row r="71" spans="1:67" x14ac:dyDescent="0.25">
      <c r="A71" s="195" t="s">
        <v>316</v>
      </c>
      <c r="B71" s="205"/>
      <c r="C71" s="409"/>
      <c r="D71" s="899"/>
      <c r="E71" s="311">
        <v>388.33051935999998</v>
      </c>
      <c r="F71" s="696">
        <v>0</v>
      </c>
      <c r="G71" s="697">
        <v>388.33051935999998</v>
      </c>
      <c r="I71" s="311">
        <v>439.17018825000002</v>
      </c>
      <c r="J71" s="696">
        <v>0</v>
      </c>
      <c r="K71" s="697">
        <v>439.17018825000002</v>
      </c>
      <c r="M71" s="311">
        <v>483.23813206</v>
      </c>
      <c r="N71" s="696">
        <v>0</v>
      </c>
      <c r="O71" s="697">
        <v>483.23813206</v>
      </c>
      <c r="Q71" s="311">
        <v>460.62697132000005</v>
      </c>
      <c r="R71" s="696">
        <v>0</v>
      </c>
      <c r="S71" s="697">
        <v>460.62697132000005</v>
      </c>
      <c r="U71" s="311">
        <v>436.03412550999991</v>
      </c>
      <c r="V71" s="696">
        <v>0</v>
      </c>
      <c r="W71" s="697">
        <v>436.03412550999991</v>
      </c>
      <c r="Y71" s="311">
        <v>467.81607972999996</v>
      </c>
      <c r="Z71" s="696">
        <v>0</v>
      </c>
      <c r="AA71" s="697">
        <v>467.81607972999996</v>
      </c>
      <c r="AC71" s="311">
        <v>451.36637958999989</v>
      </c>
      <c r="AD71" s="696">
        <v>0</v>
      </c>
      <c r="AE71" s="697">
        <v>451.36637958999989</v>
      </c>
      <c r="AG71" s="311">
        <v>447.53736028999992</v>
      </c>
      <c r="AH71" s="696">
        <v>0</v>
      </c>
      <c r="AI71" s="697">
        <v>447.53736028999992</v>
      </c>
      <c r="AK71" s="311">
        <v>463.08450766999999</v>
      </c>
      <c r="AL71" s="696">
        <v>0</v>
      </c>
      <c r="AM71" s="697">
        <v>463.08450766999999</v>
      </c>
      <c r="AO71" s="311">
        <v>495.07424094000004</v>
      </c>
      <c r="AP71" s="696">
        <v>0</v>
      </c>
      <c r="AQ71" s="697">
        <v>495.07424094000004</v>
      </c>
      <c r="AS71" s="311">
        <v>532.19464654000001</v>
      </c>
      <c r="AT71" s="696">
        <v>0</v>
      </c>
      <c r="AU71" s="697">
        <v>532.19464654000001</v>
      </c>
      <c r="AW71" s="311">
        <v>546.51247946000001</v>
      </c>
      <c r="AX71" s="696">
        <v>0</v>
      </c>
      <c r="AY71" s="697">
        <v>546.51247946000001</v>
      </c>
      <c r="BA71" s="311">
        <v>567.30026565000014</v>
      </c>
      <c r="BB71" s="696">
        <v>0</v>
      </c>
      <c r="BC71" s="697">
        <v>567.30026565000014</v>
      </c>
      <c r="BE71" s="311">
        <v>513.46316816000012</v>
      </c>
      <c r="BF71" s="696">
        <v>0</v>
      </c>
      <c r="BG71" s="697">
        <v>513.46316816000012</v>
      </c>
      <c r="BI71" s="311">
        <v>543.55878818999997</v>
      </c>
      <c r="BJ71" s="696">
        <v>0</v>
      </c>
      <c r="BK71" s="697">
        <v>543.55878818999997</v>
      </c>
      <c r="BM71" s="311">
        <v>552.85864035999998</v>
      </c>
      <c r="BN71" s="696">
        <v>0</v>
      </c>
      <c r="BO71" s="697">
        <v>552.85864035999998</v>
      </c>
    </row>
    <row r="72" spans="1:67" x14ac:dyDescent="0.25">
      <c r="A72" s="195" t="s">
        <v>96</v>
      </c>
      <c r="B72" s="203"/>
      <c r="C72" s="409"/>
      <c r="D72" s="899"/>
      <c r="E72" s="311">
        <v>1910.92887068</v>
      </c>
      <c r="F72" s="696">
        <v>0</v>
      </c>
      <c r="G72" s="697">
        <v>1910.92887068</v>
      </c>
      <c r="I72" s="311">
        <v>1385.6796027600001</v>
      </c>
      <c r="J72" s="696">
        <v>0</v>
      </c>
      <c r="K72" s="697">
        <v>1385.6796027600001</v>
      </c>
      <c r="M72" s="311">
        <v>2000.0540127199999</v>
      </c>
      <c r="N72" s="696">
        <v>0</v>
      </c>
      <c r="O72" s="697">
        <v>2000.0540127199999</v>
      </c>
      <c r="Q72" s="311">
        <v>2144.5440376000001</v>
      </c>
      <c r="R72" s="696">
        <v>0</v>
      </c>
      <c r="S72" s="697">
        <v>2144.5440376000001</v>
      </c>
      <c r="U72" s="311">
        <v>2580.39265591</v>
      </c>
      <c r="V72" s="696">
        <v>0</v>
      </c>
      <c r="W72" s="697">
        <v>2580.39265591</v>
      </c>
      <c r="Y72" s="311">
        <v>2988.6151007599997</v>
      </c>
      <c r="Z72" s="696">
        <v>0</v>
      </c>
      <c r="AA72" s="697">
        <v>2988.6151007599997</v>
      </c>
      <c r="AC72" s="311">
        <v>3436.5680873100005</v>
      </c>
      <c r="AD72" s="696">
        <v>0</v>
      </c>
      <c r="AE72" s="697">
        <v>3436.5680873100005</v>
      </c>
      <c r="AG72" s="311">
        <v>3725.1479000699997</v>
      </c>
      <c r="AH72" s="696">
        <v>0</v>
      </c>
      <c r="AI72" s="697">
        <v>3725.1479000699997</v>
      </c>
      <c r="AK72" s="311">
        <v>4039.3664227899999</v>
      </c>
      <c r="AL72" s="696">
        <v>1.5578975599999998</v>
      </c>
      <c r="AM72" s="697">
        <v>4040.92432035</v>
      </c>
      <c r="AO72" s="311">
        <v>5799.9696789099989</v>
      </c>
      <c r="AP72" s="696">
        <v>1.6325799499999998</v>
      </c>
      <c r="AQ72" s="697">
        <v>5801.602258859999</v>
      </c>
      <c r="AS72" s="311">
        <v>4125.4011163599998</v>
      </c>
      <c r="AT72" s="696">
        <v>0.98153260999999992</v>
      </c>
      <c r="AU72" s="697">
        <v>4126.3826489699995</v>
      </c>
      <c r="AW72" s="311">
        <v>4695.0167458100004</v>
      </c>
      <c r="AX72" s="696">
        <v>1.81037055</v>
      </c>
      <c r="AY72" s="697">
        <v>4696.8271163600002</v>
      </c>
      <c r="BA72" s="311">
        <v>3605.31043748</v>
      </c>
      <c r="BB72" s="696">
        <v>2.2080517299999998</v>
      </c>
      <c r="BC72" s="697">
        <v>3607.5184892100001</v>
      </c>
      <c r="BE72" s="311">
        <v>3487.4958351100008</v>
      </c>
      <c r="BF72" s="696">
        <v>2.0211187700000002</v>
      </c>
      <c r="BG72" s="697">
        <v>3489.516953880001</v>
      </c>
      <c r="BI72" s="311">
        <v>3712.1295481000002</v>
      </c>
      <c r="BJ72" s="696">
        <v>12.264888630000003</v>
      </c>
      <c r="BK72" s="697">
        <v>3724.3944367300001</v>
      </c>
      <c r="BM72" s="311">
        <v>4085.7592164899993</v>
      </c>
      <c r="BN72" s="696">
        <v>15.570275630000001</v>
      </c>
      <c r="BO72" s="697">
        <v>4101.3294921199995</v>
      </c>
    </row>
    <row r="73" spans="1:67" x14ac:dyDescent="0.25">
      <c r="A73" s="195" t="s">
        <v>185</v>
      </c>
      <c r="B73" s="205"/>
      <c r="C73" s="409"/>
      <c r="D73" s="899"/>
      <c r="E73" s="311">
        <v>946.20484644000021</v>
      </c>
      <c r="F73" s="696">
        <v>0</v>
      </c>
      <c r="G73" s="697">
        <v>946.20484644000021</v>
      </c>
      <c r="I73" s="311">
        <v>1089.5671750900001</v>
      </c>
      <c r="J73" s="696">
        <v>0</v>
      </c>
      <c r="K73" s="697">
        <v>1089.5671750900001</v>
      </c>
      <c r="M73" s="311">
        <v>1225.9864425900003</v>
      </c>
      <c r="N73" s="696">
        <v>0</v>
      </c>
      <c r="O73" s="697">
        <v>1225.9864425900003</v>
      </c>
      <c r="Q73" s="311">
        <v>1412.8140609000002</v>
      </c>
      <c r="R73" s="696">
        <v>2E-8</v>
      </c>
      <c r="S73" s="697">
        <v>1412.8140609200002</v>
      </c>
      <c r="U73" s="311">
        <v>1495.9414339899997</v>
      </c>
      <c r="V73" s="696">
        <v>0.79978311000000013</v>
      </c>
      <c r="W73" s="697">
        <v>1496.7412170999996</v>
      </c>
      <c r="Y73" s="311">
        <v>1644.6669977199999</v>
      </c>
      <c r="Z73" s="696">
        <v>0.3620102</v>
      </c>
      <c r="AA73" s="697">
        <v>1645.0290079199999</v>
      </c>
      <c r="AC73" s="311">
        <v>1820.2704280499997</v>
      </c>
      <c r="AD73" s="696">
        <v>-1.999999997089617E-8</v>
      </c>
      <c r="AE73" s="697">
        <v>1820.2704280299997</v>
      </c>
      <c r="AG73" s="311">
        <v>2001.2540882800001</v>
      </c>
      <c r="AH73" s="696">
        <v>-9.9999999708961698E-9</v>
      </c>
      <c r="AI73" s="697">
        <v>2001.2540882700002</v>
      </c>
      <c r="AK73" s="311">
        <v>1979.4645995499998</v>
      </c>
      <c r="AL73" s="696">
        <v>0.18261815000000003</v>
      </c>
      <c r="AM73" s="697">
        <v>1979.6472176999998</v>
      </c>
      <c r="AO73" s="311">
        <v>2214.2229038999999</v>
      </c>
      <c r="AP73" s="696">
        <v>0.21058665000000001</v>
      </c>
      <c r="AQ73" s="697">
        <v>2214.43349055</v>
      </c>
      <c r="AS73" s="311">
        <v>2485.7146385400001</v>
      </c>
      <c r="AT73" s="696">
        <v>0.24800775999999999</v>
      </c>
      <c r="AU73" s="697">
        <v>2485.9626463</v>
      </c>
      <c r="AW73" s="311">
        <v>3322.1951973800001</v>
      </c>
      <c r="AX73" s="696">
        <v>0.28183258</v>
      </c>
      <c r="AY73" s="697">
        <v>3322.47702996</v>
      </c>
      <c r="BA73" s="311">
        <v>3451.1036244499992</v>
      </c>
      <c r="BB73" s="696">
        <v>0.77296957000000011</v>
      </c>
      <c r="BC73" s="697">
        <v>3451.8765940199992</v>
      </c>
      <c r="BE73" s="311">
        <v>3794.4610940699995</v>
      </c>
      <c r="BF73" s="696">
        <v>0.23065000000000002</v>
      </c>
      <c r="BG73" s="697">
        <v>3794.6917440699995</v>
      </c>
      <c r="BI73" s="311">
        <v>3743.0595049000003</v>
      </c>
      <c r="BJ73" s="696">
        <v>2.9110282600000006</v>
      </c>
      <c r="BK73" s="697">
        <v>3745.9705331600003</v>
      </c>
      <c r="BM73" s="311">
        <v>4066.9720283699999</v>
      </c>
      <c r="BN73" s="696">
        <v>3.2907870900000002</v>
      </c>
      <c r="BO73" s="697">
        <v>4070.2628154599997</v>
      </c>
    </row>
    <row r="74" spans="1:67" x14ac:dyDescent="0.25">
      <c r="A74" s="206" t="s">
        <v>100</v>
      </c>
      <c r="B74" s="205"/>
      <c r="C74" s="409"/>
      <c r="D74" s="899"/>
      <c r="E74" s="311">
        <v>1533.32542896</v>
      </c>
      <c r="F74" s="696">
        <v>0</v>
      </c>
      <c r="G74" s="697">
        <v>1533.32542896</v>
      </c>
      <c r="I74" s="311">
        <v>1593.8974296400002</v>
      </c>
      <c r="J74" s="696">
        <v>0</v>
      </c>
      <c r="K74" s="697">
        <v>1593.8974296400002</v>
      </c>
      <c r="M74" s="311">
        <v>1658.4633429000005</v>
      </c>
      <c r="N74" s="696">
        <v>0</v>
      </c>
      <c r="O74" s="697">
        <v>1658.4633429000005</v>
      </c>
      <c r="Q74" s="311">
        <v>1700.6279734400005</v>
      </c>
      <c r="R74" s="696">
        <v>0</v>
      </c>
      <c r="S74" s="697">
        <v>1700.6279734400005</v>
      </c>
      <c r="U74" s="311">
        <v>1756.1830824000001</v>
      </c>
      <c r="V74" s="696">
        <v>0</v>
      </c>
      <c r="W74" s="697">
        <v>1756.1830824000001</v>
      </c>
      <c r="Y74" s="311">
        <v>1806.71409105</v>
      </c>
      <c r="Z74" s="696">
        <v>0</v>
      </c>
      <c r="AA74" s="697">
        <v>1806.71409105</v>
      </c>
      <c r="AC74" s="311">
        <v>1914.3545271699998</v>
      </c>
      <c r="AD74" s="696">
        <v>0</v>
      </c>
      <c r="AE74" s="697">
        <v>1914.3545271699998</v>
      </c>
      <c r="AG74" s="311">
        <v>2075.0695685699998</v>
      </c>
      <c r="AH74" s="696">
        <v>0</v>
      </c>
      <c r="AI74" s="697">
        <v>2075.0695685699998</v>
      </c>
      <c r="AK74" s="311">
        <v>2140.05329291</v>
      </c>
      <c r="AL74" s="696">
        <v>0</v>
      </c>
      <c r="AM74" s="697">
        <v>2140.05329291</v>
      </c>
      <c r="AO74" s="311">
        <v>2222.1080295899992</v>
      </c>
      <c r="AP74" s="696">
        <v>0</v>
      </c>
      <c r="AQ74" s="697">
        <v>2222.1080295899992</v>
      </c>
      <c r="AS74" s="311">
        <v>2288.0905032599994</v>
      </c>
      <c r="AT74" s="696">
        <v>0</v>
      </c>
      <c r="AU74" s="697">
        <v>2288.0905032599994</v>
      </c>
      <c r="AW74" s="311">
        <v>2202.9368145099993</v>
      </c>
      <c r="AX74" s="696">
        <v>0</v>
      </c>
      <c r="AY74" s="697">
        <v>2202.9368145099993</v>
      </c>
      <c r="BA74" s="311">
        <v>2203.5795552699997</v>
      </c>
      <c r="BB74" s="696">
        <v>0</v>
      </c>
      <c r="BC74" s="697">
        <v>2203.5795552699997</v>
      </c>
      <c r="BE74" s="311">
        <v>2240.78286467</v>
      </c>
      <c r="BF74" s="696">
        <v>0</v>
      </c>
      <c r="BG74" s="697">
        <v>2240.78286467</v>
      </c>
      <c r="BI74" s="311">
        <v>2188.4113218399998</v>
      </c>
      <c r="BJ74" s="696">
        <v>0</v>
      </c>
      <c r="BK74" s="697">
        <v>2188.4113218399998</v>
      </c>
      <c r="BM74" s="311">
        <v>2261.2632564699998</v>
      </c>
      <c r="BN74" s="696">
        <v>0</v>
      </c>
      <c r="BO74" s="697">
        <v>2261.2632564699998</v>
      </c>
    </row>
    <row r="75" spans="1:67" x14ac:dyDescent="0.25">
      <c r="A75" s="206" t="s">
        <v>132</v>
      </c>
      <c r="B75" s="203"/>
      <c r="C75" s="409"/>
      <c r="D75" s="899"/>
      <c r="E75" s="311">
        <v>539.92943163000018</v>
      </c>
      <c r="F75" s="696">
        <v>0</v>
      </c>
      <c r="G75" s="697">
        <v>539.92943163000018</v>
      </c>
      <c r="I75" s="311">
        <v>533.63045303000001</v>
      </c>
      <c r="J75" s="696">
        <v>0</v>
      </c>
      <c r="K75" s="697">
        <v>533.63045303000001</v>
      </c>
      <c r="M75" s="311">
        <v>511.46763684999996</v>
      </c>
      <c r="N75" s="696">
        <v>16.396982449999999</v>
      </c>
      <c r="O75" s="697">
        <v>527.86461929999996</v>
      </c>
      <c r="Q75" s="311">
        <v>503.82443941999992</v>
      </c>
      <c r="R75" s="696">
        <v>15.588037600000002</v>
      </c>
      <c r="S75" s="697">
        <v>519.41247701999987</v>
      </c>
      <c r="U75" s="311">
        <v>508.26875953000007</v>
      </c>
      <c r="V75" s="696">
        <v>14.719962029999998</v>
      </c>
      <c r="W75" s="697">
        <v>522.98872156000004</v>
      </c>
      <c r="Y75" s="311">
        <v>473.03234940000004</v>
      </c>
      <c r="Z75" s="696">
        <v>13.94512976</v>
      </c>
      <c r="AA75" s="697">
        <v>486.97747916000003</v>
      </c>
      <c r="AC75" s="311">
        <v>481.1729370500002</v>
      </c>
      <c r="AD75" s="696">
        <v>14.92598158</v>
      </c>
      <c r="AE75" s="697">
        <v>496.09891863000018</v>
      </c>
      <c r="AG75" s="311">
        <v>485.22515354000006</v>
      </c>
      <c r="AH75" s="696">
        <v>15.197914100000002</v>
      </c>
      <c r="AI75" s="697">
        <v>500.42306764000006</v>
      </c>
      <c r="AK75" s="311">
        <v>491.3912411</v>
      </c>
      <c r="AL75" s="696">
        <v>20.806586260000003</v>
      </c>
      <c r="AM75" s="697">
        <v>512.19782736000002</v>
      </c>
      <c r="AO75" s="311">
        <v>491.60587370999997</v>
      </c>
      <c r="AP75" s="696">
        <v>20.452203539999999</v>
      </c>
      <c r="AQ75" s="697">
        <v>512.05807725</v>
      </c>
      <c r="AS75" s="311">
        <v>501.8256239800001</v>
      </c>
      <c r="AT75" s="696">
        <v>18.623351590000002</v>
      </c>
      <c r="AU75" s="697">
        <v>520.44897557000013</v>
      </c>
      <c r="AW75" s="311">
        <v>643.52652252999985</v>
      </c>
      <c r="AX75" s="696">
        <v>32.085931680000002</v>
      </c>
      <c r="AY75" s="697">
        <v>675.6124542099999</v>
      </c>
      <c r="BA75" s="311">
        <v>629.95069553999997</v>
      </c>
      <c r="BB75" s="696">
        <v>33.83514267999999</v>
      </c>
      <c r="BC75" s="697">
        <v>663.78583821999996</v>
      </c>
      <c r="BE75" s="311">
        <v>561.02842883999995</v>
      </c>
      <c r="BF75" s="696">
        <v>24.970749039999998</v>
      </c>
      <c r="BG75" s="697">
        <v>585.99917787999993</v>
      </c>
      <c r="BI75" s="311">
        <v>784.10760398999992</v>
      </c>
      <c r="BJ75" s="696">
        <v>13.654093699999999</v>
      </c>
      <c r="BK75" s="697">
        <v>797.76169768999989</v>
      </c>
      <c r="BM75" s="311">
        <v>646.9188878299999</v>
      </c>
      <c r="BN75" s="696">
        <v>174.83247314999997</v>
      </c>
      <c r="BO75" s="697">
        <v>821.75136097999984</v>
      </c>
    </row>
    <row r="76" spans="1:67" x14ac:dyDescent="0.25">
      <c r="A76" s="206" t="s">
        <v>188</v>
      </c>
      <c r="B76" s="203"/>
      <c r="C76" s="409"/>
      <c r="D76" s="899"/>
      <c r="E76" s="311">
        <v>1002.4365868299999</v>
      </c>
      <c r="F76" s="696">
        <v>0</v>
      </c>
      <c r="G76" s="697">
        <v>1002.4365868299999</v>
      </c>
      <c r="I76" s="311">
        <v>1073.78978112</v>
      </c>
      <c r="J76" s="696">
        <v>0</v>
      </c>
      <c r="K76" s="697">
        <v>1073.78978112</v>
      </c>
      <c r="M76" s="311">
        <v>1098.2986218599999</v>
      </c>
      <c r="N76" s="696">
        <v>0.24743049</v>
      </c>
      <c r="O76" s="697">
        <v>1098.5460523499999</v>
      </c>
      <c r="Q76" s="311">
        <v>1106.3115682</v>
      </c>
      <c r="R76" s="696">
        <v>0.34704552</v>
      </c>
      <c r="S76" s="697">
        <v>1106.6586137199999</v>
      </c>
      <c r="U76" s="311">
        <v>1089.9988045600003</v>
      </c>
      <c r="V76" s="696">
        <v>0.56194108000000009</v>
      </c>
      <c r="W76" s="697">
        <v>1090.5607456400003</v>
      </c>
      <c r="Y76" s="311">
        <v>1086.7902215900001</v>
      </c>
      <c r="Z76" s="696">
        <v>0.52857314</v>
      </c>
      <c r="AA76" s="697">
        <v>1087.31879473</v>
      </c>
      <c r="AC76" s="311">
        <v>1043.78071127</v>
      </c>
      <c r="AD76" s="696">
        <v>0.52148330999999992</v>
      </c>
      <c r="AE76" s="697">
        <v>1044.3021945799999</v>
      </c>
      <c r="AG76" s="311">
        <v>1032.19747641</v>
      </c>
      <c r="AH76" s="696">
        <v>0.41968455999999987</v>
      </c>
      <c r="AI76" s="697">
        <v>1032.61716097</v>
      </c>
      <c r="AK76" s="311">
        <v>1035.45925842</v>
      </c>
      <c r="AL76" s="696">
        <v>0.35628803000000003</v>
      </c>
      <c r="AM76" s="697">
        <v>1035.8155464500001</v>
      </c>
      <c r="AO76" s="311">
        <v>1011.6161923599999</v>
      </c>
      <c r="AP76" s="696">
        <v>0.31441184999999999</v>
      </c>
      <c r="AQ76" s="697">
        <v>1011.93060421</v>
      </c>
      <c r="AS76" s="311">
        <v>990.31642484999975</v>
      </c>
      <c r="AT76" s="696">
        <v>0.24036268000000005</v>
      </c>
      <c r="AU76" s="697">
        <v>990.55678752999972</v>
      </c>
      <c r="AW76" s="311">
        <v>1001.4116042499999</v>
      </c>
      <c r="AX76" s="696">
        <v>0.10402560000000009</v>
      </c>
      <c r="AY76" s="697">
        <v>1001.5156298499999</v>
      </c>
      <c r="BA76" s="311">
        <v>1009.7497218800003</v>
      </c>
      <c r="BB76" s="696">
        <v>0.11082917000000005</v>
      </c>
      <c r="BC76" s="697">
        <v>1009.8605510500003</v>
      </c>
      <c r="BE76" s="311">
        <v>978.12168762000056</v>
      </c>
      <c r="BF76" s="696">
        <v>0.19269357000000006</v>
      </c>
      <c r="BG76" s="697">
        <v>978.31438119000052</v>
      </c>
      <c r="BI76" s="311">
        <v>932.42276543000037</v>
      </c>
      <c r="BJ76" s="696">
        <v>25.08759513</v>
      </c>
      <c r="BK76" s="697">
        <v>957.51036056000032</v>
      </c>
      <c r="BM76" s="311">
        <v>907.86724645000004</v>
      </c>
      <c r="BN76" s="696">
        <v>23.310222509999999</v>
      </c>
      <c r="BO76" s="697">
        <v>931.17746896000006</v>
      </c>
    </row>
    <row r="77" spans="1:67" x14ac:dyDescent="0.25">
      <c r="A77" s="206" t="s">
        <v>189</v>
      </c>
      <c r="B77" s="203"/>
      <c r="C77" s="409"/>
      <c r="D77" s="899"/>
      <c r="E77" s="311">
        <v>3615.8083008700019</v>
      </c>
      <c r="F77" s="696">
        <v>0</v>
      </c>
      <c r="G77" s="697">
        <v>3615.8083008700019</v>
      </c>
      <c r="I77" s="311">
        <v>3593.2583888100012</v>
      </c>
      <c r="J77" s="696">
        <v>0</v>
      </c>
      <c r="K77" s="697">
        <v>3593.2583888100012</v>
      </c>
      <c r="M77" s="311">
        <v>3534.699995420001</v>
      </c>
      <c r="N77" s="696">
        <v>32.697774559999999</v>
      </c>
      <c r="O77" s="697">
        <v>3567.3977699800012</v>
      </c>
      <c r="Q77" s="311">
        <v>3579.3408751683401</v>
      </c>
      <c r="R77" s="696">
        <v>44.987653819999998</v>
      </c>
      <c r="S77" s="697">
        <v>3624.3285289883402</v>
      </c>
      <c r="U77" s="311">
        <v>3572.2361145432087</v>
      </c>
      <c r="V77" s="696">
        <v>49.176990940000003</v>
      </c>
      <c r="W77" s="697">
        <v>3621.4131054832087</v>
      </c>
      <c r="Y77" s="311">
        <v>3558.1729415250957</v>
      </c>
      <c r="Z77" s="696">
        <v>54.015233350000003</v>
      </c>
      <c r="AA77" s="697">
        <v>3612.1881748750957</v>
      </c>
      <c r="AC77" s="311">
        <v>3669.5184317728986</v>
      </c>
      <c r="AD77" s="696">
        <v>59.338845059999997</v>
      </c>
      <c r="AE77" s="697">
        <v>3728.8572768328986</v>
      </c>
      <c r="AG77" s="311">
        <v>3765.0326709859874</v>
      </c>
      <c r="AH77" s="696">
        <v>64.610562810000005</v>
      </c>
      <c r="AI77" s="697">
        <v>3829.6432337959873</v>
      </c>
      <c r="AK77" s="311">
        <v>3978.6414838000005</v>
      </c>
      <c r="AL77" s="696">
        <v>71.228447009999996</v>
      </c>
      <c r="AM77" s="697">
        <v>4049.8699308100004</v>
      </c>
      <c r="AO77" s="311">
        <v>4114.6999538701111</v>
      </c>
      <c r="AP77" s="696">
        <v>73.003861639999997</v>
      </c>
      <c r="AQ77" s="697">
        <v>4187.7038155101109</v>
      </c>
      <c r="AS77" s="311">
        <v>4310.438120446689</v>
      </c>
      <c r="AT77" s="696">
        <v>75.733469919999976</v>
      </c>
      <c r="AU77" s="697">
        <v>4386.1715903666891</v>
      </c>
      <c r="AW77" s="311">
        <v>4251.7481701080578</v>
      </c>
      <c r="AX77" s="696">
        <v>79.298357589999966</v>
      </c>
      <c r="AY77" s="697">
        <v>4331.0465276980576</v>
      </c>
      <c r="BA77" s="311">
        <v>4308.1011565200006</v>
      </c>
      <c r="BB77" s="696">
        <v>80.687375090000018</v>
      </c>
      <c r="BC77" s="697">
        <v>4388.788531610001</v>
      </c>
      <c r="BE77" s="311">
        <v>4321.0531731400006</v>
      </c>
      <c r="BF77" s="696">
        <v>80.862738460000003</v>
      </c>
      <c r="BG77" s="697">
        <v>4401.915911600001</v>
      </c>
      <c r="BI77" s="311">
        <v>4447.0074034199997</v>
      </c>
      <c r="BJ77" s="696">
        <v>128.85909188000005</v>
      </c>
      <c r="BK77" s="697">
        <v>4575.8664952999998</v>
      </c>
      <c r="BM77" s="311">
        <v>4905.3542367699993</v>
      </c>
      <c r="BN77" s="696">
        <v>133.77256811000004</v>
      </c>
      <c r="BO77" s="697">
        <v>5039.1268048799993</v>
      </c>
    </row>
    <row r="78" spans="1:67" x14ac:dyDescent="0.25">
      <c r="A78" s="208" t="s">
        <v>190</v>
      </c>
      <c r="B78" s="203"/>
      <c r="C78" s="409"/>
      <c r="D78" s="412"/>
      <c r="E78" s="1008">
        <f>SUM(E70:E77)</f>
        <v>12368.841636220002</v>
      </c>
      <c r="F78" s="1020">
        <f>SUM(F70:F77)</f>
        <v>0</v>
      </c>
      <c r="G78" s="1009">
        <f>SUM(G70:G77)</f>
        <v>12368.841636220002</v>
      </c>
      <c r="I78" s="1008">
        <f>SUM(I70:I77)</f>
        <v>12044.940545090001</v>
      </c>
      <c r="J78" s="1020">
        <f>SUM(J70:J77)</f>
        <v>0</v>
      </c>
      <c r="K78" s="1009">
        <f>SUM(K70:K77)</f>
        <v>12044.940545090001</v>
      </c>
      <c r="M78" s="1008">
        <f>SUM(M70:M77)</f>
        <v>13097.1328608</v>
      </c>
      <c r="N78" s="1020">
        <f>SUM(N70:N77)</f>
        <v>64.93157463</v>
      </c>
      <c r="O78" s="1009">
        <f>SUM(O70:O77)</f>
        <v>13162.064435430004</v>
      </c>
      <c r="Q78" s="1008">
        <f>SUM(Q70:Q77)</f>
        <v>13454.736176198339</v>
      </c>
      <c r="R78" s="1020">
        <f>SUM(R70:R77)</f>
        <v>67.004663710000003</v>
      </c>
      <c r="S78" s="1009">
        <f>SUM(S70:S77)</f>
        <v>13521.74083990834</v>
      </c>
      <c r="U78" s="1008">
        <f>SUM(U70:U77)</f>
        <v>14342.638430503208</v>
      </c>
      <c r="V78" s="1020">
        <f>SUM(V70:V77)</f>
        <v>66.526319979999997</v>
      </c>
      <c r="W78" s="1009">
        <f>SUM(W70:W77)</f>
        <v>14409.164750483209</v>
      </c>
      <c r="Y78" s="1008">
        <f>SUM(Y70:Y77)</f>
        <v>15006.417321915096</v>
      </c>
      <c r="Z78" s="1020">
        <f>SUM(Z70:Z77)</f>
        <v>71.345088860000004</v>
      </c>
      <c r="AA78" s="1009">
        <f>SUM(AA70:AA77)</f>
        <v>15077.762410775096</v>
      </c>
      <c r="AC78" s="1008">
        <f>SUM(AC70:AC77)</f>
        <v>15936.624730022899</v>
      </c>
      <c r="AD78" s="1020">
        <f>SUM(AD70:AD77)</f>
        <v>75.938300429999998</v>
      </c>
      <c r="AE78" s="1009">
        <f>SUM(AE70:AE77)</f>
        <v>16012.563030452897</v>
      </c>
      <c r="AG78" s="1008">
        <f>SUM(AG70:AG77)</f>
        <v>16984.928289385985</v>
      </c>
      <c r="AH78" s="1020">
        <f>SUM(AH70:AH77)</f>
        <v>82.078556340000006</v>
      </c>
      <c r="AI78" s="1009">
        <f>SUM(AI70:AI77)</f>
        <v>17067.006845725988</v>
      </c>
      <c r="AK78" s="1008">
        <f>SUM(AK70:AK77)</f>
        <v>18049.601721409999</v>
      </c>
      <c r="AL78" s="1020">
        <f>SUM(AL70:AL77)</f>
        <v>99.579250690000009</v>
      </c>
      <c r="AM78" s="1009">
        <f>SUM(AM70:AM77)</f>
        <v>18149.180972100003</v>
      </c>
      <c r="AO78" s="1008">
        <f>SUM(AO70:AO77)</f>
        <v>20205.22702528011</v>
      </c>
      <c r="AP78" s="1020">
        <f>SUM(AP70:AP77)</f>
        <v>100.1274516</v>
      </c>
      <c r="AQ78" s="1009">
        <f>SUM(AQ70:AQ77)</f>
        <v>20305.354476880108</v>
      </c>
      <c r="AS78" s="1008">
        <f>SUM(AS70:AS77)</f>
        <v>19174.542761706685</v>
      </c>
      <c r="AT78" s="1020">
        <f>SUM(AT70:AT77)</f>
        <v>104.85821995999999</v>
      </c>
      <c r="AU78" s="1009">
        <f>SUM(AU70:AU77)</f>
        <v>19279.400981666691</v>
      </c>
      <c r="AW78" s="1008">
        <f>SUM(AW70:AW77)</f>
        <v>20795.113864128056</v>
      </c>
      <c r="AX78" s="1020">
        <f>SUM(AX70:AX77)</f>
        <v>139.77213859999998</v>
      </c>
      <c r="AY78" s="1009">
        <f>SUM(AY70:AY77)</f>
        <v>20934.886002728057</v>
      </c>
      <c r="BA78" s="1008">
        <f>SUM(BA70:BA77)</f>
        <v>19509.162370419999</v>
      </c>
      <c r="BB78" s="1020">
        <f>SUM(BB70:BB77)</f>
        <v>134.92188511000001</v>
      </c>
      <c r="BC78" s="1009">
        <f>SUM(BC70:BC77)</f>
        <v>19644.084255530001</v>
      </c>
      <c r="BE78" s="1008">
        <f>SUM(BE70:BE77)</f>
        <v>18930.143389950001</v>
      </c>
      <c r="BF78" s="1020">
        <f>SUM(BF70:BF77)</f>
        <v>140.91265387999999</v>
      </c>
      <c r="BG78" s="1009">
        <f>SUM(BG70:BG77)</f>
        <v>19071.056043830002</v>
      </c>
      <c r="BI78" s="1008">
        <f>SUM(BI70:BI77)</f>
        <v>20174.648409430003</v>
      </c>
      <c r="BJ78" s="1020">
        <f>SUM(BJ70:BJ77)</f>
        <v>233.50028433000003</v>
      </c>
      <c r="BK78" s="1009">
        <f>SUM(BK70:BK77)</f>
        <v>20408.148693759998</v>
      </c>
      <c r="BM78" s="1008">
        <f>SUM(BM70:BM77)</f>
        <v>21255.231817739997</v>
      </c>
      <c r="BN78" s="1020">
        <f>SUM(BN70:BN77)</f>
        <v>382.52906417999998</v>
      </c>
      <c r="BO78" s="1009">
        <f>SUM(BO70:BO77)</f>
        <v>21637.760881919996</v>
      </c>
    </row>
    <row r="79" spans="1:67" x14ac:dyDescent="0.25">
      <c r="A79" s="188"/>
      <c r="B79" s="203"/>
      <c r="C79" s="409"/>
      <c r="D79" s="412"/>
      <c r="E79" s="1021"/>
      <c r="F79" s="975"/>
      <c r="G79" s="1022"/>
      <c r="I79" s="1021"/>
      <c r="J79" s="975"/>
      <c r="K79" s="1022"/>
      <c r="M79" s="1021"/>
      <c r="N79" s="975"/>
      <c r="O79" s="1022"/>
      <c r="Q79" s="1021"/>
      <c r="R79" s="975"/>
      <c r="S79" s="1022"/>
      <c r="U79" s="1021"/>
      <c r="V79" s="975"/>
      <c r="W79" s="1022"/>
      <c r="Y79" s="1021"/>
      <c r="Z79" s="975"/>
      <c r="AA79" s="1022"/>
      <c r="AC79" s="1021"/>
      <c r="AD79" s="975"/>
      <c r="AE79" s="1022"/>
      <c r="AG79" s="1021"/>
      <c r="AH79" s="975"/>
      <c r="AI79" s="1022"/>
      <c r="AK79" s="1021"/>
      <c r="AL79" s="975"/>
      <c r="AM79" s="1022"/>
      <c r="AO79" s="1021"/>
      <c r="AP79" s="975"/>
      <c r="AQ79" s="1022"/>
      <c r="AS79" s="1021"/>
      <c r="AT79" s="975"/>
      <c r="AU79" s="1022"/>
      <c r="AW79" s="1021"/>
      <c r="AX79" s="975"/>
      <c r="AY79" s="1022"/>
      <c r="BA79" s="1021"/>
      <c r="BB79" s="975"/>
      <c r="BC79" s="1022"/>
      <c r="BE79" s="1021"/>
      <c r="BF79" s="975"/>
      <c r="BG79" s="1022"/>
      <c r="BI79" s="1021"/>
      <c r="BJ79" s="975"/>
      <c r="BK79" s="1022"/>
      <c r="BM79" s="1021"/>
      <c r="BN79" s="975"/>
      <c r="BO79" s="1022"/>
    </row>
    <row r="80" spans="1:67" x14ac:dyDescent="0.25">
      <c r="A80" s="188" t="s">
        <v>191</v>
      </c>
      <c r="B80" s="203"/>
      <c r="C80" s="409"/>
      <c r="D80" s="412"/>
      <c r="E80" s="1021"/>
      <c r="F80" s="975"/>
      <c r="G80" s="1022"/>
      <c r="I80" s="1021"/>
      <c r="J80" s="975"/>
      <c r="K80" s="1022"/>
      <c r="M80" s="1021"/>
      <c r="N80" s="975"/>
      <c r="O80" s="1022"/>
      <c r="Q80" s="1021"/>
      <c r="R80" s="975"/>
      <c r="S80" s="1022"/>
      <c r="U80" s="1021"/>
      <c r="V80" s="975"/>
      <c r="W80" s="1022"/>
      <c r="Y80" s="1021"/>
      <c r="Z80" s="975"/>
      <c r="AA80" s="1022"/>
      <c r="AC80" s="1021"/>
      <c r="AD80" s="975"/>
      <c r="AE80" s="1022"/>
      <c r="AG80" s="1021"/>
      <c r="AH80" s="975"/>
      <c r="AI80" s="1022"/>
      <c r="AK80" s="1021"/>
      <c r="AL80" s="975"/>
      <c r="AM80" s="1022"/>
      <c r="AO80" s="1021"/>
      <c r="AP80" s="975"/>
      <c r="AQ80" s="1022"/>
      <c r="AS80" s="1021"/>
      <c r="AT80" s="975"/>
      <c r="AU80" s="1022"/>
      <c r="AW80" s="1021"/>
      <c r="AX80" s="975"/>
      <c r="AY80" s="1022"/>
      <c r="BA80" s="1021"/>
      <c r="BB80" s="975"/>
      <c r="BC80" s="1022"/>
      <c r="BE80" s="1021"/>
      <c r="BF80" s="975"/>
      <c r="BG80" s="1022"/>
      <c r="BI80" s="1021"/>
      <c r="BJ80" s="975"/>
      <c r="BK80" s="1022"/>
      <c r="BM80" s="1021"/>
      <c r="BN80" s="975"/>
      <c r="BO80" s="1022"/>
    </row>
    <row r="81" spans="1:67" x14ac:dyDescent="0.25">
      <c r="A81" s="195" t="s">
        <v>113</v>
      </c>
      <c r="B81" s="203"/>
      <c r="C81" s="409"/>
      <c r="D81" s="899"/>
      <c r="E81" s="311">
        <v>1575.5070638100001</v>
      </c>
      <c r="F81" s="696">
        <v>0</v>
      </c>
      <c r="G81" s="697">
        <v>1575.5070638100001</v>
      </c>
      <c r="I81" s="311">
        <v>1690.28275403</v>
      </c>
      <c r="J81" s="696">
        <v>0</v>
      </c>
      <c r="K81" s="697">
        <v>1690.28275403</v>
      </c>
      <c r="M81" s="311">
        <v>2484.3210925299995</v>
      </c>
      <c r="N81" s="696">
        <v>0.69861128000000772</v>
      </c>
      <c r="O81" s="697">
        <v>2485.0197038099996</v>
      </c>
      <c r="Q81" s="311">
        <v>2886.9086887299995</v>
      </c>
      <c r="R81" s="696">
        <v>16.501956540000005</v>
      </c>
      <c r="S81" s="697">
        <v>2903.4106452699993</v>
      </c>
      <c r="U81" s="311">
        <v>3162.03054492</v>
      </c>
      <c r="V81" s="696">
        <v>30.088923879999996</v>
      </c>
      <c r="W81" s="697">
        <v>3192.1194688</v>
      </c>
      <c r="Y81" s="311">
        <v>4037.0001931399997</v>
      </c>
      <c r="Z81" s="696">
        <v>18.525071639999993</v>
      </c>
      <c r="AA81" s="697">
        <v>4055.5252647799998</v>
      </c>
      <c r="AC81" s="311">
        <v>4773.3486432099999</v>
      </c>
      <c r="AD81" s="696">
        <v>25.354088409999996</v>
      </c>
      <c r="AE81" s="697">
        <v>4798.7027316200001</v>
      </c>
      <c r="AG81" s="311">
        <v>5513.9141026899997</v>
      </c>
      <c r="AH81" s="696">
        <v>55.564197759999992</v>
      </c>
      <c r="AI81" s="697">
        <v>5569.4783004499996</v>
      </c>
      <c r="AK81" s="311">
        <v>5031.5916905499998</v>
      </c>
      <c r="AL81" s="696">
        <v>74.191356380000002</v>
      </c>
      <c r="AM81" s="697">
        <v>5105.7830469299997</v>
      </c>
      <c r="AO81" s="311">
        <v>6401.7069607600006</v>
      </c>
      <c r="AP81" s="696">
        <v>68.078094719999996</v>
      </c>
      <c r="AQ81" s="697">
        <v>6469.7850554800007</v>
      </c>
      <c r="AS81" s="311">
        <v>5768.5356671</v>
      </c>
      <c r="AT81" s="696">
        <v>41.165768699999994</v>
      </c>
      <c r="AU81" s="697">
        <v>5809.7014357999997</v>
      </c>
      <c r="AW81" s="311">
        <v>6925.454325310001</v>
      </c>
      <c r="AX81" s="696">
        <v>104.38984085</v>
      </c>
      <c r="AY81" s="697">
        <v>7029.8441661600009</v>
      </c>
      <c r="BA81" s="311">
        <v>4332.0252427299993</v>
      </c>
      <c r="BB81" s="696">
        <v>26.110257289999993</v>
      </c>
      <c r="BC81" s="697">
        <v>4358.1355000199992</v>
      </c>
      <c r="BE81" s="311">
        <v>3638.1415021099997</v>
      </c>
      <c r="BF81" s="696">
        <v>25.644092959999998</v>
      </c>
      <c r="BG81" s="697">
        <v>3663.7855950699995</v>
      </c>
      <c r="BI81" s="311">
        <v>4699.5299424599998</v>
      </c>
      <c r="BJ81" s="696">
        <v>39.34285664999998</v>
      </c>
      <c r="BK81" s="697">
        <v>4738.8727991099995</v>
      </c>
      <c r="BM81" s="311">
        <v>5314.7344885900011</v>
      </c>
      <c r="BN81" s="696">
        <v>44.455587639999997</v>
      </c>
      <c r="BO81" s="697">
        <v>5359.1900762300011</v>
      </c>
    </row>
    <row r="82" spans="1:67" ht="15" customHeight="1" x14ac:dyDescent="0.25">
      <c r="A82" s="195" t="s">
        <v>116</v>
      </c>
      <c r="B82" s="203"/>
      <c r="C82" s="409"/>
      <c r="D82" s="899"/>
      <c r="E82" s="311">
        <v>76.268907979999994</v>
      </c>
      <c r="F82" s="696">
        <v>0</v>
      </c>
      <c r="G82" s="697">
        <v>76.268907979999994</v>
      </c>
      <c r="I82" s="311">
        <v>108.00850931000001</v>
      </c>
      <c r="J82" s="696">
        <v>0</v>
      </c>
      <c r="K82" s="697">
        <v>108.00850931000001</v>
      </c>
      <c r="M82" s="311">
        <v>117.87424853</v>
      </c>
      <c r="N82" s="696">
        <v>2.7806553700000003</v>
      </c>
      <c r="O82" s="697">
        <v>120.65490390000001</v>
      </c>
      <c r="Q82" s="311">
        <v>99.336051390000009</v>
      </c>
      <c r="R82" s="696">
        <v>3.8621356400000004</v>
      </c>
      <c r="S82" s="697">
        <v>103.19818703000001</v>
      </c>
      <c r="U82" s="311">
        <v>92.806460579999964</v>
      </c>
      <c r="V82" s="696">
        <v>2.9630322499999999</v>
      </c>
      <c r="W82" s="697">
        <v>95.769492829999962</v>
      </c>
      <c r="Y82" s="311">
        <v>108.11293385999998</v>
      </c>
      <c r="Z82" s="696">
        <v>4.2228403300000004</v>
      </c>
      <c r="AA82" s="697">
        <v>112.33577418999998</v>
      </c>
      <c r="AC82" s="311">
        <v>130.93818094999997</v>
      </c>
      <c r="AD82" s="696">
        <v>6.4668159600000008</v>
      </c>
      <c r="AE82" s="697">
        <v>137.40499690999997</v>
      </c>
      <c r="AG82" s="311">
        <v>134.83354220000001</v>
      </c>
      <c r="AH82" s="696">
        <v>5.86078718</v>
      </c>
      <c r="AI82" s="697">
        <v>140.69432938</v>
      </c>
      <c r="AK82" s="311">
        <v>111.12522202999999</v>
      </c>
      <c r="AL82" s="696">
        <v>4.8035599200000005</v>
      </c>
      <c r="AM82" s="697">
        <v>115.92878194999999</v>
      </c>
      <c r="AO82" s="311">
        <v>138.15501224000002</v>
      </c>
      <c r="AP82" s="696">
        <v>6.6983420500000008</v>
      </c>
      <c r="AQ82" s="697">
        <v>144.85335429000003</v>
      </c>
      <c r="AS82" s="311">
        <v>177.25531854999997</v>
      </c>
      <c r="AT82" s="696">
        <v>8.8387385500000004</v>
      </c>
      <c r="AU82" s="697">
        <v>186.09405709999996</v>
      </c>
      <c r="AW82" s="311">
        <v>211.20486548999995</v>
      </c>
      <c r="AX82" s="696">
        <v>10.078532989999999</v>
      </c>
      <c r="AY82" s="697">
        <v>221.28339847999996</v>
      </c>
      <c r="BA82" s="311">
        <v>142.17159953999999</v>
      </c>
      <c r="BB82" s="696">
        <v>7.177488659999999</v>
      </c>
      <c r="BC82" s="697">
        <v>149.34908819999998</v>
      </c>
      <c r="BE82" s="311">
        <v>159.53959257999998</v>
      </c>
      <c r="BF82" s="696">
        <v>8.5506276599999982</v>
      </c>
      <c r="BG82" s="697">
        <v>168.09022023999998</v>
      </c>
      <c r="BI82" s="311">
        <v>203.45513566999998</v>
      </c>
      <c r="BJ82" s="696">
        <v>12.59714629</v>
      </c>
      <c r="BK82" s="697">
        <v>216.05228195999999</v>
      </c>
      <c r="BM82" s="311">
        <v>256.77586344999997</v>
      </c>
      <c r="BN82" s="696">
        <v>12.396084579999998</v>
      </c>
      <c r="BO82" s="697">
        <v>269.17194802999995</v>
      </c>
    </row>
    <row r="83" spans="1:67" x14ac:dyDescent="0.25">
      <c r="A83" s="206" t="s">
        <v>125</v>
      </c>
      <c r="B83" s="203"/>
      <c r="C83" s="409"/>
      <c r="D83" s="899"/>
      <c r="E83" s="311">
        <v>235.00889921999996</v>
      </c>
      <c r="F83" s="696">
        <v>0</v>
      </c>
      <c r="G83" s="697">
        <v>235.00889921999996</v>
      </c>
      <c r="I83" s="311">
        <v>234.61625766999998</v>
      </c>
      <c r="J83" s="696">
        <v>0</v>
      </c>
      <c r="K83" s="697">
        <v>234.61625766999998</v>
      </c>
      <c r="M83" s="311">
        <v>230.05744919</v>
      </c>
      <c r="N83" s="696">
        <v>0</v>
      </c>
      <c r="O83" s="697">
        <v>230.05744919</v>
      </c>
      <c r="Q83" s="311">
        <v>262.40499999999997</v>
      </c>
      <c r="R83" s="696">
        <v>0</v>
      </c>
      <c r="S83" s="697">
        <v>262.40499999999997</v>
      </c>
      <c r="U83" s="311">
        <v>265.02108017</v>
      </c>
      <c r="V83" s="696">
        <v>0</v>
      </c>
      <c r="W83" s="697">
        <v>265.02108017</v>
      </c>
      <c r="Y83" s="311">
        <v>267.55647662000001</v>
      </c>
      <c r="Z83" s="696">
        <v>0</v>
      </c>
      <c r="AA83" s="697">
        <v>267.55647662000001</v>
      </c>
      <c r="AC83" s="311">
        <v>269.03670105999998</v>
      </c>
      <c r="AD83" s="696">
        <v>0</v>
      </c>
      <c r="AE83" s="697">
        <v>269.03670105999998</v>
      </c>
      <c r="AG83" s="311">
        <v>208.52400000000003</v>
      </c>
      <c r="AH83" s="696">
        <v>0</v>
      </c>
      <c r="AI83" s="697">
        <v>208.52400000000003</v>
      </c>
      <c r="AK83" s="311">
        <v>207.59880325999998</v>
      </c>
      <c r="AL83" s="696">
        <v>0</v>
      </c>
      <c r="AM83" s="697">
        <v>207.59880325999998</v>
      </c>
      <c r="AO83" s="311">
        <v>210.49303338999999</v>
      </c>
      <c r="AP83" s="696">
        <v>0</v>
      </c>
      <c r="AQ83" s="697">
        <v>210.49303338999999</v>
      </c>
      <c r="AS83" s="311">
        <v>213.02561301</v>
      </c>
      <c r="AT83" s="696">
        <v>0</v>
      </c>
      <c r="AU83" s="697">
        <v>213.02561301</v>
      </c>
      <c r="AW83" s="311">
        <v>207.67699999999999</v>
      </c>
      <c r="AX83" s="696">
        <v>2E-3</v>
      </c>
      <c r="AY83" s="697">
        <v>207.679</v>
      </c>
      <c r="BA83" s="311">
        <v>208.67382892000001</v>
      </c>
      <c r="BB83" s="696">
        <v>2.9520799999999997E-3</v>
      </c>
      <c r="BC83" s="697">
        <v>208.67678100000001</v>
      </c>
      <c r="BE83" s="311">
        <v>212.11626818000002</v>
      </c>
      <c r="BF83" s="696">
        <v>3.9041600000000003E-3</v>
      </c>
      <c r="BG83" s="697">
        <v>212.12017234000001</v>
      </c>
      <c r="BI83" s="311">
        <v>214.82249687000004</v>
      </c>
      <c r="BJ83" s="696">
        <v>4.8562400000000004E-3</v>
      </c>
      <c r="BK83" s="697">
        <v>214.82735311000005</v>
      </c>
      <c r="BM83" s="311">
        <v>257.495</v>
      </c>
      <c r="BN83" s="696">
        <v>7.000000000000001E-3</v>
      </c>
      <c r="BO83" s="697">
        <v>257.50200000000001</v>
      </c>
    </row>
    <row r="84" spans="1:67" x14ac:dyDescent="0.25">
      <c r="A84" s="195" t="s">
        <v>185</v>
      </c>
      <c r="B84" s="203"/>
      <c r="C84" s="409"/>
      <c r="D84" s="899"/>
      <c r="E84" s="311">
        <v>153.31867506999998</v>
      </c>
      <c r="F84" s="696">
        <v>0</v>
      </c>
      <c r="G84" s="697">
        <v>153.31867506999998</v>
      </c>
      <c r="I84" s="311">
        <v>140.64136843</v>
      </c>
      <c r="J84" s="696">
        <v>0</v>
      </c>
      <c r="K84" s="697">
        <v>140.64136843</v>
      </c>
      <c r="M84" s="311">
        <v>184.92647059000001</v>
      </c>
      <c r="N84" s="696">
        <v>0.52604624</v>
      </c>
      <c r="O84" s="697">
        <v>185.45251683000001</v>
      </c>
      <c r="Q84" s="311">
        <v>183.43421135</v>
      </c>
      <c r="R84" s="696">
        <v>0.38684040999999991</v>
      </c>
      <c r="S84" s="697">
        <v>183.82105175999999</v>
      </c>
      <c r="U84" s="311">
        <v>242.59069689999998</v>
      </c>
      <c r="V84" s="696">
        <v>0.35747589000000007</v>
      </c>
      <c r="W84" s="697">
        <v>242.94817278999997</v>
      </c>
      <c r="Y84" s="311">
        <v>182.63208992</v>
      </c>
      <c r="Z84" s="696">
        <v>0.54423122999999995</v>
      </c>
      <c r="AA84" s="697">
        <v>183.17632115000001</v>
      </c>
      <c r="AC84" s="311">
        <v>178.16491210999999</v>
      </c>
      <c r="AD84" s="696">
        <v>1.07302944</v>
      </c>
      <c r="AE84" s="697">
        <v>179.23794154999999</v>
      </c>
      <c r="AG84" s="311">
        <v>198.03901793</v>
      </c>
      <c r="AH84" s="696">
        <v>1.2161419100000002</v>
      </c>
      <c r="AI84" s="697">
        <v>199.25515984</v>
      </c>
      <c r="AK84" s="311">
        <v>219.14722076000001</v>
      </c>
      <c r="AL84" s="696">
        <v>1.04039916</v>
      </c>
      <c r="AM84" s="697">
        <v>220.18761992</v>
      </c>
      <c r="AO84" s="311">
        <v>176.23997484999998</v>
      </c>
      <c r="AP84" s="696">
        <v>1.3686741399999998</v>
      </c>
      <c r="AQ84" s="697">
        <v>177.60864898999998</v>
      </c>
      <c r="AS84" s="311">
        <v>164.63858006999999</v>
      </c>
      <c r="AT84" s="696">
        <v>1.17861792</v>
      </c>
      <c r="AU84" s="697">
        <v>165.81719798999998</v>
      </c>
      <c r="AW84" s="311">
        <v>164.62321374000001</v>
      </c>
      <c r="AX84" s="696">
        <v>1.8966451199999996</v>
      </c>
      <c r="AY84" s="697">
        <v>166.51985886</v>
      </c>
      <c r="BA84" s="311">
        <v>170.84035585999999</v>
      </c>
      <c r="BB84" s="696">
        <v>0.70912244000000013</v>
      </c>
      <c r="BC84" s="697">
        <v>171.54947829999998</v>
      </c>
      <c r="BE84" s="311">
        <v>176.40242924000006</v>
      </c>
      <c r="BF84" s="696">
        <v>1.0774621400000002</v>
      </c>
      <c r="BG84" s="697">
        <v>177.47989138000005</v>
      </c>
      <c r="BI84" s="311">
        <v>148.43966673000003</v>
      </c>
      <c r="BJ84" s="696">
        <v>0.82304895000000011</v>
      </c>
      <c r="BK84" s="697">
        <v>149.26271568000001</v>
      </c>
      <c r="BM84" s="311">
        <v>140.21139166999998</v>
      </c>
      <c r="BN84" s="696">
        <v>0.89481986000000013</v>
      </c>
      <c r="BO84" s="697">
        <v>141.10621153</v>
      </c>
    </row>
    <row r="85" spans="1:67" x14ac:dyDescent="0.25">
      <c r="A85" s="206" t="s">
        <v>193</v>
      </c>
      <c r="B85" s="203"/>
      <c r="C85" s="409"/>
      <c r="D85" s="899"/>
      <c r="E85" s="311">
        <v>334.00484062999999</v>
      </c>
      <c r="F85" s="696">
        <v>0</v>
      </c>
      <c r="G85" s="697">
        <v>334.00484062999999</v>
      </c>
      <c r="I85" s="311">
        <v>299.75870603999994</v>
      </c>
      <c r="J85" s="696">
        <v>0</v>
      </c>
      <c r="K85" s="697">
        <v>299.75870603999994</v>
      </c>
      <c r="M85" s="311">
        <v>298.02997202999995</v>
      </c>
      <c r="N85" s="696">
        <v>0</v>
      </c>
      <c r="O85" s="697">
        <v>298.02997202999995</v>
      </c>
      <c r="Q85" s="311">
        <v>309.10553004000002</v>
      </c>
      <c r="R85" s="696">
        <v>0</v>
      </c>
      <c r="S85" s="697">
        <v>309.10553004000002</v>
      </c>
      <c r="U85" s="311">
        <v>301.22693255000001</v>
      </c>
      <c r="V85" s="696">
        <v>0</v>
      </c>
      <c r="W85" s="697">
        <v>301.22693255000001</v>
      </c>
      <c r="Y85" s="311">
        <v>212.15818405000007</v>
      </c>
      <c r="Z85" s="696">
        <v>0</v>
      </c>
      <c r="AA85" s="697">
        <v>212.15818405000007</v>
      </c>
      <c r="AC85" s="311">
        <v>212.90445591999998</v>
      </c>
      <c r="AD85" s="696">
        <v>0</v>
      </c>
      <c r="AE85" s="697">
        <v>212.90445591999998</v>
      </c>
      <c r="AG85" s="311">
        <v>358.82212425</v>
      </c>
      <c r="AH85" s="696">
        <v>0</v>
      </c>
      <c r="AI85" s="697">
        <v>358.82212425</v>
      </c>
      <c r="AK85" s="311">
        <v>298.86769755</v>
      </c>
      <c r="AL85" s="696">
        <v>7.7239539999999995E-2</v>
      </c>
      <c r="AM85" s="697">
        <v>298.94493709</v>
      </c>
      <c r="AO85" s="311">
        <v>304.96777612</v>
      </c>
      <c r="AP85" s="696">
        <v>7.7239539999999995E-2</v>
      </c>
      <c r="AQ85" s="697">
        <v>305.04501565999999</v>
      </c>
      <c r="AS85" s="311">
        <v>287.00346723000001</v>
      </c>
      <c r="AT85" s="696">
        <v>7.0000000000000001E-3</v>
      </c>
      <c r="AU85" s="697">
        <v>287.01046723000002</v>
      </c>
      <c r="AW85" s="311">
        <v>317.89811936000001</v>
      </c>
      <c r="AX85" s="696">
        <v>5.4413410000000002E-2</v>
      </c>
      <c r="AY85" s="697">
        <v>317.95253277</v>
      </c>
      <c r="BA85" s="311">
        <v>362.72996592999993</v>
      </c>
      <c r="BB85" s="696">
        <v>1.6980760000000001E-2</v>
      </c>
      <c r="BC85" s="697">
        <v>362.74694668999996</v>
      </c>
      <c r="BE85" s="311">
        <v>315.54213347999996</v>
      </c>
      <c r="BF85" s="696">
        <v>1.1825780000000003E-2</v>
      </c>
      <c r="BG85" s="697">
        <v>315.55395925999994</v>
      </c>
      <c r="BI85" s="311">
        <v>394.132575125529</v>
      </c>
      <c r="BJ85" s="696">
        <v>1.9930190000000004E-2</v>
      </c>
      <c r="BK85" s="697">
        <v>394.15250531552903</v>
      </c>
      <c r="BM85" s="311">
        <v>429.3766794078544</v>
      </c>
      <c r="BN85" s="696">
        <v>1.3479740000000002E-2</v>
      </c>
      <c r="BO85" s="697">
        <v>429.39015914785438</v>
      </c>
    </row>
    <row r="86" spans="1:67" x14ac:dyDescent="0.25">
      <c r="A86" s="206" t="s">
        <v>118</v>
      </c>
      <c r="B86" s="221"/>
      <c r="C86" s="409"/>
      <c r="D86" s="899"/>
      <c r="E86" s="311">
        <v>642.45326089000014</v>
      </c>
      <c r="F86" s="696">
        <v>0</v>
      </c>
      <c r="G86" s="697">
        <v>642.45326089000014</v>
      </c>
      <c r="I86" s="311">
        <v>709.93973433000008</v>
      </c>
      <c r="J86" s="696">
        <v>0</v>
      </c>
      <c r="K86" s="697">
        <v>709.93973433000008</v>
      </c>
      <c r="M86" s="311">
        <v>752.11711117000004</v>
      </c>
      <c r="N86" s="696">
        <v>0.24466665999999998</v>
      </c>
      <c r="O86" s="697">
        <v>752.36177783000005</v>
      </c>
      <c r="Q86" s="311">
        <v>766.11552030999997</v>
      </c>
      <c r="R86" s="696">
        <v>0.34626896999999995</v>
      </c>
      <c r="S86" s="697">
        <v>766.46178927999995</v>
      </c>
      <c r="U86" s="311">
        <v>754.56613593000009</v>
      </c>
      <c r="V86" s="696">
        <v>0.56170470000000006</v>
      </c>
      <c r="W86" s="697">
        <v>755.12784063000004</v>
      </c>
      <c r="Y86" s="311">
        <v>766.13982838999993</v>
      </c>
      <c r="Z86" s="696">
        <v>0.53206447000000001</v>
      </c>
      <c r="AA86" s="697">
        <v>766.67189285999996</v>
      </c>
      <c r="AC86" s="311">
        <v>730.36444764999999</v>
      </c>
      <c r="AD86" s="696">
        <v>0.52910547000000008</v>
      </c>
      <c r="AE86" s="697">
        <v>730.89355311999998</v>
      </c>
      <c r="AG86" s="311">
        <v>735.81127769999978</v>
      </c>
      <c r="AH86" s="696">
        <v>0.42750438000000002</v>
      </c>
      <c r="AI86" s="697">
        <v>736.23878207999974</v>
      </c>
      <c r="AK86" s="311">
        <v>758.96163649000005</v>
      </c>
      <c r="AL86" s="696">
        <v>0.36533061999999999</v>
      </c>
      <c r="AM86" s="697">
        <v>759.32696711000006</v>
      </c>
      <c r="AO86" s="311">
        <v>737.50453031999996</v>
      </c>
      <c r="AP86" s="696">
        <v>0.32668353999999999</v>
      </c>
      <c r="AQ86" s="697">
        <v>737.83121385999993</v>
      </c>
      <c r="AS86" s="311">
        <v>733.13163884000005</v>
      </c>
      <c r="AT86" s="696">
        <v>0.25052366000000004</v>
      </c>
      <c r="AU86" s="697">
        <v>733.38216250000005</v>
      </c>
      <c r="AW86" s="311">
        <v>759.44587694999996</v>
      </c>
      <c r="AX86" s="696">
        <v>0.10882912000000003</v>
      </c>
      <c r="AY86" s="697">
        <v>759.55470606999995</v>
      </c>
      <c r="BA86" s="311">
        <v>779.24491337999996</v>
      </c>
      <c r="BB86" s="696">
        <v>0.11402826000000001</v>
      </c>
      <c r="BC86" s="697">
        <v>779.35894164000001</v>
      </c>
      <c r="BE86" s="311">
        <v>751.02369068000007</v>
      </c>
      <c r="BF86" s="696">
        <v>0.19857592999999998</v>
      </c>
      <c r="BG86" s="697">
        <v>751.22226661000002</v>
      </c>
      <c r="BI86" s="311">
        <v>721.49363230999995</v>
      </c>
      <c r="BJ86" s="696">
        <v>25.0945675</v>
      </c>
      <c r="BK86" s="697">
        <v>746.58819980999999</v>
      </c>
      <c r="BM86" s="311">
        <v>708.77657257999988</v>
      </c>
      <c r="BN86" s="696">
        <v>24.890510300000006</v>
      </c>
      <c r="BO86" s="697">
        <v>733.66708287999984</v>
      </c>
    </row>
    <row r="87" spans="1:67" x14ac:dyDescent="0.25">
      <c r="A87" s="195" t="s">
        <v>132</v>
      </c>
      <c r="B87" s="205"/>
      <c r="C87" s="409"/>
      <c r="D87" s="899"/>
      <c r="E87" s="311">
        <v>275.74682617000002</v>
      </c>
      <c r="F87" s="696">
        <v>0</v>
      </c>
      <c r="G87" s="697">
        <v>275.74682617000002</v>
      </c>
      <c r="I87" s="311">
        <v>286.44226584999996</v>
      </c>
      <c r="J87" s="696">
        <v>0</v>
      </c>
      <c r="K87" s="697">
        <v>286.44226584999996</v>
      </c>
      <c r="M87" s="311">
        <v>347.60443068000006</v>
      </c>
      <c r="N87" s="696">
        <v>3.9882977199999998</v>
      </c>
      <c r="O87" s="697">
        <v>351.59272840000006</v>
      </c>
      <c r="Q87" s="311">
        <v>259.39355061000003</v>
      </c>
      <c r="R87" s="696">
        <v>0.97440000999999976</v>
      </c>
      <c r="S87" s="697">
        <v>260.36795062000004</v>
      </c>
      <c r="U87" s="311">
        <v>323.60667274000002</v>
      </c>
      <c r="V87" s="696">
        <v>1.9073118100000002</v>
      </c>
      <c r="W87" s="697">
        <v>325.51398455000003</v>
      </c>
      <c r="Y87" s="311">
        <v>281.04651967000001</v>
      </c>
      <c r="Z87" s="696">
        <v>4.2286815799999999</v>
      </c>
      <c r="AA87" s="697">
        <v>285.27520125000001</v>
      </c>
      <c r="AC87" s="311">
        <v>370.25249681999998</v>
      </c>
      <c r="AD87" s="696">
        <v>9.475742480000001</v>
      </c>
      <c r="AE87" s="697">
        <v>379.72823929999998</v>
      </c>
      <c r="AG87" s="311">
        <v>292.13646297999998</v>
      </c>
      <c r="AH87" s="696">
        <v>7.7339545200000002</v>
      </c>
      <c r="AI87" s="697">
        <v>299.87041749999997</v>
      </c>
      <c r="AK87" s="311">
        <v>392.90513984</v>
      </c>
      <c r="AL87" s="696">
        <v>6.1094319300000004</v>
      </c>
      <c r="AM87" s="697">
        <v>399.01457177000003</v>
      </c>
      <c r="AO87" s="311">
        <v>483.33071628000022</v>
      </c>
      <c r="AP87" s="696">
        <v>4.0263338500000003</v>
      </c>
      <c r="AQ87" s="697">
        <v>487.35705013000023</v>
      </c>
      <c r="AS87" s="311">
        <v>654.1616134899997</v>
      </c>
      <c r="AT87" s="696">
        <v>33.177042360000002</v>
      </c>
      <c r="AU87" s="697">
        <v>687.33865584999967</v>
      </c>
      <c r="AW87" s="311">
        <v>1079.3512549899999</v>
      </c>
      <c r="AX87" s="696">
        <v>31.315868770000005</v>
      </c>
      <c r="AY87" s="697">
        <v>1110.6671237599999</v>
      </c>
      <c r="BA87" s="311">
        <v>1063.8992144099998</v>
      </c>
      <c r="BB87" s="696">
        <v>48.167720409999994</v>
      </c>
      <c r="BC87" s="697">
        <v>1112.0669348199997</v>
      </c>
      <c r="BE87" s="311">
        <v>1036.9196832599996</v>
      </c>
      <c r="BF87" s="696">
        <v>128.33127937999998</v>
      </c>
      <c r="BG87" s="697">
        <v>1165.2509626399997</v>
      </c>
      <c r="BI87" s="311">
        <v>1294.8772511600002</v>
      </c>
      <c r="BJ87" s="696">
        <v>109.94021337999996</v>
      </c>
      <c r="BK87" s="697">
        <v>1404.8174645400002</v>
      </c>
      <c r="BM87" s="311">
        <v>1605.46278562</v>
      </c>
      <c r="BN87" s="696">
        <v>238.25207707000001</v>
      </c>
      <c r="BO87" s="697">
        <v>1843.71486269</v>
      </c>
    </row>
    <row r="88" spans="1:67" s="113" customFormat="1" x14ac:dyDescent="0.25">
      <c r="A88" s="208" t="s">
        <v>195</v>
      </c>
      <c r="B88" s="205"/>
      <c r="C88" s="423"/>
      <c r="D88" s="412"/>
      <c r="E88" s="1008">
        <f>SUM(E81:E87)</f>
        <v>3292.3084737699996</v>
      </c>
      <c r="F88" s="1020">
        <f>SUM(F81:F87)</f>
        <v>0</v>
      </c>
      <c r="G88" s="1009">
        <f>SUM(G81:G87)</f>
        <v>3292.3084737699996</v>
      </c>
      <c r="H88" s="399"/>
      <c r="I88" s="1008">
        <f>SUM(I81:I87)</f>
        <v>3469.6895956600001</v>
      </c>
      <c r="J88" s="1020">
        <f>SUM(J81:J87)</f>
        <v>0</v>
      </c>
      <c r="K88" s="1009">
        <f>SUM(K81:K87)</f>
        <v>3469.6895956600001</v>
      </c>
      <c r="L88" s="399"/>
      <c r="M88" s="1008">
        <f>SUM(M81:M87)</f>
        <v>4414.93077472</v>
      </c>
      <c r="N88" s="1020">
        <f>SUM(N81:N87)</f>
        <v>8.2382772700000082</v>
      </c>
      <c r="O88" s="1009">
        <f>SUM(O81:O87)</f>
        <v>4423.1690519900003</v>
      </c>
      <c r="P88" s="399"/>
      <c r="Q88" s="1008">
        <f>SUM(Q81:Q87)</f>
        <v>4766.6985524299989</v>
      </c>
      <c r="R88" s="1020">
        <f>SUM(R81:R87)</f>
        <v>22.071601570000009</v>
      </c>
      <c r="S88" s="1009">
        <f>SUM(S81:S87)</f>
        <v>4788.7701539999989</v>
      </c>
      <c r="T88" s="399"/>
      <c r="U88" s="1008">
        <f>SUM(U81:U87)</f>
        <v>5141.8485237900004</v>
      </c>
      <c r="V88" s="1020">
        <f>SUM(V81:V87)</f>
        <v>35.87844853</v>
      </c>
      <c r="W88" s="1009">
        <f>SUM(W81:W87)</f>
        <v>5177.7269723199997</v>
      </c>
      <c r="X88" s="399"/>
      <c r="Y88" s="1008">
        <f>SUM(Y81:Y87)</f>
        <v>5854.646225649999</v>
      </c>
      <c r="Z88" s="1020">
        <f>SUM(Z81:Z87)</f>
        <v>28.052889249999996</v>
      </c>
      <c r="AA88" s="1009">
        <f>SUM(AA81:AA87)</f>
        <v>5882.6991149000005</v>
      </c>
      <c r="AB88" s="399"/>
      <c r="AC88" s="1008">
        <f>SUM(AC81:AC87)</f>
        <v>6665.0098377200002</v>
      </c>
      <c r="AD88" s="1020">
        <f>SUM(AD81:AD87)</f>
        <v>42.898781759999999</v>
      </c>
      <c r="AE88" s="1009">
        <f>SUM(AE81:AE87)</f>
        <v>6707.9086194799993</v>
      </c>
      <c r="AF88" s="399"/>
      <c r="AG88" s="1008">
        <f>SUM(AG81:AG87)</f>
        <v>7442.0805277500003</v>
      </c>
      <c r="AH88" s="1020">
        <f>SUM(AH81:AH87)</f>
        <v>70.802585749999992</v>
      </c>
      <c r="AI88" s="1009">
        <f>SUM(AI81:AI87)</f>
        <v>7512.8831135</v>
      </c>
      <c r="AJ88" s="399"/>
      <c r="AK88" s="1008">
        <f>SUM(AK81:AK87)</f>
        <v>7020.1974104800001</v>
      </c>
      <c r="AL88" s="1020">
        <f>SUM(AL81:AL87)</f>
        <v>86.587317549999995</v>
      </c>
      <c r="AM88" s="1009">
        <f>SUM(AM81:AM87)</f>
        <v>7106.7847280299984</v>
      </c>
      <c r="AN88" s="399"/>
      <c r="AO88" s="1008">
        <f>SUM(AO81:AO87)</f>
        <v>8452.3980039600028</v>
      </c>
      <c r="AP88" s="1020">
        <f>SUM(AP81:AP87)</f>
        <v>80.575367839999998</v>
      </c>
      <c r="AQ88" s="1009">
        <f>SUM(AQ81:AQ87)</f>
        <v>8532.9733718000007</v>
      </c>
      <c r="AR88" s="399"/>
      <c r="AS88" s="1008">
        <f>SUM(AS81:AS87)</f>
        <v>7997.7518982899992</v>
      </c>
      <c r="AT88" s="1020">
        <f>SUM(AT81:AT87)</f>
        <v>84.617691189999988</v>
      </c>
      <c r="AU88" s="1009">
        <f>SUM(AU81:AU87)</f>
        <v>8082.3695894799994</v>
      </c>
      <c r="AV88" s="399"/>
      <c r="AW88" s="1008">
        <f>SUM(AW81:AW87)</f>
        <v>9665.6546558400023</v>
      </c>
      <c r="AX88" s="1020">
        <f>SUM(AX81:AX87)</f>
        <v>147.84613026</v>
      </c>
      <c r="AY88" s="1009">
        <f>SUM(AY81:AY87)</f>
        <v>9813.5007861000013</v>
      </c>
      <c r="AZ88" s="399"/>
      <c r="BA88" s="1008">
        <f>SUM(BA81:BA87)</f>
        <v>7059.5851207699998</v>
      </c>
      <c r="BB88" s="1020">
        <f>SUM(BB81:BB87)</f>
        <v>82.298549899999983</v>
      </c>
      <c r="BC88" s="1009">
        <f>SUM(BC81:BC87)</f>
        <v>7141.8836706699994</v>
      </c>
      <c r="BD88" s="399"/>
      <c r="BE88" s="1008">
        <f>SUM(BE81:BE87)</f>
        <v>6289.6852995299996</v>
      </c>
      <c r="BF88" s="1020">
        <f>SUM(BF81:BF87)</f>
        <v>163.81776800999998</v>
      </c>
      <c r="BG88" s="1009">
        <f>SUM(BG81:BG87)</f>
        <v>6453.5030675399985</v>
      </c>
      <c r="BH88" s="399"/>
      <c r="BI88" s="1008">
        <f>SUM(BI81:BI87)</f>
        <v>7676.7507003255287</v>
      </c>
      <c r="BJ88" s="1020">
        <f>SUM(BJ81:BJ87)</f>
        <v>187.82261919999993</v>
      </c>
      <c r="BK88" s="1009">
        <f>SUM(BK81:BK87)</f>
        <v>7864.5733195255298</v>
      </c>
      <c r="BL88" s="399"/>
      <c r="BM88" s="1008">
        <f>SUM(BM81:BM87)</f>
        <v>8712.8327813178548</v>
      </c>
      <c r="BN88" s="1020">
        <f>SUM(BN81:BN87)</f>
        <v>320.90955918999998</v>
      </c>
      <c r="BO88" s="1009">
        <f>SUM(BO81:BO87)</f>
        <v>9033.7423405078553</v>
      </c>
    </row>
    <row r="89" spans="1:67" x14ac:dyDescent="0.25">
      <c r="A89" s="179"/>
      <c r="B89" s="180"/>
      <c r="E89" s="179"/>
      <c r="F89" s="427"/>
      <c r="G89" s="713"/>
      <c r="I89" s="179"/>
      <c r="J89" s="427"/>
      <c r="K89" s="713"/>
      <c r="M89" s="179"/>
      <c r="N89" s="427"/>
      <c r="O89" s="713"/>
      <c r="Q89" s="179"/>
      <c r="R89" s="427"/>
      <c r="S89" s="713"/>
      <c r="U89" s="179"/>
      <c r="V89" s="427"/>
      <c r="W89" s="713"/>
      <c r="Y89" s="179"/>
      <c r="Z89" s="427"/>
      <c r="AA89" s="713"/>
      <c r="AC89" s="179"/>
      <c r="AD89" s="427"/>
      <c r="AE89" s="713"/>
      <c r="AG89" s="179"/>
      <c r="AH89" s="427"/>
      <c r="AI89" s="713"/>
      <c r="AK89" s="179"/>
      <c r="AL89" s="427"/>
      <c r="AM89" s="713"/>
      <c r="AO89" s="179"/>
      <c r="AP89" s="427"/>
      <c r="AQ89" s="713"/>
      <c r="AS89" s="179"/>
      <c r="AT89" s="427"/>
      <c r="AU89" s="713"/>
      <c r="AW89" s="179"/>
      <c r="AX89" s="427"/>
      <c r="AY89" s="713"/>
      <c r="BA89" s="179"/>
      <c r="BB89" s="427"/>
      <c r="BC89" s="713"/>
      <c r="BE89" s="179"/>
      <c r="BF89" s="427"/>
      <c r="BG89" s="713"/>
      <c r="BI89" s="179"/>
      <c r="BJ89" s="427"/>
      <c r="BK89" s="713"/>
      <c r="BM89" s="179"/>
      <c r="BN89" s="427"/>
      <c r="BO89" s="713"/>
    </row>
    <row r="90" spans="1:67" ht="15" customHeight="1" x14ac:dyDescent="0.25">
      <c r="E90" s="2"/>
      <c r="F90" s="2"/>
      <c r="G90" s="2"/>
      <c r="I90" s="2"/>
      <c r="J90" s="2"/>
      <c r="K90" s="2"/>
      <c r="M90" s="2"/>
      <c r="N90" s="2"/>
      <c r="O90" s="2"/>
      <c r="Q90" s="2"/>
      <c r="R90" s="2"/>
      <c r="S90" s="2"/>
      <c r="U90" s="2"/>
      <c r="V90" s="2"/>
      <c r="W90" s="2"/>
      <c r="Y90" s="2"/>
      <c r="Z90" s="2"/>
      <c r="AA90" s="2"/>
      <c r="AC90" s="2"/>
      <c r="AD90" s="2"/>
      <c r="AE90" s="2"/>
      <c r="AG90" s="2"/>
      <c r="AH90" s="2"/>
      <c r="AI90" s="2"/>
      <c r="AK90" s="2"/>
      <c r="AL90" s="2"/>
      <c r="AM90" s="2"/>
      <c r="AO90" s="2"/>
      <c r="AP90" s="2"/>
      <c r="AQ90" s="2"/>
      <c r="AS90" s="2"/>
      <c r="AT90" s="2"/>
      <c r="AU90" s="2"/>
      <c r="AW90" s="2"/>
      <c r="AX90" s="2"/>
      <c r="AY90" s="2"/>
      <c r="BA90" s="2"/>
      <c r="BB90" s="2"/>
      <c r="BC90" s="2"/>
      <c r="BE90" s="2"/>
      <c r="BF90" s="2"/>
      <c r="BG90" s="2"/>
      <c r="BI90" s="2"/>
      <c r="BJ90" s="2"/>
      <c r="BK90" s="2"/>
      <c r="BM90" s="2"/>
      <c r="BN90" s="2"/>
      <c r="BO90" s="2"/>
    </row>
    <row r="91" spans="1:67" x14ac:dyDescent="0.25">
      <c r="A91" s="822" t="s">
        <v>158</v>
      </c>
      <c r="B91" s="823"/>
      <c r="C91" s="874"/>
      <c r="D91" s="291"/>
      <c r="E91" s="819" t="str">
        <f>E65</f>
        <v>1Q20</v>
      </c>
      <c r="F91" s="820"/>
      <c r="G91" s="828"/>
      <c r="H91" s="691"/>
      <c r="I91" s="819" t="str">
        <f>I65</f>
        <v>2Q20</v>
      </c>
      <c r="J91" s="820"/>
      <c r="K91" s="828"/>
      <c r="L91" s="691"/>
      <c r="M91" s="819" t="str">
        <f>M65</f>
        <v>3Q20</v>
      </c>
      <c r="N91" s="820"/>
      <c r="O91" s="828"/>
      <c r="P91" s="691"/>
      <c r="Q91" s="819" t="str">
        <f>Q65</f>
        <v>4Q20</v>
      </c>
      <c r="R91" s="820"/>
      <c r="S91" s="828"/>
      <c r="T91" s="691"/>
      <c r="U91" s="819" t="str">
        <f>U65</f>
        <v>1Q21</v>
      </c>
      <c r="V91" s="820"/>
      <c r="W91" s="828"/>
      <c r="X91" s="691"/>
      <c r="Y91" s="819" t="str">
        <f>Y65</f>
        <v>2Q21</v>
      </c>
      <c r="Z91" s="820"/>
      <c r="AA91" s="828"/>
      <c r="AB91" s="691"/>
      <c r="AC91" s="819" t="str">
        <f>AC65</f>
        <v>3Q21</v>
      </c>
      <c r="AD91" s="820"/>
      <c r="AE91" s="828"/>
      <c r="AF91" s="691"/>
      <c r="AG91" s="819" t="str">
        <f>AG65</f>
        <v>4Q21</v>
      </c>
      <c r="AH91" s="820"/>
      <c r="AI91" s="828"/>
      <c r="AJ91" s="691"/>
      <c r="AK91" s="819" t="str">
        <f>AK65</f>
        <v>1Q22</v>
      </c>
      <c r="AL91" s="820"/>
      <c r="AM91" s="828"/>
      <c r="AN91" s="691"/>
      <c r="AO91" s="819" t="str">
        <f>AO65</f>
        <v>2Q22</v>
      </c>
      <c r="AP91" s="820"/>
      <c r="AQ91" s="828"/>
      <c r="AR91" s="691"/>
      <c r="AS91" s="819" t="str">
        <f>AS65</f>
        <v>3Q22</v>
      </c>
      <c r="AT91" s="820"/>
      <c r="AU91" s="828"/>
      <c r="AV91" s="691"/>
      <c r="AW91" s="819" t="str">
        <f>AW65</f>
        <v>4Q22</v>
      </c>
      <c r="AX91" s="820"/>
      <c r="AY91" s="828"/>
      <c r="AZ91" s="691"/>
      <c r="BA91" s="819" t="str">
        <f>BA65</f>
        <v>1Q23</v>
      </c>
      <c r="BB91" s="820"/>
      <c r="BC91" s="828"/>
      <c r="BD91" s="691"/>
      <c r="BE91" s="819" t="str">
        <f>BE65</f>
        <v>2Q23</v>
      </c>
      <c r="BF91" s="820"/>
      <c r="BG91" s="828"/>
      <c r="BH91" s="691"/>
      <c r="BI91" s="819" t="str">
        <f>BI65</f>
        <v>3Q23</v>
      </c>
      <c r="BJ91" s="820"/>
      <c r="BK91" s="828"/>
      <c r="BL91" s="691"/>
      <c r="BM91" s="819" t="str">
        <f>BM65</f>
        <v>4Q23</v>
      </c>
      <c r="BN91" s="820"/>
      <c r="BO91" s="828"/>
    </row>
    <row r="92" spans="1:67" s="28" customFormat="1" x14ac:dyDescent="0.25">
      <c r="A92" s="824"/>
      <c r="B92" s="825"/>
      <c r="C92" s="878"/>
      <c r="D92" s="295"/>
      <c r="E92" s="18" t="str">
        <f>E66</f>
        <v>Reported</v>
      </c>
      <c r="F92" s="19" t="str">
        <f>F66</f>
        <v>abastece aí</v>
      </c>
      <c r="G92" s="692" t="str">
        <f>G66</f>
        <v>Re-presented</v>
      </c>
      <c r="H92" s="693"/>
      <c r="I92" s="18" t="str">
        <f>I66</f>
        <v>Reported</v>
      </c>
      <c r="J92" s="19" t="str">
        <f>J66</f>
        <v>abastece aí</v>
      </c>
      <c r="K92" s="692" t="str">
        <f>K66</f>
        <v>Re-presented</v>
      </c>
      <c r="L92" s="693"/>
      <c r="M92" s="18" t="str">
        <f>M66</f>
        <v>Reported</v>
      </c>
      <c r="N92" s="19" t="str">
        <f>N66</f>
        <v>abastece aí</v>
      </c>
      <c r="O92" s="692" t="str">
        <f>O66</f>
        <v>Re-presented</v>
      </c>
      <c r="P92" s="693"/>
      <c r="Q92" s="18" t="str">
        <f>Q66</f>
        <v>Reported</v>
      </c>
      <c r="R92" s="19" t="str">
        <f>R66</f>
        <v>abastece aí</v>
      </c>
      <c r="S92" s="692" t="str">
        <f>S66</f>
        <v>Re-presented</v>
      </c>
      <c r="T92" s="693"/>
      <c r="U92" s="18" t="str">
        <f>U66</f>
        <v>Reported</v>
      </c>
      <c r="V92" s="19" t="str">
        <f>V66</f>
        <v>abastece aí</v>
      </c>
      <c r="W92" s="692" t="str">
        <f>W66</f>
        <v>Re-presented</v>
      </c>
      <c r="X92" s="693"/>
      <c r="Y92" s="18" t="str">
        <f>Y66</f>
        <v>Reported</v>
      </c>
      <c r="Z92" s="19" t="str">
        <f>Z66</f>
        <v>abastece aí</v>
      </c>
      <c r="AA92" s="692" t="str">
        <f>AA66</f>
        <v>Re-presented</v>
      </c>
      <c r="AB92" s="693"/>
      <c r="AC92" s="18" t="str">
        <f>AC66</f>
        <v>Reported</v>
      </c>
      <c r="AD92" s="19" t="str">
        <f>AD66</f>
        <v>abastece aí</v>
      </c>
      <c r="AE92" s="692" t="str">
        <f>AE66</f>
        <v>Re-presented</v>
      </c>
      <c r="AF92" s="693"/>
      <c r="AG92" s="18" t="str">
        <f>AG66</f>
        <v>Reported</v>
      </c>
      <c r="AH92" s="19" t="str">
        <f>AH66</f>
        <v>abastece aí</v>
      </c>
      <c r="AI92" s="692" t="str">
        <f>AI66</f>
        <v>Re-presented</v>
      </c>
      <c r="AJ92" s="693"/>
      <c r="AK92" s="18" t="str">
        <f>AK66</f>
        <v>Reported</v>
      </c>
      <c r="AL92" s="19" t="str">
        <f>AL66</f>
        <v>abastece aí</v>
      </c>
      <c r="AM92" s="692" t="str">
        <f>AM66</f>
        <v>Re-presented</v>
      </c>
      <c r="AN92" s="693"/>
      <c r="AO92" s="18" t="str">
        <f>AO66</f>
        <v>Reported</v>
      </c>
      <c r="AP92" s="19" t="str">
        <f>AP66</f>
        <v>abastece aí</v>
      </c>
      <c r="AQ92" s="692" t="str">
        <f>AQ66</f>
        <v>Re-presented</v>
      </c>
      <c r="AR92" s="693"/>
      <c r="AS92" s="18" t="str">
        <f>AS66</f>
        <v>Reported</v>
      </c>
      <c r="AT92" s="19" t="str">
        <f>AT66</f>
        <v>abastece aí</v>
      </c>
      <c r="AU92" s="692" t="str">
        <f>AU66</f>
        <v>Re-presented</v>
      </c>
      <c r="AV92" s="693"/>
      <c r="AW92" s="18" t="str">
        <f>AW66</f>
        <v>Reported</v>
      </c>
      <c r="AX92" s="19" t="str">
        <f>AX66</f>
        <v>abastece aí</v>
      </c>
      <c r="AY92" s="692" t="str">
        <f>AY66</f>
        <v>Re-presented</v>
      </c>
      <c r="AZ92" s="693"/>
      <c r="BA92" s="18" t="str">
        <f>BA66</f>
        <v>Reported</v>
      </c>
      <c r="BB92" s="19" t="str">
        <f>BB66</f>
        <v>abastece aí</v>
      </c>
      <c r="BC92" s="692" t="str">
        <f>BC66</f>
        <v>Re-presented</v>
      </c>
      <c r="BD92" s="693"/>
      <c r="BE92" s="18" t="str">
        <f>BE66</f>
        <v>Reported</v>
      </c>
      <c r="BF92" s="19" t="str">
        <f>BF66</f>
        <v>abastece aí</v>
      </c>
      <c r="BG92" s="692" t="str">
        <f>BG66</f>
        <v>Re-presented</v>
      </c>
      <c r="BH92" s="693"/>
      <c r="BI92" s="18" t="str">
        <f>BI66</f>
        <v>Reported</v>
      </c>
      <c r="BJ92" s="19" t="str">
        <f>BJ66</f>
        <v>abastece aí</v>
      </c>
      <c r="BK92" s="692" t="str">
        <f>BK66</f>
        <v>Re-presented</v>
      </c>
      <c r="BL92" s="693"/>
      <c r="BM92" s="18" t="str">
        <f>BM66</f>
        <v>Reported</v>
      </c>
      <c r="BN92" s="19" t="str">
        <f>BN66</f>
        <v>abastece aí</v>
      </c>
      <c r="BO92" s="692" t="str">
        <f>BO66</f>
        <v>Re-presented</v>
      </c>
    </row>
    <row r="93" spans="1:67" ht="6" customHeight="1" x14ac:dyDescent="0.25">
      <c r="E93" s="2"/>
      <c r="F93" s="2"/>
      <c r="G93" s="2"/>
      <c r="I93" s="2"/>
      <c r="J93" s="2"/>
      <c r="K93" s="2"/>
      <c r="M93" s="2"/>
      <c r="N93" s="2"/>
      <c r="O93" s="2"/>
      <c r="Q93" s="2"/>
      <c r="R93" s="2"/>
      <c r="S93" s="2"/>
      <c r="U93" s="2"/>
      <c r="V93" s="2"/>
      <c r="W93" s="2"/>
      <c r="Y93" s="2"/>
      <c r="Z93" s="2"/>
      <c r="AA93" s="2"/>
      <c r="AC93" s="2"/>
      <c r="AD93" s="2"/>
      <c r="AE93" s="2"/>
      <c r="AG93" s="2"/>
      <c r="AH93" s="2"/>
      <c r="AI93" s="2"/>
      <c r="AK93" s="2"/>
      <c r="AL93" s="2"/>
      <c r="AM93" s="2"/>
      <c r="AO93" s="2"/>
      <c r="AP93" s="2"/>
      <c r="AQ93" s="2"/>
      <c r="AS93" s="2"/>
      <c r="AT93" s="2"/>
      <c r="AU93" s="2"/>
      <c r="AW93" s="2"/>
      <c r="AX93" s="2"/>
      <c r="AY93" s="2"/>
      <c r="BA93" s="2"/>
      <c r="BB93" s="2"/>
      <c r="BC93" s="2"/>
      <c r="BE93" s="2"/>
      <c r="BF93" s="2"/>
      <c r="BG93" s="2"/>
      <c r="BI93" s="2"/>
      <c r="BJ93" s="2"/>
      <c r="BK93" s="2"/>
      <c r="BM93" s="2"/>
      <c r="BN93" s="2"/>
      <c r="BO93" s="2"/>
    </row>
    <row r="94" spans="1:67" s="238" customFormat="1" ht="15" x14ac:dyDescent="0.25">
      <c r="A94" s="232"/>
      <c r="B94" s="233"/>
      <c r="C94" s="432"/>
      <c r="D94" s="432"/>
      <c r="E94" s="235"/>
      <c r="F94" s="236"/>
      <c r="G94" s="714"/>
      <c r="H94" s="715"/>
      <c r="I94" s="235"/>
      <c r="J94" s="236"/>
      <c r="K94" s="714"/>
      <c r="L94" s="715"/>
      <c r="M94" s="235"/>
      <c r="N94" s="236"/>
      <c r="O94" s="714"/>
      <c r="P94" s="715"/>
      <c r="Q94" s="235"/>
      <c r="R94" s="236"/>
      <c r="S94" s="714"/>
      <c r="T94" s="715"/>
      <c r="U94" s="235"/>
      <c r="V94" s="236"/>
      <c r="W94" s="714"/>
      <c r="X94" s="715"/>
      <c r="Y94" s="235"/>
      <c r="Z94" s="236"/>
      <c r="AA94" s="714"/>
      <c r="AB94" s="715"/>
      <c r="AC94" s="235"/>
      <c r="AD94" s="236"/>
      <c r="AE94" s="714"/>
      <c r="AF94" s="715"/>
      <c r="AG94" s="235"/>
      <c r="AH94" s="236"/>
      <c r="AI94" s="714"/>
      <c r="AJ94" s="715"/>
      <c r="AK94" s="235"/>
      <c r="AL94" s="236"/>
      <c r="AM94" s="714"/>
      <c r="AN94" s="715"/>
      <c r="AO94" s="235"/>
      <c r="AP94" s="236"/>
      <c r="AQ94" s="714"/>
      <c r="AR94" s="715"/>
      <c r="AS94" s="235"/>
      <c r="AT94" s="236"/>
      <c r="AU94" s="714"/>
      <c r="AV94" s="715"/>
      <c r="AW94" s="235"/>
      <c r="AX94" s="236"/>
      <c r="AY94" s="714"/>
      <c r="AZ94" s="715"/>
      <c r="BA94" s="235"/>
      <c r="BB94" s="236"/>
      <c r="BC94" s="714"/>
      <c r="BD94" s="715"/>
      <c r="BE94" s="235"/>
      <c r="BF94" s="236"/>
      <c r="BG94" s="714"/>
      <c r="BH94" s="715"/>
      <c r="BI94" s="235"/>
      <c r="BJ94" s="236"/>
      <c r="BK94" s="714"/>
      <c r="BL94" s="715"/>
      <c r="BM94" s="235"/>
      <c r="BN94" s="236"/>
      <c r="BO94" s="714"/>
    </row>
    <row r="95" spans="1:67" s="238" customFormat="1" ht="15" x14ac:dyDescent="0.25">
      <c r="A95" s="239" t="s">
        <v>138</v>
      </c>
      <c r="B95" s="240"/>
      <c r="C95" s="273"/>
      <c r="D95" s="434"/>
      <c r="E95" s="242">
        <v>2369.4379632308428</v>
      </c>
      <c r="F95" s="695">
        <f>F36</f>
        <v>-4.3246028399999865</v>
      </c>
      <c r="G95" s="716">
        <f>E95+F95</f>
        <v>2365.1133603908429</v>
      </c>
      <c r="H95" s="715"/>
      <c r="I95" s="242">
        <v>2037.4193553766154</v>
      </c>
      <c r="J95" s="695">
        <f>SUM(F36,J36)</f>
        <v>-15.859919590999986</v>
      </c>
      <c r="K95" s="716">
        <f>I95+J95</f>
        <v>2021.5594357856155</v>
      </c>
      <c r="L95" s="715"/>
      <c r="M95" s="242">
        <v>1923.7370238941858</v>
      </c>
      <c r="N95" s="695">
        <f>SUM(F36,J36,N36)</f>
        <v>-22.084997995999984</v>
      </c>
      <c r="O95" s="716">
        <f>M95+N95</f>
        <v>1901.6520258981857</v>
      </c>
      <c r="P95" s="715"/>
      <c r="Q95" s="242">
        <f>SUM(E36,I36,M36,Q36)</f>
        <v>1711.728525115991</v>
      </c>
      <c r="R95" s="717">
        <f>SUM(F36,J36,N36,R36)</f>
        <v>-41.653485925999988</v>
      </c>
      <c r="S95" s="716">
        <f>Q95+R95</f>
        <v>1670.075039189991</v>
      </c>
      <c r="T95" s="715"/>
      <c r="U95" s="242">
        <f>SUM(I36,M36,Q36,U36)</f>
        <v>1794.8276311759905</v>
      </c>
      <c r="V95" s="717">
        <f>SUM(J36,N36,R36,V36)</f>
        <v>-48.401467036</v>
      </c>
      <c r="W95" s="716">
        <f>U95+V95</f>
        <v>1746.4261641399905</v>
      </c>
      <c r="X95" s="715"/>
      <c r="Y95" s="242">
        <f>SUM(M36,Q36,U36,Y36)</f>
        <v>2037.9665960449902</v>
      </c>
      <c r="Z95" s="717">
        <f>SUM(N36,R36,V36,Z36)</f>
        <v>-50.832950244999992</v>
      </c>
      <c r="AA95" s="716">
        <f>Y95+Z95</f>
        <v>1987.1336457999903</v>
      </c>
      <c r="AB95" s="715"/>
      <c r="AC95" s="242">
        <f>SUM(Q36,U36,Y36,AC36)</f>
        <v>1870.340070739983</v>
      </c>
      <c r="AD95" s="717">
        <f>SUM(R36,V36,Z36,AD36)</f>
        <v>-66.968609179999987</v>
      </c>
      <c r="AE95" s="716">
        <f>AC95+AD95</f>
        <v>1803.3714615599831</v>
      </c>
      <c r="AF95" s="715"/>
      <c r="AG95" s="242">
        <f>SUM(U36,Y36,AC36,AG36)</f>
        <v>2086.7007679800045</v>
      </c>
      <c r="AH95" s="717">
        <f>SUM(V36,Z36,AD36,AH36)</f>
        <v>-80.373559449999988</v>
      </c>
      <c r="AI95" s="716">
        <f>AG95+AH95</f>
        <v>2006.3272085300046</v>
      </c>
      <c r="AJ95" s="715"/>
      <c r="AK95" s="242">
        <f>SUM(Y36,AC36,AG36,AK36)</f>
        <v>2143.2650883902779</v>
      </c>
      <c r="AL95" s="717">
        <f>SUM(Z36,AD36,AH36,AL36)</f>
        <v>-91.139975973567331</v>
      </c>
      <c r="AM95" s="716">
        <f>AK95+AL95</f>
        <v>2052.1251124167106</v>
      </c>
      <c r="AN95" s="715"/>
      <c r="AO95" s="242">
        <f>SUM(AC36,AG36,AK36,AO36)</f>
        <v>2561.4047153677643</v>
      </c>
      <c r="AP95" s="717">
        <f>SUM(AD36,AH36,AL36,AP36)</f>
        <v>-92.01441150874075</v>
      </c>
      <c r="AQ95" s="716">
        <f>AO95+AP95</f>
        <v>2469.3903038590233</v>
      </c>
      <c r="AR95" s="715"/>
      <c r="AS95" s="242">
        <f>SUM(AG36,AK36,AO36,AS36)</f>
        <v>2696.0493949886804</v>
      </c>
      <c r="AT95" s="717">
        <f>SUM(AH36,AL36,AP36,AT36)</f>
        <v>-86.172619228740757</v>
      </c>
      <c r="AU95" s="716">
        <f>AS95+AT95</f>
        <v>2609.8767757599398</v>
      </c>
      <c r="AV95" s="715"/>
      <c r="AW95" s="242">
        <f>SUM(AK36,AO36,AS36,AW36)</f>
        <v>3068.7199230173251</v>
      </c>
      <c r="AX95" s="717">
        <f>SUM(AL36,AP36,AT36,AX36)</f>
        <v>-68.765915098740734</v>
      </c>
      <c r="AY95" s="716">
        <f>AW95+AX95</f>
        <v>2999.9540079185845</v>
      </c>
      <c r="AZ95" s="715"/>
      <c r="BA95" s="242">
        <f>SUM(AO36,AS36,AW36,BA36)</f>
        <v>3045.3158928722851</v>
      </c>
      <c r="BB95" s="717">
        <f>SUM(AP36,AT36,AX36,BB36)</f>
        <v>-59.863539375173403</v>
      </c>
      <c r="BC95" s="716">
        <f>BA95+BB95</f>
        <v>2985.4523534971117</v>
      </c>
      <c r="BD95" s="715"/>
      <c r="BE95" s="242">
        <f>SUM(AS36,AW36,BA36,BE36)</f>
        <v>2683.8347592365526</v>
      </c>
      <c r="BF95" s="717">
        <f>SUM(AT36,AX36,BB36,BF36)</f>
        <v>-59.131624819999999</v>
      </c>
      <c r="BG95" s="716">
        <f>BE95+BF95</f>
        <v>2624.7031344165525</v>
      </c>
      <c r="BH95" s="715"/>
      <c r="BI95" s="242">
        <f>SUM(AW36,BA36,BE36,BI36)</f>
        <v>3664.2517329252778</v>
      </c>
      <c r="BJ95" s="717">
        <f>SUM(AX36,BB36,BF36,BJ36)</f>
        <v>-62.560270139999972</v>
      </c>
      <c r="BK95" s="716">
        <f>BI95+BJ95</f>
        <v>3601.691462785278</v>
      </c>
      <c r="BL95" s="715"/>
      <c r="BM95" s="242">
        <f>SUM(BA36,BE36,BI36,BM36)</f>
        <v>4354.4624974351618</v>
      </c>
      <c r="BN95" s="717">
        <f>SUM(BB36,BF36,BJ36,BN36)</f>
        <v>-56.730696559999963</v>
      </c>
      <c r="BO95" s="716">
        <f>BM95+BN95</f>
        <v>4297.7318008751618</v>
      </c>
    </row>
    <row r="96" spans="1:67" s="238" customFormat="1" ht="6" customHeight="1" x14ac:dyDescent="0.25">
      <c r="A96" s="248"/>
      <c r="B96" s="249"/>
      <c r="C96" s="432"/>
      <c r="D96" s="434"/>
      <c r="E96" s="250"/>
      <c r="F96" s="251"/>
      <c r="G96" s="718"/>
      <c r="H96" s="715"/>
      <c r="I96" s="250"/>
      <c r="J96" s="251"/>
      <c r="K96" s="718"/>
      <c r="L96" s="715"/>
      <c r="M96" s="250"/>
      <c r="N96" s="251"/>
      <c r="O96" s="718"/>
      <c r="P96" s="715"/>
      <c r="Q96" s="250"/>
      <c r="R96" s="251"/>
      <c r="S96" s="718"/>
      <c r="T96" s="715"/>
      <c r="U96" s="250"/>
      <c r="V96" s="251"/>
      <c r="W96" s="718"/>
      <c r="X96" s="715"/>
      <c r="Y96" s="250"/>
      <c r="Z96" s="251"/>
      <c r="AA96" s="718"/>
      <c r="AB96" s="715"/>
      <c r="AC96" s="250"/>
      <c r="AD96" s="251"/>
      <c r="AE96" s="718"/>
      <c r="AF96" s="715"/>
      <c r="AG96" s="250"/>
      <c r="AH96" s="251"/>
      <c r="AI96" s="718"/>
      <c r="AJ96" s="715"/>
      <c r="AK96" s="250"/>
      <c r="AL96" s="251"/>
      <c r="AM96" s="718"/>
      <c r="AN96" s="715"/>
      <c r="AO96" s="250"/>
      <c r="AP96" s="251"/>
      <c r="AQ96" s="718"/>
      <c r="AR96" s="715"/>
      <c r="AS96" s="250"/>
      <c r="AT96" s="251"/>
      <c r="AU96" s="718"/>
      <c r="AV96" s="715"/>
      <c r="AW96" s="250"/>
      <c r="AX96" s="251"/>
      <c r="AY96" s="718"/>
      <c r="AZ96" s="715"/>
      <c r="BA96" s="250"/>
      <c r="BB96" s="251"/>
      <c r="BC96" s="718"/>
      <c r="BD96" s="715"/>
      <c r="BE96" s="250"/>
      <c r="BF96" s="251"/>
      <c r="BG96" s="718"/>
      <c r="BH96" s="715"/>
      <c r="BI96" s="250"/>
      <c r="BJ96" s="251"/>
      <c r="BK96" s="718"/>
      <c r="BL96" s="715"/>
      <c r="BM96" s="250"/>
      <c r="BN96" s="251"/>
      <c r="BO96" s="718"/>
    </row>
    <row r="97" spans="1:67" s="238" customFormat="1" ht="15" x14ac:dyDescent="0.25">
      <c r="A97" s="248" t="s">
        <v>139</v>
      </c>
      <c r="B97" s="249"/>
      <c r="C97" s="432"/>
      <c r="D97" s="434"/>
      <c r="E97" s="250">
        <v>-812.27232535999997</v>
      </c>
      <c r="F97" s="696">
        <f>-F38</f>
        <v>-1.8816757500000014</v>
      </c>
      <c r="G97" s="718">
        <f>E97+F97</f>
        <v>-814.15400110999997</v>
      </c>
      <c r="H97" s="715"/>
      <c r="I97" s="250">
        <v>-793.31896964999999</v>
      </c>
      <c r="J97" s="696">
        <f>-SUM(F38,J38)</f>
        <v>-4.1795181400000025</v>
      </c>
      <c r="K97" s="718">
        <f>I97+J97</f>
        <v>-797.49848779000001</v>
      </c>
      <c r="L97" s="715"/>
      <c r="M97" s="250">
        <v>-784.67724022000004</v>
      </c>
      <c r="N97" s="696">
        <f>-SUM(F38,J38,N38)</f>
        <v>-6.7224607500000033</v>
      </c>
      <c r="O97" s="718">
        <f>M97+N97</f>
        <v>-791.39970097000003</v>
      </c>
      <c r="P97" s="715"/>
      <c r="Q97" s="250">
        <f>-SUM(E38,I38,M38,Q38)</f>
        <v>-774.34255755999993</v>
      </c>
      <c r="R97" s="719">
        <f>-SUM(F38,J38,N38,R38)</f>
        <v>-9.1018781300000029</v>
      </c>
      <c r="S97" s="718">
        <f>Q97+R97</f>
        <v>-783.44443568999998</v>
      </c>
      <c r="T97" s="715"/>
      <c r="U97" s="250">
        <f>-SUM(I38,M38,Q38,U38)</f>
        <v>-747.26877517000003</v>
      </c>
      <c r="V97" s="719">
        <f>-SUM(J38,N38,R38,V38)</f>
        <v>-10.38235895</v>
      </c>
      <c r="W97" s="718">
        <f>U97+V97</f>
        <v>-757.65113412000005</v>
      </c>
      <c r="X97" s="715"/>
      <c r="Y97" s="250">
        <f>-SUM(M38,Q38,U38,Y38)</f>
        <v>-766.66193326000007</v>
      </c>
      <c r="Z97" s="719">
        <f>-SUM(N38,R38,V38,Z38)</f>
        <v>-11.598526659999997</v>
      </c>
      <c r="AA97" s="718">
        <f>Y97+Z97</f>
        <v>-778.26045992000002</v>
      </c>
      <c r="AB97" s="715"/>
      <c r="AC97" s="250">
        <f>-SUM(Q38,U38,Y38,AC38)</f>
        <v>-770.26093960000003</v>
      </c>
      <c r="AD97" s="719">
        <f>-SUM(R38,V38,Z38,AD38)</f>
        <v>-12.947654349999999</v>
      </c>
      <c r="AE97" s="718">
        <f>AC97+AD97</f>
        <v>-783.20859395000002</v>
      </c>
      <c r="AF97" s="715"/>
      <c r="AG97" s="250">
        <f>-SUM(U38,Y38,AC38,AG38)</f>
        <v>-789.16948466000008</v>
      </c>
      <c r="AH97" s="719">
        <f>-SUM(V38,Z38,AD38,AH38)</f>
        <v>-14.63199964</v>
      </c>
      <c r="AI97" s="718">
        <f>AG97+AH97</f>
        <v>-803.80148430000008</v>
      </c>
      <c r="AJ97" s="715"/>
      <c r="AK97" s="250">
        <f>-SUM(Y38,AC38,AG38,AK38)</f>
        <v>-831.33095767096438</v>
      </c>
      <c r="AL97" s="719">
        <f>-SUM(Z38,AD38,AH38,AL38)</f>
        <v>-16.068952102865314</v>
      </c>
      <c r="AM97" s="718">
        <f>AK97+AL97</f>
        <v>-847.39990977382968</v>
      </c>
      <c r="AN97" s="715"/>
      <c r="AO97" s="250">
        <f>-SUM(AC38,AG38,AK38,AO38)</f>
        <v>-870.76351861463479</v>
      </c>
      <c r="AP97" s="719">
        <f>-SUM(AD38,AH38,AL38,AP38)</f>
        <v>-17.439282182518536</v>
      </c>
      <c r="AQ97" s="718">
        <f>AO97+AP97</f>
        <v>-888.20280079715337</v>
      </c>
      <c r="AR97" s="715"/>
      <c r="AS97" s="250">
        <f>-SUM(AG38,AK38,AO38,AS38)</f>
        <v>-939.39969312463495</v>
      </c>
      <c r="AT97" s="719">
        <f>-SUM(AH38,AL38,AP38,AT38)</f>
        <v>-18.471023182518536</v>
      </c>
      <c r="AU97" s="718">
        <f>AS97+AT97</f>
        <v>-957.87071630715354</v>
      </c>
      <c r="AV97" s="715"/>
      <c r="AW97" s="250">
        <f>-SUM(AK38,AO38,AS38,AW38)</f>
        <v>-1048.9419067246349</v>
      </c>
      <c r="AX97" s="719">
        <f>-SUM(AL38,AP38,AT38,AX38)</f>
        <v>-19.727584372518532</v>
      </c>
      <c r="AY97" s="718">
        <f>AW97+AX97</f>
        <v>-1068.6694910971535</v>
      </c>
      <c r="AZ97" s="715"/>
      <c r="BA97" s="250">
        <f>-SUM(AO38,AS38,AW38,BA38)</f>
        <v>-1111.934020237594</v>
      </c>
      <c r="BB97" s="719">
        <f>-SUM(AP38,AT38,AX38,BB38)</f>
        <v>-20.677352739653216</v>
      </c>
      <c r="BC97" s="718">
        <f>BA97+BB97</f>
        <v>-1132.6113729772474</v>
      </c>
      <c r="BD97" s="715"/>
      <c r="BE97" s="250">
        <f>-SUM(AS38,AW38,BA38,BE38)</f>
        <v>-1182.2636631926428</v>
      </c>
      <c r="BF97" s="719">
        <f>-SUM(AT38,AX38,BB38,BF38)</f>
        <v>-21.529647090000001</v>
      </c>
      <c r="BG97" s="718">
        <f>BE97+BF97</f>
        <v>-1203.7933102826428</v>
      </c>
      <c r="BH97" s="715"/>
      <c r="BI97" s="250">
        <f>-SUM(AW38,BA38,BE38,BI38)</f>
        <v>-1205.0587235507296</v>
      </c>
      <c r="BJ97" s="719">
        <f>-SUM(AX38,BB38,BF38,BJ38)</f>
        <v>-22.988199350000002</v>
      </c>
      <c r="BK97" s="718">
        <f>BI97+BJ97</f>
        <v>-1228.0469229007297</v>
      </c>
      <c r="BL97" s="715"/>
      <c r="BM97" s="250">
        <f>-SUM(BA38,BE38,BI38,BM38)</f>
        <v>-1220.8610902861385</v>
      </c>
      <c r="BN97" s="719">
        <f>-SUM(BB38,BF38,BJ38,BN38)</f>
        <v>-26.916357090000005</v>
      </c>
      <c r="BO97" s="718">
        <f>BM97+BN97</f>
        <v>-1247.7774473761385</v>
      </c>
    </row>
    <row r="98" spans="1:67" s="238" customFormat="1" ht="15" x14ac:dyDescent="0.25">
      <c r="A98" s="248" t="s">
        <v>140</v>
      </c>
      <c r="B98" s="249"/>
      <c r="C98" s="432"/>
      <c r="D98" s="434"/>
      <c r="E98" s="250">
        <v>-529.43631687608661</v>
      </c>
      <c r="F98" s="719">
        <f t="shared" ref="F98:G98" si="48">-(F95+F97)*F99</f>
        <v>2.1101347205999961</v>
      </c>
      <c r="G98" s="252">
        <f t="shared" si="48"/>
        <v>-527.32618215548655</v>
      </c>
      <c r="H98" s="715"/>
      <c r="I98" s="250">
        <v>-422.9941311470493</v>
      </c>
      <c r="J98" s="719">
        <f t="shared" ref="J98:K98" si="49">-(J95+J97)*J99</f>
        <v>6.8134088285399965</v>
      </c>
      <c r="K98" s="252">
        <f t="shared" si="49"/>
        <v>-416.18072231850931</v>
      </c>
      <c r="L98" s="715"/>
      <c r="M98" s="250">
        <v>-387.2803264492232</v>
      </c>
      <c r="N98" s="719">
        <f t="shared" ref="N98:O98" si="50">-(N95+N97)*N99</f>
        <v>9.7945359736399968</v>
      </c>
      <c r="O98" s="252">
        <f t="shared" si="50"/>
        <v>-377.4857904755832</v>
      </c>
      <c r="P98" s="715"/>
      <c r="Q98" s="250">
        <f t="shared" ref="Q98:S98" si="51">-(Q95+Q97)*Q99</f>
        <v>-318.71122896903699</v>
      </c>
      <c r="R98" s="719">
        <f t="shared" si="51"/>
        <v>17.256823779039998</v>
      </c>
      <c r="S98" s="252">
        <f t="shared" si="51"/>
        <v>-301.45440518999698</v>
      </c>
      <c r="T98" s="715"/>
      <c r="U98" s="250">
        <f t="shared" ref="U98:W98" si="52">-(U95+U97)*U99</f>
        <v>-356.17001104203678</v>
      </c>
      <c r="V98" s="719">
        <f t="shared" si="52"/>
        <v>19.986500835240001</v>
      </c>
      <c r="W98" s="252">
        <f t="shared" si="52"/>
        <v>-336.18351020679677</v>
      </c>
      <c r="X98" s="715"/>
      <c r="Y98" s="250">
        <f t="shared" ref="Y98:AA98" si="53">-(Y95+Y97)*Y99</f>
        <v>-432.24358534689668</v>
      </c>
      <c r="Z98" s="719">
        <f t="shared" si="53"/>
        <v>21.226702147699999</v>
      </c>
      <c r="AA98" s="252">
        <f t="shared" si="53"/>
        <v>-411.01688319919668</v>
      </c>
      <c r="AB98" s="715"/>
      <c r="AC98" s="250">
        <f t="shared" ref="AC98:AE98" si="54">-(AC95+AC97)*AC99</f>
        <v>-374.02690458759423</v>
      </c>
      <c r="AD98" s="719">
        <f t="shared" si="54"/>
        <v>27.171529600199996</v>
      </c>
      <c r="AE98" s="252">
        <f t="shared" si="54"/>
        <v>-346.85537498739427</v>
      </c>
      <c r="AF98" s="715"/>
      <c r="AG98" s="250">
        <f t="shared" ref="AG98:AI98" si="55">-(AG95+AG97)*AG99</f>
        <v>-441.1606363288015</v>
      </c>
      <c r="AH98" s="719">
        <f t="shared" si="55"/>
        <v>32.301890090599997</v>
      </c>
      <c r="AI98" s="252">
        <f t="shared" si="55"/>
        <v>-408.85874623820155</v>
      </c>
      <c r="AJ98" s="715"/>
      <c r="AK98" s="250">
        <f t="shared" ref="AK98:AM98" si="56">-(AK95+AK97)*AK99</f>
        <v>-446.05760444456666</v>
      </c>
      <c r="AL98" s="719">
        <f t="shared" si="56"/>
        <v>36.451035545987104</v>
      </c>
      <c r="AM98" s="252">
        <f t="shared" si="56"/>
        <v>-409.60656889857955</v>
      </c>
      <c r="AN98" s="715"/>
      <c r="AO98" s="250">
        <f t="shared" ref="AO98:AQ98" si="57">-(AO95+AO97)*AO99</f>
        <v>-574.81800689606405</v>
      </c>
      <c r="AP98" s="719">
        <f t="shared" si="57"/>
        <v>37.214255855028163</v>
      </c>
      <c r="AQ98" s="252">
        <f t="shared" si="57"/>
        <v>-537.60375104103582</v>
      </c>
      <c r="AR98" s="715"/>
      <c r="AS98" s="250">
        <f t="shared" ref="AS98:AU98" si="58">-(AS95+AS97)*AS99</f>
        <v>-597.26089863377547</v>
      </c>
      <c r="AT98" s="719">
        <f t="shared" si="58"/>
        <v>35.578838419828159</v>
      </c>
      <c r="AU98" s="252">
        <f t="shared" si="58"/>
        <v>-561.68206021394735</v>
      </c>
      <c r="AV98" s="715"/>
      <c r="AW98" s="250">
        <f t="shared" ref="AW98:AY98" si="59">-(AW95+AW97)*AW99</f>
        <v>-686.72452553951473</v>
      </c>
      <c r="AX98" s="719">
        <f t="shared" si="59"/>
        <v>30.087789820228153</v>
      </c>
      <c r="AY98" s="252">
        <f t="shared" si="59"/>
        <v>-656.63673571928655</v>
      </c>
      <c r="AZ98" s="715"/>
      <c r="BA98" s="250">
        <f t="shared" ref="BA98:BC98" si="60">-(BA95+BA97)*BA99</f>
        <v>-657.34983669579503</v>
      </c>
      <c r="BB98" s="719">
        <f t="shared" si="60"/>
        <v>27.383903319041053</v>
      </c>
      <c r="BC98" s="252">
        <f t="shared" si="60"/>
        <v>-629.96593337675392</v>
      </c>
      <c r="BD98" s="715"/>
      <c r="BE98" s="250">
        <f t="shared" ref="BE98:BG98" si="61">-(BE95+BE97)*BE99</f>
        <v>-510.53417265492936</v>
      </c>
      <c r="BF98" s="719">
        <f t="shared" si="61"/>
        <v>27.4248324494</v>
      </c>
      <c r="BG98" s="252">
        <f t="shared" si="61"/>
        <v>-483.10934020552935</v>
      </c>
      <c r="BH98" s="715"/>
      <c r="BI98" s="250">
        <f t="shared" ref="BI98:BK98" si="62">-(BI95+BI97)*BI99</f>
        <v>-836.12562318734649</v>
      </c>
      <c r="BJ98" s="719">
        <f t="shared" si="62"/>
        <v>29.086479626599992</v>
      </c>
      <c r="BK98" s="252">
        <f t="shared" si="62"/>
        <v>-807.03914356074642</v>
      </c>
      <c r="BL98" s="715"/>
      <c r="BM98" s="250">
        <f t="shared" ref="BM98:BO98" si="63">-(BM95+BM97)*BM99</f>
        <v>-1065.4244784306682</v>
      </c>
      <c r="BN98" s="719">
        <f t="shared" si="63"/>
        <v>28.439998240999994</v>
      </c>
      <c r="BO98" s="252">
        <f t="shared" si="63"/>
        <v>-1036.9844801896681</v>
      </c>
    </row>
    <row r="99" spans="1:67" s="238" customFormat="1" ht="15" x14ac:dyDescent="0.25">
      <c r="A99" s="253"/>
      <c r="B99" s="254" t="s">
        <v>248</v>
      </c>
      <c r="C99" s="435"/>
      <c r="D99" s="434"/>
      <c r="E99" s="256">
        <v>0.34</v>
      </c>
      <c r="F99" s="720">
        <v>0.34</v>
      </c>
      <c r="G99" s="721">
        <v>0.34</v>
      </c>
      <c r="H99" s="715"/>
      <c r="I99" s="256">
        <v>0.34</v>
      </c>
      <c r="J99" s="720">
        <v>0.34</v>
      </c>
      <c r="K99" s="721">
        <v>0.34</v>
      </c>
      <c r="L99" s="715"/>
      <c r="M99" s="256">
        <v>0.34</v>
      </c>
      <c r="N99" s="720">
        <v>0.34</v>
      </c>
      <c r="O99" s="721">
        <v>0.34</v>
      </c>
      <c r="P99" s="715"/>
      <c r="Q99" s="256">
        <v>0.34</v>
      </c>
      <c r="R99" s="720">
        <v>0.34</v>
      </c>
      <c r="S99" s="721">
        <v>0.34</v>
      </c>
      <c r="T99" s="715"/>
      <c r="U99" s="256">
        <v>0.34</v>
      </c>
      <c r="V99" s="720">
        <v>0.34</v>
      </c>
      <c r="W99" s="721">
        <v>0.34</v>
      </c>
      <c r="X99" s="715"/>
      <c r="Y99" s="256">
        <v>0.34</v>
      </c>
      <c r="Z99" s="720">
        <v>0.34</v>
      </c>
      <c r="AA99" s="721">
        <v>0.34</v>
      </c>
      <c r="AB99" s="715"/>
      <c r="AC99" s="256">
        <v>0.34</v>
      </c>
      <c r="AD99" s="720">
        <v>0.34</v>
      </c>
      <c r="AE99" s="721">
        <v>0.34</v>
      </c>
      <c r="AF99" s="715"/>
      <c r="AG99" s="256">
        <v>0.34</v>
      </c>
      <c r="AH99" s="720">
        <v>0.34</v>
      </c>
      <c r="AI99" s="721">
        <v>0.34</v>
      </c>
      <c r="AJ99" s="715"/>
      <c r="AK99" s="256">
        <v>0.34</v>
      </c>
      <c r="AL99" s="720">
        <v>0.34</v>
      </c>
      <c r="AM99" s="721">
        <v>0.34</v>
      </c>
      <c r="AN99" s="715"/>
      <c r="AO99" s="256">
        <v>0.34</v>
      </c>
      <c r="AP99" s="720">
        <v>0.34</v>
      </c>
      <c r="AQ99" s="721">
        <v>0.34</v>
      </c>
      <c r="AR99" s="715"/>
      <c r="AS99" s="256">
        <v>0.34</v>
      </c>
      <c r="AT99" s="720">
        <v>0.34</v>
      </c>
      <c r="AU99" s="721">
        <v>0.34</v>
      </c>
      <c r="AV99" s="715"/>
      <c r="AW99" s="256">
        <v>0.34</v>
      </c>
      <c r="AX99" s="720">
        <v>0.34</v>
      </c>
      <c r="AY99" s="721">
        <v>0.34</v>
      </c>
      <c r="AZ99" s="715"/>
      <c r="BA99" s="256">
        <v>0.34</v>
      </c>
      <c r="BB99" s="720">
        <v>0.34</v>
      </c>
      <c r="BC99" s="721">
        <v>0.34</v>
      </c>
      <c r="BD99" s="715"/>
      <c r="BE99" s="256">
        <v>0.34</v>
      </c>
      <c r="BF99" s="720">
        <v>0.34</v>
      </c>
      <c r="BG99" s="721">
        <v>0.34</v>
      </c>
      <c r="BH99" s="715"/>
      <c r="BI99" s="256">
        <v>0.34</v>
      </c>
      <c r="BJ99" s="720">
        <v>0.34</v>
      </c>
      <c r="BK99" s="721">
        <v>0.34</v>
      </c>
      <c r="BL99" s="715"/>
      <c r="BM99" s="256">
        <v>0.34</v>
      </c>
      <c r="BN99" s="720">
        <v>0.34</v>
      </c>
      <c r="BO99" s="721">
        <v>0.34</v>
      </c>
    </row>
    <row r="100" spans="1:67" s="238" customFormat="1" ht="6" customHeight="1" x14ac:dyDescent="0.25">
      <c r="A100" s="248"/>
      <c r="B100" s="249"/>
      <c r="C100" s="432"/>
      <c r="D100" s="434"/>
      <c r="E100" s="263"/>
      <c r="F100" s="246"/>
      <c r="G100" s="664"/>
      <c r="H100" s="715"/>
      <c r="I100" s="263"/>
      <c r="J100" s="246"/>
      <c r="K100" s="664"/>
      <c r="L100" s="715"/>
      <c r="M100" s="263"/>
      <c r="N100" s="246"/>
      <c r="O100" s="664"/>
      <c r="P100" s="715"/>
      <c r="Q100" s="263"/>
      <c r="R100" s="246"/>
      <c r="S100" s="664"/>
      <c r="T100" s="715"/>
      <c r="U100" s="263"/>
      <c r="V100" s="246"/>
      <c r="W100" s="664"/>
      <c r="X100" s="715"/>
      <c r="Y100" s="263"/>
      <c r="Z100" s="246"/>
      <c r="AA100" s="664"/>
      <c r="AB100" s="715"/>
      <c r="AC100" s="263"/>
      <c r="AD100" s="246"/>
      <c r="AE100" s="664"/>
      <c r="AF100" s="715"/>
      <c r="AG100" s="263"/>
      <c r="AH100" s="246"/>
      <c r="AI100" s="664"/>
      <c r="AJ100" s="715"/>
      <c r="AK100" s="263"/>
      <c r="AL100" s="246"/>
      <c r="AM100" s="664"/>
      <c r="AN100" s="715"/>
      <c r="AO100" s="263"/>
      <c r="AP100" s="246"/>
      <c r="AQ100" s="664"/>
      <c r="AR100" s="715"/>
      <c r="AS100" s="263"/>
      <c r="AT100" s="246"/>
      <c r="AU100" s="664"/>
      <c r="AV100" s="715"/>
      <c r="AW100" s="263"/>
      <c r="AX100" s="246"/>
      <c r="AY100" s="664"/>
      <c r="AZ100" s="715"/>
      <c r="BA100" s="263"/>
      <c r="BB100" s="246"/>
      <c r="BC100" s="664"/>
      <c r="BD100" s="715"/>
      <c r="BE100" s="263"/>
      <c r="BF100" s="246"/>
      <c r="BG100" s="664"/>
      <c r="BH100" s="715"/>
      <c r="BI100" s="263"/>
      <c r="BJ100" s="246"/>
      <c r="BK100" s="664"/>
      <c r="BL100" s="715"/>
      <c r="BM100" s="263"/>
      <c r="BN100" s="246"/>
      <c r="BO100" s="664"/>
    </row>
    <row r="101" spans="1:67" s="238" customFormat="1" ht="15" x14ac:dyDescent="0.25">
      <c r="A101" s="239" t="s">
        <v>8</v>
      </c>
      <c r="B101" s="240"/>
      <c r="C101" s="273"/>
      <c r="D101" s="434"/>
      <c r="E101" s="242">
        <f t="shared" ref="E101:G101" si="64">SUM(E95,E97,E98)</f>
        <v>1027.7293209947561</v>
      </c>
      <c r="F101" s="717">
        <f t="shared" si="64"/>
        <v>-4.0961438693999916</v>
      </c>
      <c r="G101" s="244">
        <f t="shared" si="64"/>
        <v>1023.6331771253563</v>
      </c>
      <c r="H101" s="715"/>
      <c r="I101" s="242">
        <f t="shared" ref="I101:K101" si="65">SUM(I95,I97,I98)</f>
        <v>821.10625457956621</v>
      </c>
      <c r="J101" s="717">
        <f t="shared" si="65"/>
        <v>-13.226028902459992</v>
      </c>
      <c r="K101" s="244">
        <f t="shared" si="65"/>
        <v>807.8802256771063</v>
      </c>
      <c r="L101" s="715"/>
      <c r="M101" s="242">
        <f t="shared" ref="M101:O101" si="66">SUM(M95,M97,M98)</f>
        <v>751.7794572249627</v>
      </c>
      <c r="N101" s="717">
        <f t="shared" si="66"/>
        <v>-19.012922772359993</v>
      </c>
      <c r="O101" s="244">
        <f t="shared" si="66"/>
        <v>732.76653445260263</v>
      </c>
      <c r="P101" s="715"/>
      <c r="Q101" s="242">
        <f t="shared" ref="Q101:S101" si="67">SUM(Q95,Q97,Q98)</f>
        <v>618.67473858695416</v>
      </c>
      <c r="R101" s="717">
        <f t="shared" si="67"/>
        <v>-33.498540276959993</v>
      </c>
      <c r="S101" s="244">
        <f t="shared" si="67"/>
        <v>585.17619830999411</v>
      </c>
      <c r="T101" s="715"/>
      <c r="U101" s="242">
        <f t="shared" ref="U101:W101" si="68">SUM(U95,U97,U98)</f>
        <v>691.38884496395372</v>
      </c>
      <c r="V101" s="717">
        <f t="shared" si="68"/>
        <v>-38.797325150759995</v>
      </c>
      <c r="W101" s="244">
        <f t="shared" si="68"/>
        <v>652.59151981319371</v>
      </c>
      <c r="X101" s="715"/>
      <c r="Y101" s="242">
        <f t="shared" ref="Y101:AA101" si="69">SUM(Y95,Y97,Y98)</f>
        <v>839.06107743809343</v>
      </c>
      <c r="Z101" s="717">
        <f t="shared" si="69"/>
        <v>-41.204774757299987</v>
      </c>
      <c r="AA101" s="244">
        <f t="shared" si="69"/>
        <v>797.85630268079353</v>
      </c>
      <c r="AB101" s="715"/>
      <c r="AC101" s="242">
        <f t="shared" ref="AC101:AE101" si="70">SUM(AC95,AC97,AC98)</f>
        <v>726.05222655238879</v>
      </c>
      <c r="AD101" s="717">
        <f t="shared" si="70"/>
        <v>-52.744733929799985</v>
      </c>
      <c r="AE101" s="244">
        <f t="shared" si="70"/>
        <v>673.30749262258882</v>
      </c>
      <c r="AF101" s="715"/>
      <c r="AG101" s="242">
        <f t="shared" ref="AG101:AI101" si="71">SUM(AG95,AG97,AG98)</f>
        <v>856.37064699120288</v>
      </c>
      <c r="AH101" s="717">
        <f t="shared" si="71"/>
        <v>-62.703668999399994</v>
      </c>
      <c r="AI101" s="244">
        <f t="shared" si="71"/>
        <v>793.66697799180292</v>
      </c>
      <c r="AJ101" s="715"/>
      <c r="AK101" s="242">
        <f t="shared" ref="AK101:AM101" si="72">SUM(AK95,AK97,AK98)</f>
        <v>865.87652627474688</v>
      </c>
      <c r="AL101" s="717">
        <f t="shared" si="72"/>
        <v>-70.757892530445531</v>
      </c>
      <c r="AM101" s="244">
        <f t="shared" si="72"/>
        <v>795.11863374430141</v>
      </c>
      <c r="AN101" s="715"/>
      <c r="AO101" s="242">
        <f t="shared" ref="AO101:AQ101" si="73">SUM(AO95,AO97,AO98)</f>
        <v>1115.8231898570652</v>
      </c>
      <c r="AP101" s="717">
        <f t="shared" si="73"/>
        <v>-72.239437836231133</v>
      </c>
      <c r="AQ101" s="244">
        <f t="shared" si="73"/>
        <v>1043.583752020834</v>
      </c>
      <c r="AR101" s="715"/>
      <c r="AS101" s="242">
        <f t="shared" ref="AS101:AU101" si="74">SUM(AS95,AS97,AS98)</f>
        <v>1159.38880323027</v>
      </c>
      <c r="AT101" s="717">
        <f t="shared" si="74"/>
        <v>-69.064803991431134</v>
      </c>
      <c r="AU101" s="244">
        <f t="shared" si="74"/>
        <v>1090.323999238839</v>
      </c>
      <c r="AV101" s="715"/>
      <c r="AW101" s="242">
        <f t="shared" ref="AW101:AY101" si="75">SUM(AW95,AW97,AW98)</f>
        <v>1333.0534907531755</v>
      </c>
      <c r="AX101" s="717">
        <f t="shared" si="75"/>
        <v>-58.405709651031117</v>
      </c>
      <c r="AY101" s="244">
        <f t="shared" si="75"/>
        <v>1274.6477811021446</v>
      </c>
      <c r="AZ101" s="715"/>
      <c r="BA101" s="242">
        <f t="shared" ref="BA101:BC101" si="76">SUM(BA95,BA97,BA98)</f>
        <v>1276.0320359388961</v>
      </c>
      <c r="BB101" s="717">
        <f t="shared" si="76"/>
        <v>-53.156988795785566</v>
      </c>
      <c r="BC101" s="244">
        <f t="shared" si="76"/>
        <v>1222.8750471431104</v>
      </c>
      <c r="BD101" s="715"/>
      <c r="BE101" s="242">
        <f t="shared" ref="BE101:BG101" si="77">SUM(BE95,BE97,BE98)</f>
        <v>991.03692338898054</v>
      </c>
      <c r="BF101" s="717">
        <f t="shared" si="77"/>
        <v>-53.236439460599996</v>
      </c>
      <c r="BG101" s="244">
        <f t="shared" si="77"/>
        <v>937.80048392838034</v>
      </c>
      <c r="BH101" s="715"/>
      <c r="BI101" s="242">
        <f t="shared" ref="BI101:BK101" si="78">SUM(BI95,BI97,BI98)</f>
        <v>1623.0673861872017</v>
      </c>
      <c r="BJ101" s="717">
        <f t="shared" si="78"/>
        <v>-56.461989863399978</v>
      </c>
      <c r="BK101" s="244">
        <f t="shared" si="78"/>
        <v>1566.6053963238016</v>
      </c>
      <c r="BL101" s="715"/>
      <c r="BM101" s="242">
        <f t="shared" ref="BM101:BO101" si="79">SUM(BM95,BM97,BM98)</f>
        <v>2068.1769287183552</v>
      </c>
      <c r="BN101" s="717">
        <f t="shared" si="79"/>
        <v>-55.207055408999977</v>
      </c>
      <c r="BO101" s="244">
        <f t="shared" si="79"/>
        <v>2012.9698733093553</v>
      </c>
    </row>
    <row r="102" spans="1:67" s="238" customFormat="1" ht="15" x14ac:dyDescent="0.25">
      <c r="A102" s="248"/>
      <c r="B102" s="249"/>
      <c r="C102" s="432"/>
      <c r="D102" s="434"/>
      <c r="E102" s="263"/>
      <c r="F102" s="246"/>
      <c r="G102" s="722"/>
      <c r="H102" s="715"/>
      <c r="I102" s="263"/>
      <c r="J102" s="246"/>
      <c r="K102" s="722"/>
      <c r="L102" s="715"/>
      <c r="M102" s="263"/>
      <c r="N102" s="246"/>
      <c r="O102" s="722"/>
      <c r="P102" s="715"/>
      <c r="Q102" s="263"/>
      <c r="R102" s="246"/>
      <c r="S102" s="722"/>
      <c r="T102" s="715"/>
      <c r="U102" s="263"/>
      <c r="V102" s="246"/>
      <c r="W102" s="722"/>
      <c r="X102" s="715"/>
      <c r="Y102" s="263"/>
      <c r="Z102" s="246"/>
      <c r="AA102" s="722"/>
      <c r="AB102" s="715"/>
      <c r="AC102" s="263"/>
      <c r="AD102" s="246"/>
      <c r="AE102" s="722"/>
      <c r="AF102" s="715"/>
      <c r="AG102" s="263"/>
      <c r="AH102" s="246"/>
      <c r="AI102" s="722"/>
      <c r="AJ102" s="715"/>
      <c r="AK102" s="263"/>
      <c r="AL102" s="246"/>
      <c r="AM102" s="722"/>
      <c r="AN102" s="715"/>
      <c r="AO102" s="263"/>
      <c r="AP102" s="246"/>
      <c r="AQ102" s="722"/>
      <c r="AR102" s="715"/>
      <c r="AS102" s="263"/>
      <c r="AT102" s="246"/>
      <c r="AU102" s="722"/>
      <c r="AV102" s="715"/>
      <c r="AW102" s="263"/>
      <c r="AX102" s="246"/>
      <c r="AY102" s="722"/>
      <c r="AZ102" s="715"/>
      <c r="BA102" s="263"/>
      <c r="BB102" s="246"/>
      <c r="BC102" s="722"/>
      <c r="BD102" s="715"/>
      <c r="BE102" s="263"/>
      <c r="BF102" s="246"/>
      <c r="BG102" s="722"/>
      <c r="BH102" s="715"/>
      <c r="BI102" s="263"/>
      <c r="BJ102" s="246"/>
      <c r="BK102" s="722"/>
      <c r="BL102" s="715"/>
      <c r="BM102" s="263"/>
      <c r="BN102" s="246"/>
      <c r="BO102" s="722"/>
    </row>
    <row r="103" spans="1:67" s="238" customFormat="1" ht="15" x14ac:dyDescent="0.25">
      <c r="A103" s="248" t="s">
        <v>196</v>
      </c>
      <c r="B103" s="249"/>
      <c r="C103" s="432"/>
      <c r="D103" s="434"/>
      <c r="E103" s="250">
        <f>E78</f>
        <v>12368.841636220002</v>
      </c>
      <c r="F103" s="719">
        <f>F78</f>
        <v>0</v>
      </c>
      <c r="G103" s="252">
        <f>G78</f>
        <v>12368.841636220002</v>
      </c>
      <c r="H103" s="715"/>
      <c r="I103" s="250">
        <f>I78</f>
        <v>12044.940545090001</v>
      </c>
      <c r="J103" s="719">
        <f>J78</f>
        <v>0</v>
      </c>
      <c r="K103" s="252">
        <f>K78</f>
        <v>12044.940545090001</v>
      </c>
      <c r="L103" s="715"/>
      <c r="M103" s="250">
        <f>M78</f>
        <v>13097.1328608</v>
      </c>
      <c r="N103" s="719">
        <f>N78</f>
        <v>64.93157463</v>
      </c>
      <c r="O103" s="252">
        <f>O78</f>
        <v>13162.064435430004</v>
      </c>
      <c r="P103" s="715"/>
      <c r="Q103" s="250">
        <f>Q78</f>
        <v>13454.736176198339</v>
      </c>
      <c r="R103" s="719">
        <f>R78</f>
        <v>67.004663710000003</v>
      </c>
      <c r="S103" s="252">
        <f>S78</f>
        <v>13521.74083990834</v>
      </c>
      <c r="T103" s="715"/>
      <c r="U103" s="250">
        <f>U78</f>
        <v>14342.638430503208</v>
      </c>
      <c r="V103" s="719">
        <f>V78</f>
        <v>66.526319979999997</v>
      </c>
      <c r="W103" s="252">
        <f>W78</f>
        <v>14409.164750483209</v>
      </c>
      <c r="X103" s="715"/>
      <c r="Y103" s="250">
        <f>Y78</f>
        <v>15006.417321915096</v>
      </c>
      <c r="Z103" s="719">
        <f>Z78</f>
        <v>71.345088860000004</v>
      </c>
      <c r="AA103" s="252">
        <f>AA78</f>
        <v>15077.762410775096</v>
      </c>
      <c r="AB103" s="715"/>
      <c r="AC103" s="250">
        <f>AC78</f>
        <v>15936.624730022899</v>
      </c>
      <c r="AD103" s="719">
        <f>AD78</f>
        <v>75.938300429999998</v>
      </c>
      <c r="AE103" s="252">
        <f>AE78</f>
        <v>16012.563030452897</v>
      </c>
      <c r="AF103" s="715"/>
      <c r="AG103" s="250">
        <f>AG78</f>
        <v>16984.928289385985</v>
      </c>
      <c r="AH103" s="719">
        <f>AH78</f>
        <v>82.078556340000006</v>
      </c>
      <c r="AI103" s="252">
        <f>AI78</f>
        <v>17067.006845725988</v>
      </c>
      <c r="AJ103" s="715"/>
      <c r="AK103" s="250">
        <f>AK78</f>
        <v>18049.601721409999</v>
      </c>
      <c r="AL103" s="719">
        <f>AL78</f>
        <v>99.579250690000009</v>
      </c>
      <c r="AM103" s="252">
        <f>AM78</f>
        <v>18149.180972100003</v>
      </c>
      <c r="AN103" s="715"/>
      <c r="AO103" s="250">
        <f>AO78</f>
        <v>20205.22702528011</v>
      </c>
      <c r="AP103" s="719">
        <f>AP78</f>
        <v>100.1274516</v>
      </c>
      <c r="AQ103" s="252">
        <f>AQ78</f>
        <v>20305.354476880108</v>
      </c>
      <c r="AR103" s="715"/>
      <c r="AS103" s="250">
        <f>AS78</f>
        <v>19174.542761706685</v>
      </c>
      <c r="AT103" s="719">
        <f>AT78</f>
        <v>104.85821995999999</v>
      </c>
      <c r="AU103" s="252">
        <f>AU78</f>
        <v>19279.400981666691</v>
      </c>
      <c r="AV103" s="715"/>
      <c r="AW103" s="250">
        <f>AW78</f>
        <v>20795.113864128056</v>
      </c>
      <c r="AX103" s="719">
        <f>AX78</f>
        <v>139.77213859999998</v>
      </c>
      <c r="AY103" s="252">
        <f>AY78</f>
        <v>20934.886002728057</v>
      </c>
      <c r="AZ103" s="715"/>
      <c r="BA103" s="250">
        <f>BA78</f>
        <v>19509.162370419999</v>
      </c>
      <c r="BB103" s="719">
        <f>BB78</f>
        <v>134.92188511000001</v>
      </c>
      <c r="BC103" s="252">
        <f>BC78</f>
        <v>19644.084255530001</v>
      </c>
      <c r="BD103" s="715"/>
      <c r="BE103" s="250">
        <f>BE78</f>
        <v>18930.143389950001</v>
      </c>
      <c r="BF103" s="719">
        <f>BF78</f>
        <v>140.91265387999999</v>
      </c>
      <c r="BG103" s="252">
        <f>BG78</f>
        <v>19071.056043830002</v>
      </c>
      <c r="BH103" s="715"/>
      <c r="BI103" s="250">
        <f>BI78</f>
        <v>20174.648409430003</v>
      </c>
      <c r="BJ103" s="719">
        <f>BJ78</f>
        <v>233.50028433000003</v>
      </c>
      <c r="BK103" s="252">
        <f>BK78</f>
        <v>20408.148693759998</v>
      </c>
      <c r="BL103" s="715"/>
      <c r="BM103" s="250">
        <f>BM78</f>
        <v>21255.231817739997</v>
      </c>
      <c r="BN103" s="719">
        <f>BN78</f>
        <v>382.52906417999998</v>
      </c>
      <c r="BO103" s="252">
        <f>BO78</f>
        <v>21637.760881919996</v>
      </c>
    </row>
    <row r="104" spans="1:67" s="238" customFormat="1" ht="15" x14ac:dyDescent="0.25">
      <c r="A104" s="264" t="s">
        <v>197</v>
      </c>
      <c r="B104" s="265"/>
      <c r="C104" s="437"/>
      <c r="D104" s="434"/>
      <c r="E104" s="250">
        <f>E88</f>
        <v>3292.3084737699996</v>
      </c>
      <c r="F104" s="719">
        <f>F88</f>
        <v>0</v>
      </c>
      <c r="G104" s="252">
        <f>G88</f>
        <v>3292.3084737699996</v>
      </c>
      <c r="H104" s="715"/>
      <c r="I104" s="250">
        <f>I88</f>
        <v>3469.6895956600001</v>
      </c>
      <c r="J104" s="719">
        <f>J88</f>
        <v>0</v>
      </c>
      <c r="K104" s="252">
        <f>K88</f>
        <v>3469.6895956600001</v>
      </c>
      <c r="L104" s="715"/>
      <c r="M104" s="250">
        <f>M88</f>
        <v>4414.93077472</v>
      </c>
      <c r="N104" s="719">
        <f>N88</f>
        <v>8.2382772700000082</v>
      </c>
      <c r="O104" s="252">
        <f>O88</f>
        <v>4423.1690519900003</v>
      </c>
      <c r="P104" s="715"/>
      <c r="Q104" s="250">
        <f>Q88</f>
        <v>4766.6985524299989</v>
      </c>
      <c r="R104" s="719">
        <f>R88</f>
        <v>22.071601570000009</v>
      </c>
      <c r="S104" s="252">
        <f>S88</f>
        <v>4788.7701539999989</v>
      </c>
      <c r="T104" s="715"/>
      <c r="U104" s="250">
        <f>U88</f>
        <v>5141.8485237900004</v>
      </c>
      <c r="V104" s="719">
        <f>V88</f>
        <v>35.87844853</v>
      </c>
      <c r="W104" s="252">
        <f>W88</f>
        <v>5177.7269723199997</v>
      </c>
      <c r="X104" s="715"/>
      <c r="Y104" s="250">
        <f>Y88</f>
        <v>5854.646225649999</v>
      </c>
      <c r="Z104" s="719">
        <f>Z88</f>
        <v>28.052889249999996</v>
      </c>
      <c r="AA104" s="252">
        <f>AA88</f>
        <v>5882.6991149000005</v>
      </c>
      <c r="AB104" s="715"/>
      <c r="AC104" s="250">
        <f>AC88</f>
        <v>6665.0098377200002</v>
      </c>
      <c r="AD104" s="719">
        <f>AD88</f>
        <v>42.898781759999999</v>
      </c>
      <c r="AE104" s="252">
        <f>AE88</f>
        <v>6707.9086194799993</v>
      </c>
      <c r="AF104" s="715"/>
      <c r="AG104" s="250">
        <f>AG88</f>
        <v>7442.0805277500003</v>
      </c>
      <c r="AH104" s="719">
        <f>AH88</f>
        <v>70.802585749999992</v>
      </c>
      <c r="AI104" s="252">
        <f>AI88</f>
        <v>7512.8831135</v>
      </c>
      <c r="AJ104" s="715"/>
      <c r="AK104" s="250">
        <f>AK88</f>
        <v>7020.1974104800001</v>
      </c>
      <c r="AL104" s="719">
        <f>AL88</f>
        <v>86.587317549999995</v>
      </c>
      <c r="AM104" s="252">
        <f>AM88</f>
        <v>7106.7847280299984</v>
      </c>
      <c r="AN104" s="715"/>
      <c r="AO104" s="250">
        <f>AO88</f>
        <v>8452.3980039600028</v>
      </c>
      <c r="AP104" s="719">
        <f>AP88</f>
        <v>80.575367839999998</v>
      </c>
      <c r="AQ104" s="252">
        <f>AQ88</f>
        <v>8532.9733718000007</v>
      </c>
      <c r="AR104" s="715"/>
      <c r="AS104" s="250">
        <f>AS88</f>
        <v>7997.7518982899992</v>
      </c>
      <c r="AT104" s="719">
        <f>AT88</f>
        <v>84.617691189999988</v>
      </c>
      <c r="AU104" s="252">
        <f>AU88</f>
        <v>8082.3695894799994</v>
      </c>
      <c r="AV104" s="715"/>
      <c r="AW104" s="250">
        <f>AW88</f>
        <v>9665.6546558400023</v>
      </c>
      <c r="AX104" s="719">
        <f>AX88</f>
        <v>147.84613026</v>
      </c>
      <c r="AY104" s="252">
        <f>AY88</f>
        <v>9813.5007861000013</v>
      </c>
      <c r="AZ104" s="715"/>
      <c r="BA104" s="250">
        <f>BA88</f>
        <v>7059.5851207699998</v>
      </c>
      <c r="BB104" s="719">
        <f>BB88</f>
        <v>82.298549899999983</v>
      </c>
      <c r="BC104" s="252">
        <f>BC88</f>
        <v>7141.8836706699994</v>
      </c>
      <c r="BD104" s="715"/>
      <c r="BE104" s="250">
        <f>BE88</f>
        <v>6289.6852995299996</v>
      </c>
      <c r="BF104" s="719">
        <f>BF88</f>
        <v>163.81776800999998</v>
      </c>
      <c r="BG104" s="252">
        <f>BG88</f>
        <v>6453.5030675399985</v>
      </c>
      <c r="BH104" s="715"/>
      <c r="BI104" s="250">
        <f>BI88</f>
        <v>7676.7507003255287</v>
      </c>
      <c r="BJ104" s="719">
        <f>BJ88</f>
        <v>187.82261919999993</v>
      </c>
      <c r="BK104" s="252">
        <f>BK88</f>
        <v>7864.5733195255298</v>
      </c>
      <c r="BL104" s="715"/>
      <c r="BM104" s="250">
        <f>BM88</f>
        <v>8712.8327813178548</v>
      </c>
      <c r="BN104" s="719">
        <f>BN88</f>
        <v>320.90955918999998</v>
      </c>
      <c r="BO104" s="252">
        <f>BO88</f>
        <v>9033.7423405078553</v>
      </c>
    </row>
    <row r="105" spans="1:67" s="238" customFormat="1" ht="5.0999999999999996" customHeight="1" x14ac:dyDescent="0.25">
      <c r="A105" s="248"/>
      <c r="B105" s="249"/>
      <c r="C105" s="432"/>
      <c r="D105" s="434"/>
      <c r="E105" s="250"/>
      <c r="F105" s="251"/>
      <c r="G105" s="252"/>
      <c r="H105" s="715"/>
      <c r="I105" s="250"/>
      <c r="J105" s="251"/>
      <c r="K105" s="252"/>
      <c r="L105" s="715"/>
      <c r="M105" s="250"/>
      <c r="N105" s="251"/>
      <c r="O105" s="718"/>
      <c r="P105" s="715"/>
      <c r="Q105" s="250"/>
      <c r="R105" s="251"/>
      <c r="S105" s="718"/>
      <c r="T105" s="715"/>
      <c r="U105" s="250"/>
      <c r="V105" s="251"/>
      <c r="W105" s="718"/>
      <c r="X105" s="715"/>
      <c r="Y105" s="250"/>
      <c r="Z105" s="251"/>
      <c r="AA105" s="718"/>
      <c r="AB105" s="715"/>
      <c r="AC105" s="250"/>
      <c r="AD105" s="251"/>
      <c r="AE105" s="718"/>
      <c r="AF105" s="715"/>
      <c r="AG105" s="250"/>
      <c r="AH105" s="251"/>
      <c r="AI105" s="718"/>
      <c r="AJ105" s="715"/>
      <c r="AK105" s="250"/>
      <c r="AL105" s="251"/>
      <c r="AM105" s="718"/>
      <c r="AN105" s="715"/>
      <c r="AO105" s="250"/>
      <c r="AP105" s="251"/>
      <c r="AQ105" s="718"/>
      <c r="AR105" s="715"/>
      <c r="AS105" s="250"/>
      <c r="AT105" s="251"/>
      <c r="AU105" s="718"/>
      <c r="AV105" s="715"/>
      <c r="AW105" s="250"/>
      <c r="AX105" s="251"/>
      <c r="AY105" s="718"/>
      <c r="AZ105" s="715"/>
      <c r="BA105" s="250"/>
      <c r="BB105" s="251"/>
      <c r="BC105" s="718"/>
      <c r="BD105" s="715"/>
      <c r="BE105" s="250"/>
      <c r="BF105" s="251"/>
      <c r="BG105" s="718"/>
      <c r="BH105" s="715"/>
      <c r="BI105" s="250"/>
      <c r="BJ105" s="251"/>
      <c r="BK105" s="718"/>
      <c r="BL105" s="715"/>
      <c r="BM105" s="250"/>
      <c r="BN105" s="251"/>
      <c r="BO105" s="718"/>
    </row>
    <row r="106" spans="1:67" s="238" customFormat="1" ht="15" x14ac:dyDescent="0.25">
      <c r="A106" s="239" t="s">
        <v>241</v>
      </c>
      <c r="B106" s="240"/>
      <c r="C106" s="273"/>
      <c r="D106" s="434"/>
      <c r="E106" s="242">
        <f t="shared" ref="E106:G106" si="80">E103-E104</f>
        <v>9076.5331624500031</v>
      </c>
      <c r="F106" s="717">
        <f t="shared" si="80"/>
        <v>0</v>
      </c>
      <c r="G106" s="244">
        <f t="shared" si="80"/>
        <v>9076.5331624500031</v>
      </c>
      <c r="H106" s="715"/>
      <c r="I106" s="242">
        <f t="shared" ref="I106:K106" si="81">I103-I104</f>
        <v>8575.2509494300011</v>
      </c>
      <c r="J106" s="717">
        <f t="shared" si="81"/>
        <v>0</v>
      </c>
      <c r="K106" s="244">
        <f t="shared" si="81"/>
        <v>8575.2509494300011</v>
      </c>
      <c r="L106" s="715"/>
      <c r="M106" s="242">
        <f t="shared" ref="M106:O106" si="82">M103-M104</f>
        <v>8682.2020860800003</v>
      </c>
      <c r="N106" s="717">
        <f t="shared" si="82"/>
        <v>56.693297359999988</v>
      </c>
      <c r="O106" s="244">
        <f t="shared" si="82"/>
        <v>8738.8953834400036</v>
      </c>
      <c r="P106" s="715"/>
      <c r="Q106" s="242">
        <f t="shared" ref="Q106:S106" si="83">Q103-Q104</f>
        <v>8688.0376237683413</v>
      </c>
      <c r="R106" s="717">
        <f t="shared" si="83"/>
        <v>44.93306213999999</v>
      </c>
      <c r="S106" s="244">
        <f t="shared" si="83"/>
        <v>8732.9706859083417</v>
      </c>
      <c r="T106" s="715"/>
      <c r="U106" s="242">
        <f t="shared" ref="U106:W106" si="84">U103-U104</f>
        <v>9200.7899067132075</v>
      </c>
      <c r="V106" s="717">
        <f t="shared" si="84"/>
        <v>30.647871449999997</v>
      </c>
      <c r="W106" s="244">
        <f t="shared" si="84"/>
        <v>9231.4377781632102</v>
      </c>
      <c r="X106" s="715"/>
      <c r="Y106" s="242">
        <f t="shared" ref="Y106:AA106" si="85">Y103-Y104</f>
        <v>9151.7710962650963</v>
      </c>
      <c r="Z106" s="717">
        <f t="shared" si="85"/>
        <v>43.292199610000011</v>
      </c>
      <c r="AA106" s="244">
        <f t="shared" si="85"/>
        <v>9195.0632958750957</v>
      </c>
      <c r="AB106" s="715"/>
      <c r="AC106" s="242">
        <f t="shared" ref="AC106:AE106" si="86">AC103-AC104</f>
        <v>9271.6148923028995</v>
      </c>
      <c r="AD106" s="717">
        <f t="shared" si="86"/>
        <v>33.03951867</v>
      </c>
      <c r="AE106" s="244">
        <f t="shared" si="86"/>
        <v>9304.6544109728966</v>
      </c>
      <c r="AF106" s="715"/>
      <c r="AG106" s="242">
        <f t="shared" ref="AG106:AI106" si="87">AG103-AG104</f>
        <v>9542.8477616359851</v>
      </c>
      <c r="AH106" s="717">
        <f t="shared" si="87"/>
        <v>11.275970590000014</v>
      </c>
      <c r="AI106" s="244">
        <f t="shared" si="87"/>
        <v>9554.1237322259876</v>
      </c>
      <c r="AJ106" s="715"/>
      <c r="AK106" s="242">
        <f t="shared" ref="AK106:AM106" si="88">AK103-AK104</f>
        <v>11029.40431093</v>
      </c>
      <c r="AL106" s="717">
        <f t="shared" si="88"/>
        <v>12.991933140000015</v>
      </c>
      <c r="AM106" s="244">
        <f t="shared" si="88"/>
        <v>11042.396244070005</v>
      </c>
      <c r="AN106" s="715"/>
      <c r="AO106" s="242">
        <f t="shared" ref="AO106:AQ106" si="89">AO103-AO104</f>
        <v>11752.829021320107</v>
      </c>
      <c r="AP106" s="717">
        <f t="shared" si="89"/>
        <v>19.552083760000002</v>
      </c>
      <c r="AQ106" s="244">
        <f t="shared" si="89"/>
        <v>11772.381105080107</v>
      </c>
      <c r="AR106" s="715"/>
      <c r="AS106" s="242">
        <f t="shared" ref="AS106:AU106" si="90">AS103-AS104</f>
        <v>11176.790863416685</v>
      </c>
      <c r="AT106" s="717">
        <f t="shared" si="90"/>
        <v>20.240528769999997</v>
      </c>
      <c r="AU106" s="244">
        <f t="shared" si="90"/>
        <v>11197.031392186691</v>
      </c>
      <c r="AV106" s="715"/>
      <c r="AW106" s="242">
        <f t="shared" ref="AW106:AY106" si="91">AW103-AW104</f>
        <v>11129.459208288054</v>
      </c>
      <c r="AX106" s="717">
        <f t="shared" si="91"/>
        <v>-8.0739916600000186</v>
      </c>
      <c r="AY106" s="244">
        <f t="shared" si="91"/>
        <v>11121.385216628056</v>
      </c>
      <c r="AZ106" s="715"/>
      <c r="BA106" s="242">
        <f t="shared" ref="BA106:BC106" si="92">BA103-BA104</f>
        <v>12449.577249649999</v>
      </c>
      <c r="BB106" s="717">
        <f t="shared" si="92"/>
        <v>52.623335210000022</v>
      </c>
      <c r="BC106" s="244">
        <f t="shared" si="92"/>
        <v>12502.200584860002</v>
      </c>
      <c r="BD106" s="715"/>
      <c r="BE106" s="242">
        <f t="shared" ref="BE106:BG106" si="93">BE103-BE104</f>
        <v>12640.458090420001</v>
      </c>
      <c r="BF106" s="717">
        <f t="shared" si="93"/>
        <v>-22.905114129999987</v>
      </c>
      <c r="BG106" s="244">
        <f t="shared" si="93"/>
        <v>12617.552976290004</v>
      </c>
      <c r="BH106" s="715"/>
      <c r="BI106" s="242">
        <f t="shared" ref="BI106:BK106" si="94">BI103-BI104</f>
        <v>12497.897709104474</v>
      </c>
      <c r="BJ106" s="717">
        <f t="shared" si="94"/>
        <v>45.677665130000094</v>
      </c>
      <c r="BK106" s="244">
        <f t="shared" si="94"/>
        <v>12543.575374234468</v>
      </c>
      <c r="BL106" s="715"/>
      <c r="BM106" s="242">
        <f t="shared" ref="BM106:BO106" si="95">BM103-BM104</f>
        <v>12542.399036422143</v>
      </c>
      <c r="BN106" s="717">
        <f t="shared" si="95"/>
        <v>61.619504989999996</v>
      </c>
      <c r="BO106" s="244">
        <f t="shared" si="95"/>
        <v>12604.018541412141</v>
      </c>
    </row>
    <row r="107" spans="1:67" s="238" customFormat="1" ht="6" customHeight="1" x14ac:dyDescent="0.25">
      <c r="A107" s="248"/>
      <c r="B107" s="249"/>
      <c r="C107" s="432"/>
      <c r="D107" s="434"/>
      <c r="E107" s="250"/>
      <c r="F107" s="251"/>
      <c r="G107" s="252"/>
      <c r="H107" s="715"/>
      <c r="I107" s="250"/>
      <c r="J107" s="251"/>
      <c r="K107" s="718"/>
      <c r="L107" s="715"/>
      <c r="M107" s="250"/>
      <c r="N107" s="251"/>
      <c r="O107" s="718"/>
      <c r="P107" s="715"/>
      <c r="Q107" s="250"/>
      <c r="R107" s="251"/>
      <c r="S107" s="718"/>
      <c r="T107" s="715"/>
      <c r="U107" s="250"/>
      <c r="V107" s="251"/>
      <c r="W107" s="718"/>
      <c r="X107" s="715"/>
      <c r="Y107" s="250"/>
      <c r="Z107" s="251"/>
      <c r="AA107" s="718"/>
      <c r="AB107" s="715"/>
      <c r="AC107" s="250"/>
      <c r="AD107" s="251"/>
      <c r="AE107" s="718"/>
      <c r="AF107" s="715"/>
      <c r="AG107" s="250"/>
      <c r="AH107" s="251"/>
      <c r="AI107" s="718"/>
      <c r="AJ107" s="715"/>
      <c r="AK107" s="250"/>
      <c r="AL107" s="251"/>
      <c r="AM107" s="718"/>
      <c r="AN107" s="715"/>
      <c r="AO107" s="250"/>
      <c r="AP107" s="251"/>
      <c r="AQ107" s="718"/>
      <c r="AR107" s="715"/>
      <c r="AS107" s="250"/>
      <c r="AT107" s="251"/>
      <c r="AU107" s="718"/>
      <c r="AV107" s="715"/>
      <c r="AW107" s="250"/>
      <c r="AX107" s="251"/>
      <c r="AY107" s="718"/>
      <c r="AZ107" s="715"/>
      <c r="BA107" s="250"/>
      <c r="BB107" s="251"/>
      <c r="BC107" s="718"/>
      <c r="BD107" s="715"/>
      <c r="BE107" s="250"/>
      <c r="BF107" s="251"/>
      <c r="BG107" s="718"/>
      <c r="BH107" s="715"/>
      <c r="BI107" s="250"/>
      <c r="BJ107" s="251"/>
      <c r="BK107" s="718"/>
      <c r="BL107" s="715"/>
      <c r="BM107" s="250"/>
      <c r="BN107" s="251"/>
      <c r="BO107" s="718"/>
    </row>
    <row r="108" spans="1:67" s="238" customFormat="1" ht="15" x14ac:dyDescent="0.25">
      <c r="A108" s="239" t="s">
        <v>242</v>
      </c>
      <c r="B108" s="240"/>
      <c r="C108" s="273"/>
      <c r="D108" s="434"/>
      <c r="E108" s="242">
        <v>9107.9810475850027</v>
      </c>
      <c r="F108" s="709" t="s">
        <v>14</v>
      </c>
      <c r="G108" s="244">
        <f>E108</f>
        <v>9107.9810475850027</v>
      </c>
      <c r="H108" s="715"/>
      <c r="I108" s="242">
        <v>8703.1750271400015</v>
      </c>
      <c r="J108" s="709" t="s">
        <v>14</v>
      </c>
      <c r="K108" s="244">
        <f>I108</f>
        <v>8703.1750271400015</v>
      </c>
      <c r="L108" s="715"/>
      <c r="M108" s="242">
        <v>8901.8423415100006</v>
      </c>
      <c r="N108" s="709" t="s">
        <v>14</v>
      </c>
      <c r="O108" s="716">
        <v>8930.1889901900013</v>
      </c>
      <c r="P108" s="715"/>
      <c r="Q108" s="242">
        <v>9059.6064621691712</v>
      </c>
      <c r="R108" s="709" t="s">
        <v>14</v>
      </c>
      <c r="S108" s="716">
        <v>9082.0729932391714</v>
      </c>
      <c r="T108" s="715"/>
      <c r="U108" s="242">
        <f>SUM(E106,U106)/2</f>
        <v>9138.6615345816062</v>
      </c>
      <c r="V108" s="717" t="s">
        <v>14</v>
      </c>
      <c r="W108" s="244">
        <f>SUM(G106,W106)/2</f>
        <v>9153.9854703066067</v>
      </c>
      <c r="X108" s="715"/>
      <c r="Y108" s="242">
        <f>SUM(I106,Y106)/2</f>
        <v>8863.5110228475496</v>
      </c>
      <c r="Z108" s="717" t="s">
        <v>14</v>
      </c>
      <c r="AA108" s="244">
        <f>SUM(K106,AA106)/2</f>
        <v>8885.1571226525484</v>
      </c>
      <c r="AB108" s="715"/>
      <c r="AC108" s="242">
        <f>SUM(M106,AC106)/2</f>
        <v>8976.9084891914499</v>
      </c>
      <c r="AD108" s="717">
        <f>SUM(N106,AD106)/2</f>
        <v>44.86640801499999</v>
      </c>
      <c r="AE108" s="244">
        <f>SUM(O106,AE106)/2</f>
        <v>9021.774897206451</v>
      </c>
      <c r="AF108" s="715"/>
      <c r="AG108" s="242">
        <f>SUM(Q106,AG106)/2</f>
        <v>9115.4426927021632</v>
      </c>
      <c r="AH108" s="717">
        <f>SUM(R106,AH106)/2</f>
        <v>28.104516365000002</v>
      </c>
      <c r="AI108" s="244">
        <f>SUM(S106,AI106)/2</f>
        <v>9143.5472090671647</v>
      </c>
      <c r="AJ108" s="715"/>
      <c r="AK108" s="242">
        <f>SUM(U106,AK106)/2</f>
        <v>10115.097108821603</v>
      </c>
      <c r="AL108" s="717">
        <f>SUM(V106,AL106)/2</f>
        <v>21.819902295000006</v>
      </c>
      <c r="AM108" s="244">
        <f>SUM(W106,AM106)/2</f>
        <v>10136.917011116608</v>
      </c>
      <c r="AN108" s="715"/>
      <c r="AO108" s="242">
        <f>SUM(Y106,AO106)/2</f>
        <v>10452.300058792602</v>
      </c>
      <c r="AP108" s="717">
        <f>SUM(Z106,AP106)/2</f>
        <v>31.422141685000007</v>
      </c>
      <c r="AQ108" s="244">
        <f>SUM(AA106,AQ106)/2</f>
        <v>10483.722200477601</v>
      </c>
      <c r="AR108" s="715"/>
      <c r="AS108" s="242">
        <f>SUM(AC106,AS106)/2</f>
        <v>10224.202877859792</v>
      </c>
      <c r="AT108" s="717">
        <f>SUM(AD106,AT106)/2</f>
        <v>26.640023719999999</v>
      </c>
      <c r="AU108" s="244">
        <f>SUM(AE106,AU106)/2</f>
        <v>10250.842901579794</v>
      </c>
      <c r="AV108" s="715"/>
      <c r="AW108" s="242">
        <f>SUM(AG106,AW106)/2</f>
        <v>10336.153484962018</v>
      </c>
      <c r="AX108" s="717">
        <f>SUM(AH106,AX106)/2</f>
        <v>1.6009894649999978</v>
      </c>
      <c r="AY108" s="244">
        <f>SUM(AI106,AY106)/2</f>
        <v>10337.754474427022</v>
      </c>
      <c r="AZ108" s="715"/>
      <c r="BA108" s="242">
        <f>SUM(AK106,BA106)/2</f>
        <v>11739.49078029</v>
      </c>
      <c r="BB108" s="717">
        <f>SUM(AL106,BB106)/2</f>
        <v>32.807634175000018</v>
      </c>
      <c r="BC108" s="244">
        <f>SUM(AM106,BC106)/2</f>
        <v>11772.298414465004</v>
      </c>
      <c r="BD108" s="715"/>
      <c r="BE108" s="242">
        <f>SUM(AO106,BE106)/2</f>
        <v>12196.643555870054</v>
      </c>
      <c r="BF108" s="717">
        <f>SUM(AP106,BF106)/2</f>
        <v>-1.6765151849999924</v>
      </c>
      <c r="BG108" s="244">
        <f>SUM(AQ106,BG106)/2</f>
        <v>12194.967040685056</v>
      </c>
      <c r="BH108" s="715"/>
      <c r="BI108" s="242">
        <f>SUM(AS106,BI106)/2</f>
        <v>11837.344286260581</v>
      </c>
      <c r="BJ108" s="717">
        <f>SUM(AT106,BJ106)/2</f>
        <v>32.959096950000045</v>
      </c>
      <c r="BK108" s="244">
        <f>SUM(AU106,BK106)/2</f>
        <v>11870.303383210579</v>
      </c>
      <c r="BL108" s="715"/>
      <c r="BM108" s="242">
        <f>SUM(AW106,BM106)/2</f>
        <v>11835.929122355097</v>
      </c>
      <c r="BN108" s="717">
        <f>SUM(AX106,BN106)/2</f>
        <v>26.772756664999989</v>
      </c>
      <c r="BO108" s="244">
        <f>SUM(AY106,BO106)/2</f>
        <v>11862.701879020098</v>
      </c>
    </row>
    <row r="109" spans="1:67" s="238" customFormat="1" ht="15" x14ac:dyDescent="0.25">
      <c r="A109" s="248"/>
      <c r="B109" s="249"/>
      <c r="C109" s="432"/>
      <c r="D109" s="434"/>
      <c r="E109" s="263"/>
      <c r="F109" s="246"/>
      <c r="G109" s="664"/>
      <c r="H109" s="715"/>
      <c r="I109" s="263"/>
      <c r="J109" s="246"/>
      <c r="K109" s="722"/>
      <c r="L109" s="715"/>
      <c r="M109" s="263"/>
      <c r="N109" s="246"/>
      <c r="O109" s="722"/>
      <c r="P109" s="715"/>
      <c r="Q109" s="263"/>
      <c r="R109" s="246"/>
      <c r="S109" s="722"/>
      <c r="T109" s="715"/>
      <c r="U109" s="263"/>
      <c r="V109" s="246"/>
      <c r="W109" s="722"/>
      <c r="X109" s="715"/>
      <c r="Y109" s="263"/>
      <c r="Z109" s="246"/>
      <c r="AA109" s="722"/>
      <c r="AB109" s="715"/>
      <c r="AC109" s="263"/>
      <c r="AD109" s="246"/>
      <c r="AE109" s="722"/>
      <c r="AF109" s="715"/>
      <c r="AG109" s="263"/>
      <c r="AH109" s="246"/>
      <c r="AI109" s="722"/>
      <c r="AJ109" s="715"/>
      <c r="AK109" s="263"/>
      <c r="AL109" s="246"/>
      <c r="AM109" s="722"/>
      <c r="AN109" s="715"/>
      <c r="AO109" s="263"/>
      <c r="AP109" s="246"/>
      <c r="AQ109" s="722"/>
      <c r="AR109" s="715"/>
      <c r="AS109" s="263"/>
      <c r="AT109" s="246"/>
      <c r="AU109" s="722"/>
      <c r="AV109" s="715"/>
      <c r="AW109" s="263"/>
      <c r="AX109" s="246"/>
      <c r="AY109" s="722"/>
      <c r="AZ109" s="715"/>
      <c r="BA109" s="263"/>
      <c r="BB109" s="246"/>
      <c r="BC109" s="722"/>
      <c r="BD109" s="715"/>
      <c r="BE109" s="263"/>
      <c r="BF109" s="246"/>
      <c r="BG109" s="722"/>
      <c r="BH109" s="715"/>
      <c r="BI109" s="263"/>
      <c r="BJ109" s="246"/>
      <c r="BK109" s="722"/>
      <c r="BL109" s="715"/>
      <c r="BM109" s="263"/>
      <c r="BN109" s="246"/>
      <c r="BO109" s="722"/>
    </row>
    <row r="110" spans="1:67" s="238" customFormat="1" ht="15" x14ac:dyDescent="0.25">
      <c r="A110" s="271" t="s">
        <v>243</v>
      </c>
      <c r="B110" s="272"/>
      <c r="C110" s="273"/>
      <c r="D110" s="434"/>
      <c r="E110" s="274">
        <f t="shared" ref="E110:W110" si="96">E101/E108</f>
        <v>0.11283832450082451</v>
      </c>
      <c r="F110" s="723" t="s">
        <v>14</v>
      </c>
      <c r="G110" s="276">
        <f t="shared" si="96"/>
        <v>0.11238859323239088</v>
      </c>
      <c r="H110" s="715"/>
      <c r="I110" s="274">
        <f t="shared" si="96"/>
        <v>9.4345598246505041E-2</v>
      </c>
      <c r="J110" s="723" t="s">
        <v>14</v>
      </c>
      <c r="K110" s="276">
        <f t="shared" si="96"/>
        <v>9.2825919639420176E-2</v>
      </c>
      <c r="L110" s="715"/>
      <c r="M110" s="274">
        <f t="shared" si="96"/>
        <v>8.4452119952670379E-2</v>
      </c>
      <c r="N110" s="723" t="s">
        <v>14</v>
      </c>
      <c r="O110" s="276">
        <f t="shared" si="96"/>
        <v>8.2054986211105047E-2</v>
      </c>
      <c r="P110" s="715"/>
      <c r="Q110" s="274">
        <f t="shared" si="96"/>
        <v>6.8289361262036857E-2</v>
      </c>
      <c r="R110" s="723" t="s">
        <v>14</v>
      </c>
      <c r="S110" s="276">
        <f t="shared" si="96"/>
        <v>6.4432007840677763E-2</v>
      </c>
      <c r="T110" s="715"/>
      <c r="U110" s="274">
        <f t="shared" si="96"/>
        <v>7.5655372764126275E-2</v>
      </c>
      <c r="V110" s="723" t="s">
        <v>14</v>
      </c>
      <c r="W110" s="276">
        <f t="shared" si="96"/>
        <v>7.1290425567098442E-2</v>
      </c>
      <c r="X110" s="715"/>
      <c r="Y110" s="274">
        <f t="shared" ref="Y110" si="97">Y101/Y108</f>
        <v>9.4664639698110425E-2</v>
      </c>
      <c r="Z110" s="709" t="s">
        <v>14</v>
      </c>
      <c r="AA110" s="276">
        <f t="shared" ref="AA110" si="98">AA101/AA108</f>
        <v>8.9796532764364209E-2</v>
      </c>
      <c r="AB110" s="715"/>
      <c r="AC110" s="274">
        <f t="shared" ref="AC110" si="99">AC101/AC108</f>
        <v>8.0879985289655579E-2</v>
      </c>
      <c r="AD110" s="709" t="s">
        <v>14</v>
      </c>
      <c r="AE110" s="276">
        <f t="shared" ref="AE110" si="100">AE101/AE108</f>
        <v>7.4631378004241189E-2</v>
      </c>
      <c r="AF110" s="715"/>
      <c r="AG110" s="274">
        <f t="shared" ref="AG110" si="101">AG101/AG108</f>
        <v>9.3947236120173791E-2</v>
      </c>
      <c r="AH110" s="709" t="s">
        <v>14</v>
      </c>
      <c r="AI110" s="276">
        <f t="shared" ref="AI110" si="102">AI101/AI108</f>
        <v>8.6800774343327725E-2</v>
      </c>
      <c r="AJ110" s="715"/>
      <c r="AK110" s="274">
        <f t="shared" ref="AK110" si="103">AK101/AK108</f>
        <v>8.5602393823742587E-2</v>
      </c>
      <c r="AL110" s="709" t="s">
        <v>14</v>
      </c>
      <c r="AM110" s="276">
        <f t="shared" ref="AM110" si="104">AM101/AM108</f>
        <v>7.8437914887962271E-2</v>
      </c>
      <c r="AN110" s="715"/>
      <c r="AO110" s="274">
        <f t="shared" ref="AO110" si="105">AO101/AO108</f>
        <v>0.10675384208076014</v>
      </c>
      <c r="AP110" s="709" t="s">
        <v>14</v>
      </c>
      <c r="AQ110" s="276">
        <f t="shared" ref="AQ110" si="106">AQ101/AQ108</f>
        <v>9.954324733760038E-2</v>
      </c>
      <c r="AR110" s="715"/>
      <c r="AS110" s="274">
        <f t="shared" ref="AS110" si="107">AS101/AS108</f>
        <v>0.11339649819947255</v>
      </c>
      <c r="AT110" s="709" t="s">
        <v>14</v>
      </c>
      <c r="AU110" s="276">
        <f t="shared" ref="AU110" si="108">AU101/AU108</f>
        <v>0.10636432630050406</v>
      </c>
      <c r="AV110" s="715"/>
      <c r="AW110" s="274">
        <f t="shared" ref="AW110" si="109">AW101/AW108</f>
        <v>0.12896997830891577</v>
      </c>
      <c r="AX110" s="709" t="s">
        <v>14</v>
      </c>
      <c r="AY110" s="276">
        <f t="shared" ref="AY110" si="110">AY101/AY108</f>
        <v>0.12330025676807273</v>
      </c>
      <c r="AZ110" s="715"/>
      <c r="BA110" s="274">
        <f t="shared" ref="BA110" si="111">BA101/BA108</f>
        <v>0.10869568875008516</v>
      </c>
      <c r="BB110" s="709" t="s">
        <v>14</v>
      </c>
      <c r="BC110" s="276">
        <f t="shared" ref="BC110" si="112">BC101/BC108</f>
        <v>0.10387734018367427</v>
      </c>
      <c r="BD110" s="715"/>
      <c r="BE110" s="274">
        <f t="shared" ref="BE110" si="113">BE101/BE108</f>
        <v>8.1254889416851897E-2</v>
      </c>
      <c r="BF110" s="709" t="s">
        <v>14</v>
      </c>
      <c r="BG110" s="276">
        <f t="shared" ref="BG110" si="114">BG101/BG108</f>
        <v>7.690061652480687E-2</v>
      </c>
      <c r="BH110" s="715"/>
      <c r="BI110" s="274">
        <f t="shared" ref="BI110" si="115">BI101/BI108</f>
        <v>0.13711414882737427</v>
      </c>
      <c r="BJ110" s="709" t="s">
        <v>14</v>
      </c>
      <c r="BK110" s="276">
        <f t="shared" ref="BK110" si="116">BK101/BK108</f>
        <v>0.13197686240602888</v>
      </c>
      <c r="BL110" s="715"/>
      <c r="BM110" s="274">
        <f t="shared" ref="BM110" si="117">BM101/BM108</f>
        <v>0.17473718432565538</v>
      </c>
      <c r="BN110" s="709" t="s">
        <v>14</v>
      </c>
      <c r="BO110" s="276">
        <f t="shared" ref="BO110" si="118">BO101/BO108</f>
        <v>0.16968898770603125</v>
      </c>
    </row>
    <row r="111" spans="1:67" s="238" customFormat="1" ht="15" x14ac:dyDescent="0.25">
      <c r="A111" s="278"/>
      <c r="B111" s="279"/>
      <c r="C111" s="432"/>
      <c r="D111" s="432"/>
      <c r="E111" s="280"/>
      <c r="F111" s="281"/>
      <c r="G111" s="724"/>
      <c r="H111" s="715"/>
      <c r="I111" s="280"/>
      <c r="J111" s="281"/>
      <c r="K111" s="724"/>
      <c r="L111" s="715"/>
      <c r="M111" s="280"/>
      <c r="N111" s="281"/>
      <c r="O111" s="724"/>
      <c r="P111" s="715"/>
      <c r="Q111" s="280"/>
      <c r="R111" s="281"/>
      <c r="S111" s="724"/>
      <c r="T111" s="715"/>
      <c r="U111" s="280"/>
      <c r="V111" s="281"/>
      <c r="W111" s="724"/>
      <c r="X111" s="715"/>
      <c r="Y111" s="280"/>
      <c r="Z111" s="281"/>
      <c r="AA111" s="724"/>
      <c r="AB111" s="715"/>
      <c r="AC111" s="280"/>
      <c r="AD111" s="281"/>
      <c r="AE111" s="724"/>
      <c r="AF111" s="715"/>
      <c r="AG111" s="280"/>
      <c r="AH111" s="281"/>
      <c r="AI111" s="724"/>
      <c r="AJ111" s="715"/>
      <c r="AK111" s="280"/>
      <c r="AL111" s="281"/>
      <c r="AM111" s="724"/>
      <c r="AN111" s="715"/>
      <c r="AO111" s="280"/>
      <c r="AP111" s="281"/>
      <c r="AQ111" s="724"/>
      <c r="AR111" s="715"/>
      <c r="AS111" s="280"/>
      <c r="AT111" s="281"/>
      <c r="AU111" s="724"/>
      <c r="AV111" s="715"/>
      <c r="AW111" s="280"/>
      <c r="AX111" s="281"/>
      <c r="AY111" s="724"/>
      <c r="AZ111" s="715"/>
      <c r="BA111" s="280"/>
      <c r="BB111" s="281"/>
      <c r="BC111" s="724"/>
      <c r="BD111" s="715"/>
      <c r="BE111" s="280"/>
      <c r="BF111" s="281"/>
      <c r="BG111" s="724"/>
      <c r="BH111" s="715"/>
      <c r="BI111" s="280"/>
      <c r="BJ111" s="281"/>
      <c r="BK111" s="724"/>
      <c r="BL111" s="715"/>
      <c r="BM111" s="280"/>
      <c r="BN111" s="281"/>
      <c r="BO111" s="724"/>
    </row>
    <row r="112" spans="1:67" ht="6" customHeight="1" x14ac:dyDescent="0.25">
      <c r="A112" s="234"/>
      <c r="B112" s="234"/>
      <c r="E112" s="2"/>
      <c r="F112" s="2"/>
      <c r="G112" s="2"/>
      <c r="I112" s="2"/>
      <c r="J112" s="2"/>
      <c r="K112" s="2"/>
      <c r="M112" s="2"/>
      <c r="N112" s="2"/>
      <c r="O112" s="2"/>
      <c r="Q112" s="2"/>
      <c r="R112" s="2"/>
      <c r="S112" s="2"/>
      <c r="U112" s="2"/>
      <c r="V112" s="2"/>
      <c r="W112" s="2"/>
      <c r="Y112" s="2"/>
      <c r="Z112" s="2"/>
      <c r="AA112" s="2"/>
      <c r="AC112" s="2"/>
      <c r="AD112" s="2"/>
      <c r="AE112" s="2"/>
      <c r="AG112" s="2"/>
      <c r="AH112" s="2"/>
      <c r="AI112" s="2"/>
      <c r="AK112" s="2"/>
      <c r="AL112" s="2"/>
      <c r="AM112" s="2"/>
      <c r="AO112" s="2"/>
      <c r="AP112" s="2"/>
      <c r="AQ112" s="2"/>
      <c r="AS112" s="2"/>
      <c r="AT112" s="2"/>
      <c r="AU112" s="2"/>
      <c r="AW112" s="2"/>
      <c r="AX112" s="2"/>
      <c r="AY112" s="2"/>
      <c r="BA112" s="2"/>
      <c r="BB112" s="2"/>
      <c r="BC112" s="2"/>
      <c r="BE112" s="2"/>
      <c r="BF112" s="2"/>
      <c r="BG112" s="2"/>
      <c r="BI112" s="2"/>
      <c r="BJ112" s="2"/>
      <c r="BK112" s="2"/>
      <c r="BM112" s="2"/>
      <c r="BN112" s="2"/>
      <c r="BO112" s="2"/>
    </row>
    <row r="113" spans="1:2" x14ac:dyDescent="0.25">
      <c r="A113" s="283" t="s">
        <v>201</v>
      </c>
      <c r="B113" s="283"/>
    </row>
  </sheetData>
  <mergeCells count="69">
    <mergeCell ref="AW91:AY91"/>
    <mergeCell ref="BA91:BC91"/>
    <mergeCell ref="BE91:BG91"/>
    <mergeCell ref="BI91:BK91"/>
    <mergeCell ref="BM91:BO91"/>
    <mergeCell ref="Y91:AA91"/>
    <mergeCell ref="AC91:AE91"/>
    <mergeCell ref="AG91:AI91"/>
    <mergeCell ref="AK91:AM91"/>
    <mergeCell ref="AO91:AQ91"/>
    <mergeCell ref="AS91:AU91"/>
    <mergeCell ref="A91:B92"/>
    <mergeCell ref="E91:G91"/>
    <mergeCell ref="I91:K91"/>
    <mergeCell ref="M91:O91"/>
    <mergeCell ref="Q91:S91"/>
    <mergeCell ref="U91:W91"/>
    <mergeCell ref="AS65:AU65"/>
    <mergeCell ref="AW65:AY65"/>
    <mergeCell ref="BA65:BC65"/>
    <mergeCell ref="BE65:BG65"/>
    <mergeCell ref="BI65:BK65"/>
    <mergeCell ref="BM65:BO65"/>
    <mergeCell ref="U65:W65"/>
    <mergeCell ref="Y65:AA65"/>
    <mergeCell ref="AC65:AE65"/>
    <mergeCell ref="AG65:AI65"/>
    <mergeCell ref="AK65:AM65"/>
    <mergeCell ref="AO65:AQ65"/>
    <mergeCell ref="AW55:AY55"/>
    <mergeCell ref="BA55:BC55"/>
    <mergeCell ref="BE55:BG55"/>
    <mergeCell ref="BI55:BK55"/>
    <mergeCell ref="BM55:BO55"/>
    <mergeCell ref="A65:B66"/>
    <mergeCell ref="E65:G65"/>
    <mergeCell ref="I65:K65"/>
    <mergeCell ref="M65:O65"/>
    <mergeCell ref="Q65:S65"/>
    <mergeCell ref="Y55:AA55"/>
    <mergeCell ref="AC55:AE55"/>
    <mergeCell ref="AG55:AI55"/>
    <mergeCell ref="AK55:AM55"/>
    <mergeCell ref="AO55:AQ55"/>
    <mergeCell ref="AS55:AU55"/>
    <mergeCell ref="A55:B56"/>
    <mergeCell ref="E55:G55"/>
    <mergeCell ref="I55:K55"/>
    <mergeCell ref="M55:O55"/>
    <mergeCell ref="Q55:S55"/>
    <mergeCell ref="U55:W55"/>
    <mergeCell ref="AW7:AY7"/>
    <mergeCell ref="BA7:BC7"/>
    <mergeCell ref="BE7:BG7"/>
    <mergeCell ref="BI7:BK7"/>
    <mergeCell ref="BM7:BO7"/>
    <mergeCell ref="A54:B54"/>
    <mergeCell ref="Y7:AA7"/>
    <mergeCell ref="AC7:AE7"/>
    <mergeCell ref="AG7:AI7"/>
    <mergeCell ref="AK7:AM7"/>
    <mergeCell ref="AO7:AQ7"/>
    <mergeCell ref="AS7:AU7"/>
    <mergeCell ref="A7:B8"/>
    <mergeCell ref="E7:G7"/>
    <mergeCell ref="I7:K7"/>
    <mergeCell ref="M7:O7"/>
    <mergeCell ref="Q7:S7"/>
    <mergeCell ref="U7:W7"/>
  </mergeCells>
  <pageMargins left="0.511811024"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9</vt:i4>
      </vt:variant>
    </vt:vector>
  </HeadingPairs>
  <TitlesOfParts>
    <vt:vector size="9" baseType="lpstr">
      <vt:lpstr>Norma IFRS</vt:lpstr>
      <vt:lpstr>Ultrapar</vt:lpstr>
      <vt:lpstr>Ipiranga</vt:lpstr>
      <vt:lpstr>Ultragaz</vt:lpstr>
      <vt:lpstr>Ultracargo</vt:lpstr>
      <vt:lpstr>Hidrovias</vt:lpstr>
      <vt:lpstr>Extrafarma</vt:lpstr>
      <vt:lpstr>Oxiteno </vt:lpstr>
      <vt:lpstr>abastece aí effect on Ipiranga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Paula Chaves Silva</dc:creator>
  <cp:lastModifiedBy>Gianlucca Catellani Rana</cp:lastModifiedBy>
  <cp:lastPrinted>2026-02-26T19:00:51Z</cp:lastPrinted>
  <dcterms:created xsi:type="dcterms:W3CDTF">2023-08-07T19:14:27Z</dcterms:created>
  <dcterms:modified xsi:type="dcterms:W3CDTF">2026-03-04T18:23:43Z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0a369d-adb4-4af3-b01a-202c5a26dd0c_Enabled">
    <vt:lpwstr>true</vt:lpwstr>
  </property>
  <property fmtid="{D5CDD505-2E9C-101B-9397-08002B2CF9AE}" pid="3" name="MSIP_Label_e60a369d-adb4-4af3-b01a-202c5a26dd0c_SetDate">
    <vt:lpwstr>2023-08-07T19:17:03Z</vt:lpwstr>
  </property>
  <property fmtid="{D5CDD505-2E9C-101B-9397-08002B2CF9AE}" pid="4" name="MSIP_Label_e60a369d-adb4-4af3-b01a-202c5a26dd0c_Method">
    <vt:lpwstr>Privileged</vt:lpwstr>
  </property>
  <property fmtid="{D5CDD505-2E9C-101B-9397-08002B2CF9AE}" pid="5" name="MSIP_Label_e60a369d-adb4-4af3-b01a-202c5a26dd0c_Name">
    <vt:lpwstr>Ultrapar-Confidencial</vt:lpwstr>
  </property>
  <property fmtid="{D5CDD505-2E9C-101B-9397-08002B2CF9AE}" pid="6" name="MSIP_Label_e60a369d-adb4-4af3-b01a-202c5a26dd0c_SiteId">
    <vt:lpwstr>72b5f416-8f41-4c88-a6a0-bb4b91383888</vt:lpwstr>
  </property>
  <property fmtid="{D5CDD505-2E9C-101B-9397-08002B2CF9AE}" pid="7" name="MSIP_Label_e60a369d-adb4-4af3-b01a-202c5a26dd0c_ActionId">
    <vt:lpwstr>1b4ce34c-1dfa-4587-8631-68f82ae42274</vt:lpwstr>
  </property>
  <property fmtid="{D5CDD505-2E9C-101B-9397-08002B2CF9AE}" pid="8" name="MSIP_Label_e60a369d-adb4-4af3-b01a-202c5a26dd0c_ContentBits">
    <vt:lpwstr>2</vt:lpwstr>
  </property>
</Properties>
</file>