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rbrasset1.sharepoint.com/sites/Crdito/Shared Documents/03. Fundos/03. RPRI11/01. Relatório Mensal/2023/06/"/>
    </mc:Choice>
  </mc:AlternateContent>
  <xr:revisionPtr revIDLastSave="1409" documentId="13_ncr:1_{B298BA70-C481-4539-95BF-3DED293F43A0}" xr6:coauthVersionLast="47" xr6:coauthVersionMax="47" xr10:uidLastSave="{202167D5-CE79-4987-9E4A-797269EB5914}"/>
  <workbookProtection workbookAlgorithmName="SHA-512" workbookHashValue="EMtVy8yUiUgWozy1lSpchScaHQR/UWv6EXQVJFXNc7TL4VIhQXYrGvxo8tzlryDRK2eYSg2F9YhfvxAQkgMU/A==" workbookSaltValue="2NQoY9XIVLCyhUBlK/tF9g==" workbookSpinCount="100000" lockStructure="1"/>
  <bookViews>
    <workbookView xWindow="-120" yWindow="-120" windowWidth="29040" windowHeight="15720" activeTab="2" xr2:uid="{1D24BC7B-CD6F-4A26-B7F2-4B34EA7193E5}"/>
  </bookViews>
  <sheets>
    <sheet name="Carteira de CRIs" sheetId="10" r:id="rId1"/>
    <sheet name="Resultado PRI" sheetId="11" r:id="rId2"/>
    <sheet name="Sensibilidade" sheetId="8" r:id="rId3"/>
    <sheet name="aux_sensibilidade" sheetId="9" state="hidden" r:id="rId4"/>
  </sheets>
  <externalReferences>
    <externalReference r:id="rId5"/>
    <externalReference r:id="rId6"/>
  </externalReferences>
  <definedNames>
    <definedName name="_xlnm._FilterDatabase" localSheetId="0" hidden="1">'Carteira de CRIs'!$B$6:$AA$22</definedName>
    <definedName name="feriado" localSheetId="1">[1]Feriado!$A$2:$A$937</definedName>
    <definedName name="feriado">[2]Feriado!$A$2:$A$589</definedName>
  </definedNames>
  <calcPr calcId="191029" calcMode="manual" calcOnSave="0" concurrentManualCount="6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7" i="8" l="1" a="1"/>
  <c r="K27" i="8" s="1"/>
  <c r="J128" i="9"/>
  <c r="I128" i="9" s="1"/>
  <c r="H128" i="9" s="1"/>
  <c r="H131" i="9" l="1" a="1"/>
  <c r="H131" i="9" s="1"/>
  <c r="L12" i="8" l="1" a="1"/>
  <c r="L12" i="8" s="1"/>
  <c r="K12" i="8" a="1"/>
  <c r="K12" i="8" s="1"/>
  <c r="I50" i="9"/>
  <c r="J56" i="9" s="1"/>
  <c r="I49" i="9"/>
  <c r="J55" i="9" s="1"/>
  <c r="H18" i="8"/>
  <c r="B36" i="8" a="1"/>
  <c r="B36" i="8" s="1"/>
  <c r="C20" i="8" a="1"/>
  <c r="C20" i="8" s="1"/>
  <c r="J70" i="9"/>
  <c r="J69" i="9" s="1"/>
  <c r="I69" i="9" s="1"/>
  <c r="K58" i="9"/>
  <c r="J58" i="9"/>
  <c r="I58" i="9"/>
  <c r="K57" i="9"/>
  <c r="K56" i="9"/>
  <c r="K55" i="9"/>
  <c r="J57" i="9"/>
  <c r="I70" i="9" l="1"/>
  <c r="H70" i="9" s="1"/>
  <c r="J61" i="9"/>
  <c r="L128" i="9" s="1"/>
  <c r="K131" i="9" s="1"/>
  <c r="L131" i="9" s="1"/>
  <c r="H69" i="9"/>
  <c r="J68" i="9"/>
  <c r="I68" i="9" s="1"/>
  <c r="I55" i="9"/>
  <c r="I57" i="9"/>
  <c r="I56" i="9"/>
  <c r="J71" i="9"/>
  <c r="I71" i="9" s="1"/>
  <c r="I61" i="9" l="1"/>
  <c r="K128" i="9" s="1"/>
  <c r="L69" i="9"/>
  <c r="L70" i="9"/>
  <c r="K102" i="9" s="1"/>
  <c r="K118" i="9" s="1"/>
  <c r="L101" i="9"/>
  <c r="L117" i="9" s="1"/>
  <c r="K101" i="9"/>
  <c r="K117" i="9" s="1"/>
  <c r="K70" i="9"/>
  <c r="H68" i="9"/>
  <c r="L68" i="9" s="1"/>
  <c r="J67" i="9"/>
  <c r="I67" i="9" s="1"/>
  <c r="J72" i="9"/>
  <c r="I72" i="9" s="1"/>
  <c r="H71" i="9"/>
  <c r="L71" i="9" s="1"/>
  <c r="L102" i="9" l="1"/>
  <c r="L118" i="9" s="1"/>
  <c r="K69" i="9"/>
  <c r="L85" i="9" s="1"/>
  <c r="K68" i="9"/>
  <c r="L84" i="9" s="1"/>
  <c r="L86" i="9"/>
  <c r="K86" i="9"/>
  <c r="J73" i="9"/>
  <c r="I73" i="9" s="1"/>
  <c r="H72" i="9"/>
  <c r="K71" i="9"/>
  <c r="L103" i="9"/>
  <c r="L119" i="9" s="1"/>
  <c r="K103" i="9"/>
  <c r="K119" i="9" s="1"/>
  <c r="J66" i="9"/>
  <c r="I66" i="9" s="1"/>
  <c r="H67" i="9"/>
  <c r="K85" i="9"/>
  <c r="L100" i="9"/>
  <c r="L116" i="9" s="1"/>
  <c r="K100" i="9"/>
  <c r="K116" i="9" s="1"/>
  <c r="K84" i="9" l="1"/>
  <c r="J74" i="9"/>
  <c r="I74" i="9" s="1"/>
  <c r="H73" i="9"/>
  <c r="L72" i="9"/>
  <c r="K72" i="9"/>
  <c r="L87" i="9"/>
  <c r="K87" i="9"/>
  <c r="L67" i="9"/>
  <c r="K67" i="9"/>
  <c r="J65" i="9"/>
  <c r="I65" i="9" s="1"/>
  <c r="H66" i="9"/>
  <c r="J64" i="9" l="1"/>
  <c r="H65" i="9"/>
  <c r="L66" i="9"/>
  <c r="K66" i="9"/>
  <c r="L73" i="9"/>
  <c r="K73" i="9"/>
  <c r="L88" i="9"/>
  <c r="K88" i="9"/>
  <c r="L104" i="9"/>
  <c r="L120" i="9" s="1"/>
  <c r="K104" i="9"/>
  <c r="K120" i="9" s="1"/>
  <c r="L83" i="9"/>
  <c r="K83" i="9"/>
  <c r="L99" i="9"/>
  <c r="L115" i="9" s="1"/>
  <c r="K99" i="9"/>
  <c r="K115" i="9" s="1"/>
  <c r="J75" i="9"/>
  <c r="I75" i="9" s="1"/>
  <c r="H74" i="9"/>
  <c r="I64" i="9" l="1"/>
  <c r="H64" i="9" s="1"/>
  <c r="L64" i="9" s="1"/>
  <c r="L89" i="9"/>
  <c r="K89" i="9"/>
  <c r="L105" i="9"/>
  <c r="L121" i="9" s="1"/>
  <c r="K105" i="9"/>
  <c r="K121" i="9" s="1"/>
  <c r="K82" i="9"/>
  <c r="L82" i="9"/>
  <c r="K98" i="9"/>
  <c r="K114" i="9" s="1"/>
  <c r="L98" i="9"/>
  <c r="L114" i="9" s="1"/>
  <c r="J76" i="9"/>
  <c r="I76" i="9" s="1"/>
  <c r="H75" i="9"/>
  <c r="L65" i="9"/>
  <c r="K65" i="9"/>
  <c r="L74" i="9"/>
  <c r="K74" i="9"/>
  <c r="K64" i="9" l="1"/>
  <c r="L80" i="9" s="1"/>
  <c r="L81" i="9"/>
  <c r="K81" i="9"/>
  <c r="L96" i="9"/>
  <c r="K96" i="9"/>
  <c r="K112" i="9" s="1"/>
  <c r="J77" i="9"/>
  <c r="I77" i="9" s="1"/>
  <c r="H76" i="9"/>
  <c r="L97" i="9"/>
  <c r="L113" i="9" s="1"/>
  <c r="K97" i="9"/>
  <c r="K113" i="9" s="1"/>
  <c r="L75" i="9"/>
  <c r="K75" i="9"/>
  <c r="L90" i="9"/>
  <c r="K90" i="9"/>
  <c r="L106" i="9"/>
  <c r="L122" i="9" s="1"/>
  <c r="K106" i="9"/>
  <c r="K122" i="9" s="1"/>
  <c r="K80" i="9" l="1"/>
  <c r="H77" i="9"/>
  <c r="L112" i="9"/>
  <c r="L76" i="9"/>
  <c r="K76" i="9"/>
  <c r="L91" i="9"/>
  <c r="K91" i="9"/>
  <c r="L107" i="9"/>
  <c r="L123" i="9" s="1"/>
  <c r="K107" i="9"/>
  <c r="K123" i="9" s="1"/>
  <c r="H95" i="9" l="1" a="1"/>
  <c r="H95" i="9" s="1"/>
  <c r="L77" i="9"/>
  <c r="L109" i="9" s="1"/>
  <c r="H79" i="9" a="1"/>
  <c r="H79" i="9" s="1"/>
  <c r="K77" i="9"/>
  <c r="L93" i="9" s="1"/>
  <c r="H111" i="9" a="1"/>
  <c r="H111" i="9" s="1"/>
  <c r="L92" i="9"/>
  <c r="K92" i="9"/>
  <c r="L108" i="9"/>
  <c r="L124" i="9" s="1"/>
  <c r="K108" i="9"/>
  <c r="K124" i="9" s="1"/>
  <c r="K93" i="9" l="1"/>
  <c r="L125" i="9"/>
  <c r="K109" i="9"/>
  <c r="K125" i="9" s="1"/>
  <c r="D30" i="8"/>
  <c r="D26" i="8"/>
  <c r="B26" i="8"/>
  <c r="D25" i="8"/>
  <c r="B25" i="8"/>
  <c r="D23" i="8"/>
  <c r="B19" i="8"/>
  <c r="D17" i="8"/>
  <c r="D15" i="8"/>
  <c r="D14" i="8"/>
  <c r="D13" i="8"/>
  <c r="I12" i="8" a="1"/>
  <c r="I12" i="8" s="1"/>
  <c r="C12" i="8"/>
  <c r="B12" i="8"/>
  <c r="D27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<sst xmlns="http://schemas.openxmlformats.org/spreadsheetml/2006/main" count="348" uniqueCount="208">
  <si>
    <t>Planilha de Fundamentos</t>
  </si>
  <si>
    <t>Ativo</t>
  </si>
  <si>
    <t>Descrição da Operação</t>
  </si>
  <si>
    <t>Rating RBR</t>
  </si>
  <si>
    <t>Setor Imobiliário</t>
  </si>
  <si>
    <t>% PL</t>
  </si>
  <si>
    <t>Indexador</t>
  </si>
  <si>
    <t>Vencimento</t>
  </si>
  <si>
    <t>LTV</t>
  </si>
  <si>
    <t>Cód. CETIP</t>
  </si>
  <si>
    <t>Tipo de Oferta</t>
  </si>
  <si>
    <t>Emissor</t>
  </si>
  <si>
    <t>Tipo de Risco</t>
  </si>
  <si>
    <t>Estratégia</t>
  </si>
  <si>
    <t>% da Garantia no Estado de SP</t>
  </si>
  <si>
    <t>% da Garantia em São Paulo Capital</t>
  </si>
  <si>
    <t>% da Garantia em Localização Prime</t>
  </si>
  <si>
    <t>CRI Lote 5</t>
  </si>
  <si>
    <t>CRI Exto</t>
  </si>
  <si>
    <t>A+</t>
  </si>
  <si>
    <t>ICVM 476</t>
  </si>
  <si>
    <t>Corporativo</t>
  </si>
  <si>
    <t>AA-</t>
  </si>
  <si>
    <t>IPCA+</t>
  </si>
  <si>
    <t>Operação de crédito com a incorporadora EXTO, que tem como lastro unidades prontas de diversos empreendimentos em regiões valorizadas de São Paulo, como Vila Madalena, Vila Romana, Perdizes entre outros. A operação conta com alienação fiduciária das matrículas das unidades. Além disso, o excedente dos recebíveis nas vendas das unidades poderão ser utilizados para amortizar antecipadamente a operação - "Cash Sweep".</t>
  </si>
  <si>
    <t>Residencial</t>
  </si>
  <si>
    <t>CDI+</t>
  </si>
  <si>
    <t>20L0739373</t>
  </si>
  <si>
    <t>Estoque</t>
  </si>
  <si>
    <t>A</t>
  </si>
  <si>
    <t>True Sec</t>
  </si>
  <si>
    <t>A-</t>
  </si>
  <si>
    <t>21F0927565</t>
  </si>
  <si>
    <t>Pré</t>
  </si>
  <si>
    <t>Cotas Emitidas (Início Mês)</t>
  </si>
  <si>
    <t>Cotas Emitidas (Fim Mês)</t>
  </si>
  <si>
    <t>Cota a Mercado</t>
  </si>
  <si>
    <t>PL / cota</t>
  </si>
  <si>
    <t>DRE Gerencial</t>
  </si>
  <si>
    <t>Início</t>
  </si>
  <si>
    <t>(+) Receitas</t>
  </si>
  <si>
    <t>Juros (CRI)</t>
  </si>
  <si>
    <t>Liquidez</t>
  </si>
  <si>
    <t>(-) Despesas</t>
  </si>
  <si>
    <t>Despesas do Fundo</t>
  </si>
  <si>
    <t>(=) FFO | Funds from Operations</t>
  </si>
  <si>
    <t>Receitas Não-Recorrentes CRIs</t>
  </si>
  <si>
    <t>Despesas Não-Recorrentes</t>
  </si>
  <si>
    <t>(=) Resultado Final</t>
  </si>
  <si>
    <t>Reservas</t>
  </si>
  <si>
    <t>Rendimento Novos Cotistas</t>
  </si>
  <si>
    <t>(=) Rendimento Distribuído</t>
  </si>
  <si>
    <t>Rendimento / Cota (R$ / cota)</t>
  </si>
  <si>
    <t>Abertura da Distribuição</t>
  </si>
  <si>
    <t>Receita CRIs</t>
  </si>
  <si>
    <t>Receitas Não-Recorrentes</t>
  </si>
  <si>
    <t>Total Distribuído</t>
  </si>
  <si>
    <t>Loteamento</t>
  </si>
  <si>
    <t>Opea</t>
  </si>
  <si>
    <t>Virgo</t>
  </si>
  <si>
    <t>Taxa MTM
(% a.a.)</t>
  </si>
  <si>
    <t>Montante MTM (R$)</t>
  </si>
  <si>
    <t>Carteira Pulv.</t>
  </si>
  <si>
    <t>Locação Mult.</t>
  </si>
  <si>
    <t>Core</t>
  </si>
  <si>
    <t>Taxa Investida (% a.a.)</t>
  </si>
  <si>
    <t>Montante
Curva (R$)</t>
  </si>
  <si>
    <t>Participação da
RBR no CRI*</t>
  </si>
  <si>
    <t>Participação do Fundo no CRI</t>
  </si>
  <si>
    <t>Quantidade Emitida</t>
  </si>
  <si>
    <t>Quantidade Integralizada</t>
  </si>
  <si>
    <t>Posição do Fundo</t>
  </si>
  <si>
    <t>Duration
(anos)</t>
  </si>
  <si>
    <t>*pode incluir o investimento no CRI por outros veículos geridos pela RBR</t>
  </si>
  <si>
    <t>Financ. Obra</t>
  </si>
  <si>
    <t>CRI Landsol</t>
  </si>
  <si>
    <t>Operação de financiamento e desenvolvimento de obras em lotes residenciais. A emissão é lastreada em uma debênture emitida pela loteadora Cemara, companhia que atua majoritariamente no interior de São Paulo. A operação conta com a alienação fiduciária das matriculas dos lotes, alienação fiduciária de quotas, cessão fiduciária de futuros recebíveis e fundos de reserva e despesas.</t>
  </si>
  <si>
    <t>BBB</t>
  </si>
  <si>
    <t>22H1582777</t>
  </si>
  <si>
    <t>CRI Seed</t>
  </si>
  <si>
    <t>Operação de financiamento ao desenvolvimento de seis empreendimentos, sendo casas de alto padrão localizado em regiões privilegiadas na cidade de São Paulo/SP. A emissão é lastreada em notas comerciais emitidas pela SPE de cada projeto. A operação conta com fiança, alienação de quotas das SPEs, cessão fiduciária dos recebíveis, alienação fiduciária dos imóveis e fundo de reserva.</t>
  </si>
  <si>
    <t>CRI Setin SP</t>
  </si>
  <si>
    <t>Operação de aquisição de terrenos localizados em regiões estratégicas de São Paulo – Rua Pamplona no bairro Jardins e Rua Vergueiro no bairro Vila Mariana. A operação conta com garantia de alienação fiduciária dos terrenos, alienação fiduciária da quotas das SPE´s e garantia corporativa da Setin.</t>
  </si>
  <si>
    <t>20A0977074</t>
  </si>
  <si>
    <t>Tabelas de Sensibilidade do Retorno da Carteira de CRI</t>
  </si>
  <si>
    <t>Disclaimer
* As tabelas apresentadas a seguir, são referentes apenas à rentabilidade da carteira de CRI e não consideram a alocação em caixa, FIIs e outros.</t>
  </si>
  <si>
    <t>Taxa equivalente* da carteira
de CRI em IPCA+</t>
  </si>
  <si>
    <t>Preço Mercado</t>
  </si>
  <si>
    <t>Carteira CRI
(IPCA+)</t>
  </si>
  <si>
    <t>Carteira CRI (IPCA+)
(-) Tx Adm.</t>
  </si>
  <si>
    <t/>
  </si>
  <si>
    <t>Alocação em CRI (%PL)</t>
  </si>
  <si>
    <t>Alocação CRIs CDI (% PL)</t>
  </si>
  <si>
    <t>Alocação CRIs IPCA (%PL)</t>
  </si>
  <si>
    <t>Alocação em Caixa</t>
  </si>
  <si>
    <t>Aquisição</t>
  </si>
  <si>
    <t>MTM</t>
  </si>
  <si>
    <t>CRIs CDI+</t>
  </si>
  <si>
    <t>CRIs IPCA+</t>
  </si>
  <si>
    <t>Duration (Carteira)</t>
  </si>
  <si>
    <t>¹ Tx. Adm considera taxa de administração e taxa de gestão</t>
  </si>
  <si>
    <t>Ágio / Deságio sobre PL</t>
  </si>
  <si>
    <t>(sobre cota a mercado)</t>
  </si>
  <si>
    <t>Último DY Anualizado</t>
  </si>
  <si>
    <t>Premissas - Input</t>
  </si>
  <si>
    <t>Premissas</t>
  </si>
  <si>
    <t>CDI +</t>
  </si>
  <si>
    <t>CDI</t>
  </si>
  <si>
    <t>IPCA +</t>
  </si>
  <si>
    <t>IPCA</t>
  </si>
  <si>
    <t>IGPM +</t>
  </si>
  <si>
    <t>IGPM</t>
  </si>
  <si>
    <t>Dados Cota</t>
  </si>
  <si>
    <t>Data Ref</t>
  </si>
  <si>
    <t>input manual todo mês</t>
  </si>
  <si>
    <t>Cota PL</t>
  </si>
  <si>
    <t>Cota Mercado</t>
  </si>
  <si>
    <t>DY Últimos 12 meses (sobre cota a mercado)</t>
  </si>
  <si>
    <t>input manual todo mês (não vigente)</t>
  </si>
  <si>
    <t>Último DY Anualizado (sobre cota a mercado)</t>
  </si>
  <si>
    <t>Taxa Adm</t>
  </si>
  <si>
    <t>Taxa Gest</t>
  </si>
  <si>
    <t>Taxa Adm + Gest</t>
  </si>
  <si>
    <t>PL</t>
  </si>
  <si>
    <t>Alocação</t>
  </si>
  <si>
    <t>Nominal</t>
  </si>
  <si>
    <t>Percentual</t>
  </si>
  <si>
    <t>CRI</t>
  </si>
  <si>
    <t>Compromissadas</t>
  </si>
  <si>
    <t>CRIs Táticos</t>
  </si>
  <si>
    <t>Cx.</t>
  </si>
  <si>
    <t>FII</t>
  </si>
  <si>
    <t>LCI</t>
  </si>
  <si>
    <t>CRIs CDI</t>
  </si>
  <si>
    <t>CRIs IPCA</t>
  </si>
  <si>
    <t>CRIs IGPM</t>
  </si>
  <si>
    <t>Duration</t>
  </si>
  <si>
    <t>Step tabela</t>
  </si>
  <si>
    <t>Data base cálculos</t>
  </si>
  <si>
    <t>Categoria</t>
  </si>
  <si>
    <t>Taxa Aquisição</t>
  </si>
  <si>
    <t>Taxa MTM</t>
  </si>
  <si>
    <t>Nominal Aquis</t>
  </si>
  <si>
    <t>Nominal MTM</t>
  </si>
  <si>
    <t>Alocação da carteira</t>
  </si>
  <si>
    <t>Taxa carteira</t>
  </si>
  <si>
    <t>Carteira total</t>
  </si>
  <si>
    <t>Variação ajustada pela Duration</t>
  </si>
  <si>
    <t>Variação vs PL</t>
  </si>
  <si>
    <t>Carteira Aquis Nominal</t>
  </si>
  <si>
    <t>Carteira MTM Nominal</t>
  </si>
  <si>
    <t>Carteira Aquis CDI+</t>
  </si>
  <si>
    <t>Carteira Aquis IPCA+</t>
  </si>
  <si>
    <t>Carteira MTM CDI+</t>
  </si>
  <si>
    <t>Carteira MTM IPCA+</t>
  </si>
  <si>
    <t>Carteira CDI+ (-) Tx Adm.</t>
  </si>
  <si>
    <t>Carteira IPCA+ (-) Tx Adm.</t>
  </si>
  <si>
    <t>CRI MOS Jardins e Pinheiros</t>
  </si>
  <si>
    <t>Operação de desenvolvimento imobiliário de dois projeto residenciais localizados em regiões premium  – Bairro do Jardins e Pinheiros, SP. Os empreendimentos serão desenvolvidos pela Incorporadora MOS que é focada em produtos de alto padrão. A operação conta com alienação fiduciária do terreno, alienação fiduciária de quotas da SPE, cessão fiduciária de futuros direitos creditórios, aval dos sócios altamente capitalizados e fundos de reserva.</t>
  </si>
  <si>
    <t>22L1575688</t>
  </si>
  <si>
    <t>ICVM 160</t>
  </si>
  <si>
    <t>CRIs Pré</t>
  </si>
  <si>
    <t>-</t>
  </si>
  <si>
    <t>20I0904073</t>
  </si>
  <si>
    <t>Operação de crédito voltada para antecipação de contratos de locação  lastreada em recebíveis de empreendimento residencial localizado na Vila Madalena - SP.
A operação conta com Alienação Fiduciaria de Imóvel, visitas ao ativo garantia e monitoramento de evolução de obra. A empresa realiza o desenvolvimento imobiliário, aquisição e gestão de imóveis para locação residencial.</t>
  </si>
  <si>
    <t>CRI Mora</t>
  </si>
  <si>
    <t>18I0295172</t>
  </si>
  <si>
    <t>Operação lastreada em Carteira Pulv. de contratos de compra e venda de lotes residenciais. A operação utiliza-se dos recebíveis da Carteira Pulv. para pagamento de principal de juros, além de alienação fiduciária dos ativos, coobrigação da cedente, subordinação de 30%, aval corporativo da holding operacional do grupo e fiança dos sócios.</t>
  </si>
  <si>
    <t>CRI Longitude</t>
  </si>
  <si>
    <t>22D1289606</t>
  </si>
  <si>
    <t>Operação de crédito para aquisição e retrofit de um projeto residencial performado localizado no bairro de Cerqueira César em São Paulo. A devedora, Yuca, é pioneira no segmento de coliving.  A operação conta com alienação fiduciária do terreno, alienação fiduciária de quotas da SPE, cessão fiduciária de futuros direitos creditórios e fundos de reserva e despesas.</t>
  </si>
  <si>
    <t>CRI Yuca Augusta II</t>
  </si>
  <si>
    <t>22D1289605</t>
  </si>
  <si>
    <t>CRI Yuca Augusta I</t>
  </si>
  <si>
    <t>21L1281680</t>
  </si>
  <si>
    <t>Operação de crédito para antecipação de resultados de 6 empreendimentos da Yuny, todos em desenvolvimento e localizados em São Paulo. A empresa tem sólida experiência no mercado residencial há 25 anos e tem mais de 84 empreendimentos já entregues. A operação conta com alienação fiduciária de quotas e cessão fiduciária de dividendos dos projetos, além de fiança da empresa e dos sócios.</t>
  </si>
  <si>
    <t>CRI Yuny</t>
  </si>
  <si>
    <t>RPRI11 - RBR Premium Recebíveis Imobiliários</t>
  </si>
  <si>
    <t>Receita FIIs + Liquidez</t>
  </si>
  <si>
    <r>
      <rPr>
        <i/>
        <sz val="10"/>
        <color rgb="FF585856"/>
        <rFont val="Open Sans"/>
        <family val="2"/>
      </rPr>
      <t>Dividend Yield</t>
    </r>
    <r>
      <rPr>
        <sz val="10"/>
        <color rgb="FF585856"/>
        <rFont val="Open Sans"/>
        <family val="2"/>
      </rPr>
      <t xml:space="preserve"> sobre cota PL (Mensal)</t>
    </r>
  </si>
  <si>
    <r>
      <rPr>
        <i/>
        <sz val="10"/>
        <color rgb="FF585856"/>
        <rFont val="Open Sans"/>
        <family val="2"/>
      </rPr>
      <t>Dividend Yield sobre cota PL</t>
    </r>
    <r>
      <rPr>
        <sz val="10"/>
        <color rgb="FF585856"/>
        <rFont val="Open Sans"/>
        <family val="2"/>
      </rPr>
      <t xml:space="preserve"> (Anualizado)</t>
    </r>
  </si>
  <si>
    <r>
      <rPr>
        <i/>
        <sz val="10"/>
        <color rgb="FF585856"/>
        <rFont val="Open Sans"/>
        <family val="2"/>
      </rPr>
      <t>Dividend Yield</t>
    </r>
    <r>
      <rPr>
        <sz val="10"/>
        <color rgb="FF585856"/>
        <rFont val="Open Sans"/>
        <family val="2"/>
      </rPr>
      <t xml:space="preserve"> sobre cota a mercado (Mensal)</t>
    </r>
  </si>
  <si>
    <r>
      <rPr>
        <i/>
        <sz val="10"/>
        <color rgb="FF585856"/>
        <rFont val="Open Sans"/>
        <family val="2"/>
      </rPr>
      <t>Dividend Yield sobre cota a mercado</t>
    </r>
    <r>
      <rPr>
        <sz val="10"/>
        <color rgb="FF585856"/>
        <rFont val="Open Sans"/>
        <family val="2"/>
      </rPr>
      <t xml:space="preserve"> (Anualizado)</t>
    </r>
  </si>
  <si>
    <t>Resultado RPRI11 (R$)</t>
  </si>
  <si>
    <t>Planilha de Fundamentos | Resultado</t>
  </si>
  <si>
    <t>22L1369863, 22L1379419</t>
  </si>
  <si>
    <t>CRI Paes &amp; Gregori Itaim</t>
  </si>
  <si>
    <t>Operação de aquisição de terreno e desenvolvimento imobiliário de um projeto residencial localizado no Itaim Bibi, bairro nobre de São Paulo – SP. O empreendimento será desenvolvido pela Incorporadora Paes &amp; Gregori, com perfil de produto alto padrão. A operação conta com alienação fiduciária do terreno, alienação fiduciária de quotas da SPE, cessão fiduciária de futuros direitos creditórios, aval e fundos de reserva, de liquidez e despesas.</t>
  </si>
  <si>
    <t>AA</t>
  </si>
  <si>
    <t>23B0430541</t>
  </si>
  <si>
    <t>CVM 160</t>
  </si>
  <si>
    <t>CRI C-Sul</t>
  </si>
  <si>
    <t xml:space="preserve">Trata-se de operação lastreada em contratos de compra e venda de loteamento do projeto C-Sul, de alto padrão localizado nos arredores de Belo Horizonte - MG e um dos maiores projetos de desenvolvimento sustentável da América Latina. A operação conta com alienação fiduciária dos lotes, obrigação de recompra para eventuais créditos inadimplentes (conforme regra de recompra), garantia pessoal dos acionistas. </t>
  </si>
  <si>
    <t>18C0860204</t>
  </si>
  <si>
    <t>Planeta Sec</t>
  </si>
  <si>
    <t>Operação de desenvolvimento de um empreendimento de alto padrão localizado em região privilegiada de Campinas/SP. A emissão é lastreada em uma debênture emitida pela loteadora Lote 5, companhia que atua majoritariamente no interior de São Paulo. A operação conta com fiança, alienação de quotas, cessão fiduciária dos recebíveis e alienação fiduciária das matrículas dos lotes. Além da remuneração, a operação tem um “prêmio” (kicker) sobre as vendas das garantias.</t>
  </si>
  <si>
    <t>CRI Yuny II IPCA</t>
  </si>
  <si>
    <t>Operação de crédito para antecipação de resultados de 3 empreendimentos da Yuny, todos em desenvolvimento e localizados em São Paulo. A empresa tem sólida experiência no mercado residencial há 25 anos e tem mais de 84 empreendimentos já entregues. A operação conta com alienação fiduciária de quotas e cessão fiduciária de dividendos dos projetos, além de fiança da empresa e dos sócios.</t>
  </si>
  <si>
    <t>CRI Carteira MRV IV (Serie III)</t>
  </si>
  <si>
    <t>Operação de cessão de fluxo de recebíveis da carteira da MRV, são créditos em que a própria MRV financia a aquisição dos imóveis pelos mutuários, o que permite a utilização formal dos apartamentos como garantia direta do CRI. Os empreendimentos possuem alta diversificação regional, com carteira de recebíveis bastante pulverizada (os 10 maiores créditos representam menos de 3% da carteira total). O CRI conta com robusta estrutura de garantias, incluindo a alienação fiduciária dos imóveis objetos das aquisições , fundo de reserva e cobertura adicional de saldo.</t>
  </si>
  <si>
    <t>23F1508169</t>
  </si>
  <si>
    <t>23D1446940</t>
  </si>
  <si>
    <t>Input manual</t>
  </si>
  <si>
    <t>Preço Input</t>
  </si>
  <si>
    <t xml:space="preserve"> (30/06)</t>
  </si>
  <si>
    <t>Metodologia
(i) como projeção do CDI em 2023, foi utilizado o FRA na duration mais próxima de um ano, calculado pelo preço de fechamento do Derivativo de Juros Futuros do DI no último dia útil do mês; 
(ii) como projeção do IPCA em 2023, a inflação implícita divulgada pela ANBIMA no último dia útil do mês.</t>
  </si>
  <si>
    <t>Data_Com Dividendos &gt;&gt;</t>
  </si>
  <si>
    <t>As células marcada em amarelo permitem a alteração dos dados para simulação.
Note que é necessário recalcular a planilha para observar os resultados (tecla F9).
As nossas premissas seguem a metodologia explicada abaixo.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</si>
</sst>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_(* #,##0_);_(* \(#,##0\);_(* &quot;-&quot;_);_(@_)"/>
    <numFmt numFmtId="167" formatCode="_(* #,##0.00_);_(* \(#,##0.00\);_(* &quot;-&quot;_);_(@_)"/>
    <numFmt numFmtId="168" formatCode="0.0"/>
    <numFmt numFmtId="169" formatCode="[$-416]mmm\-yy;@"/>
    <numFmt numFmtId="170" formatCode="_(* #,##0.00_);_(* \(#,##0.00\);_(* &quot;-&quot;??_);_(@_)"/>
    <numFmt numFmtId="171" formatCode="_(* #,##0_);_(* \(#,##0\);_(* &quot;-&quot;??_);_(@_)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Open Sans"/>
      <family val="2"/>
    </font>
    <font>
      <b/>
      <sz val="10"/>
      <color theme="0"/>
      <name val="Open Sans"/>
      <family val="2"/>
    </font>
    <font>
      <b/>
      <i/>
      <sz val="10"/>
      <color theme="0"/>
      <name val="Open Sans"/>
      <family val="2"/>
    </font>
    <font>
      <sz val="10"/>
      <color theme="1"/>
      <name val="Open Sans"/>
      <family val="2"/>
    </font>
    <font>
      <sz val="10"/>
      <color theme="0"/>
      <name val="Open Sans"/>
      <family val="2"/>
    </font>
    <font>
      <b/>
      <sz val="10"/>
      <color rgb="FF585856"/>
      <name val="Open Sans"/>
      <family val="2"/>
    </font>
    <font>
      <sz val="10"/>
      <color rgb="FF005192"/>
      <name val="Open Sans"/>
      <family val="2"/>
    </font>
    <font>
      <sz val="10"/>
      <color rgb="FF585856"/>
      <name val="Open Sans"/>
      <family val="2"/>
    </font>
    <font>
      <b/>
      <sz val="10"/>
      <color rgb="FF1A2C4C"/>
      <name val="Open Sans"/>
      <family val="2"/>
    </font>
    <font>
      <sz val="8"/>
      <color theme="0"/>
      <name val="Open Sans"/>
      <family val="2"/>
    </font>
    <font>
      <i/>
      <sz val="9"/>
      <color theme="1"/>
      <name val="Open Sans"/>
      <family val="2"/>
    </font>
    <font>
      <b/>
      <sz val="10"/>
      <color theme="1"/>
      <name val="Open Sans"/>
      <family val="2"/>
    </font>
    <font>
      <b/>
      <sz val="10"/>
      <color rgb="FFFFFFFF"/>
      <name val="Open Sans"/>
      <family val="2"/>
    </font>
    <font>
      <sz val="11"/>
      <color rgb="FFFF0000"/>
      <name val="Open Sans"/>
      <family val="2"/>
    </font>
    <font>
      <sz val="11"/>
      <color theme="1"/>
      <name val="Open Sans"/>
      <family val="2"/>
    </font>
    <font>
      <sz val="11"/>
      <color rgb="FF000000"/>
      <name val="Open Sans"/>
      <family val="2"/>
    </font>
    <font>
      <sz val="11"/>
      <color theme="1"/>
      <name val="Calibri"/>
      <family val="2"/>
    </font>
    <font>
      <sz val="9"/>
      <name val="Open Sans"/>
      <family val="2"/>
    </font>
    <font>
      <sz val="11"/>
      <name val="Open Sans"/>
      <family val="2"/>
    </font>
    <font>
      <b/>
      <sz val="11"/>
      <color theme="1"/>
      <name val="Open Sans"/>
      <family val="2"/>
    </font>
    <font>
      <sz val="11"/>
      <color rgb="FF0000FF"/>
      <name val="Open Sans"/>
      <family val="2"/>
    </font>
    <font>
      <i/>
      <sz val="10"/>
      <color theme="1"/>
      <name val="Open Sans"/>
      <family val="2"/>
    </font>
    <font>
      <sz val="11"/>
      <color theme="0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rgb="FFA6A6A6"/>
      <name val="Calibri"/>
      <family val="2"/>
    </font>
    <font>
      <i/>
      <sz val="10"/>
      <color rgb="FF585856"/>
      <name val="Open Sans"/>
      <family val="2"/>
    </font>
  </fonts>
  <fills count="22">
    <fill>
      <patternFill patternType="none"/>
    </fill>
    <fill>
      <patternFill patternType="gray125"/>
    </fill>
    <fill>
      <patternFill patternType="lightGrid">
        <fgColor auto="1"/>
        <bgColor rgb="FF1A2C4C"/>
      </patternFill>
    </fill>
    <fill>
      <patternFill patternType="lightGrid">
        <fgColor theme="1"/>
        <bgColor rgb="FF1A2C4C"/>
      </patternFill>
    </fill>
    <fill>
      <patternFill patternType="solid">
        <fgColor rgb="FF005192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rgb="FF1A2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1F0F7"/>
        <bgColor indexed="64"/>
      </patternFill>
    </fill>
    <fill>
      <patternFill patternType="solid">
        <fgColor rgb="FF1A2C4C"/>
        <bgColor rgb="FF000000"/>
      </patternFill>
    </fill>
    <fill>
      <patternFill patternType="solid">
        <fgColor rgb="FF5858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F4B084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theme="7" tint="0.59999389629810485"/>
        <bgColor rgb="FF000000"/>
      </patternFill>
    </fill>
  </fills>
  <borders count="17">
    <border>
      <left/>
      <right/>
      <top/>
      <bottom/>
      <diagonal/>
    </border>
    <border>
      <left style="medium">
        <color theme="0"/>
      </left>
      <right/>
      <top/>
      <bottom/>
      <diagonal/>
    </border>
    <border>
      <left style="thin">
        <color rgb="FF1A2C4C"/>
      </left>
      <right/>
      <top style="thin">
        <color rgb="FF1A2C4C"/>
      </top>
      <bottom/>
      <diagonal/>
    </border>
    <border>
      <left/>
      <right/>
      <top style="thin">
        <color rgb="FF1A2C4C"/>
      </top>
      <bottom/>
      <diagonal/>
    </border>
    <border>
      <left style="thin">
        <color rgb="FF1A2C4C"/>
      </left>
      <right/>
      <top/>
      <bottom style="dotted">
        <color rgb="FF585856"/>
      </bottom>
      <diagonal/>
    </border>
    <border>
      <left/>
      <right/>
      <top/>
      <bottom style="dotted">
        <color rgb="FF585856"/>
      </bottom>
      <diagonal/>
    </border>
    <border>
      <left/>
      <right/>
      <top style="thin">
        <color rgb="FF005192"/>
      </top>
      <bottom/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1">
    <xf numFmtId="0" fontId="0" fillId="0" borderId="0" xfId="0"/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left" vertical="center" indent="1"/>
    </xf>
    <xf numFmtId="0" fontId="3" fillId="2" borderId="0" xfId="0" applyFont="1" applyFill="1" applyAlignment="1">
      <alignment horizontal="left" vertical="center" indent="1"/>
    </xf>
    <xf numFmtId="0" fontId="2" fillId="2" borderId="1" xfId="0" applyFont="1" applyFill="1" applyBorder="1" applyAlignment="1">
      <alignment vertical="center"/>
    </xf>
    <xf numFmtId="17" fontId="4" fillId="3" borderId="1" xfId="0" quotePrefix="1" applyNumberFormat="1" applyFont="1" applyFill="1" applyBorder="1" applyAlignment="1">
      <alignment horizontal="left" vertical="center" indent="1"/>
    </xf>
    <xf numFmtId="17" fontId="4" fillId="3" borderId="0" xfId="0" quotePrefix="1" applyNumberFormat="1" applyFont="1" applyFill="1" applyAlignment="1">
      <alignment horizontal="left" vertical="center" indent="1"/>
    </xf>
    <xf numFmtId="0" fontId="2" fillId="0" borderId="4" xfId="0" applyFont="1" applyBorder="1" applyAlignment="1">
      <alignment horizontal="left" vertical="center" inden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165" fontId="2" fillId="0" borderId="5" xfId="2" applyNumberFormat="1" applyFont="1" applyFill="1" applyBorder="1" applyAlignment="1">
      <alignment horizontal="center" vertical="center"/>
    </xf>
    <xf numFmtId="9" fontId="2" fillId="0" borderId="5" xfId="2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6" borderId="0" xfId="0" applyFont="1" applyFill="1" applyAlignment="1">
      <alignment vertical="center"/>
    </xf>
    <xf numFmtId="17" fontId="6" fillId="6" borderId="0" xfId="0" applyNumberFormat="1" applyFont="1" applyFill="1" applyAlignment="1">
      <alignment horizontal="center" vertical="center"/>
    </xf>
    <xf numFmtId="17" fontId="6" fillId="7" borderId="0" xfId="0" applyNumberFormat="1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43" fontId="8" fillId="0" borderId="0" xfId="1" applyFont="1" applyAlignment="1">
      <alignment horizontal="center" vertical="center"/>
    </xf>
    <xf numFmtId="0" fontId="5" fillId="7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6" fillId="6" borderId="0" xfId="0" applyFont="1" applyFill="1" applyAlignment="1">
      <alignment horizontal="left" vertical="center" indent="1"/>
    </xf>
    <xf numFmtId="0" fontId="9" fillId="0" borderId="0" xfId="0" applyFont="1" applyAlignment="1">
      <alignment horizontal="left" vertical="center" indent="3"/>
    </xf>
    <xf numFmtId="0" fontId="6" fillId="4" borderId="0" xfId="0" applyFont="1" applyFill="1" applyAlignment="1">
      <alignment horizontal="left" vertical="center" indent="2"/>
    </xf>
    <xf numFmtId="0" fontId="9" fillId="8" borderId="0" xfId="0" applyFont="1" applyFill="1" applyAlignment="1">
      <alignment horizontal="left" vertical="center" indent="2"/>
    </xf>
    <xf numFmtId="0" fontId="9" fillId="0" borderId="0" xfId="0" applyFont="1" applyAlignment="1">
      <alignment vertical="center"/>
    </xf>
    <xf numFmtId="167" fontId="9" fillId="0" borderId="0" xfId="0" applyNumberFormat="1" applyFont="1" applyAlignment="1">
      <alignment vertical="center"/>
    </xf>
    <xf numFmtId="164" fontId="2" fillId="0" borderId="5" xfId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0" fontId="2" fillId="0" borderId="5" xfId="2" applyNumberFormat="1" applyFont="1" applyFill="1" applyBorder="1" applyAlignment="1">
      <alignment horizontal="center" vertical="center"/>
    </xf>
    <xf numFmtId="164" fontId="2" fillId="0" borderId="5" xfId="1" applyNumberFormat="1" applyFont="1" applyFill="1" applyBorder="1" applyAlignment="1">
      <alignment horizontal="left" vertical="center" indent="1"/>
    </xf>
    <xf numFmtId="168" fontId="2" fillId="0" borderId="5" xfId="2" applyNumberFormat="1" applyFont="1" applyFill="1" applyBorder="1" applyAlignment="1">
      <alignment horizontal="center" vertical="center"/>
    </xf>
    <xf numFmtId="169" fontId="2" fillId="0" borderId="5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" fontId="4" fillId="3" borderId="0" xfId="0" quotePrefix="1" applyNumberFormat="1" applyFont="1" applyFill="1" applyAlignment="1">
      <alignment horizontal="center" vertical="center"/>
    </xf>
    <xf numFmtId="0" fontId="3" fillId="10" borderId="2" xfId="0" applyFont="1" applyFill="1" applyBorder="1" applyAlignment="1">
      <alignment horizontal="left" vertical="center" indent="1"/>
    </xf>
    <xf numFmtId="0" fontId="3" fillId="10" borderId="3" xfId="0" applyFont="1" applyFill="1" applyBorder="1" applyAlignment="1">
      <alignment horizontal="left" vertical="center" indent="1"/>
    </xf>
    <xf numFmtId="0" fontId="3" fillId="10" borderId="3" xfId="0" applyFont="1" applyFill="1" applyBorder="1" applyAlignment="1">
      <alignment horizontal="center" vertical="center"/>
    </xf>
    <xf numFmtId="0" fontId="3" fillId="10" borderId="3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vertical="center"/>
    </xf>
    <xf numFmtId="0" fontId="11" fillId="4" borderId="6" xfId="0" applyFont="1" applyFill="1" applyBorder="1" applyAlignment="1">
      <alignment vertical="center"/>
    </xf>
    <xf numFmtId="0" fontId="2" fillId="4" borderId="6" xfId="0" applyFont="1" applyFill="1" applyBorder="1" applyAlignment="1">
      <alignment horizontal="center" vertical="center"/>
    </xf>
    <xf numFmtId="0" fontId="0" fillId="11" borderId="0" xfId="0" applyFill="1"/>
    <xf numFmtId="0" fontId="12" fillId="0" borderId="0" xfId="0" applyFont="1" applyAlignment="1">
      <alignment horizontal="left" wrapText="1"/>
    </xf>
    <xf numFmtId="0" fontId="14" fillId="9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4" fillId="9" borderId="0" xfId="0" applyFont="1" applyFill="1" applyAlignment="1">
      <alignment horizontal="center" vertical="center" wrapText="1"/>
    </xf>
    <xf numFmtId="0" fontId="16" fillId="11" borderId="0" xfId="0" applyFont="1" applyFill="1" applyAlignment="1">
      <alignment vertical="center" wrapText="1"/>
    </xf>
    <xf numFmtId="0" fontId="17" fillId="0" borderId="0" xfId="0" applyFont="1" applyAlignment="1">
      <alignment vertical="center"/>
    </xf>
    <xf numFmtId="2" fontId="17" fillId="0" borderId="0" xfId="1" applyNumberFormat="1" applyFont="1" applyFill="1" applyBorder="1" applyAlignment="1">
      <alignment horizontal="center" vertical="center"/>
    </xf>
    <xf numFmtId="2" fontId="17" fillId="13" borderId="0" xfId="1" applyNumberFormat="1" applyFont="1" applyFill="1" applyBorder="1" applyAlignment="1">
      <alignment horizontal="center" vertical="center"/>
    </xf>
    <xf numFmtId="2" fontId="17" fillId="0" borderId="7" xfId="1" applyNumberFormat="1" applyFont="1" applyFill="1" applyBorder="1" applyAlignment="1">
      <alignment horizontal="center" vertical="center"/>
    </xf>
    <xf numFmtId="10" fontId="17" fillId="0" borderId="0" xfId="2" applyNumberFormat="1" applyFont="1" applyFill="1" applyBorder="1" applyAlignment="1">
      <alignment horizontal="center" vertical="center"/>
    </xf>
    <xf numFmtId="10" fontId="17" fillId="13" borderId="0" xfId="2" applyNumberFormat="1" applyFont="1" applyFill="1" applyBorder="1" applyAlignment="1">
      <alignment horizontal="center" vertical="center"/>
    </xf>
    <xf numFmtId="10" fontId="17" fillId="0" borderId="7" xfId="2" applyNumberFormat="1" applyFont="1" applyFill="1" applyBorder="1" applyAlignment="1">
      <alignment horizontal="center" vertical="center"/>
    </xf>
    <xf numFmtId="0" fontId="18" fillId="0" borderId="0" xfId="0" applyFont="1"/>
    <xf numFmtId="0" fontId="16" fillId="11" borderId="0" xfId="0" applyFont="1" applyFill="1" applyAlignment="1">
      <alignment vertical="center"/>
    </xf>
    <xf numFmtId="0" fontId="16" fillId="12" borderId="0" xfId="0" applyFont="1" applyFill="1" applyAlignment="1">
      <alignment vertical="center"/>
    </xf>
    <xf numFmtId="10" fontId="16" fillId="12" borderId="0" xfId="0" applyNumberFormat="1" applyFont="1" applyFill="1" applyAlignment="1">
      <alignment horizontal="center" vertical="center"/>
    </xf>
    <xf numFmtId="0" fontId="17" fillId="0" borderId="7" xfId="0" applyFont="1" applyBorder="1" applyAlignment="1">
      <alignment vertical="center"/>
    </xf>
    <xf numFmtId="0" fontId="16" fillId="14" borderId="0" xfId="0" applyFont="1" applyFill="1" applyAlignment="1">
      <alignment horizontal="left" vertical="center"/>
    </xf>
    <xf numFmtId="0" fontId="16" fillId="14" borderId="0" xfId="0" applyFont="1" applyFill="1" applyAlignment="1">
      <alignment horizontal="center" vertical="center"/>
    </xf>
    <xf numFmtId="10" fontId="16" fillId="12" borderId="0" xfId="2" applyNumberFormat="1" applyFont="1" applyFill="1" applyAlignment="1">
      <alignment horizontal="center" vertical="center"/>
    </xf>
    <xf numFmtId="0" fontId="16" fillId="14" borderId="0" xfId="0" applyFont="1" applyFill="1" applyAlignment="1">
      <alignment vertical="center"/>
    </xf>
    <xf numFmtId="2" fontId="16" fillId="12" borderId="0" xfId="0" applyNumberFormat="1" applyFont="1" applyFill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 readingOrder="1"/>
    </xf>
    <xf numFmtId="10" fontId="20" fillId="12" borderId="0" xfId="2" applyNumberFormat="1" applyFont="1" applyFill="1" applyAlignment="1">
      <alignment horizontal="center" vertical="center"/>
    </xf>
    <xf numFmtId="0" fontId="0" fillId="0" borderId="0" xfId="0" applyAlignment="1">
      <alignment wrapText="1"/>
    </xf>
    <xf numFmtId="0" fontId="21" fillId="14" borderId="0" xfId="0" applyFont="1" applyFill="1" applyAlignment="1">
      <alignment horizontal="left" vertical="center"/>
    </xf>
    <xf numFmtId="0" fontId="24" fillId="0" borderId="0" xfId="0" applyFont="1"/>
    <xf numFmtId="10" fontId="0" fillId="0" borderId="0" xfId="2" applyNumberFormat="1" applyFont="1" applyBorder="1"/>
    <xf numFmtId="10" fontId="0" fillId="11" borderId="0" xfId="2" applyNumberFormat="1" applyFont="1" applyFill="1"/>
    <xf numFmtId="10" fontId="0" fillId="0" borderId="0" xfId="2" applyNumberFormat="1" applyFont="1"/>
    <xf numFmtId="0" fontId="25" fillId="0" borderId="0" xfId="0" applyFont="1" applyAlignment="1">
      <alignment wrapText="1"/>
    </xf>
    <xf numFmtId="43" fontId="0" fillId="0" borderId="0" xfId="1" applyFont="1"/>
    <xf numFmtId="10" fontId="25" fillId="0" borderId="0" xfId="2" applyNumberFormat="1" applyFont="1"/>
    <xf numFmtId="2" fontId="0" fillId="0" borderId="0" xfId="1" applyNumberFormat="1" applyFont="1" applyAlignment="1">
      <alignment horizontal="center"/>
    </xf>
    <xf numFmtId="2" fontId="0" fillId="17" borderId="0" xfId="1" applyNumberFormat="1" applyFont="1" applyFill="1" applyAlignment="1">
      <alignment horizontal="center"/>
    </xf>
    <xf numFmtId="2" fontId="0" fillId="0" borderId="0" xfId="0" applyNumberFormat="1"/>
    <xf numFmtId="2" fontId="0" fillId="17" borderId="0" xfId="0" applyNumberFormat="1" applyFill="1"/>
    <xf numFmtId="10" fontId="0" fillId="0" borderId="0" xfId="0" applyNumberFormat="1"/>
    <xf numFmtId="0" fontId="18" fillId="0" borderId="8" xfId="0" applyFont="1" applyBorder="1"/>
    <xf numFmtId="0" fontId="18" fillId="0" borderId="9" xfId="0" applyFont="1" applyBorder="1"/>
    <xf numFmtId="0" fontId="18" fillId="0" borderId="10" xfId="0" applyFont="1" applyBorder="1"/>
    <xf numFmtId="0" fontId="18" fillId="0" borderId="11" xfId="0" applyFont="1" applyBorder="1"/>
    <xf numFmtId="10" fontId="18" fillId="18" borderId="0" xfId="2" applyNumberFormat="1" applyFont="1" applyFill="1" applyBorder="1"/>
    <xf numFmtId="0" fontId="18" fillId="0" borderId="12" xfId="0" applyFont="1" applyBorder="1"/>
    <xf numFmtId="0" fontId="26" fillId="0" borderId="0" xfId="0" applyFont="1"/>
    <xf numFmtId="16" fontId="18" fillId="19" borderId="0" xfId="0" applyNumberFormat="1" applyFont="1" applyFill="1"/>
    <xf numFmtId="2" fontId="18" fillId="19" borderId="0" xfId="0" applyNumberFormat="1" applyFont="1" applyFill="1"/>
    <xf numFmtId="10" fontId="18" fillId="20" borderId="0" xfId="2" applyNumberFormat="1" applyFont="1" applyFill="1" applyBorder="1"/>
    <xf numFmtId="10" fontId="18" fillId="19" borderId="0" xfId="0" applyNumberFormat="1" applyFont="1" applyFill="1"/>
    <xf numFmtId="4" fontId="18" fillId="18" borderId="0" xfId="0" applyNumberFormat="1" applyFont="1" applyFill="1"/>
    <xf numFmtId="170" fontId="18" fillId="18" borderId="0" xfId="1" applyNumberFormat="1" applyFont="1" applyFill="1" applyBorder="1"/>
    <xf numFmtId="10" fontId="18" fillId="0" borderId="0" xfId="2" applyNumberFormat="1" applyFont="1" applyFill="1" applyBorder="1"/>
    <xf numFmtId="2" fontId="18" fillId="18" borderId="0" xfId="0" applyNumberFormat="1" applyFont="1" applyFill="1"/>
    <xf numFmtId="0" fontId="18" fillId="18" borderId="0" xfId="0" applyFont="1" applyFill="1"/>
    <xf numFmtId="0" fontId="18" fillId="20" borderId="0" xfId="0" applyFont="1" applyFill="1"/>
    <xf numFmtId="0" fontId="18" fillId="0" borderId="11" xfId="0" applyFont="1" applyBorder="1" applyAlignment="1">
      <alignment wrapText="1"/>
    </xf>
    <xf numFmtId="0" fontId="18" fillId="0" borderId="13" xfId="0" applyFont="1" applyBorder="1"/>
    <xf numFmtId="10" fontId="18" fillId="18" borderId="14" xfId="2" applyNumberFormat="1" applyFont="1" applyFill="1" applyBorder="1"/>
    <xf numFmtId="0" fontId="18" fillId="0" borderId="14" xfId="0" applyFont="1" applyBorder="1"/>
    <xf numFmtId="0" fontId="18" fillId="0" borderId="15" xfId="0" applyFont="1" applyBorder="1"/>
    <xf numFmtId="4" fontId="6" fillId="4" borderId="0" xfId="0" applyNumberFormat="1" applyFont="1" applyFill="1" applyAlignment="1">
      <alignment horizontal="center" vertical="center"/>
    </xf>
    <xf numFmtId="10" fontId="9" fillId="8" borderId="0" xfId="2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 indent="1"/>
    </xf>
    <xf numFmtId="167" fontId="7" fillId="5" borderId="0" xfId="0" applyNumberFormat="1" applyFont="1" applyFill="1" applyAlignment="1">
      <alignment vertical="center"/>
    </xf>
    <xf numFmtId="0" fontId="7" fillId="5" borderId="0" xfId="0" applyFont="1" applyFill="1" applyAlignment="1">
      <alignment vertical="center"/>
    </xf>
    <xf numFmtId="167" fontId="9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vertical="center"/>
    </xf>
    <xf numFmtId="10" fontId="5" fillId="7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7" borderId="0" xfId="0" applyNumberFormat="1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166" fontId="7" fillId="11" borderId="0" xfId="0" applyNumberFormat="1" applyFont="1" applyFill="1" applyAlignment="1">
      <alignment vertical="center"/>
    </xf>
    <xf numFmtId="166" fontId="7" fillId="0" borderId="0" xfId="0" applyNumberFormat="1" applyFont="1" applyAlignment="1">
      <alignment horizontal="center" vertical="center"/>
    </xf>
    <xf numFmtId="0" fontId="7" fillId="11" borderId="0" xfId="0" applyFont="1" applyFill="1" applyAlignment="1">
      <alignment horizontal="left" vertical="center" indent="3"/>
    </xf>
    <xf numFmtId="166" fontId="9" fillId="0" borderId="0" xfId="0" applyNumberFormat="1" applyFont="1" applyAlignment="1">
      <alignment vertical="center"/>
    </xf>
    <xf numFmtId="166" fontId="9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indent="2"/>
    </xf>
    <xf numFmtId="0" fontId="7" fillId="11" borderId="0" xfId="0" applyFont="1" applyFill="1" applyAlignment="1">
      <alignment horizontal="left" vertical="center" indent="2"/>
    </xf>
    <xf numFmtId="4" fontId="10" fillId="0" borderId="0" xfId="0" applyNumberFormat="1" applyFont="1" applyAlignment="1">
      <alignment vertical="center"/>
    </xf>
    <xf numFmtId="43" fontId="9" fillId="0" borderId="0" xfId="1" applyFont="1" applyAlignment="1">
      <alignment vertical="center"/>
    </xf>
    <xf numFmtId="43" fontId="8" fillId="0" borderId="0" xfId="1" applyFont="1" applyAlignment="1">
      <alignment vertical="center"/>
    </xf>
    <xf numFmtId="164" fontId="8" fillId="0" borderId="0" xfId="1" applyNumberFormat="1" applyFont="1" applyFill="1" applyAlignment="1">
      <alignment vertical="center"/>
    </xf>
    <xf numFmtId="164" fontId="0" fillId="0" borderId="0" xfId="0" applyNumberFormat="1"/>
    <xf numFmtId="0" fontId="14" fillId="2" borderId="0" xfId="0" applyFont="1" applyFill="1" applyAlignment="1">
      <alignment horizontal="left" vertical="center" indent="1"/>
    </xf>
    <xf numFmtId="0" fontId="14" fillId="2" borderId="16" xfId="0" applyFont="1" applyFill="1" applyBorder="1" applyAlignment="1">
      <alignment horizontal="left" vertical="center" indent="1"/>
    </xf>
    <xf numFmtId="10" fontId="22" fillId="16" borderId="0" xfId="2" applyNumberFormat="1" applyFont="1" applyFill="1" applyAlignment="1">
      <alignment vertical="center"/>
    </xf>
    <xf numFmtId="2" fontId="17" fillId="11" borderId="0" xfId="1" applyNumberFormat="1" applyFont="1" applyFill="1" applyBorder="1" applyAlignment="1">
      <alignment horizontal="center" vertical="center"/>
    </xf>
    <xf numFmtId="10" fontId="17" fillId="11" borderId="0" xfId="2" applyNumberFormat="1" applyFont="1" applyFill="1" applyBorder="1" applyAlignment="1">
      <alignment horizontal="center" vertical="center"/>
    </xf>
    <xf numFmtId="2" fontId="22" fillId="21" borderId="7" xfId="1" applyNumberFormat="1" applyFont="1" applyFill="1" applyBorder="1" applyAlignment="1">
      <alignment horizontal="center" vertical="center"/>
    </xf>
    <xf numFmtId="0" fontId="19" fillId="0" borderId="7" xfId="0" applyFont="1" applyBorder="1" applyAlignment="1">
      <alignment horizontal="left" vertical="center" readingOrder="1"/>
    </xf>
    <xf numFmtId="10" fontId="17" fillId="13" borderId="7" xfId="2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14" fontId="6" fillId="0" borderId="0" xfId="0" applyNumberFormat="1" applyFont="1" applyAlignment="1">
      <alignment horizontal="right" vertical="center"/>
    </xf>
    <xf numFmtId="1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7" borderId="0" xfId="0" applyFont="1" applyFill="1" applyAlignment="1">
      <alignment vertical="center"/>
    </xf>
    <xf numFmtId="0" fontId="12" fillId="11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vertical="top" wrapText="1"/>
    </xf>
    <xf numFmtId="0" fontId="13" fillId="11" borderId="0" xfId="0" applyFont="1" applyFill="1" applyAlignment="1">
      <alignment horizontal="center" vertical="center" wrapText="1"/>
    </xf>
    <xf numFmtId="0" fontId="13" fillId="11" borderId="0" xfId="0" applyFont="1" applyFill="1" applyAlignment="1">
      <alignment horizontal="center" vertical="center"/>
    </xf>
    <xf numFmtId="171" fontId="16" fillId="12" borderId="0" xfId="1" applyNumberFormat="1" applyFont="1" applyFill="1" applyAlignment="1">
      <alignment horizontal="right" vertical="center"/>
    </xf>
    <xf numFmtId="10" fontId="16" fillId="12" borderId="0" xfId="0" applyNumberFormat="1" applyFont="1" applyFill="1" applyAlignment="1">
      <alignment horizontal="center" vertical="center"/>
    </xf>
    <xf numFmtId="0" fontId="21" fillId="15" borderId="0" xfId="0" applyFont="1" applyFill="1" applyAlignment="1">
      <alignment horizontal="left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9999"/>
      <color rgb="FF1A2C4C"/>
      <color rgb="FF0000FF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59531</xdr:colOff>
      <xdr:row>1</xdr:row>
      <xdr:rowOff>238124</xdr:rowOff>
    </xdr:from>
    <xdr:ext cx="1105767" cy="270397"/>
    <xdr:pic>
      <xdr:nvPicPr>
        <xdr:cNvPr id="2" name="Picture 2">
          <a:extLst>
            <a:ext uri="{FF2B5EF4-FFF2-40B4-BE49-F238E27FC236}">
              <a16:creationId xmlns:a16="http://schemas.microsoft.com/office/drawing/2014/main" id="{B37647F3-F50B-49D7-9B65-DDCFD9301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39741" y="380999"/>
          <a:ext cx="1105767" cy="270397"/>
        </a:xfrm>
        <a:prstGeom prst="rect">
          <a:avLst/>
        </a:prstGeom>
      </xdr:spPr>
    </xdr:pic>
    <xdr:clientData/>
  </xdr:oneCellAnchor>
  <xdr:oneCellAnchor>
    <xdr:from>
      <xdr:col>26</xdr:col>
      <xdr:colOff>59531</xdr:colOff>
      <xdr:row>1</xdr:row>
      <xdr:rowOff>238124</xdr:rowOff>
    </xdr:from>
    <xdr:ext cx="1106402" cy="270397"/>
    <xdr:pic>
      <xdr:nvPicPr>
        <xdr:cNvPr id="3" name="Picture 2">
          <a:extLst>
            <a:ext uri="{FF2B5EF4-FFF2-40B4-BE49-F238E27FC236}">
              <a16:creationId xmlns:a16="http://schemas.microsoft.com/office/drawing/2014/main" id="{1C745D36-3A75-4713-BB21-26D13540D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39741" y="380999"/>
          <a:ext cx="1106402" cy="270397"/>
        </a:xfrm>
        <a:prstGeom prst="rect">
          <a:avLst/>
        </a:prstGeom>
      </xdr:spPr>
    </xdr:pic>
    <xdr:clientData/>
  </xdr:oneCellAnchor>
  <xdr:oneCellAnchor>
    <xdr:from>
      <xdr:col>26</xdr:col>
      <xdr:colOff>59531</xdr:colOff>
      <xdr:row>1</xdr:row>
      <xdr:rowOff>238124</xdr:rowOff>
    </xdr:from>
    <xdr:ext cx="1106402" cy="270397"/>
    <xdr:pic>
      <xdr:nvPicPr>
        <xdr:cNvPr id="4" name="Picture 3">
          <a:extLst>
            <a:ext uri="{FF2B5EF4-FFF2-40B4-BE49-F238E27FC236}">
              <a16:creationId xmlns:a16="http://schemas.microsoft.com/office/drawing/2014/main" id="{80655297-B086-4A7B-88E4-407BADEF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39741" y="380999"/>
          <a:ext cx="1106402" cy="27039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0</xdr:colOff>
      <xdr:row>3</xdr:row>
      <xdr:rowOff>37781</xdr:rowOff>
    </xdr:from>
    <xdr:ext cx="1117673" cy="278577"/>
    <xdr:pic>
      <xdr:nvPicPr>
        <xdr:cNvPr id="2" name="Picture 1">
          <a:extLst>
            <a:ext uri="{FF2B5EF4-FFF2-40B4-BE49-F238E27FC236}">
              <a16:creationId xmlns:a16="http://schemas.microsoft.com/office/drawing/2014/main" id="{8750AFA5-09DC-4602-9B48-F01D5A0F0C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964275" y="752156"/>
          <a:ext cx="1117673" cy="27857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277244</xdr:colOff>
      <xdr:row>1</xdr:row>
      <xdr:rowOff>197302</xdr:rowOff>
    </xdr:from>
    <xdr:to>
      <xdr:col>32</xdr:col>
      <xdr:colOff>161724</xdr:colOff>
      <xdr:row>3</xdr:row>
      <xdr:rowOff>47254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FC5983-4546-4B72-993C-1125BB478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708619" y="435427"/>
          <a:ext cx="1103680" cy="32620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ola.ruza/Datto%20Workplace/RBRAsset/04.%20Cr&#233;dito/02.%20Investimentos/Acompanhamento/Planilh&#227;o/Base%20-%20n&#227;o%20salvar%20em%20cima/Planilh&#227;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ola.ruza/Desktop/Datto%20Workplace/RBRAsset/04.%20Cr&#233;dito/02.%20Investimentos/Acompanhamento/Planilh&#227;o/Base%20-%20n&#227;o%20salvar%20em%20cima/Planilh&#227;o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teira"/>
      <sheetName val="MonitorBase"/>
      <sheetName val="Monitor"/>
      <sheetName val="Infos Estáticas"/>
      <sheetName val="Detalhamento_HG"/>
      <sheetName val="Detalhamento_HY"/>
      <sheetName val="Infos Dinâmicas Mensais"/>
      <sheetName val="Posição RBR"/>
      <sheetName val="Integralizações"/>
      <sheetName val="Rel. Mensal HG_1"/>
      <sheetName val="Rel. Mensal HY_1"/>
      <sheetName val="Rel. Mensal SOPP_1"/>
      <sheetName val="Tático+Liquidez_HG"/>
      <sheetName val="Tático+Liquidez_HY"/>
      <sheetName val="Tático+Liquidez_SOPP"/>
      <sheetName val="Garantias"/>
      <sheetName val="Rel. Mensal HG_2"/>
      <sheetName val="Rel. Mensal HY_2"/>
      <sheetName val="Rel. Mensal SOPP_2"/>
      <sheetName val="Resultado HG"/>
      <sheetName val="Resultado HY"/>
      <sheetName val="Resultado SOPP"/>
      <sheetName val="Gráficos HG"/>
      <sheetName val="Gráficos HY"/>
      <sheetName val="Gráficos SOPP"/>
      <sheetName val="Fundamentos - HG_1"/>
      <sheetName val="Fundamentos - HY_1"/>
      <sheetName val="Relatório"/>
      <sheetName val="PL Fundos"/>
      <sheetName val="Cessão Fiduciária Locação"/>
      <sheetName val="PMTs Projetadas"/>
      <sheetName val="Recebíveis"/>
      <sheetName val="Fundo de Reserva"/>
      <sheetName val="Vendas"/>
      <sheetName val="Cálculo de Covenants (2)"/>
      <sheetName val="Cálculo de Covenants"/>
      <sheetName val="Pré-Acompanhamento"/>
      <sheetName val="Auxiliar"/>
      <sheetName val="CDI"/>
      <sheetName val="NTNB"/>
      <sheetName val="Lista de Covenants"/>
      <sheetName val="HY"/>
      <sheetName val="Feri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2">
          <cell r="A2">
            <v>36892</v>
          </cell>
        </row>
        <row r="3">
          <cell r="A3">
            <v>36948</v>
          </cell>
        </row>
        <row r="4">
          <cell r="A4">
            <v>36949</v>
          </cell>
        </row>
        <row r="5">
          <cell r="A5">
            <v>36994</v>
          </cell>
        </row>
        <row r="6">
          <cell r="A6">
            <v>37002</v>
          </cell>
        </row>
        <row r="7">
          <cell r="A7">
            <v>37012</v>
          </cell>
        </row>
        <row r="8">
          <cell r="A8">
            <v>37056</v>
          </cell>
        </row>
        <row r="9">
          <cell r="A9">
            <v>37141</v>
          </cell>
        </row>
        <row r="10">
          <cell r="A10">
            <v>37176</v>
          </cell>
        </row>
        <row r="11">
          <cell r="A11">
            <v>37197</v>
          </cell>
        </row>
        <row r="12">
          <cell r="A12">
            <v>37210</v>
          </cell>
        </row>
        <row r="13">
          <cell r="A13">
            <v>37250</v>
          </cell>
        </row>
        <row r="14">
          <cell r="A14">
            <v>37257</v>
          </cell>
        </row>
        <row r="15">
          <cell r="A15">
            <v>37298</v>
          </cell>
        </row>
        <row r="16">
          <cell r="A16">
            <v>37299</v>
          </cell>
        </row>
        <row r="17">
          <cell r="A17">
            <v>37344</v>
          </cell>
        </row>
        <row r="18">
          <cell r="A18">
            <v>37367</v>
          </cell>
        </row>
        <row r="19">
          <cell r="A19">
            <v>37377</v>
          </cell>
        </row>
        <row r="20">
          <cell r="A20">
            <v>37406</v>
          </cell>
        </row>
        <row r="21">
          <cell r="A21">
            <v>37506</v>
          </cell>
        </row>
        <row r="22">
          <cell r="A22">
            <v>37541</v>
          </cell>
        </row>
        <row r="23">
          <cell r="A23">
            <v>37562</v>
          </cell>
        </row>
        <row r="24">
          <cell r="A24">
            <v>37575</v>
          </cell>
        </row>
        <row r="25">
          <cell r="A25">
            <v>37615</v>
          </cell>
        </row>
        <row r="26">
          <cell r="A26">
            <v>37622</v>
          </cell>
        </row>
        <row r="27">
          <cell r="A27">
            <v>37683</v>
          </cell>
        </row>
        <row r="28">
          <cell r="A28">
            <v>37684</v>
          </cell>
        </row>
        <row r="29">
          <cell r="A29">
            <v>37729</v>
          </cell>
        </row>
        <row r="30">
          <cell r="A30">
            <v>37732</v>
          </cell>
        </row>
        <row r="31">
          <cell r="A31">
            <v>37742</v>
          </cell>
        </row>
        <row r="32">
          <cell r="A32">
            <v>37791</v>
          </cell>
        </row>
        <row r="33">
          <cell r="A33">
            <v>37871</v>
          </cell>
        </row>
        <row r="34">
          <cell r="A34">
            <v>37906</v>
          </cell>
        </row>
        <row r="35">
          <cell r="A35">
            <v>37927</v>
          </cell>
        </row>
        <row r="36">
          <cell r="A36">
            <v>37940</v>
          </cell>
        </row>
        <row r="37">
          <cell r="A37">
            <v>37980</v>
          </cell>
        </row>
        <row r="38">
          <cell r="A38">
            <v>37987</v>
          </cell>
        </row>
        <row r="39">
          <cell r="A39">
            <v>38040</v>
          </cell>
        </row>
        <row r="40">
          <cell r="A40">
            <v>38041</v>
          </cell>
        </row>
        <row r="41">
          <cell r="A41">
            <v>38086</v>
          </cell>
        </row>
        <row r="42">
          <cell r="A42">
            <v>38098</v>
          </cell>
        </row>
        <row r="43">
          <cell r="A43">
            <v>38108</v>
          </cell>
        </row>
        <row r="44">
          <cell r="A44">
            <v>38148</v>
          </cell>
        </row>
        <row r="45">
          <cell r="A45">
            <v>38237</v>
          </cell>
        </row>
        <row r="46">
          <cell r="A46">
            <v>38272</v>
          </cell>
        </row>
        <row r="47">
          <cell r="A47">
            <v>38293</v>
          </cell>
        </row>
        <row r="48">
          <cell r="A48">
            <v>38306</v>
          </cell>
        </row>
        <row r="49">
          <cell r="A49">
            <v>38346</v>
          </cell>
        </row>
        <row r="50">
          <cell r="A50">
            <v>38353</v>
          </cell>
        </row>
        <row r="51">
          <cell r="A51">
            <v>38390</v>
          </cell>
        </row>
        <row r="52">
          <cell r="A52">
            <v>38391</v>
          </cell>
        </row>
        <row r="53">
          <cell r="A53">
            <v>38436</v>
          </cell>
        </row>
        <row r="54">
          <cell r="A54">
            <v>38463</v>
          </cell>
        </row>
        <row r="55">
          <cell r="A55">
            <v>38473</v>
          </cell>
        </row>
        <row r="56">
          <cell r="A56">
            <v>38498</v>
          </cell>
        </row>
        <row r="57">
          <cell r="A57">
            <v>38602</v>
          </cell>
        </row>
        <row r="58">
          <cell r="A58">
            <v>38637</v>
          </cell>
        </row>
        <row r="59">
          <cell r="A59">
            <v>38658</v>
          </cell>
        </row>
        <row r="60">
          <cell r="A60">
            <v>38671</v>
          </cell>
        </row>
        <row r="61">
          <cell r="A61">
            <v>38711</v>
          </cell>
        </row>
        <row r="62">
          <cell r="A62">
            <v>38718</v>
          </cell>
        </row>
        <row r="63">
          <cell r="A63">
            <v>38775</v>
          </cell>
        </row>
        <row r="64">
          <cell r="A64">
            <v>38776</v>
          </cell>
        </row>
        <row r="65">
          <cell r="A65">
            <v>38821</v>
          </cell>
        </row>
        <row r="66">
          <cell r="A66">
            <v>38828</v>
          </cell>
        </row>
        <row r="67">
          <cell r="A67">
            <v>38838</v>
          </cell>
        </row>
        <row r="68">
          <cell r="A68">
            <v>38883</v>
          </cell>
        </row>
        <row r="69">
          <cell r="A69">
            <v>38967</v>
          </cell>
        </row>
        <row r="70">
          <cell r="A70">
            <v>39002</v>
          </cell>
        </row>
        <row r="71">
          <cell r="A71">
            <v>39023</v>
          </cell>
        </row>
        <row r="72">
          <cell r="A72">
            <v>39036</v>
          </cell>
        </row>
        <row r="73">
          <cell r="A73">
            <v>39076</v>
          </cell>
        </row>
        <row r="74">
          <cell r="A74">
            <v>39083</v>
          </cell>
        </row>
        <row r="75">
          <cell r="A75">
            <v>39132</v>
          </cell>
        </row>
        <row r="76">
          <cell r="A76">
            <v>39133</v>
          </cell>
        </row>
        <row r="77">
          <cell r="A77">
            <v>39178</v>
          </cell>
        </row>
        <row r="78">
          <cell r="A78">
            <v>39193</v>
          </cell>
        </row>
        <row r="79">
          <cell r="A79">
            <v>39203</v>
          </cell>
        </row>
        <row r="80">
          <cell r="A80">
            <v>39240</v>
          </cell>
        </row>
        <row r="81">
          <cell r="A81">
            <v>39332</v>
          </cell>
        </row>
        <row r="82">
          <cell r="A82">
            <v>39367</v>
          </cell>
        </row>
        <row r="83">
          <cell r="A83">
            <v>39388</v>
          </cell>
        </row>
        <row r="84">
          <cell r="A84">
            <v>39401</v>
          </cell>
        </row>
        <row r="85">
          <cell r="A85">
            <v>39441</v>
          </cell>
        </row>
        <row r="86">
          <cell r="A86">
            <v>39448</v>
          </cell>
        </row>
        <row r="87">
          <cell r="A87">
            <v>39482</v>
          </cell>
        </row>
        <row r="88">
          <cell r="A88">
            <v>39483</v>
          </cell>
        </row>
        <row r="89">
          <cell r="A89">
            <v>39528</v>
          </cell>
        </row>
        <row r="90">
          <cell r="A90">
            <v>39559</v>
          </cell>
        </row>
        <row r="91">
          <cell r="A91">
            <v>39569</v>
          </cell>
        </row>
        <row r="92">
          <cell r="A92">
            <v>39590</v>
          </cell>
        </row>
        <row r="93">
          <cell r="A93">
            <v>39698</v>
          </cell>
        </row>
        <row r="94">
          <cell r="A94">
            <v>39733</v>
          </cell>
        </row>
        <row r="95">
          <cell r="A95">
            <v>39754</v>
          </cell>
        </row>
        <row r="96">
          <cell r="A96">
            <v>39767</v>
          </cell>
        </row>
        <row r="97">
          <cell r="A97">
            <v>39807</v>
          </cell>
        </row>
        <row r="98">
          <cell r="A98">
            <v>39814</v>
          </cell>
        </row>
        <row r="99">
          <cell r="A99">
            <v>39867</v>
          </cell>
        </row>
        <row r="100">
          <cell r="A100">
            <v>39868</v>
          </cell>
        </row>
        <row r="101">
          <cell r="A101">
            <v>39913</v>
          </cell>
        </row>
        <row r="102">
          <cell r="A102">
            <v>39924</v>
          </cell>
        </row>
        <row r="103">
          <cell r="A103">
            <v>39934</v>
          </cell>
        </row>
        <row r="104">
          <cell r="A104">
            <v>39975</v>
          </cell>
        </row>
        <row r="105">
          <cell r="A105">
            <v>40063</v>
          </cell>
        </row>
        <row r="106">
          <cell r="A106">
            <v>40098</v>
          </cell>
        </row>
        <row r="107">
          <cell r="A107">
            <v>40119</v>
          </cell>
        </row>
        <row r="108">
          <cell r="A108">
            <v>40132</v>
          </cell>
        </row>
        <row r="109">
          <cell r="A109">
            <v>40172</v>
          </cell>
        </row>
        <row r="110">
          <cell r="A110">
            <v>40179</v>
          </cell>
        </row>
        <row r="111">
          <cell r="A111">
            <v>40224</v>
          </cell>
        </row>
        <row r="112">
          <cell r="A112">
            <v>40225</v>
          </cell>
        </row>
        <row r="113">
          <cell r="A113">
            <v>40270</v>
          </cell>
        </row>
        <row r="114">
          <cell r="A114">
            <v>40289</v>
          </cell>
        </row>
        <row r="115">
          <cell r="A115">
            <v>40299</v>
          </cell>
        </row>
        <row r="116">
          <cell r="A116">
            <v>40332</v>
          </cell>
        </row>
        <row r="117">
          <cell r="A117">
            <v>40428</v>
          </cell>
        </row>
        <row r="118">
          <cell r="A118">
            <v>40463</v>
          </cell>
        </row>
        <row r="119">
          <cell r="A119">
            <v>40484</v>
          </cell>
        </row>
        <row r="120">
          <cell r="A120">
            <v>40497</v>
          </cell>
        </row>
        <row r="121">
          <cell r="A121">
            <v>40537</v>
          </cell>
        </row>
        <row r="122">
          <cell r="A122">
            <v>40544</v>
          </cell>
        </row>
        <row r="123">
          <cell r="A123">
            <v>40609</v>
          </cell>
        </row>
        <row r="124">
          <cell r="A124">
            <v>40610</v>
          </cell>
        </row>
        <row r="125">
          <cell r="A125">
            <v>40654</v>
          </cell>
        </row>
        <row r="126">
          <cell r="A126">
            <v>40655</v>
          </cell>
        </row>
        <row r="127">
          <cell r="A127">
            <v>40664</v>
          </cell>
        </row>
        <row r="128">
          <cell r="A128">
            <v>40717</v>
          </cell>
        </row>
        <row r="129">
          <cell r="A129">
            <v>40793</v>
          </cell>
        </row>
        <row r="130">
          <cell r="A130">
            <v>40828</v>
          </cell>
        </row>
        <row r="131">
          <cell r="A131">
            <v>40849</v>
          </cell>
        </row>
        <row r="132">
          <cell r="A132">
            <v>40862</v>
          </cell>
        </row>
        <row r="133">
          <cell r="A133">
            <v>40902</v>
          </cell>
        </row>
        <row r="134">
          <cell r="A134">
            <v>40909</v>
          </cell>
        </row>
        <row r="135">
          <cell r="A135">
            <v>40959</v>
          </cell>
        </row>
        <row r="136">
          <cell r="A136">
            <v>40960</v>
          </cell>
        </row>
        <row r="137">
          <cell r="A137">
            <v>41005</v>
          </cell>
        </row>
        <row r="138">
          <cell r="A138">
            <v>41020</v>
          </cell>
        </row>
        <row r="139">
          <cell r="A139">
            <v>41030</v>
          </cell>
        </row>
        <row r="140">
          <cell r="A140">
            <v>41067</v>
          </cell>
        </row>
        <row r="141">
          <cell r="A141">
            <v>41159</v>
          </cell>
        </row>
        <row r="142">
          <cell r="A142">
            <v>41194</v>
          </cell>
        </row>
        <row r="143">
          <cell r="A143">
            <v>41215</v>
          </cell>
        </row>
        <row r="144">
          <cell r="A144">
            <v>41228</v>
          </cell>
        </row>
        <row r="145">
          <cell r="A145">
            <v>41268</v>
          </cell>
        </row>
        <row r="146">
          <cell r="A146">
            <v>41275</v>
          </cell>
        </row>
        <row r="147">
          <cell r="A147">
            <v>41316</v>
          </cell>
        </row>
        <row r="148">
          <cell r="A148">
            <v>41317</v>
          </cell>
        </row>
        <row r="149">
          <cell r="A149">
            <v>41362</v>
          </cell>
        </row>
        <row r="150">
          <cell r="A150">
            <v>41385</v>
          </cell>
        </row>
        <row r="151">
          <cell r="A151">
            <v>41395</v>
          </cell>
        </row>
        <row r="152">
          <cell r="A152">
            <v>41424</v>
          </cell>
        </row>
        <row r="153">
          <cell r="A153">
            <v>41524</v>
          </cell>
        </row>
        <row r="154">
          <cell r="A154">
            <v>41559</v>
          </cell>
        </row>
        <row r="155">
          <cell r="A155">
            <v>41580</v>
          </cell>
        </row>
        <row r="156">
          <cell r="A156">
            <v>41593</v>
          </cell>
        </row>
        <row r="157">
          <cell r="A157">
            <v>41633</v>
          </cell>
        </row>
        <row r="158">
          <cell r="A158">
            <v>41640</v>
          </cell>
        </row>
        <row r="159">
          <cell r="A159">
            <v>41701</v>
          </cell>
        </row>
        <row r="160">
          <cell r="A160">
            <v>41702</v>
          </cell>
        </row>
        <row r="161">
          <cell r="A161">
            <v>41747</v>
          </cell>
        </row>
        <row r="162">
          <cell r="A162">
            <v>41750</v>
          </cell>
        </row>
        <row r="163">
          <cell r="A163">
            <v>41760</v>
          </cell>
        </row>
        <row r="164">
          <cell r="A164">
            <v>41809</v>
          </cell>
        </row>
        <row r="165">
          <cell r="A165">
            <v>41889</v>
          </cell>
        </row>
        <row r="166">
          <cell r="A166">
            <v>41924</v>
          </cell>
        </row>
        <row r="167">
          <cell r="A167">
            <v>41945</v>
          </cell>
        </row>
        <row r="168">
          <cell r="A168">
            <v>41958</v>
          </cell>
        </row>
        <row r="169">
          <cell r="A169">
            <v>41998</v>
          </cell>
        </row>
        <row r="170">
          <cell r="A170">
            <v>42005</v>
          </cell>
        </row>
        <row r="171">
          <cell r="A171">
            <v>42051</v>
          </cell>
        </row>
        <row r="172">
          <cell r="A172">
            <v>42052</v>
          </cell>
        </row>
        <row r="173">
          <cell r="A173">
            <v>42097</v>
          </cell>
        </row>
        <row r="174">
          <cell r="A174">
            <v>42115</v>
          </cell>
        </row>
        <row r="175">
          <cell r="A175">
            <v>42125</v>
          </cell>
        </row>
        <row r="176">
          <cell r="A176">
            <v>42159</v>
          </cell>
        </row>
        <row r="177">
          <cell r="A177">
            <v>42254</v>
          </cell>
        </row>
        <row r="178">
          <cell r="A178">
            <v>42289</v>
          </cell>
        </row>
        <row r="179">
          <cell r="A179">
            <v>42310</v>
          </cell>
        </row>
        <row r="180">
          <cell r="A180">
            <v>42323</v>
          </cell>
        </row>
        <row r="181">
          <cell r="A181">
            <v>42363</v>
          </cell>
        </row>
        <row r="182">
          <cell r="A182">
            <v>42370</v>
          </cell>
        </row>
        <row r="183">
          <cell r="A183">
            <v>42408</v>
          </cell>
        </row>
        <row r="184">
          <cell r="A184">
            <v>42409</v>
          </cell>
        </row>
        <row r="185">
          <cell r="A185">
            <v>42454</v>
          </cell>
        </row>
        <row r="186">
          <cell r="A186">
            <v>42481</v>
          </cell>
        </row>
        <row r="187">
          <cell r="A187">
            <v>42491</v>
          </cell>
        </row>
        <row r="188">
          <cell r="A188">
            <v>42516</v>
          </cell>
        </row>
        <row r="189">
          <cell r="A189">
            <v>42620</v>
          </cell>
        </row>
        <row r="190">
          <cell r="A190">
            <v>42655</v>
          </cell>
        </row>
        <row r="191">
          <cell r="A191">
            <v>42676</v>
          </cell>
        </row>
        <row r="192">
          <cell r="A192">
            <v>42689</v>
          </cell>
        </row>
        <row r="193">
          <cell r="A193">
            <v>42729</v>
          </cell>
        </row>
        <row r="194">
          <cell r="A194">
            <v>42736</v>
          </cell>
        </row>
        <row r="195">
          <cell r="A195">
            <v>42793</v>
          </cell>
        </row>
        <row r="196">
          <cell r="A196">
            <v>42794</v>
          </cell>
        </row>
        <row r="197">
          <cell r="A197">
            <v>42839</v>
          </cell>
        </row>
        <row r="198">
          <cell r="A198">
            <v>42846</v>
          </cell>
        </row>
        <row r="199">
          <cell r="A199">
            <v>42856</v>
          </cell>
        </row>
        <row r="200">
          <cell r="A200">
            <v>42901</v>
          </cell>
        </row>
        <row r="201">
          <cell r="A201">
            <v>42985</v>
          </cell>
        </row>
        <row r="202">
          <cell r="A202">
            <v>43020</v>
          </cell>
        </row>
        <row r="203">
          <cell r="A203">
            <v>43041</v>
          </cell>
        </row>
        <row r="204">
          <cell r="A204">
            <v>43054</v>
          </cell>
        </row>
        <row r="205">
          <cell r="A205">
            <v>43094</v>
          </cell>
        </row>
        <row r="206">
          <cell r="A206">
            <v>43101</v>
          </cell>
        </row>
        <row r="207">
          <cell r="A207">
            <v>43143</v>
          </cell>
        </row>
        <row r="208">
          <cell r="A208">
            <v>43144</v>
          </cell>
        </row>
        <row r="209">
          <cell r="A209">
            <v>43189</v>
          </cell>
        </row>
        <row r="210">
          <cell r="A210">
            <v>43211</v>
          </cell>
        </row>
        <row r="211">
          <cell r="A211">
            <v>43221</v>
          </cell>
        </row>
        <row r="212">
          <cell r="A212">
            <v>43251</v>
          </cell>
        </row>
        <row r="213">
          <cell r="A213">
            <v>43350</v>
          </cell>
        </row>
        <row r="214">
          <cell r="A214">
            <v>43385</v>
          </cell>
        </row>
        <row r="215">
          <cell r="A215">
            <v>43406</v>
          </cell>
        </row>
        <row r="216">
          <cell r="A216">
            <v>43419</v>
          </cell>
        </row>
        <row r="217">
          <cell r="A217">
            <v>43459</v>
          </cell>
        </row>
        <row r="218">
          <cell r="A218">
            <v>43466</v>
          </cell>
        </row>
        <row r="219">
          <cell r="A219">
            <v>43528</v>
          </cell>
        </row>
        <row r="220">
          <cell r="A220">
            <v>43529</v>
          </cell>
        </row>
        <row r="221">
          <cell r="A221">
            <v>43574</v>
          </cell>
        </row>
        <row r="222">
          <cell r="A222">
            <v>43576</v>
          </cell>
        </row>
        <row r="223">
          <cell r="A223">
            <v>43586</v>
          </cell>
        </row>
        <row r="224">
          <cell r="A224">
            <v>43636</v>
          </cell>
        </row>
        <row r="225">
          <cell r="A225">
            <v>43715</v>
          </cell>
        </row>
        <row r="226">
          <cell r="A226">
            <v>43750</v>
          </cell>
        </row>
        <row r="227">
          <cell r="A227">
            <v>43771</v>
          </cell>
        </row>
        <row r="228">
          <cell r="A228">
            <v>43784</v>
          </cell>
        </row>
        <row r="229">
          <cell r="A229">
            <v>43824</v>
          </cell>
        </row>
        <row r="230">
          <cell r="A230">
            <v>43831</v>
          </cell>
        </row>
        <row r="231">
          <cell r="A231">
            <v>43885</v>
          </cell>
        </row>
        <row r="232">
          <cell r="A232">
            <v>43886</v>
          </cell>
        </row>
        <row r="233">
          <cell r="A233">
            <v>43931</v>
          </cell>
        </row>
        <row r="234">
          <cell r="A234">
            <v>43942</v>
          </cell>
        </row>
        <row r="235">
          <cell r="A235">
            <v>43952</v>
          </cell>
        </row>
        <row r="236">
          <cell r="A236">
            <v>43993</v>
          </cell>
        </row>
        <row r="237">
          <cell r="A237">
            <v>44081</v>
          </cell>
        </row>
        <row r="238">
          <cell r="A238">
            <v>44116</v>
          </cell>
        </row>
        <row r="239">
          <cell r="A239">
            <v>44137</v>
          </cell>
        </row>
        <row r="240">
          <cell r="A240">
            <v>44150</v>
          </cell>
        </row>
        <row r="241">
          <cell r="A241">
            <v>44190</v>
          </cell>
        </row>
        <row r="242">
          <cell r="A242">
            <v>44197</v>
          </cell>
        </row>
        <row r="243">
          <cell r="A243">
            <v>44242</v>
          </cell>
        </row>
        <row r="244">
          <cell r="A244">
            <v>44243</v>
          </cell>
        </row>
        <row r="245">
          <cell r="A245">
            <v>44288</v>
          </cell>
        </row>
        <row r="246">
          <cell r="A246">
            <v>44307</v>
          </cell>
        </row>
        <row r="247">
          <cell r="A247">
            <v>44317</v>
          </cell>
        </row>
        <row r="248">
          <cell r="A248">
            <v>44350</v>
          </cell>
        </row>
        <row r="249">
          <cell r="A249">
            <v>44446</v>
          </cell>
        </row>
        <row r="250">
          <cell r="A250">
            <v>44481</v>
          </cell>
        </row>
        <row r="251">
          <cell r="A251">
            <v>44502</v>
          </cell>
        </row>
        <row r="252">
          <cell r="A252">
            <v>44515</v>
          </cell>
        </row>
        <row r="253">
          <cell r="A253">
            <v>44555</v>
          </cell>
        </row>
        <row r="254">
          <cell r="A254">
            <v>44562</v>
          </cell>
        </row>
        <row r="255">
          <cell r="A255">
            <v>44620</v>
          </cell>
        </row>
        <row r="256">
          <cell r="A256">
            <v>44621</v>
          </cell>
        </row>
        <row r="257">
          <cell r="A257">
            <v>44666</v>
          </cell>
        </row>
        <row r="258">
          <cell r="A258">
            <v>44672</v>
          </cell>
        </row>
        <row r="259">
          <cell r="A259">
            <v>44682</v>
          </cell>
        </row>
        <row r="260">
          <cell r="A260">
            <v>44728</v>
          </cell>
        </row>
        <row r="261">
          <cell r="A261">
            <v>44811</v>
          </cell>
        </row>
        <row r="262">
          <cell r="A262">
            <v>44846</v>
          </cell>
        </row>
        <row r="263">
          <cell r="A263">
            <v>44867</v>
          </cell>
        </row>
        <row r="264">
          <cell r="A264">
            <v>44880</v>
          </cell>
        </row>
        <row r="265">
          <cell r="A265">
            <v>44920</v>
          </cell>
        </row>
        <row r="266">
          <cell r="A266">
            <v>44927</v>
          </cell>
        </row>
        <row r="267">
          <cell r="A267">
            <v>44977</v>
          </cell>
        </row>
        <row r="268">
          <cell r="A268">
            <v>44978</v>
          </cell>
        </row>
        <row r="269">
          <cell r="A269">
            <v>45023</v>
          </cell>
        </row>
        <row r="270">
          <cell r="A270">
            <v>45037</v>
          </cell>
        </row>
        <row r="271">
          <cell r="A271">
            <v>45047</v>
          </cell>
        </row>
        <row r="272">
          <cell r="A272">
            <v>45085</v>
          </cell>
        </row>
        <row r="273">
          <cell r="A273">
            <v>45176</v>
          </cell>
        </row>
        <row r="274">
          <cell r="A274">
            <v>45211</v>
          </cell>
        </row>
        <row r="275">
          <cell r="A275">
            <v>45232</v>
          </cell>
        </row>
        <row r="276">
          <cell r="A276">
            <v>45245</v>
          </cell>
        </row>
        <row r="277">
          <cell r="A277">
            <v>45285</v>
          </cell>
        </row>
        <row r="278">
          <cell r="A278">
            <v>45292</v>
          </cell>
        </row>
        <row r="279">
          <cell r="A279">
            <v>45334</v>
          </cell>
        </row>
        <row r="280">
          <cell r="A280">
            <v>45335</v>
          </cell>
        </row>
        <row r="281">
          <cell r="A281">
            <v>45380</v>
          </cell>
        </row>
        <row r="282">
          <cell r="A282">
            <v>45403</v>
          </cell>
        </row>
        <row r="283">
          <cell r="A283">
            <v>45413</v>
          </cell>
        </row>
        <row r="284">
          <cell r="A284">
            <v>45442</v>
          </cell>
        </row>
        <row r="285">
          <cell r="A285">
            <v>45542</v>
          </cell>
        </row>
        <row r="286">
          <cell r="A286">
            <v>45577</v>
          </cell>
        </row>
        <row r="287">
          <cell r="A287">
            <v>45598</v>
          </cell>
        </row>
        <row r="288">
          <cell r="A288">
            <v>45611</v>
          </cell>
        </row>
        <row r="289">
          <cell r="A289">
            <v>45651</v>
          </cell>
        </row>
        <row r="290">
          <cell r="A290">
            <v>45658</v>
          </cell>
        </row>
        <row r="291">
          <cell r="A291">
            <v>45719</v>
          </cell>
        </row>
        <row r="292">
          <cell r="A292">
            <v>45720</v>
          </cell>
        </row>
        <row r="293">
          <cell r="A293">
            <v>45765</v>
          </cell>
        </row>
        <row r="294">
          <cell r="A294">
            <v>45768</v>
          </cell>
        </row>
        <row r="295">
          <cell r="A295">
            <v>45778</v>
          </cell>
        </row>
        <row r="296">
          <cell r="A296">
            <v>45827</v>
          </cell>
        </row>
        <row r="297">
          <cell r="A297">
            <v>45907</v>
          </cell>
        </row>
        <row r="298">
          <cell r="A298">
            <v>45942</v>
          </cell>
        </row>
        <row r="299">
          <cell r="A299">
            <v>45963</v>
          </cell>
        </row>
        <row r="300">
          <cell r="A300">
            <v>45976</v>
          </cell>
        </row>
        <row r="301">
          <cell r="A301">
            <v>46016</v>
          </cell>
        </row>
        <row r="302">
          <cell r="A302">
            <v>46023</v>
          </cell>
        </row>
        <row r="303">
          <cell r="A303">
            <v>46069</v>
          </cell>
        </row>
        <row r="304">
          <cell r="A304">
            <v>46070</v>
          </cell>
        </row>
        <row r="305">
          <cell r="A305">
            <v>46115</v>
          </cell>
        </row>
        <row r="306">
          <cell r="A306">
            <v>46133</v>
          </cell>
        </row>
        <row r="307">
          <cell r="A307">
            <v>46143</v>
          </cell>
        </row>
        <row r="308">
          <cell r="A308">
            <v>46177</v>
          </cell>
        </row>
        <row r="309">
          <cell r="A309">
            <v>46272</v>
          </cell>
        </row>
        <row r="310">
          <cell r="A310">
            <v>46307</v>
          </cell>
        </row>
        <row r="311">
          <cell r="A311">
            <v>46328</v>
          </cell>
        </row>
        <row r="312">
          <cell r="A312">
            <v>46341</v>
          </cell>
        </row>
        <row r="313">
          <cell r="A313">
            <v>46381</v>
          </cell>
        </row>
        <row r="314">
          <cell r="A314">
            <v>46388</v>
          </cell>
        </row>
        <row r="315">
          <cell r="A315">
            <v>46426</v>
          </cell>
        </row>
        <row r="316">
          <cell r="A316">
            <v>46427</v>
          </cell>
        </row>
        <row r="317">
          <cell r="A317">
            <v>46472</v>
          </cell>
        </row>
        <row r="318">
          <cell r="A318">
            <v>46498</v>
          </cell>
        </row>
        <row r="319">
          <cell r="A319">
            <v>46508</v>
          </cell>
        </row>
        <row r="320">
          <cell r="A320">
            <v>46534</v>
          </cell>
        </row>
        <row r="321">
          <cell r="A321">
            <v>46637</v>
          </cell>
        </row>
        <row r="322">
          <cell r="A322">
            <v>46672</v>
          </cell>
        </row>
        <row r="323">
          <cell r="A323">
            <v>46693</v>
          </cell>
        </row>
        <row r="324">
          <cell r="A324">
            <v>46706</v>
          </cell>
        </row>
        <row r="325">
          <cell r="A325">
            <v>46746</v>
          </cell>
        </row>
        <row r="326">
          <cell r="A326">
            <v>46753</v>
          </cell>
        </row>
        <row r="327">
          <cell r="A327">
            <v>46811</v>
          </cell>
        </row>
        <row r="328">
          <cell r="A328">
            <v>46812</v>
          </cell>
        </row>
        <row r="329">
          <cell r="A329">
            <v>46857</v>
          </cell>
        </row>
        <row r="330">
          <cell r="A330">
            <v>46864</v>
          </cell>
        </row>
        <row r="331">
          <cell r="A331">
            <v>46874</v>
          </cell>
        </row>
        <row r="332">
          <cell r="A332">
            <v>46919</v>
          </cell>
        </row>
        <row r="333">
          <cell r="A333">
            <v>47003</v>
          </cell>
        </row>
        <row r="334">
          <cell r="A334">
            <v>47038</v>
          </cell>
        </row>
        <row r="335">
          <cell r="A335">
            <v>47059</v>
          </cell>
        </row>
        <row r="336">
          <cell r="A336">
            <v>47072</v>
          </cell>
        </row>
        <row r="337">
          <cell r="A337">
            <v>47112</v>
          </cell>
        </row>
        <row r="338">
          <cell r="A338">
            <v>47119</v>
          </cell>
        </row>
        <row r="339">
          <cell r="A339">
            <v>47161</v>
          </cell>
        </row>
        <row r="340">
          <cell r="A340">
            <v>47162</v>
          </cell>
        </row>
        <row r="341">
          <cell r="A341">
            <v>47207</v>
          </cell>
        </row>
        <row r="342">
          <cell r="A342">
            <v>47229</v>
          </cell>
        </row>
        <row r="343">
          <cell r="A343">
            <v>47239</v>
          </cell>
        </row>
        <row r="344">
          <cell r="A344">
            <v>47269</v>
          </cell>
        </row>
        <row r="345">
          <cell r="A345">
            <v>47368</v>
          </cell>
        </row>
        <row r="346">
          <cell r="A346">
            <v>47403</v>
          </cell>
        </row>
        <row r="347">
          <cell r="A347">
            <v>47424</v>
          </cell>
        </row>
        <row r="348">
          <cell r="A348">
            <v>47437</v>
          </cell>
        </row>
        <row r="349">
          <cell r="A349">
            <v>47477</v>
          </cell>
        </row>
        <row r="350">
          <cell r="A350">
            <v>47484</v>
          </cell>
        </row>
        <row r="351">
          <cell r="A351">
            <v>47546</v>
          </cell>
        </row>
        <row r="352">
          <cell r="A352">
            <v>47547</v>
          </cell>
        </row>
        <row r="353">
          <cell r="A353">
            <v>47592</v>
          </cell>
        </row>
        <row r="354">
          <cell r="A354">
            <v>47594</v>
          </cell>
        </row>
        <row r="355">
          <cell r="A355">
            <v>47604</v>
          </cell>
        </row>
        <row r="356">
          <cell r="A356">
            <v>47654</v>
          </cell>
        </row>
        <row r="357">
          <cell r="A357">
            <v>47733</v>
          </cell>
        </row>
        <row r="358">
          <cell r="A358">
            <v>47768</v>
          </cell>
        </row>
        <row r="359">
          <cell r="A359">
            <v>47789</v>
          </cell>
        </row>
        <row r="360">
          <cell r="A360">
            <v>47802</v>
          </cell>
        </row>
        <row r="361">
          <cell r="A361">
            <v>47842</v>
          </cell>
        </row>
        <row r="362">
          <cell r="A362">
            <v>47849</v>
          </cell>
        </row>
        <row r="363">
          <cell r="A363">
            <v>47903</v>
          </cell>
        </row>
        <row r="364">
          <cell r="A364">
            <v>47904</v>
          </cell>
        </row>
        <row r="365">
          <cell r="A365">
            <v>47949</v>
          </cell>
        </row>
        <row r="366">
          <cell r="A366">
            <v>47959</v>
          </cell>
        </row>
        <row r="367">
          <cell r="A367">
            <v>47969</v>
          </cell>
        </row>
        <row r="368">
          <cell r="A368">
            <v>48011</v>
          </cell>
        </row>
        <row r="369">
          <cell r="A369">
            <v>48098</v>
          </cell>
        </row>
        <row r="370">
          <cell r="A370">
            <v>48133</v>
          </cell>
        </row>
        <row r="371">
          <cell r="A371">
            <v>48154</v>
          </cell>
        </row>
        <row r="372">
          <cell r="A372">
            <v>48167</v>
          </cell>
        </row>
        <row r="373">
          <cell r="A373">
            <v>48207</v>
          </cell>
        </row>
        <row r="374">
          <cell r="A374">
            <v>48214</v>
          </cell>
        </row>
        <row r="375">
          <cell r="A375">
            <v>48253</v>
          </cell>
        </row>
        <row r="376">
          <cell r="A376">
            <v>48254</v>
          </cell>
        </row>
        <row r="377">
          <cell r="A377">
            <v>48299</v>
          </cell>
        </row>
        <row r="378">
          <cell r="A378">
            <v>48325</v>
          </cell>
        </row>
        <row r="379">
          <cell r="A379">
            <v>48335</v>
          </cell>
        </row>
        <row r="380">
          <cell r="A380">
            <v>48361</v>
          </cell>
        </row>
        <row r="381">
          <cell r="A381">
            <v>48464</v>
          </cell>
        </row>
        <row r="382">
          <cell r="A382">
            <v>48499</v>
          </cell>
        </row>
        <row r="383">
          <cell r="A383">
            <v>48520</v>
          </cell>
        </row>
        <row r="384">
          <cell r="A384">
            <v>48533</v>
          </cell>
        </row>
        <row r="385">
          <cell r="A385">
            <v>48573</v>
          </cell>
        </row>
        <row r="386">
          <cell r="A386">
            <v>48580</v>
          </cell>
        </row>
        <row r="387">
          <cell r="A387">
            <v>48638</v>
          </cell>
        </row>
        <row r="388">
          <cell r="A388">
            <v>48639</v>
          </cell>
        </row>
        <row r="389">
          <cell r="A389">
            <v>48684</v>
          </cell>
        </row>
        <row r="390">
          <cell r="A390">
            <v>48690</v>
          </cell>
        </row>
        <row r="391">
          <cell r="A391">
            <v>48700</v>
          </cell>
        </row>
        <row r="392">
          <cell r="A392">
            <v>48746</v>
          </cell>
        </row>
        <row r="393">
          <cell r="A393">
            <v>48829</v>
          </cell>
        </row>
        <row r="394">
          <cell r="A394">
            <v>48864</v>
          </cell>
        </row>
        <row r="395">
          <cell r="A395">
            <v>48885</v>
          </cell>
        </row>
        <row r="396">
          <cell r="A396">
            <v>48898</v>
          </cell>
        </row>
        <row r="397">
          <cell r="A397">
            <v>48938</v>
          </cell>
        </row>
        <row r="398">
          <cell r="A398">
            <v>48945</v>
          </cell>
        </row>
        <row r="399">
          <cell r="A399">
            <v>48995</v>
          </cell>
        </row>
        <row r="400">
          <cell r="A400">
            <v>48996</v>
          </cell>
        </row>
        <row r="401">
          <cell r="A401">
            <v>49041</v>
          </cell>
        </row>
        <row r="402">
          <cell r="A402">
            <v>49055</v>
          </cell>
        </row>
        <row r="403">
          <cell r="A403">
            <v>49065</v>
          </cell>
        </row>
        <row r="404">
          <cell r="A404">
            <v>49103</v>
          </cell>
        </row>
        <row r="405">
          <cell r="A405">
            <v>49194</v>
          </cell>
        </row>
        <row r="406">
          <cell r="A406">
            <v>49229</v>
          </cell>
        </row>
        <row r="407">
          <cell r="A407">
            <v>49250</v>
          </cell>
        </row>
        <row r="408">
          <cell r="A408">
            <v>49263</v>
          </cell>
        </row>
        <row r="409">
          <cell r="A409">
            <v>49303</v>
          </cell>
        </row>
        <row r="410">
          <cell r="A410">
            <v>49310</v>
          </cell>
        </row>
        <row r="411">
          <cell r="A411">
            <v>49345</v>
          </cell>
        </row>
        <row r="412">
          <cell r="A412">
            <v>49346</v>
          </cell>
        </row>
        <row r="413">
          <cell r="A413">
            <v>49391</v>
          </cell>
        </row>
        <row r="414">
          <cell r="A414">
            <v>49420</v>
          </cell>
        </row>
        <row r="415">
          <cell r="A415">
            <v>49430</v>
          </cell>
        </row>
        <row r="416">
          <cell r="A416">
            <v>49453</v>
          </cell>
        </row>
        <row r="417">
          <cell r="A417">
            <v>49559</v>
          </cell>
        </row>
        <row r="418">
          <cell r="A418">
            <v>49594</v>
          </cell>
        </row>
        <row r="419">
          <cell r="A419">
            <v>49615</v>
          </cell>
        </row>
        <row r="420">
          <cell r="A420">
            <v>49628</v>
          </cell>
        </row>
        <row r="421">
          <cell r="A421">
            <v>49668</v>
          </cell>
        </row>
        <row r="422">
          <cell r="A422">
            <v>49675</v>
          </cell>
        </row>
        <row r="423">
          <cell r="A423">
            <v>49730</v>
          </cell>
        </row>
        <row r="424">
          <cell r="A424">
            <v>49731</v>
          </cell>
        </row>
        <row r="425">
          <cell r="A425">
            <v>49776</v>
          </cell>
        </row>
        <row r="426">
          <cell r="A426">
            <v>49786</v>
          </cell>
        </row>
        <row r="427">
          <cell r="A427">
            <v>49796</v>
          </cell>
        </row>
        <row r="428">
          <cell r="A428">
            <v>49838</v>
          </cell>
        </row>
        <row r="429">
          <cell r="A429">
            <v>49925</v>
          </cell>
        </row>
        <row r="430">
          <cell r="A430">
            <v>49960</v>
          </cell>
        </row>
        <row r="431">
          <cell r="A431">
            <v>49981</v>
          </cell>
        </row>
        <row r="432">
          <cell r="A432">
            <v>49994</v>
          </cell>
        </row>
        <row r="433">
          <cell r="A433">
            <v>50034</v>
          </cell>
        </row>
        <row r="434">
          <cell r="A434">
            <v>50041</v>
          </cell>
        </row>
        <row r="435">
          <cell r="A435">
            <v>50087</v>
          </cell>
        </row>
        <row r="436">
          <cell r="A436">
            <v>50088</v>
          </cell>
        </row>
        <row r="437">
          <cell r="A437">
            <v>50133</v>
          </cell>
        </row>
        <row r="438">
          <cell r="A438">
            <v>50151</v>
          </cell>
        </row>
        <row r="439">
          <cell r="A439">
            <v>50161</v>
          </cell>
        </row>
        <row r="440">
          <cell r="A440">
            <v>50195</v>
          </cell>
        </row>
        <row r="441">
          <cell r="A441">
            <v>50290</v>
          </cell>
        </row>
        <row r="442">
          <cell r="A442">
            <v>50325</v>
          </cell>
        </row>
        <row r="443">
          <cell r="A443">
            <v>50346</v>
          </cell>
        </row>
        <row r="444">
          <cell r="A444">
            <v>50359</v>
          </cell>
        </row>
        <row r="445">
          <cell r="A445">
            <v>50399</v>
          </cell>
        </row>
        <row r="446">
          <cell r="A446">
            <v>50406</v>
          </cell>
        </row>
        <row r="447">
          <cell r="A447">
            <v>50472</v>
          </cell>
        </row>
        <row r="448">
          <cell r="A448">
            <v>50473</v>
          </cell>
        </row>
        <row r="449">
          <cell r="A449">
            <v>50516</v>
          </cell>
        </row>
        <row r="450">
          <cell r="A450">
            <v>50518</v>
          </cell>
        </row>
        <row r="451">
          <cell r="A451">
            <v>50526</v>
          </cell>
        </row>
        <row r="452">
          <cell r="A452">
            <v>50580</v>
          </cell>
        </row>
        <row r="453">
          <cell r="A453">
            <v>50655</v>
          </cell>
        </row>
        <row r="454">
          <cell r="A454">
            <v>50690</v>
          </cell>
        </row>
        <row r="455">
          <cell r="A455">
            <v>50711</v>
          </cell>
        </row>
        <row r="456">
          <cell r="A456">
            <v>50724</v>
          </cell>
        </row>
        <row r="457">
          <cell r="A457">
            <v>50764</v>
          </cell>
        </row>
        <row r="458">
          <cell r="A458">
            <v>50771</v>
          </cell>
        </row>
        <row r="459">
          <cell r="A459">
            <v>50822</v>
          </cell>
        </row>
        <row r="460">
          <cell r="A460">
            <v>50823</v>
          </cell>
        </row>
        <row r="461">
          <cell r="A461">
            <v>50868</v>
          </cell>
        </row>
        <row r="462">
          <cell r="A462">
            <v>50881</v>
          </cell>
        </row>
        <row r="463">
          <cell r="A463">
            <v>50891</v>
          </cell>
        </row>
        <row r="464">
          <cell r="A464">
            <v>50930</v>
          </cell>
        </row>
        <row r="465">
          <cell r="A465">
            <v>51020</v>
          </cell>
        </row>
        <row r="466">
          <cell r="A466">
            <v>51055</v>
          </cell>
        </row>
        <row r="467">
          <cell r="A467">
            <v>51076</v>
          </cell>
        </row>
        <row r="468">
          <cell r="A468">
            <v>51089</v>
          </cell>
        </row>
        <row r="469">
          <cell r="A469">
            <v>51129</v>
          </cell>
        </row>
        <row r="470">
          <cell r="A470">
            <v>51136</v>
          </cell>
        </row>
        <row r="471">
          <cell r="A471">
            <v>51179</v>
          </cell>
        </row>
        <row r="472">
          <cell r="A472">
            <v>51180</v>
          </cell>
        </row>
        <row r="473">
          <cell r="A473">
            <v>51225</v>
          </cell>
        </row>
        <row r="474">
          <cell r="A474">
            <v>51247</v>
          </cell>
        </row>
        <row r="475">
          <cell r="A475">
            <v>51257</v>
          </cell>
        </row>
        <row r="476">
          <cell r="A476">
            <v>51287</v>
          </cell>
        </row>
        <row r="477">
          <cell r="A477">
            <v>51386</v>
          </cell>
        </row>
        <row r="478">
          <cell r="A478">
            <v>51421</v>
          </cell>
        </row>
        <row r="479">
          <cell r="A479">
            <v>51442</v>
          </cell>
        </row>
        <row r="480">
          <cell r="A480">
            <v>51455</v>
          </cell>
        </row>
        <row r="481">
          <cell r="A481">
            <v>51495</v>
          </cell>
        </row>
        <row r="482">
          <cell r="A482">
            <v>51502</v>
          </cell>
        </row>
        <row r="483">
          <cell r="A483">
            <v>51564</v>
          </cell>
        </row>
        <row r="484">
          <cell r="A484">
            <v>51565</v>
          </cell>
        </row>
        <row r="485">
          <cell r="A485">
            <v>51610</v>
          </cell>
        </row>
        <row r="486">
          <cell r="A486">
            <v>51612</v>
          </cell>
        </row>
        <row r="487">
          <cell r="A487">
            <v>51622</v>
          </cell>
        </row>
        <row r="488">
          <cell r="A488">
            <v>51672</v>
          </cell>
        </row>
        <row r="489">
          <cell r="A489">
            <v>51751</v>
          </cell>
        </row>
        <row r="490">
          <cell r="A490">
            <v>51786</v>
          </cell>
        </row>
        <row r="491">
          <cell r="A491">
            <v>51807</v>
          </cell>
        </row>
        <row r="492">
          <cell r="A492">
            <v>51820</v>
          </cell>
        </row>
        <row r="493">
          <cell r="A493">
            <v>51860</v>
          </cell>
        </row>
        <row r="494">
          <cell r="A494">
            <v>51867</v>
          </cell>
        </row>
        <row r="495">
          <cell r="A495">
            <v>51914</v>
          </cell>
        </row>
        <row r="496">
          <cell r="A496">
            <v>51915</v>
          </cell>
        </row>
        <row r="497">
          <cell r="A497">
            <v>51960</v>
          </cell>
        </row>
        <row r="498">
          <cell r="A498">
            <v>51977</v>
          </cell>
        </row>
        <row r="499">
          <cell r="A499">
            <v>51987</v>
          </cell>
        </row>
        <row r="500">
          <cell r="A500">
            <v>52022</v>
          </cell>
        </row>
        <row r="501">
          <cell r="A501">
            <v>52116</v>
          </cell>
        </row>
        <row r="502">
          <cell r="A502">
            <v>52151</v>
          </cell>
        </row>
        <row r="503">
          <cell r="A503">
            <v>52172</v>
          </cell>
        </row>
        <row r="504">
          <cell r="A504">
            <v>52185</v>
          </cell>
        </row>
        <row r="505">
          <cell r="A505">
            <v>52225</v>
          </cell>
        </row>
        <row r="506">
          <cell r="A506">
            <v>52232</v>
          </cell>
        </row>
        <row r="507">
          <cell r="A507">
            <v>52271</v>
          </cell>
        </row>
        <row r="508">
          <cell r="A508">
            <v>52272</v>
          </cell>
        </row>
        <row r="509">
          <cell r="A509">
            <v>52317</v>
          </cell>
        </row>
        <row r="510">
          <cell r="A510">
            <v>52342</v>
          </cell>
        </row>
        <row r="511">
          <cell r="A511">
            <v>52352</v>
          </cell>
        </row>
        <row r="512">
          <cell r="A512">
            <v>52379</v>
          </cell>
        </row>
        <row r="513">
          <cell r="A513">
            <v>52481</v>
          </cell>
        </row>
        <row r="514">
          <cell r="A514">
            <v>52516</v>
          </cell>
        </row>
        <row r="515">
          <cell r="A515">
            <v>52537</v>
          </cell>
        </row>
        <row r="516">
          <cell r="A516">
            <v>52550</v>
          </cell>
        </row>
        <row r="517">
          <cell r="A517">
            <v>52590</v>
          </cell>
        </row>
        <row r="518">
          <cell r="A518">
            <v>52597</v>
          </cell>
        </row>
        <row r="519">
          <cell r="A519">
            <v>52656</v>
          </cell>
        </row>
        <row r="520">
          <cell r="A520">
            <v>52657</v>
          </cell>
        </row>
        <row r="521">
          <cell r="A521">
            <v>52702</v>
          </cell>
        </row>
        <row r="522">
          <cell r="A522">
            <v>52708</v>
          </cell>
        </row>
        <row r="523">
          <cell r="A523">
            <v>52718</v>
          </cell>
        </row>
        <row r="524">
          <cell r="A524">
            <v>52764</v>
          </cell>
        </row>
        <row r="525">
          <cell r="A525">
            <v>52847</v>
          </cell>
        </row>
        <row r="526">
          <cell r="A526">
            <v>52882</v>
          </cell>
        </row>
        <row r="527">
          <cell r="A527">
            <v>52903</v>
          </cell>
        </row>
        <row r="528">
          <cell r="A528">
            <v>52916</v>
          </cell>
        </row>
        <row r="529">
          <cell r="A529">
            <v>52956</v>
          </cell>
        </row>
        <row r="530">
          <cell r="A530">
            <v>52963</v>
          </cell>
        </row>
        <row r="531">
          <cell r="A531">
            <v>53013</v>
          </cell>
        </row>
        <row r="532">
          <cell r="A532">
            <v>53014</v>
          </cell>
        </row>
        <row r="533">
          <cell r="A533">
            <v>53059</v>
          </cell>
        </row>
        <row r="534">
          <cell r="A534">
            <v>53073</v>
          </cell>
        </row>
        <row r="535">
          <cell r="A535">
            <v>53083</v>
          </cell>
        </row>
        <row r="536">
          <cell r="A536">
            <v>53121</v>
          </cell>
        </row>
        <row r="537">
          <cell r="A537">
            <v>53212</v>
          </cell>
        </row>
        <row r="538">
          <cell r="A538">
            <v>53247</v>
          </cell>
        </row>
        <row r="539">
          <cell r="A539">
            <v>53268</v>
          </cell>
        </row>
        <row r="540">
          <cell r="A540">
            <v>53281</v>
          </cell>
        </row>
        <row r="541">
          <cell r="A541">
            <v>53321</v>
          </cell>
        </row>
        <row r="542">
          <cell r="A542">
            <v>53328</v>
          </cell>
        </row>
        <row r="543">
          <cell r="A543">
            <v>53363</v>
          </cell>
        </row>
        <row r="544">
          <cell r="A544">
            <v>53364</v>
          </cell>
        </row>
        <row r="545">
          <cell r="A545">
            <v>53409</v>
          </cell>
        </row>
        <row r="546">
          <cell r="A546">
            <v>53438</v>
          </cell>
        </row>
        <row r="547">
          <cell r="A547">
            <v>53448</v>
          </cell>
        </row>
        <row r="548">
          <cell r="A548">
            <v>53471</v>
          </cell>
        </row>
        <row r="549">
          <cell r="A549">
            <v>53577</v>
          </cell>
        </row>
        <row r="550">
          <cell r="A550">
            <v>53612</v>
          </cell>
        </row>
        <row r="551">
          <cell r="A551">
            <v>53633</v>
          </cell>
        </row>
        <row r="552">
          <cell r="A552">
            <v>53646</v>
          </cell>
        </row>
        <row r="553">
          <cell r="A553">
            <v>53686</v>
          </cell>
        </row>
        <row r="554">
          <cell r="A554">
            <v>53693</v>
          </cell>
        </row>
        <row r="555">
          <cell r="A555">
            <v>53748</v>
          </cell>
        </row>
        <row r="556">
          <cell r="A556">
            <v>53749</v>
          </cell>
        </row>
        <row r="557">
          <cell r="A557">
            <v>53794</v>
          </cell>
        </row>
        <row r="558">
          <cell r="A558">
            <v>53803</v>
          </cell>
        </row>
        <row r="559">
          <cell r="A559">
            <v>53813</v>
          </cell>
        </row>
        <row r="560">
          <cell r="A560">
            <v>53856</v>
          </cell>
        </row>
        <row r="561">
          <cell r="A561">
            <v>53942</v>
          </cell>
        </row>
        <row r="562">
          <cell r="A562">
            <v>53977</v>
          </cell>
        </row>
        <row r="563">
          <cell r="A563">
            <v>53998</v>
          </cell>
        </row>
        <row r="564">
          <cell r="A564">
            <v>54011</v>
          </cell>
        </row>
        <row r="565">
          <cell r="A565">
            <v>54051</v>
          </cell>
        </row>
        <row r="566">
          <cell r="A566">
            <v>54058</v>
          </cell>
        </row>
        <row r="567">
          <cell r="A567">
            <v>54105</v>
          </cell>
        </row>
        <row r="568">
          <cell r="A568">
            <v>54106</v>
          </cell>
        </row>
        <row r="569">
          <cell r="A569">
            <v>54151</v>
          </cell>
        </row>
        <row r="570">
          <cell r="A570">
            <v>54169</v>
          </cell>
        </row>
        <row r="571">
          <cell r="A571">
            <v>54179</v>
          </cell>
        </row>
        <row r="572">
          <cell r="A572">
            <v>54213</v>
          </cell>
        </row>
        <row r="573">
          <cell r="A573">
            <v>54308</v>
          </cell>
        </row>
        <row r="574">
          <cell r="A574">
            <v>54343</v>
          </cell>
        </row>
        <row r="575">
          <cell r="A575">
            <v>54364</v>
          </cell>
        </row>
        <row r="576">
          <cell r="A576">
            <v>54377</v>
          </cell>
        </row>
        <row r="577">
          <cell r="A577">
            <v>54417</v>
          </cell>
        </row>
        <row r="578">
          <cell r="A578">
            <v>54424</v>
          </cell>
        </row>
        <row r="579">
          <cell r="A579">
            <v>54483</v>
          </cell>
        </row>
        <row r="580">
          <cell r="A580">
            <v>54484</v>
          </cell>
        </row>
        <row r="581">
          <cell r="A581">
            <v>54529</v>
          </cell>
        </row>
        <row r="582">
          <cell r="A582">
            <v>54534</v>
          </cell>
        </row>
        <row r="583">
          <cell r="A583">
            <v>54544</v>
          </cell>
        </row>
        <row r="584">
          <cell r="A584">
            <v>54591</v>
          </cell>
        </row>
        <row r="585">
          <cell r="A585">
            <v>54673</v>
          </cell>
        </row>
        <row r="586">
          <cell r="A586">
            <v>54708</v>
          </cell>
        </row>
        <row r="587">
          <cell r="A587">
            <v>54729</v>
          </cell>
        </row>
        <row r="588">
          <cell r="A588">
            <v>54742</v>
          </cell>
        </row>
        <row r="589">
          <cell r="A589">
            <v>54782</v>
          </cell>
        </row>
        <row r="590">
          <cell r="A590">
            <v>54789</v>
          </cell>
        </row>
        <row r="591">
          <cell r="A591">
            <v>54840</v>
          </cell>
        </row>
        <row r="592">
          <cell r="A592">
            <v>54841</v>
          </cell>
        </row>
        <row r="593">
          <cell r="A593">
            <v>54886</v>
          </cell>
        </row>
        <row r="594">
          <cell r="A594">
            <v>54899</v>
          </cell>
        </row>
        <row r="595">
          <cell r="A595">
            <v>54909</v>
          </cell>
        </row>
        <row r="596">
          <cell r="A596">
            <v>54948</v>
          </cell>
        </row>
        <row r="597">
          <cell r="A597">
            <v>55038</v>
          </cell>
        </row>
        <row r="598">
          <cell r="A598">
            <v>55073</v>
          </cell>
        </row>
        <row r="599">
          <cell r="A599">
            <v>55094</v>
          </cell>
        </row>
        <row r="600">
          <cell r="A600">
            <v>55107</v>
          </cell>
        </row>
        <row r="601">
          <cell r="A601">
            <v>55147</v>
          </cell>
        </row>
        <row r="602">
          <cell r="A602">
            <v>55154</v>
          </cell>
        </row>
        <row r="603">
          <cell r="A603">
            <v>55197</v>
          </cell>
        </row>
        <row r="604">
          <cell r="A604">
            <v>55198</v>
          </cell>
        </row>
        <row r="605">
          <cell r="A605">
            <v>55243</v>
          </cell>
        </row>
        <row r="606">
          <cell r="A606">
            <v>55264</v>
          </cell>
        </row>
        <row r="607">
          <cell r="A607">
            <v>55274</v>
          </cell>
        </row>
        <row r="608">
          <cell r="A608">
            <v>55305</v>
          </cell>
        </row>
        <row r="609">
          <cell r="A609">
            <v>55403</v>
          </cell>
        </row>
        <row r="610">
          <cell r="A610">
            <v>55438</v>
          </cell>
        </row>
        <row r="611">
          <cell r="A611">
            <v>55459</v>
          </cell>
        </row>
        <row r="612">
          <cell r="A612">
            <v>55472</v>
          </cell>
        </row>
        <row r="613">
          <cell r="A613">
            <v>55512</v>
          </cell>
        </row>
        <row r="614">
          <cell r="A614">
            <v>55519</v>
          </cell>
        </row>
        <row r="615">
          <cell r="A615">
            <v>55582</v>
          </cell>
        </row>
        <row r="616">
          <cell r="A616">
            <v>55583</v>
          </cell>
        </row>
        <row r="617">
          <cell r="A617">
            <v>55628</v>
          </cell>
        </row>
        <row r="618">
          <cell r="A618">
            <v>55630</v>
          </cell>
        </row>
        <row r="619">
          <cell r="A619">
            <v>55640</v>
          </cell>
        </row>
        <row r="620">
          <cell r="A620">
            <v>55690</v>
          </cell>
        </row>
        <row r="621">
          <cell r="A621">
            <v>55769</v>
          </cell>
        </row>
        <row r="622">
          <cell r="A622">
            <v>55804</v>
          </cell>
        </row>
        <row r="623">
          <cell r="A623">
            <v>55825</v>
          </cell>
        </row>
        <row r="624">
          <cell r="A624">
            <v>55838</v>
          </cell>
        </row>
        <row r="625">
          <cell r="A625">
            <v>55878</v>
          </cell>
        </row>
        <row r="626">
          <cell r="A626">
            <v>55885</v>
          </cell>
        </row>
        <row r="627">
          <cell r="A627">
            <v>55932</v>
          </cell>
        </row>
        <row r="628">
          <cell r="A628">
            <v>55933</v>
          </cell>
        </row>
        <row r="629">
          <cell r="A629">
            <v>55978</v>
          </cell>
        </row>
        <row r="630">
          <cell r="A630">
            <v>55995</v>
          </cell>
        </row>
        <row r="631">
          <cell r="A631">
            <v>56005</v>
          </cell>
        </row>
        <row r="632">
          <cell r="A632">
            <v>56040</v>
          </cell>
        </row>
        <row r="633">
          <cell r="A633">
            <v>56134</v>
          </cell>
        </row>
        <row r="634">
          <cell r="A634">
            <v>56169</v>
          </cell>
        </row>
        <row r="635">
          <cell r="A635">
            <v>56190</v>
          </cell>
        </row>
        <row r="636">
          <cell r="A636">
            <v>56203</v>
          </cell>
        </row>
        <row r="637">
          <cell r="A637">
            <v>56243</v>
          </cell>
        </row>
        <row r="638">
          <cell r="A638">
            <v>56250</v>
          </cell>
        </row>
        <row r="639">
          <cell r="A639">
            <v>56289</v>
          </cell>
        </row>
        <row r="640">
          <cell r="A640">
            <v>56290</v>
          </cell>
        </row>
        <row r="641">
          <cell r="A641">
            <v>56335</v>
          </cell>
        </row>
        <row r="642">
          <cell r="A642">
            <v>56360</v>
          </cell>
        </row>
        <row r="643">
          <cell r="A643">
            <v>56370</v>
          </cell>
        </row>
        <row r="644">
          <cell r="A644">
            <v>56397</v>
          </cell>
        </row>
        <row r="645">
          <cell r="A645">
            <v>56499</v>
          </cell>
        </row>
        <row r="646">
          <cell r="A646">
            <v>56534</v>
          </cell>
        </row>
        <row r="647">
          <cell r="A647">
            <v>56555</v>
          </cell>
        </row>
        <row r="648">
          <cell r="A648">
            <v>56568</v>
          </cell>
        </row>
        <row r="649">
          <cell r="A649">
            <v>56608</v>
          </cell>
        </row>
        <row r="650">
          <cell r="A650">
            <v>56615</v>
          </cell>
        </row>
        <row r="651">
          <cell r="A651">
            <v>56674</v>
          </cell>
        </row>
        <row r="652">
          <cell r="A652">
            <v>56675</v>
          </cell>
        </row>
        <row r="653">
          <cell r="A653">
            <v>56720</v>
          </cell>
        </row>
        <row r="654">
          <cell r="A654">
            <v>56725</v>
          </cell>
        </row>
        <row r="655">
          <cell r="A655">
            <v>56735</v>
          </cell>
        </row>
        <row r="656">
          <cell r="A656">
            <v>56782</v>
          </cell>
        </row>
        <row r="657">
          <cell r="A657">
            <v>56864</v>
          </cell>
        </row>
        <row r="658">
          <cell r="A658">
            <v>56899</v>
          </cell>
        </row>
        <row r="659">
          <cell r="A659">
            <v>56920</v>
          </cell>
        </row>
        <row r="660">
          <cell r="A660">
            <v>56933</v>
          </cell>
        </row>
        <row r="661">
          <cell r="A661">
            <v>56973</v>
          </cell>
        </row>
        <row r="662">
          <cell r="A662">
            <v>56980</v>
          </cell>
        </row>
        <row r="663">
          <cell r="A663">
            <v>57024</v>
          </cell>
        </row>
        <row r="664">
          <cell r="A664">
            <v>57025</v>
          </cell>
        </row>
        <row r="665">
          <cell r="A665">
            <v>57070</v>
          </cell>
        </row>
        <row r="666">
          <cell r="A666">
            <v>57091</v>
          </cell>
        </row>
        <row r="667">
          <cell r="A667">
            <v>57101</v>
          </cell>
        </row>
        <row r="668">
          <cell r="A668">
            <v>57132</v>
          </cell>
        </row>
        <row r="669">
          <cell r="A669">
            <v>57230</v>
          </cell>
        </row>
        <row r="670">
          <cell r="A670">
            <v>57265</v>
          </cell>
        </row>
        <row r="671">
          <cell r="A671">
            <v>57286</v>
          </cell>
        </row>
        <row r="672">
          <cell r="A672">
            <v>57299</v>
          </cell>
        </row>
        <row r="673">
          <cell r="A673">
            <v>57339</v>
          </cell>
        </row>
        <row r="674">
          <cell r="A674">
            <v>57346</v>
          </cell>
        </row>
        <row r="675">
          <cell r="A675">
            <v>57409</v>
          </cell>
        </row>
        <row r="676">
          <cell r="A676">
            <v>57410</v>
          </cell>
        </row>
        <row r="677">
          <cell r="A677">
            <v>57455</v>
          </cell>
        </row>
        <row r="678">
          <cell r="A678">
            <v>57456</v>
          </cell>
        </row>
        <row r="679">
          <cell r="A679">
            <v>57466</v>
          </cell>
        </row>
        <row r="680">
          <cell r="A680">
            <v>57517</v>
          </cell>
        </row>
        <row r="681">
          <cell r="A681">
            <v>57595</v>
          </cell>
        </row>
        <row r="682">
          <cell r="A682">
            <v>57630</v>
          </cell>
        </row>
        <row r="683">
          <cell r="A683">
            <v>57651</v>
          </cell>
        </row>
        <row r="684">
          <cell r="A684">
            <v>57664</v>
          </cell>
        </row>
        <row r="685">
          <cell r="A685">
            <v>57704</v>
          </cell>
        </row>
        <row r="686">
          <cell r="A686">
            <v>57711</v>
          </cell>
        </row>
        <row r="687">
          <cell r="A687">
            <v>57766</v>
          </cell>
        </row>
        <row r="688">
          <cell r="A688">
            <v>57767</v>
          </cell>
        </row>
        <row r="689">
          <cell r="A689">
            <v>57812</v>
          </cell>
        </row>
        <row r="690">
          <cell r="A690">
            <v>57821</v>
          </cell>
        </row>
        <row r="691">
          <cell r="A691">
            <v>57831</v>
          </cell>
        </row>
        <row r="692">
          <cell r="A692">
            <v>57874</v>
          </cell>
        </row>
        <row r="693">
          <cell r="A693">
            <v>57960</v>
          </cell>
        </row>
        <row r="694">
          <cell r="A694">
            <v>57995</v>
          </cell>
        </row>
        <row r="695">
          <cell r="A695">
            <v>58016</v>
          </cell>
        </row>
        <row r="696">
          <cell r="A696">
            <v>58029</v>
          </cell>
        </row>
        <row r="697">
          <cell r="A697">
            <v>58069</v>
          </cell>
        </row>
        <row r="698">
          <cell r="A698">
            <v>58076</v>
          </cell>
        </row>
        <row r="699">
          <cell r="A699">
            <v>58116</v>
          </cell>
        </row>
        <row r="700">
          <cell r="A700">
            <v>58117</v>
          </cell>
        </row>
        <row r="701">
          <cell r="A701">
            <v>58162</v>
          </cell>
        </row>
        <row r="702">
          <cell r="A702">
            <v>58186</v>
          </cell>
        </row>
        <row r="703">
          <cell r="A703">
            <v>58196</v>
          </cell>
        </row>
        <row r="704">
          <cell r="A704">
            <v>58224</v>
          </cell>
        </row>
        <row r="705">
          <cell r="A705">
            <v>58325</v>
          </cell>
        </row>
        <row r="706">
          <cell r="A706">
            <v>58360</v>
          </cell>
        </row>
        <row r="707">
          <cell r="A707">
            <v>58381</v>
          </cell>
        </row>
        <row r="708">
          <cell r="A708">
            <v>58394</v>
          </cell>
        </row>
        <row r="709">
          <cell r="A709">
            <v>58434</v>
          </cell>
        </row>
        <row r="710">
          <cell r="A710">
            <v>58441</v>
          </cell>
        </row>
        <row r="711">
          <cell r="A711">
            <v>58501</v>
          </cell>
        </row>
        <row r="712">
          <cell r="A712">
            <v>58502</v>
          </cell>
        </row>
        <row r="713">
          <cell r="A713">
            <v>58547</v>
          </cell>
        </row>
        <row r="714">
          <cell r="A714">
            <v>58552</v>
          </cell>
        </row>
        <row r="715">
          <cell r="A715">
            <v>58562</v>
          </cell>
        </row>
        <row r="716">
          <cell r="A716">
            <v>58609</v>
          </cell>
        </row>
        <row r="717">
          <cell r="A717">
            <v>58691</v>
          </cell>
        </row>
        <row r="718">
          <cell r="A718">
            <v>58726</v>
          </cell>
        </row>
        <row r="719">
          <cell r="A719">
            <v>58747</v>
          </cell>
        </row>
        <row r="720">
          <cell r="A720">
            <v>58760</v>
          </cell>
        </row>
        <row r="721">
          <cell r="A721">
            <v>58800</v>
          </cell>
        </row>
        <row r="722">
          <cell r="A722">
            <v>58807</v>
          </cell>
        </row>
        <row r="723">
          <cell r="A723">
            <v>58858</v>
          </cell>
        </row>
        <row r="724">
          <cell r="A724">
            <v>58859</v>
          </cell>
        </row>
        <row r="725">
          <cell r="A725">
            <v>58904</v>
          </cell>
        </row>
        <row r="726">
          <cell r="A726">
            <v>58917</v>
          </cell>
        </row>
        <row r="727">
          <cell r="A727">
            <v>58927</v>
          </cell>
        </row>
        <row r="728">
          <cell r="A728">
            <v>58966</v>
          </cell>
        </row>
        <row r="729">
          <cell r="A729">
            <v>59056</v>
          </cell>
        </row>
        <row r="730">
          <cell r="A730">
            <v>59091</v>
          </cell>
        </row>
        <row r="731">
          <cell r="A731">
            <v>59112</v>
          </cell>
        </row>
        <row r="732">
          <cell r="A732">
            <v>59125</v>
          </cell>
        </row>
        <row r="733">
          <cell r="A733">
            <v>59165</v>
          </cell>
        </row>
        <row r="734">
          <cell r="A734">
            <v>59172</v>
          </cell>
        </row>
        <row r="735">
          <cell r="A735">
            <v>59208</v>
          </cell>
        </row>
        <row r="736">
          <cell r="A736">
            <v>59209</v>
          </cell>
        </row>
        <row r="737">
          <cell r="A737">
            <v>59254</v>
          </cell>
        </row>
        <row r="738">
          <cell r="A738">
            <v>59282</v>
          </cell>
        </row>
        <row r="739">
          <cell r="A739">
            <v>59292</v>
          </cell>
        </row>
        <row r="740">
          <cell r="A740">
            <v>59316</v>
          </cell>
        </row>
        <row r="741">
          <cell r="A741">
            <v>59421</v>
          </cell>
        </row>
        <row r="742">
          <cell r="A742">
            <v>59456</v>
          </cell>
        </row>
        <row r="743">
          <cell r="A743">
            <v>59477</v>
          </cell>
        </row>
        <row r="744">
          <cell r="A744">
            <v>59490</v>
          </cell>
        </row>
        <row r="745">
          <cell r="A745">
            <v>59530</v>
          </cell>
        </row>
        <row r="746">
          <cell r="A746">
            <v>59537</v>
          </cell>
        </row>
        <row r="747">
          <cell r="A747">
            <v>59593</v>
          </cell>
        </row>
        <row r="748">
          <cell r="A748">
            <v>59594</v>
          </cell>
        </row>
        <row r="749">
          <cell r="A749">
            <v>59639</v>
          </cell>
        </row>
        <row r="750">
          <cell r="A750">
            <v>59647</v>
          </cell>
        </row>
        <row r="751">
          <cell r="A751">
            <v>59657</v>
          </cell>
        </row>
        <row r="752">
          <cell r="A752">
            <v>59701</v>
          </cell>
        </row>
        <row r="753">
          <cell r="A753">
            <v>59786</v>
          </cell>
        </row>
        <row r="754">
          <cell r="A754">
            <v>59821</v>
          </cell>
        </row>
        <row r="755">
          <cell r="A755">
            <v>59842</v>
          </cell>
        </row>
        <row r="756">
          <cell r="A756">
            <v>59855</v>
          </cell>
        </row>
        <row r="757">
          <cell r="A757">
            <v>59895</v>
          </cell>
        </row>
        <row r="758">
          <cell r="A758">
            <v>59902</v>
          </cell>
        </row>
        <row r="759">
          <cell r="A759">
            <v>59950</v>
          </cell>
        </row>
        <row r="760">
          <cell r="A760">
            <v>59951</v>
          </cell>
        </row>
        <row r="761">
          <cell r="A761">
            <v>59996</v>
          </cell>
        </row>
        <row r="762">
          <cell r="A762">
            <v>60013</v>
          </cell>
        </row>
        <row r="763">
          <cell r="A763">
            <v>60023</v>
          </cell>
        </row>
        <row r="764">
          <cell r="A764">
            <v>60058</v>
          </cell>
        </row>
        <row r="765">
          <cell r="A765">
            <v>60152</v>
          </cell>
        </row>
        <row r="766">
          <cell r="A766">
            <v>60187</v>
          </cell>
        </row>
        <row r="767">
          <cell r="A767">
            <v>60208</v>
          </cell>
        </row>
        <row r="768">
          <cell r="A768">
            <v>60221</v>
          </cell>
        </row>
        <row r="769">
          <cell r="A769">
            <v>60261</v>
          </cell>
        </row>
        <row r="770">
          <cell r="A770">
            <v>60268</v>
          </cell>
        </row>
        <row r="771">
          <cell r="A771">
            <v>60307</v>
          </cell>
        </row>
        <row r="772">
          <cell r="A772">
            <v>60308</v>
          </cell>
        </row>
        <row r="773">
          <cell r="A773">
            <v>60353</v>
          </cell>
        </row>
        <row r="774">
          <cell r="A774">
            <v>60378</v>
          </cell>
        </row>
        <row r="775">
          <cell r="A775">
            <v>60388</v>
          </cell>
        </row>
        <row r="776">
          <cell r="A776">
            <v>60415</v>
          </cell>
        </row>
        <row r="777">
          <cell r="A777">
            <v>60517</v>
          </cell>
        </row>
        <row r="778">
          <cell r="A778">
            <v>60552</v>
          </cell>
        </row>
        <row r="779">
          <cell r="A779">
            <v>60573</v>
          </cell>
        </row>
        <row r="780">
          <cell r="A780">
            <v>60586</v>
          </cell>
        </row>
        <row r="781">
          <cell r="A781">
            <v>60626</v>
          </cell>
        </row>
        <row r="782">
          <cell r="A782">
            <v>60633</v>
          </cell>
        </row>
        <row r="783">
          <cell r="A783">
            <v>60685</v>
          </cell>
        </row>
        <row r="784">
          <cell r="A784">
            <v>60686</v>
          </cell>
        </row>
        <row r="785">
          <cell r="A785">
            <v>60731</v>
          </cell>
        </row>
        <row r="786">
          <cell r="A786">
            <v>60743</v>
          </cell>
        </row>
        <row r="787">
          <cell r="A787">
            <v>60753</v>
          </cell>
        </row>
        <row r="788">
          <cell r="A788">
            <v>60793</v>
          </cell>
        </row>
        <row r="789">
          <cell r="A789">
            <v>60882</v>
          </cell>
        </row>
        <row r="790">
          <cell r="A790">
            <v>60917</v>
          </cell>
        </row>
        <row r="791">
          <cell r="A791">
            <v>60938</v>
          </cell>
        </row>
        <row r="792">
          <cell r="A792">
            <v>60951</v>
          </cell>
        </row>
        <row r="793">
          <cell r="A793">
            <v>60991</v>
          </cell>
        </row>
        <row r="794">
          <cell r="A794">
            <v>60998</v>
          </cell>
        </row>
        <row r="795">
          <cell r="A795">
            <v>61042</v>
          </cell>
        </row>
        <row r="796">
          <cell r="A796">
            <v>61043</v>
          </cell>
        </row>
        <row r="797">
          <cell r="A797">
            <v>61088</v>
          </cell>
        </row>
        <row r="798">
          <cell r="A798">
            <v>61108</v>
          </cell>
        </row>
        <row r="799">
          <cell r="A799">
            <v>61118</v>
          </cell>
        </row>
        <row r="800">
          <cell r="A800">
            <v>61150</v>
          </cell>
        </row>
        <row r="801">
          <cell r="A801">
            <v>61247</v>
          </cell>
        </row>
        <row r="802">
          <cell r="A802">
            <v>61282</v>
          </cell>
        </row>
        <row r="803">
          <cell r="A803">
            <v>61303</v>
          </cell>
        </row>
        <row r="804">
          <cell r="A804">
            <v>61316</v>
          </cell>
        </row>
        <row r="805">
          <cell r="A805">
            <v>61356</v>
          </cell>
        </row>
        <row r="806">
          <cell r="A806">
            <v>61363</v>
          </cell>
        </row>
        <row r="807">
          <cell r="A807">
            <v>61427</v>
          </cell>
        </row>
        <row r="808">
          <cell r="A808">
            <v>61428</v>
          </cell>
        </row>
        <row r="809">
          <cell r="A809">
            <v>61473</v>
          </cell>
        </row>
        <row r="810">
          <cell r="A810">
            <v>61474</v>
          </cell>
        </row>
        <row r="811">
          <cell r="A811">
            <v>61484</v>
          </cell>
        </row>
        <row r="812">
          <cell r="A812">
            <v>61535</v>
          </cell>
        </row>
        <row r="813">
          <cell r="A813">
            <v>61613</v>
          </cell>
        </row>
        <row r="814">
          <cell r="A814">
            <v>61648</v>
          </cell>
        </row>
        <row r="815">
          <cell r="A815">
            <v>61669</v>
          </cell>
        </row>
        <row r="816">
          <cell r="A816">
            <v>61682</v>
          </cell>
        </row>
        <row r="817">
          <cell r="A817">
            <v>61722</v>
          </cell>
        </row>
        <row r="818">
          <cell r="A818">
            <v>61729</v>
          </cell>
        </row>
        <row r="819">
          <cell r="A819">
            <v>61784</v>
          </cell>
        </row>
        <row r="820">
          <cell r="A820">
            <v>61785</v>
          </cell>
        </row>
        <row r="821">
          <cell r="A821">
            <v>61830</v>
          </cell>
        </row>
        <row r="822">
          <cell r="A822">
            <v>61839</v>
          </cell>
        </row>
        <row r="823">
          <cell r="A823">
            <v>61849</v>
          </cell>
        </row>
        <row r="824">
          <cell r="A824">
            <v>61892</v>
          </cell>
        </row>
        <row r="825">
          <cell r="A825">
            <v>61978</v>
          </cell>
        </row>
        <row r="826">
          <cell r="A826">
            <v>62013</v>
          </cell>
        </row>
        <row r="827">
          <cell r="A827">
            <v>62034</v>
          </cell>
        </row>
        <row r="828">
          <cell r="A828">
            <v>62047</v>
          </cell>
        </row>
        <row r="829">
          <cell r="A829">
            <v>62087</v>
          </cell>
        </row>
        <row r="830">
          <cell r="A830">
            <v>62094</v>
          </cell>
        </row>
        <row r="831">
          <cell r="A831">
            <v>62134</v>
          </cell>
        </row>
        <row r="832">
          <cell r="A832">
            <v>62135</v>
          </cell>
        </row>
        <row r="833">
          <cell r="A833">
            <v>62180</v>
          </cell>
        </row>
        <row r="834">
          <cell r="A834">
            <v>62204</v>
          </cell>
        </row>
        <row r="835">
          <cell r="A835">
            <v>62214</v>
          </cell>
        </row>
        <row r="836">
          <cell r="A836">
            <v>62242</v>
          </cell>
        </row>
        <row r="837">
          <cell r="A837">
            <v>62343</v>
          </cell>
        </row>
        <row r="838">
          <cell r="A838">
            <v>62378</v>
          </cell>
        </row>
        <row r="839">
          <cell r="A839">
            <v>62399</v>
          </cell>
        </row>
        <row r="840">
          <cell r="A840">
            <v>62412</v>
          </cell>
        </row>
        <row r="841">
          <cell r="A841">
            <v>62452</v>
          </cell>
        </row>
        <row r="842">
          <cell r="A842">
            <v>62459</v>
          </cell>
        </row>
        <row r="843">
          <cell r="A843">
            <v>62519</v>
          </cell>
        </row>
        <row r="844">
          <cell r="A844">
            <v>62520</v>
          </cell>
        </row>
        <row r="845">
          <cell r="A845">
            <v>62565</v>
          </cell>
        </row>
        <row r="846">
          <cell r="A846">
            <v>62569</v>
          </cell>
        </row>
        <row r="847">
          <cell r="A847">
            <v>62579</v>
          </cell>
        </row>
        <row r="848">
          <cell r="A848">
            <v>62627</v>
          </cell>
        </row>
        <row r="849">
          <cell r="A849">
            <v>62708</v>
          </cell>
        </row>
        <row r="850">
          <cell r="A850">
            <v>62743</v>
          </cell>
        </row>
        <row r="851">
          <cell r="A851">
            <v>62764</v>
          </cell>
        </row>
        <row r="852">
          <cell r="A852">
            <v>62777</v>
          </cell>
        </row>
        <row r="853">
          <cell r="A853">
            <v>62817</v>
          </cell>
        </row>
        <row r="854">
          <cell r="A854">
            <v>62824</v>
          </cell>
        </row>
        <row r="855">
          <cell r="A855">
            <v>62876</v>
          </cell>
        </row>
        <row r="856">
          <cell r="A856">
            <v>62877</v>
          </cell>
        </row>
        <row r="857">
          <cell r="A857">
            <v>62922</v>
          </cell>
        </row>
        <row r="858">
          <cell r="A858">
            <v>62935</v>
          </cell>
        </row>
        <row r="859">
          <cell r="A859">
            <v>62945</v>
          </cell>
        </row>
        <row r="860">
          <cell r="A860">
            <v>62984</v>
          </cell>
        </row>
        <row r="861">
          <cell r="A861">
            <v>63074</v>
          </cell>
        </row>
        <row r="862">
          <cell r="A862">
            <v>63109</v>
          </cell>
        </row>
        <row r="863">
          <cell r="A863">
            <v>63130</v>
          </cell>
        </row>
        <row r="864">
          <cell r="A864">
            <v>63143</v>
          </cell>
        </row>
        <row r="865">
          <cell r="A865">
            <v>63183</v>
          </cell>
        </row>
        <row r="866">
          <cell r="A866">
            <v>63190</v>
          </cell>
        </row>
        <row r="867">
          <cell r="A867">
            <v>63226</v>
          </cell>
        </row>
        <row r="868">
          <cell r="A868">
            <v>63227</v>
          </cell>
        </row>
        <row r="869">
          <cell r="A869">
            <v>63272</v>
          </cell>
        </row>
        <row r="870">
          <cell r="A870">
            <v>63300</v>
          </cell>
        </row>
        <row r="871">
          <cell r="A871">
            <v>63310</v>
          </cell>
        </row>
        <row r="872">
          <cell r="A872">
            <v>63334</v>
          </cell>
        </row>
        <row r="873">
          <cell r="A873">
            <v>63439</v>
          </cell>
        </row>
        <row r="874">
          <cell r="A874">
            <v>63474</v>
          </cell>
        </row>
        <row r="875">
          <cell r="A875">
            <v>63495</v>
          </cell>
        </row>
        <row r="876">
          <cell r="A876">
            <v>63508</v>
          </cell>
        </row>
        <row r="877">
          <cell r="A877">
            <v>63548</v>
          </cell>
        </row>
        <row r="878">
          <cell r="A878">
            <v>63555</v>
          </cell>
        </row>
        <row r="879">
          <cell r="A879">
            <v>63611</v>
          </cell>
        </row>
        <row r="880">
          <cell r="A880">
            <v>63612</v>
          </cell>
        </row>
        <row r="881">
          <cell r="A881">
            <v>63657</v>
          </cell>
        </row>
        <row r="882">
          <cell r="A882">
            <v>63665</v>
          </cell>
        </row>
        <row r="883">
          <cell r="A883">
            <v>63675</v>
          </cell>
        </row>
        <row r="884">
          <cell r="A884">
            <v>63719</v>
          </cell>
        </row>
        <row r="885">
          <cell r="A885">
            <v>63804</v>
          </cell>
        </row>
        <row r="886">
          <cell r="A886">
            <v>63839</v>
          </cell>
        </row>
        <row r="887">
          <cell r="A887">
            <v>63860</v>
          </cell>
        </row>
        <row r="888">
          <cell r="A888">
            <v>63873</v>
          </cell>
        </row>
        <row r="889">
          <cell r="A889">
            <v>63913</v>
          </cell>
        </row>
        <row r="890">
          <cell r="A890">
            <v>63920</v>
          </cell>
        </row>
        <row r="891">
          <cell r="A891">
            <v>63968</v>
          </cell>
        </row>
        <row r="892">
          <cell r="A892">
            <v>63969</v>
          </cell>
        </row>
        <row r="893">
          <cell r="A893">
            <v>64014</v>
          </cell>
        </row>
        <row r="894">
          <cell r="A894">
            <v>64030</v>
          </cell>
        </row>
        <row r="895">
          <cell r="A895">
            <v>64040</v>
          </cell>
        </row>
        <row r="896">
          <cell r="A896">
            <v>64076</v>
          </cell>
        </row>
        <row r="897">
          <cell r="A897">
            <v>64169</v>
          </cell>
        </row>
        <row r="898">
          <cell r="A898">
            <v>64204</v>
          </cell>
        </row>
        <row r="899">
          <cell r="A899">
            <v>64225</v>
          </cell>
        </row>
        <row r="900">
          <cell r="A900">
            <v>64238</v>
          </cell>
        </row>
        <row r="901">
          <cell r="A901">
            <v>64278</v>
          </cell>
        </row>
        <row r="902">
          <cell r="A902">
            <v>64285</v>
          </cell>
        </row>
        <row r="903">
          <cell r="A903">
            <v>64346</v>
          </cell>
        </row>
        <row r="904">
          <cell r="A904">
            <v>64347</v>
          </cell>
        </row>
        <row r="905">
          <cell r="A905">
            <v>64392</v>
          </cell>
        </row>
        <row r="906">
          <cell r="A906">
            <v>64396</v>
          </cell>
        </row>
        <row r="907">
          <cell r="A907">
            <v>64406</v>
          </cell>
        </row>
        <row r="908">
          <cell r="A908">
            <v>64454</v>
          </cell>
        </row>
        <row r="909">
          <cell r="A909">
            <v>64535</v>
          </cell>
        </row>
        <row r="910">
          <cell r="A910">
            <v>64570</v>
          </cell>
        </row>
        <row r="911">
          <cell r="A911">
            <v>64591</v>
          </cell>
        </row>
        <row r="912">
          <cell r="A912">
            <v>64604</v>
          </cell>
        </row>
        <row r="913">
          <cell r="A913">
            <v>64644</v>
          </cell>
        </row>
        <row r="914">
          <cell r="A914">
            <v>64651</v>
          </cell>
        </row>
        <row r="915">
          <cell r="A915">
            <v>64703</v>
          </cell>
        </row>
        <row r="916">
          <cell r="A916">
            <v>64704</v>
          </cell>
        </row>
        <row r="917">
          <cell r="A917">
            <v>64749</v>
          </cell>
        </row>
        <row r="918">
          <cell r="A918">
            <v>64761</v>
          </cell>
        </row>
        <row r="919">
          <cell r="A919">
            <v>64771</v>
          </cell>
        </row>
        <row r="920">
          <cell r="A920">
            <v>64811</v>
          </cell>
        </row>
        <row r="921">
          <cell r="A921">
            <v>64900</v>
          </cell>
        </row>
        <row r="922">
          <cell r="A922">
            <v>64935</v>
          </cell>
        </row>
        <row r="923">
          <cell r="A923">
            <v>64956</v>
          </cell>
        </row>
        <row r="924">
          <cell r="A924">
            <v>64969</v>
          </cell>
        </row>
        <row r="925">
          <cell r="A925">
            <v>65009</v>
          </cell>
        </row>
        <row r="926">
          <cell r="A926">
            <v>65016</v>
          </cell>
        </row>
        <row r="927">
          <cell r="A927">
            <v>65060</v>
          </cell>
        </row>
        <row r="928">
          <cell r="A928">
            <v>65061</v>
          </cell>
        </row>
        <row r="929">
          <cell r="A929">
            <v>65106</v>
          </cell>
        </row>
        <row r="930">
          <cell r="A930">
            <v>65126</v>
          </cell>
        </row>
        <row r="931">
          <cell r="A931">
            <v>65136</v>
          </cell>
        </row>
        <row r="932">
          <cell r="A932">
            <v>65168</v>
          </cell>
        </row>
        <row r="933">
          <cell r="A933">
            <v>65265</v>
          </cell>
        </row>
        <row r="934">
          <cell r="A934">
            <v>65300</v>
          </cell>
        </row>
        <row r="935">
          <cell r="A935">
            <v>65321</v>
          </cell>
        </row>
        <row r="936">
          <cell r="A936">
            <v>65334</v>
          </cell>
        </row>
        <row r="937">
          <cell r="A937">
            <v>65374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tório Exto"/>
      <sheetName val="Relatório Gafisa"/>
      <sheetName val="MonitorBase"/>
      <sheetName val="Monitor"/>
      <sheetName val="Infos Estáticas"/>
      <sheetName val="Infos Dinâmicas Mensais"/>
      <sheetName val="Posição RBR"/>
      <sheetName val="Compras e Vendas"/>
      <sheetName val="PL Fundos e Histórico"/>
      <sheetName val="Rel. Mensal HG_1"/>
      <sheetName val="Rel. Mensal HY_1"/>
      <sheetName val="Rel. Mensal SOPP_1"/>
      <sheetName val="Tático+Liquidez_HG"/>
      <sheetName val="Tático+Liquidez_HY"/>
      <sheetName val="Tático+Liquidez_SOPP"/>
      <sheetName val="Rel. Mensal HG_2"/>
      <sheetName val="Rel. Mensal HY_2"/>
      <sheetName val="Rel. Mensal SOPP_2"/>
      <sheetName val="Resultado HG"/>
      <sheetName val="Resultado HY"/>
      <sheetName val="Resultado SOPP"/>
      <sheetName val="Gráficos HG"/>
      <sheetName val="Gráficos HY"/>
      <sheetName val="Gráficos SOPP"/>
      <sheetName val="Garantias"/>
      <sheetName val="Recebíveis"/>
      <sheetName val="Fundo de Reserva"/>
      <sheetName val="Vendas"/>
      <sheetName val="Outros Covenants"/>
      <sheetName val="Cálculo de Covenants Móveis"/>
      <sheetName val="Pré-Acompanhamento"/>
      <sheetName val="Lista de Covenants"/>
      <sheetName val="Auxiliar"/>
      <sheetName val="CDI"/>
      <sheetName val="NTNB"/>
      <sheetName val="Feri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2">
          <cell r="A2">
            <v>36892</v>
          </cell>
        </row>
        <row r="3">
          <cell r="A3">
            <v>36948</v>
          </cell>
        </row>
        <row r="4">
          <cell r="A4">
            <v>36949</v>
          </cell>
        </row>
        <row r="5">
          <cell r="A5">
            <v>36994</v>
          </cell>
        </row>
        <row r="6">
          <cell r="A6">
            <v>37002</v>
          </cell>
        </row>
        <row r="7">
          <cell r="A7">
            <v>37012</v>
          </cell>
        </row>
        <row r="8">
          <cell r="A8">
            <v>37056</v>
          </cell>
        </row>
        <row r="9">
          <cell r="A9">
            <v>37141</v>
          </cell>
        </row>
        <row r="10">
          <cell r="A10">
            <v>37176</v>
          </cell>
        </row>
        <row r="11">
          <cell r="A11">
            <v>37197</v>
          </cell>
        </row>
        <row r="12">
          <cell r="A12">
            <v>37210</v>
          </cell>
        </row>
        <row r="13">
          <cell r="A13">
            <v>37250</v>
          </cell>
        </row>
        <row r="14">
          <cell r="A14">
            <v>37257</v>
          </cell>
        </row>
        <row r="15">
          <cell r="A15">
            <v>37298</v>
          </cell>
        </row>
        <row r="16">
          <cell r="A16">
            <v>37299</v>
          </cell>
        </row>
        <row r="17">
          <cell r="A17">
            <v>37344</v>
          </cell>
        </row>
        <row r="18">
          <cell r="A18">
            <v>37367</v>
          </cell>
        </row>
        <row r="19">
          <cell r="A19">
            <v>37377</v>
          </cell>
        </row>
        <row r="20">
          <cell r="A20">
            <v>37406</v>
          </cell>
        </row>
        <row r="21">
          <cell r="A21">
            <v>37506</v>
          </cell>
        </row>
        <row r="22">
          <cell r="A22">
            <v>37541</v>
          </cell>
        </row>
        <row r="23">
          <cell r="A23">
            <v>37562</v>
          </cell>
        </row>
        <row r="24">
          <cell r="A24">
            <v>37575</v>
          </cell>
        </row>
        <row r="25">
          <cell r="A25">
            <v>37615</v>
          </cell>
        </row>
        <row r="26">
          <cell r="A26">
            <v>37622</v>
          </cell>
        </row>
        <row r="27">
          <cell r="A27">
            <v>37683</v>
          </cell>
        </row>
        <row r="28">
          <cell r="A28">
            <v>37684</v>
          </cell>
        </row>
        <row r="29">
          <cell r="A29">
            <v>37729</v>
          </cell>
        </row>
        <row r="30">
          <cell r="A30">
            <v>37732</v>
          </cell>
        </row>
        <row r="31">
          <cell r="A31">
            <v>37742</v>
          </cell>
        </row>
        <row r="32">
          <cell r="A32">
            <v>37791</v>
          </cell>
        </row>
        <row r="33">
          <cell r="A33">
            <v>37871</v>
          </cell>
        </row>
        <row r="34">
          <cell r="A34">
            <v>37906</v>
          </cell>
        </row>
        <row r="35">
          <cell r="A35">
            <v>37927</v>
          </cell>
        </row>
        <row r="36">
          <cell r="A36">
            <v>37940</v>
          </cell>
        </row>
        <row r="37">
          <cell r="A37">
            <v>37980</v>
          </cell>
        </row>
        <row r="38">
          <cell r="A38">
            <v>37987</v>
          </cell>
        </row>
        <row r="39">
          <cell r="A39">
            <v>38040</v>
          </cell>
        </row>
        <row r="40">
          <cell r="A40">
            <v>38041</v>
          </cell>
        </row>
        <row r="41">
          <cell r="A41">
            <v>38086</v>
          </cell>
        </row>
        <row r="42">
          <cell r="A42">
            <v>38098</v>
          </cell>
        </row>
        <row r="43">
          <cell r="A43">
            <v>38108</v>
          </cell>
        </row>
        <row r="44">
          <cell r="A44">
            <v>38148</v>
          </cell>
        </row>
        <row r="45">
          <cell r="A45">
            <v>38237</v>
          </cell>
        </row>
        <row r="46">
          <cell r="A46">
            <v>38272</v>
          </cell>
        </row>
        <row r="47">
          <cell r="A47">
            <v>38293</v>
          </cell>
        </row>
        <row r="48">
          <cell r="A48">
            <v>38306</v>
          </cell>
        </row>
        <row r="49">
          <cell r="A49">
            <v>38346</v>
          </cell>
        </row>
        <row r="50">
          <cell r="A50">
            <v>38353</v>
          </cell>
        </row>
        <row r="51">
          <cell r="A51">
            <v>38390</v>
          </cell>
        </row>
        <row r="52">
          <cell r="A52">
            <v>38391</v>
          </cell>
        </row>
        <row r="53">
          <cell r="A53">
            <v>38436</v>
          </cell>
        </row>
        <row r="54">
          <cell r="A54">
            <v>38463</v>
          </cell>
        </row>
        <row r="55">
          <cell r="A55">
            <v>38473</v>
          </cell>
        </row>
        <row r="56">
          <cell r="A56">
            <v>38498</v>
          </cell>
        </row>
        <row r="57">
          <cell r="A57">
            <v>38602</v>
          </cell>
        </row>
        <row r="58">
          <cell r="A58">
            <v>38637</v>
          </cell>
        </row>
        <row r="59">
          <cell r="A59">
            <v>38658</v>
          </cell>
        </row>
        <row r="60">
          <cell r="A60">
            <v>38671</v>
          </cell>
        </row>
        <row r="61">
          <cell r="A61">
            <v>38711</v>
          </cell>
        </row>
        <row r="62">
          <cell r="A62">
            <v>38718</v>
          </cell>
        </row>
        <row r="63">
          <cell r="A63">
            <v>38775</v>
          </cell>
        </row>
        <row r="64">
          <cell r="A64">
            <v>38776</v>
          </cell>
        </row>
        <row r="65">
          <cell r="A65">
            <v>38821</v>
          </cell>
        </row>
        <row r="66">
          <cell r="A66">
            <v>38828</v>
          </cell>
        </row>
        <row r="67">
          <cell r="A67">
            <v>38838</v>
          </cell>
        </row>
        <row r="68">
          <cell r="A68">
            <v>38883</v>
          </cell>
        </row>
        <row r="69">
          <cell r="A69">
            <v>38967</v>
          </cell>
        </row>
        <row r="70">
          <cell r="A70">
            <v>39002</v>
          </cell>
        </row>
        <row r="71">
          <cell r="A71">
            <v>39023</v>
          </cell>
        </row>
        <row r="72">
          <cell r="A72">
            <v>39036</v>
          </cell>
        </row>
        <row r="73">
          <cell r="A73">
            <v>39076</v>
          </cell>
        </row>
        <row r="74">
          <cell r="A74">
            <v>39083</v>
          </cell>
        </row>
        <row r="75">
          <cell r="A75">
            <v>39132</v>
          </cell>
        </row>
        <row r="76">
          <cell r="A76">
            <v>39133</v>
          </cell>
        </row>
        <row r="77">
          <cell r="A77">
            <v>39178</v>
          </cell>
        </row>
        <row r="78">
          <cell r="A78">
            <v>39193</v>
          </cell>
        </row>
        <row r="79">
          <cell r="A79">
            <v>39203</v>
          </cell>
        </row>
        <row r="80">
          <cell r="A80">
            <v>39240</v>
          </cell>
        </row>
        <row r="81">
          <cell r="A81">
            <v>39332</v>
          </cell>
        </row>
        <row r="82">
          <cell r="A82">
            <v>39367</v>
          </cell>
        </row>
        <row r="83">
          <cell r="A83">
            <v>39388</v>
          </cell>
        </row>
        <row r="84">
          <cell r="A84">
            <v>39401</v>
          </cell>
        </row>
        <row r="85">
          <cell r="A85">
            <v>39441</v>
          </cell>
        </row>
        <row r="86">
          <cell r="A86">
            <v>39448</v>
          </cell>
        </row>
        <row r="87">
          <cell r="A87">
            <v>39482</v>
          </cell>
        </row>
        <row r="88">
          <cell r="A88">
            <v>39483</v>
          </cell>
        </row>
        <row r="89">
          <cell r="A89">
            <v>39528</v>
          </cell>
        </row>
        <row r="90">
          <cell r="A90">
            <v>39559</v>
          </cell>
        </row>
        <row r="91">
          <cell r="A91">
            <v>39569</v>
          </cell>
        </row>
        <row r="92">
          <cell r="A92">
            <v>39590</v>
          </cell>
        </row>
        <row r="93">
          <cell r="A93">
            <v>39698</v>
          </cell>
        </row>
        <row r="94">
          <cell r="A94">
            <v>39733</v>
          </cell>
        </row>
        <row r="95">
          <cell r="A95">
            <v>39754</v>
          </cell>
        </row>
        <row r="96">
          <cell r="A96">
            <v>39767</v>
          </cell>
        </row>
        <row r="97">
          <cell r="A97">
            <v>39807</v>
          </cell>
        </row>
        <row r="98">
          <cell r="A98">
            <v>39814</v>
          </cell>
        </row>
        <row r="99">
          <cell r="A99">
            <v>39867</v>
          </cell>
        </row>
        <row r="100">
          <cell r="A100">
            <v>39868</v>
          </cell>
        </row>
        <row r="101">
          <cell r="A101">
            <v>39913</v>
          </cell>
        </row>
        <row r="102">
          <cell r="A102">
            <v>39924</v>
          </cell>
        </row>
        <row r="103">
          <cell r="A103">
            <v>39934</v>
          </cell>
        </row>
        <row r="104">
          <cell r="A104">
            <v>39975</v>
          </cell>
        </row>
        <row r="105">
          <cell r="A105">
            <v>40063</v>
          </cell>
        </row>
        <row r="106">
          <cell r="A106">
            <v>40098</v>
          </cell>
        </row>
        <row r="107">
          <cell r="A107">
            <v>40119</v>
          </cell>
        </row>
        <row r="108">
          <cell r="A108">
            <v>40132</v>
          </cell>
        </row>
        <row r="109">
          <cell r="A109">
            <v>40172</v>
          </cell>
        </row>
        <row r="110">
          <cell r="A110">
            <v>40179</v>
          </cell>
        </row>
        <row r="111">
          <cell r="A111">
            <v>40224</v>
          </cell>
        </row>
        <row r="112">
          <cell r="A112">
            <v>40225</v>
          </cell>
        </row>
        <row r="113">
          <cell r="A113">
            <v>40270</v>
          </cell>
        </row>
        <row r="114">
          <cell r="A114">
            <v>40289</v>
          </cell>
        </row>
        <row r="115">
          <cell r="A115">
            <v>40299</v>
          </cell>
        </row>
        <row r="116">
          <cell r="A116">
            <v>40332</v>
          </cell>
        </row>
        <row r="117">
          <cell r="A117">
            <v>40428</v>
          </cell>
        </row>
        <row r="118">
          <cell r="A118">
            <v>40463</v>
          </cell>
        </row>
        <row r="119">
          <cell r="A119">
            <v>40484</v>
          </cell>
        </row>
        <row r="120">
          <cell r="A120">
            <v>40497</v>
          </cell>
        </row>
        <row r="121">
          <cell r="A121">
            <v>40537</v>
          </cell>
        </row>
        <row r="122">
          <cell r="A122">
            <v>40544</v>
          </cell>
        </row>
        <row r="123">
          <cell r="A123">
            <v>40609</v>
          </cell>
        </row>
        <row r="124">
          <cell r="A124">
            <v>40610</v>
          </cell>
        </row>
        <row r="125">
          <cell r="A125">
            <v>40654</v>
          </cell>
        </row>
        <row r="126">
          <cell r="A126">
            <v>40655</v>
          </cell>
        </row>
        <row r="127">
          <cell r="A127">
            <v>40664</v>
          </cell>
        </row>
        <row r="128">
          <cell r="A128">
            <v>40717</v>
          </cell>
        </row>
        <row r="129">
          <cell r="A129">
            <v>40793</v>
          </cell>
        </row>
        <row r="130">
          <cell r="A130">
            <v>40828</v>
          </cell>
        </row>
        <row r="131">
          <cell r="A131">
            <v>40849</v>
          </cell>
        </row>
        <row r="132">
          <cell r="A132">
            <v>40862</v>
          </cell>
        </row>
        <row r="133">
          <cell r="A133">
            <v>40902</v>
          </cell>
        </row>
        <row r="134">
          <cell r="A134">
            <v>40909</v>
          </cell>
        </row>
        <row r="135">
          <cell r="A135">
            <v>40959</v>
          </cell>
        </row>
        <row r="136">
          <cell r="A136">
            <v>40960</v>
          </cell>
        </row>
        <row r="137">
          <cell r="A137">
            <v>41005</v>
          </cell>
        </row>
        <row r="138">
          <cell r="A138">
            <v>41020</v>
          </cell>
        </row>
        <row r="139">
          <cell r="A139">
            <v>41030</v>
          </cell>
        </row>
        <row r="140">
          <cell r="A140">
            <v>41067</v>
          </cell>
        </row>
        <row r="141">
          <cell r="A141">
            <v>41159</v>
          </cell>
        </row>
        <row r="142">
          <cell r="A142">
            <v>41194</v>
          </cell>
        </row>
        <row r="143">
          <cell r="A143">
            <v>41215</v>
          </cell>
        </row>
        <row r="144">
          <cell r="A144">
            <v>41228</v>
          </cell>
        </row>
        <row r="145">
          <cell r="A145">
            <v>41268</v>
          </cell>
        </row>
        <row r="146">
          <cell r="A146">
            <v>41275</v>
          </cell>
        </row>
        <row r="147">
          <cell r="A147">
            <v>41316</v>
          </cell>
        </row>
        <row r="148">
          <cell r="A148">
            <v>41317</v>
          </cell>
        </row>
        <row r="149">
          <cell r="A149">
            <v>41362</v>
          </cell>
        </row>
        <row r="150">
          <cell r="A150">
            <v>41385</v>
          </cell>
        </row>
        <row r="151">
          <cell r="A151">
            <v>41395</v>
          </cell>
        </row>
        <row r="152">
          <cell r="A152">
            <v>41424</v>
          </cell>
        </row>
        <row r="153">
          <cell r="A153">
            <v>41524</v>
          </cell>
        </row>
        <row r="154">
          <cell r="A154">
            <v>41559</v>
          </cell>
        </row>
        <row r="155">
          <cell r="A155">
            <v>41580</v>
          </cell>
        </row>
        <row r="156">
          <cell r="A156">
            <v>41593</v>
          </cell>
        </row>
        <row r="157">
          <cell r="A157">
            <v>41633</v>
          </cell>
        </row>
        <row r="158">
          <cell r="A158">
            <v>41640</v>
          </cell>
        </row>
        <row r="159">
          <cell r="A159">
            <v>41701</v>
          </cell>
        </row>
        <row r="160">
          <cell r="A160">
            <v>41702</v>
          </cell>
        </row>
        <row r="161">
          <cell r="A161">
            <v>41747</v>
          </cell>
        </row>
        <row r="162">
          <cell r="A162">
            <v>41750</v>
          </cell>
        </row>
        <row r="163">
          <cell r="A163">
            <v>41760</v>
          </cell>
        </row>
        <row r="164">
          <cell r="A164">
            <v>41809</v>
          </cell>
        </row>
        <row r="165">
          <cell r="A165">
            <v>41889</v>
          </cell>
        </row>
        <row r="166">
          <cell r="A166">
            <v>41924</v>
          </cell>
        </row>
        <row r="167">
          <cell r="A167">
            <v>41945</v>
          </cell>
        </row>
        <row r="168">
          <cell r="A168">
            <v>41958</v>
          </cell>
        </row>
        <row r="169">
          <cell r="A169">
            <v>41998</v>
          </cell>
        </row>
        <row r="170">
          <cell r="A170">
            <v>42005</v>
          </cell>
        </row>
        <row r="171">
          <cell r="A171">
            <v>42051</v>
          </cell>
        </row>
        <row r="172">
          <cell r="A172">
            <v>42052</v>
          </cell>
        </row>
        <row r="173">
          <cell r="A173">
            <v>42097</v>
          </cell>
        </row>
        <row r="174">
          <cell r="A174">
            <v>42115</v>
          </cell>
        </row>
        <row r="175">
          <cell r="A175">
            <v>42125</v>
          </cell>
        </row>
        <row r="176">
          <cell r="A176">
            <v>42159</v>
          </cell>
        </row>
        <row r="177">
          <cell r="A177">
            <v>42254</v>
          </cell>
        </row>
        <row r="178">
          <cell r="A178">
            <v>42289</v>
          </cell>
        </row>
        <row r="179">
          <cell r="A179">
            <v>42310</v>
          </cell>
        </row>
        <row r="180">
          <cell r="A180">
            <v>42323</v>
          </cell>
        </row>
        <row r="181">
          <cell r="A181">
            <v>42363</v>
          </cell>
        </row>
        <row r="182">
          <cell r="A182">
            <v>42370</v>
          </cell>
        </row>
        <row r="183">
          <cell r="A183">
            <v>42408</v>
          </cell>
        </row>
        <row r="184">
          <cell r="A184">
            <v>42409</v>
          </cell>
        </row>
        <row r="185">
          <cell r="A185">
            <v>42454</v>
          </cell>
        </row>
        <row r="186">
          <cell r="A186">
            <v>42481</v>
          </cell>
        </row>
        <row r="187">
          <cell r="A187">
            <v>42491</v>
          </cell>
        </row>
        <row r="188">
          <cell r="A188">
            <v>42516</v>
          </cell>
        </row>
        <row r="189">
          <cell r="A189">
            <v>42620</v>
          </cell>
        </row>
        <row r="190">
          <cell r="A190">
            <v>42655</v>
          </cell>
        </row>
        <row r="191">
          <cell r="A191">
            <v>42676</v>
          </cell>
        </row>
        <row r="192">
          <cell r="A192">
            <v>42689</v>
          </cell>
        </row>
        <row r="193">
          <cell r="A193">
            <v>42729</v>
          </cell>
        </row>
        <row r="194">
          <cell r="A194">
            <v>42736</v>
          </cell>
        </row>
        <row r="195">
          <cell r="A195">
            <v>42793</v>
          </cell>
        </row>
        <row r="196">
          <cell r="A196">
            <v>42794</v>
          </cell>
        </row>
        <row r="197">
          <cell r="A197">
            <v>42839</v>
          </cell>
        </row>
        <row r="198">
          <cell r="A198">
            <v>42846</v>
          </cell>
        </row>
        <row r="199">
          <cell r="A199">
            <v>42856</v>
          </cell>
        </row>
        <row r="200">
          <cell r="A200">
            <v>42901</v>
          </cell>
        </row>
        <row r="201">
          <cell r="A201">
            <v>42985</v>
          </cell>
        </row>
        <row r="202">
          <cell r="A202">
            <v>43020</v>
          </cell>
        </row>
        <row r="203">
          <cell r="A203">
            <v>43041</v>
          </cell>
        </row>
        <row r="204">
          <cell r="A204">
            <v>43054</v>
          </cell>
        </row>
        <row r="205">
          <cell r="A205">
            <v>43094</v>
          </cell>
        </row>
        <row r="206">
          <cell r="A206">
            <v>43101</v>
          </cell>
        </row>
        <row r="207">
          <cell r="A207">
            <v>43143</v>
          </cell>
        </row>
        <row r="208">
          <cell r="A208">
            <v>43144</v>
          </cell>
        </row>
        <row r="209">
          <cell r="A209">
            <v>43189</v>
          </cell>
        </row>
        <row r="210">
          <cell r="A210">
            <v>43211</v>
          </cell>
        </row>
        <row r="211">
          <cell r="A211">
            <v>43221</v>
          </cell>
        </row>
        <row r="212">
          <cell r="A212">
            <v>43251</v>
          </cell>
        </row>
        <row r="213">
          <cell r="A213">
            <v>43350</v>
          </cell>
        </row>
        <row r="214">
          <cell r="A214">
            <v>43385</v>
          </cell>
        </row>
        <row r="215">
          <cell r="A215">
            <v>43406</v>
          </cell>
        </row>
        <row r="216">
          <cell r="A216">
            <v>43419</v>
          </cell>
        </row>
        <row r="217">
          <cell r="A217">
            <v>43459</v>
          </cell>
        </row>
        <row r="218">
          <cell r="A218">
            <v>43466</v>
          </cell>
        </row>
        <row r="219">
          <cell r="A219">
            <v>43528</v>
          </cell>
        </row>
        <row r="220">
          <cell r="A220">
            <v>43529</v>
          </cell>
        </row>
        <row r="221">
          <cell r="A221">
            <v>43574</v>
          </cell>
        </row>
        <row r="222">
          <cell r="A222">
            <v>43576</v>
          </cell>
        </row>
        <row r="223">
          <cell r="A223">
            <v>43586</v>
          </cell>
        </row>
        <row r="224">
          <cell r="A224">
            <v>43636</v>
          </cell>
        </row>
        <row r="225">
          <cell r="A225">
            <v>43715</v>
          </cell>
        </row>
        <row r="226">
          <cell r="A226">
            <v>43750</v>
          </cell>
        </row>
        <row r="227">
          <cell r="A227">
            <v>43771</v>
          </cell>
        </row>
        <row r="228">
          <cell r="A228">
            <v>43784</v>
          </cell>
        </row>
        <row r="229">
          <cell r="A229">
            <v>43824</v>
          </cell>
        </row>
        <row r="230">
          <cell r="A230">
            <v>43831</v>
          </cell>
        </row>
        <row r="231">
          <cell r="A231">
            <v>43885</v>
          </cell>
        </row>
        <row r="232">
          <cell r="A232">
            <v>43886</v>
          </cell>
        </row>
        <row r="233">
          <cell r="A233">
            <v>43931</v>
          </cell>
        </row>
        <row r="234">
          <cell r="A234">
            <v>43942</v>
          </cell>
        </row>
        <row r="235">
          <cell r="A235">
            <v>43952</v>
          </cell>
        </row>
        <row r="236">
          <cell r="A236">
            <v>43993</v>
          </cell>
        </row>
        <row r="237">
          <cell r="A237">
            <v>44081</v>
          </cell>
        </row>
        <row r="238">
          <cell r="A238">
            <v>44116</v>
          </cell>
        </row>
        <row r="239">
          <cell r="A239">
            <v>44137</v>
          </cell>
        </row>
        <row r="240">
          <cell r="A240">
            <v>44150</v>
          </cell>
        </row>
        <row r="241">
          <cell r="A241">
            <v>44190</v>
          </cell>
        </row>
        <row r="242">
          <cell r="A242">
            <v>44197</v>
          </cell>
        </row>
        <row r="243">
          <cell r="A243">
            <v>44242</v>
          </cell>
        </row>
        <row r="244">
          <cell r="A244">
            <v>44243</v>
          </cell>
        </row>
        <row r="245">
          <cell r="A245">
            <v>44288</v>
          </cell>
        </row>
        <row r="246">
          <cell r="A246">
            <v>44307</v>
          </cell>
        </row>
        <row r="247">
          <cell r="A247">
            <v>44317</v>
          </cell>
        </row>
        <row r="248">
          <cell r="A248">
            <v>44350</v>
          </cell>
        </row>
        <row r="249">
          <cell r="A249">
            <v>44446</v>
          </cell>
        </row>
        <row r="250">
          <cell r="A250">
            <v>44481</v>
          </cell>
        </row>
        <row r="251">
          <cell r="A251">
            <v>44502</v>
          </cell>
        </row>
        <row r="252">
          <cell r="A252">
            <v>44515</v>
          </cell>
        </row>
        <row r="253">
          <cell r="A253">
            <v>44555</v>
          </cell>
        </row>
        <row r="254">
          <cell r="A254">
            <v>44562</v>
          </cell>
        </row>
        <row r="255">
          <cell r="A255">
            <v>44620</v>
          </cell>
        </row>
        <row r="256">
          <cell r="A256">
            <v>44621</v>
          </cell>
        </row>
        <row r="257">
          <cell r="A257">
            <v>44666</v>
          </cell>
        </row>
        <row r="258">
          <cell r="A258">
            <v>44672</v>
          </cell>
        </row>
        <row r="259">
          <cell r="A259">
            <v>44682</v>
          </cell>
        </row>
        <row r="260">
          <cell r="A260">
            <v>44728</v>
          </cell>
        </row>
        <row r="261">
          <cell r="A261">
            <v>44811</v>
          </cell>
        </row>
        <row r="262">
          <cell r="A262">
            <v>44846</v>
          </cell>
        </row>
        <row r="263">
          <cell r="A263">
            <v>44867</v>
          </cell>
        </row>
        <row r="264">
          <cell r="A264">
            <v>44880</v>
          </cell>
        </row>
        <row r="265">
          <cell r="A265">
            <v>44920</v>
          </cell>
        </row>
        <row r="266">
          <cell r="A266">
            <v>44927</v>
          </cell>
        </row>
        <row r="267">
          <cell r="A267">
            <v>44977</v>
          </cell>
        </row>
        <row r="268">
          <cell r="A268">
            <v>44978</v>
          </cell>
        </row>
        <row r="269">
          <cell r="A269">
            <v>45023</v>
          </cell>
        </row>
        <row r="270">
          <cell r="A270">
            <v>45037</v>
          </cell>
        </row>
        <row r="271">
          <cell r="A271">
            <v>45047</v>
          </cell>
        </row>
        <row r="272">
          <cell r="A272">
            <v>45085</v>
          </cell>
        </row>
        <row r="273">
          <cell r="A273">
            <v>45176</v>
          </cell>
        </row>
        <row r="274">
          <cell r="A274">
            <v>45211</v>
          </cell>
        </row>
        <row r="275">
          <cell r="A275">
            <v>45232</v>
          </cell>
        </row>
        <row r="276">
          <cell r="A276">
            <v>45245</v>
          </cell>
        </row>
        <row r="277">
          <cell r="A277">
            <v>45285</v>
          </cell>
        </row>
        <row r="278">
          <cell r="A278">
            <v>45292</v>
          </cell>
        </row>
        <row r="279">
          <cell r="A279">
            <v>45334</v>
          </cell>
        </row>
        <row r="280">
          <cell r="A280">
            <v>45335</v>
          </cell>
        </row>
        <row r="281">
          <cell r="A281">
            <v>45380</v>
          </cell>
        </row>
        <row r="282">
          <cell r="A282">
            <v>45403</v>
          </cell>
        </row>
        <row r="283">
          <cell r="A283">
            <v>45413</v>
          </cell>
        </row>
        <row r="284">
          <cell r="A284">
            <v>45442</v>
          </cell>
        </row>
        <row r="285">
          <cell r="A285">
            <v>45542</v>
          </cell>
        </row>
        <row r="286">
          <cell r="A286">
            <v>45577</v>
          </cell>
        </row>
        <row r="287">
          <cell r="A287">
            <v>45598</v>
          </cell>
        </row>
        <row r="288">
          <cell r="A288">
            <v>45611</v>
          </cell>
        </row>
        <row r="289">
          <cell r="A289">
            <v>45651</v>
          </cell>
        </row>
        <row r="290">
          <cell r="A290">
            <v>45658</v>
          </cell>
        </row>
        <row r="291">
          <cell r="A291">
            <v>45719</v>
          </cell>
        </row>
        <row r="292">
          <cell r="A292">
            <v>45720</v>
          </cell>
        </row>
        <row r="293">
          <cell r="A293">
            <v>45765</v>
          </cell>
        </row>
        <row r="294">
          <cell r="A294">
            <v>45768</v>
          </cell>
        </row>
        <row r="295">
          <cell r="A295">
            <v>45778</v>
          </cell>
        </row>
        <row r="296">
          <cell r="A296">
            <v>45827</v>
          </cell>
        </row>
        <row r="297">
          <cell r="A297">
            <v>45907</v>
          </cell>
        </row>
        <row r="298">
          <cell r="A298">
            <v>45942</v>
          </cell>
        </row>
        <row r="299">
          <cell r="A299">
            <v>45963</v>
          </cell>
        </row>
        <row r="300">
          <cell r="A300">
            <v>45976</v>
          </cell>
        </row>
        <row r="301">
          <cell r="A301">
            <v>46016</v>
          </cell>
        </row>
        <row r="302">
          <cell r="A302">
            <v>46023</v>
          </cell>
        </row>
        <row r="303">
          <cell r="A303">
            <v>46069</v>
          </cell>
        </row>
        <row r="304">
          <cell r="A304">
            <v>46070</v>
          </cell>
        </row>
        <row r="305">
          <cell r="A305">
            <v>46115</v>
          </cell>
        </row>
        <row r="306">
          <cell r="A306">
            <v>46133</v>
          </cell>
        </row>
        <row r="307">
          <cell r="A307">
            <v>46143</v>
          </cell>
        </row>
        <row r="308">
          <cell r="A308">
            <v>46177</v>
          </cell>
        </row>
        <row r="309">
          <cell r="A309">
            <v>46272</v>
          </cell>
        </row>
        <row r="310">
          <cell r="A310">
            <v>46307</v>
          </cell>
        </row>
        <row r="311">
          <cell r="A311">
            <v>46328</v>
          </cell>
        </row>
        <row r="312">
          <cell r="A312">
            <v>46341</v>
          </cell>
        </row>
        <row r="313">
          <cell r="A313">
            <v>46381</v>
          </cell>
        </row>
        <row r="314">
          <cell r="A314">
            <v>46388</v>
          </cell>
        </row>
        <row r="315">
          <cell r="A315">
            <v>46426</v>
          </cell>
        </row>
        <row r="316">
          <cell r="A316">
            <v>46427</v>
          </cell>
        </row>
        <row r="317">
          <cell r="A317">
            <v>46472</v>
          </cell>
        </row>
        <row r="318">
          <cell r="A318">
            <v>46498</v>
          </cell>
        </row>
        <row r="319">
          <cell r="A319">
            <v>46508</v>
          </cell>
        </row>
        <row r="320">
          <cell r="A320">
            <v>46534</v>
          </cell>
        </row>
        <row r="321">
          <cell r="A321">
            <v>46637</v>
          </cell>
        </row>
        <row r="322">
          <cell r="A322">
            <v>46672</v>
          </cell>
        </row>
        <row r="323">
          <cell r="A323">
            <v>46693</v>
          </cell>
        </row>
        <row r="324">
          <cell r="A324">
            <v>46706</v>
          </cell>
        </row>
        <row r="325">
          <cell r="A325">
            <v>46746</v>
          </cell>
        </row>
        <row r="326">
          <cell r="A326">
            <v>46753</v>
          </cell>
        </row>
        <row r="327">
          <cell r="A327">
            <v>46811</v>
          </cell>
        </row>
        <row r="328">
          <cell r="A328">
            <v>46812</v>
          </cell>
        </row>
        <row r="329">
          <cell r="A329">
            <v>46857</v>
          </cell>
        </row>
        <row r="330">
          <cell r="A330">
            <v>46864</v>
          </cell>
        </row>
        <row r="331">
          <cell r="A331">
            <v>46874</v>
          </cell>
        </row>
        <row r="332">
          <cell r="A332">
            <v>46919</v>
          </cell>
        </row>
        <row r="333">
          <cell r="A333">
            <v>47003</v>
          </cell>
        </row>
        <row r="334">
          <cell r="A334">
            <v>47038</v>
          </cell>
        </row>
        <row r="335">
          <cell r="A335">
            <v>47059</v>
          </cell>
        </row>
        <row r="336">
          <cell r="A336">
            <v>47072</v>
          </cell>
        </row>
        <row r="337">
          <cell r="A337">
            <v>47112</v>
          </cell>
        </row>
        <row r="338">
          <cell r="A338">
            <v>47119</v>
          </cell>
        </row>
        <row r="339">
          <cell r="A339">
            <v>47161</v>
          </cell>
        </row>
        <row r="340">
          <cell r="A340">
            <v>47162</v>
          </cell>
        </row>
        <row r="341">
          <cell r="A341">
            <v>47207</v>
          </cell>
        </row>
        <row r="342">
          <cell r="A342">
            <v>47229</v>
          </cell>
        </row>
        <row r="343">
          <cell r="A343">
            <v>47239</v>
          </cell>
        </row>
        <row r="344">
          <cell r="A344">
            <v>47269</v>
          </cell>
        </row>
        <row r="345">
          <cell r="A345">
            <v>47368</v>
          </cell>
        </row>
        <row r="346">
          <cell r="A346">
            <v>47403</v>
          </cell>
        </row>
        <row r="347">
          <cell r="A347">
            <v>47424</v>
          </cell>
        </row>
        <row r="348">
          <cell r="A348">
            <v>47437</v>
          </cell>
        </row>
        <row r="349">
          <cell r="A349">
            <v>47477</v>
          </cell>
        </row>
        <row r="350">
          <cell r="A350">
            <v>47484</v>
          </cell>
        </row>
        <row r="351">
          <cell r="A351">
            <v>47546</v>
          </cell>
        </row>
        <row r="352">
          <cell r="A352">
            <v>47547</v>
          </cell>
        </row>
        <row r="353">
          <cell r="A353">
            <v>47592</v>
          </cell>
        </row>
        <row r="354">
          <cell r="A354">
            <v>47594</v>
          </cell>
        </row>
        <row r="355">
          <cell r="A355">
            <v>47604</v>
          </cell>
        </row>
        <row r="356">
          <cell r="A356">
            <v>47654</v>
          </cell>
        </row>
        <row r="357">
          <cell r="A357">
            <v>47733</v>
          </cell>
        </row>
        <row r="358">
          <cell r="A358">
            <v>47768</v>
          </cell>
        </row>
        <row r="359">
          <cell r="A359">
            <v>47789</v>
          </cell>
        </row>
        <row r="360">
          <cell r="A360">
            <v>47802</v>
          </cell>
        </row>
        <row r="361">
          <cell r="A361">
            <v>47842</v>
          </cell>
        </row>
        <row r="362">
          <cell r="A362">
            <v>47849</v>
          </cell>
        </row>
        <row r="363">
          <cell r="A363">
            <v>47903</v>
          </cell>
        </row>
        <row r="364">
          <cell r="A364">
            <v>47904</v>
          </cell>
        </row>
        <row r="365">
          <cell r="A365">
            <v>47949</v>
          </cell>
        </row>
        <row r="366">
          <cell r="A366">
            <v>47959</v>
          </cell>
        </row>
        <row r="367">
          <cell r="A367">
            <v>47969</v>
          </cell>
        </row>
        <row r="368">
          <cell r="A368">
            <v>48011</v>
          </cell>
        </row>
        <row r="369">
          <cell r="A369">
            <v>48098</v>
          </cell>
        </row>
        <row r="370">
          <cell r="A370">
            <v>48133</v>
          </cell>
        </row>
        <row r="371">
          <cell r="A371">
            <v>48154</v>
          </cell>
        </row>
        <row r="372">
          <cell r="A372">
            <v>48167</v>
          </cell>
        </row>
        <row r="373">
          <cell r="A373">
            <v>48207</v>
          </cell>
        </row>
        <row r="374">
          <cell r="A374">
            <v>48214</v>
          </cell>
        </row>
        <row r="375">
          <cell r="A375">
            <v>48253</v>
          </cell>
        </row>
        <row r="376">
          <cell r="A376">
            <v>48254</v>
          </cell>
        </row>
        <row r="377">
          <cell r="A377">
            <v>48299</v>
          </cell>
        </row>
        <row r="378">
          <cell r="A378">
            <v>48325</v>
          </cell>
        </row>
        <row r="379">
          <cell r="A379">
            <v>48335</v>
          </cell>
        </row>
        <row r="380">
          <cell r="A380">
            <v>48361</v>
          </cell>
        </row>
        <row r="381">
          <cell r="A381">
            <v>48464</v>
          </cell>
        </row>
        <row r="382">
          <cell r="A382">
            <v>48499</v>
          </cell>
        </row>
        <row r="383">
          <cell r="A383">
            <v>48520</v>
          </cell>
        </row>
        <row r="384">
          <cell r="A384">
            <v>48533</v>
          </cell>
        </row>
        <row r="385">
          <cell r="A385">
            <v>48573</v>
          </cell>
        </row>
        <row r="386">
          <cell r="A386">
            <v>48580</v>
          </cell>
        </row>
        <row r="387">
          <cell r="A387">
            <v>48638</v>
          </cell>
        </row>
        <row r="388">
          <cell r="A388">
            <v>48639</v>
          </cell>
        </row>
        <row r="389">
          <cell r="A389">
            <v>48684</v>
          </cell>
        </row>
        <row r="390">
          <cell r="A390">
            <v>48690</v>
          </cell>
        </row>
        <row r="391">
          <cell r="A391">
            <v>48700</v>
          </cell>
        </row>
        <row r="392">
          <cell r="A392">
            <v>48746</v>
          </cell>
        </row>
        <row r="393">
          <cell r="A393">
            <v>48829</v>
          </cell>
        </row>
        <row r="394">
          <cell r="A394">
            <v>48864</v>
          </cell>
        </row>
        <row r="395">
          <cell r="A395">
            <v>48885</v>
          </cell>
        </row>
        <row r="396">
          <cell r="A396">
            <v>48898</v>
          </cell>
        </row>
        <row r="397">
          <cell r="A397">
            <v>48938</v>
          </cell>
        </row>
        <row r="398">
          <cell r="A398">
            <v>48945</v>
          </cell>
        </row>
        <row r="399">
          <cell r="A399">
            <v>48995</v>
          </cell>
        </row>
        <row r="400">
          <cell r="A400">
            <v>48996</v>
          </cell>
        </row>
        <row r="401">
          <cell r="A401">
            <v>49041</v>
          </cell>
        </row>
        <row r="402">
          <cell r="A402">
            <v>49055</v>
          </cell>
        </row>
        <row r="403">
          <cell r="A403">
            <v>49065</v>
          </cell>
        </row>
        <row r="404">
          <cell r="A404">
            <v>49103</v>
          </cell>
        </row>
        <row r="405">
          <cell r="A405">
            <v>49194</v>
          </cell>
        </row>
        <row r="406">
          <cell r="A406">
            <v>49229</v>
          </cell>
        </row>
        <row r="407">
          <cell r="A407">
            <v>49250</v>
          </cell>
        </row>
        <row r="408">
          <cell r="A408">
            <v>49263</v>
          </cell>
        </row>
        <row r="409">
          <cell r="A409">
            <v>49303</v>
          </cell>
        </row>
        <row r="410">
          <cell r="A410">
            <v>49310</v>
          </cell>
        </row>
        <row r="411">
          <cell r="A411">
            <v>49345</v>
          </cell>
        </row>
        <row r="412">
          <cell r="A412">
            <v>49346</v>
          </cell>
        </row>
        <row r="413">
          <cell r="A413">
            <v>49391</v>
          </cell>
        </row>
        <row r="414">
          <cell r="A414">
            <v>49420</v>
          </cell>
        </row>
        <row r="415">
          <cell r="A415">
            <v>49430</v>
          </cell>
        </row>
        <row r="416">
          <cell r="A416">
            <v>49453</v>
          </cell>
        </row>
        <row r="417">
          <cell r="A417">
            <v>49559</v>
          </cell>
        </row>
        <row r="418">
          <cell r="A418">
            <v>49594</v>
          </cell>
        </row>
        <row r="419">
          <cell r="A419">
            <v>49615</v>
          </cell>
        </row>
        <row r="420">
          <cell r="A420">
            <v>49628</v>
          </cell>
        </row>
        <row r="421">
          <cell r="A421">
            <v>49668</v>
          </cell>
        </row>
        <row r="422">
          <cell r="A422">
            <v>49675</v>
          </cell>
        </row>
        <row r="423">
          <cell r="A423">
            <v>49730</v>
          </cell>
        </row>
        <row r="424">
          <cell r="A424">
            <v>49731</v>
          </cell>
        </row>
        <row r="425">
          <cell r="A425">
            <v>49776</v>
          </cell>
        </row>
        <row r="426">
          <cell r="A426">
            <v>49786</v>
          </cell>
        </row>
        <row r="427">
          <cell r="A427">
            <v>49796</v>
          </cell>
        </row>
        <row r="428">
          <cell r="A428">
            <v>49838</v>
          </cell>
        </row>
        <row r="429">
          <cell r="A429">
            <v>49925</v>
          </cell>
        </row>
        <row r="430">
          <cell r="A430">
            <v>49960</v>
          </cell>
        </row>
        <row r="431">
          <cell r="A431">
            <v>49981</v>
          </cell>
        </row>
        <row r="432">
          <cell r="A432">
            <v>49994</v>
          </cell>
        </row>
        <row r="433">
          <cell r="A433">
            <v>50034</v>
          </cell>
        </row>
        <row r="434">
          <cell r="A434">
            <v>50041</v>
          </cell>
        </row>
        <row r="435">
          <cell r="A435">
            <v>50087</v>
          </cell>
        </row>
        <row r="436">
          <cell r="A436">
            <v>50088</v>
          </cell>
        </row>
        <row r="437">
          <cell r="A437">
            <v>50133</v>
          </cell>
        </row>
        <row r="438">
          <cell r="A438">
            <v>50151</v>
          </cell>
        </row>
        <row r="439">
          <cell r="A439">
            <v>50161</v>
          </cell>
        </row>
        <row r="440">
          <cell r="A440">
            <v>50195</v>
          </cell>
        </row>
        <row r="441">
          <cell r="A441">
            <v>50290</v>
          </cell>
        </row>
        <row r="442">
          <cell r="A442">
            <v>50325</v>
          </cell>
        </row>
        <row r="443">
          <cell r="A443">
            <v>50346</v>
          </cell>
        </row>
        <row r="444">
          <cell r="A444">
            <v>50359</v>
          </cell>
        </row>
        <row r="445">
          <cell r="A445">
            <v>50399</v>
          </cell>
        </row>
        <row r="446">
          <cell r="A446">
            <v>50406</v>
          </cell>
        </row>
        <row r="447">
          <cell r="A447">
            <v>50472</v>
          </cell>
        </row>
        <row r="448">
          <cell r="A448">
            <v>50473</v>
          </cell>
        </row>
        <row r="449">
          <cell r="A449">
            <v>50516</v>
          </cell>
        </row>
        <row r="450">
          <cell r="A450">
            <v>50518</v>
          </cell>
        </row>
        <row r="451">
          <cell r="A451">
            <v>50526</v>
          </cell>
        </row>
        <row r="452">
          <cell r="A452">
            <v>50580</v>
          </cell>
        </row>
        <row r="453">
          <cell r="A453">
            <v>50655</v>
          </cell>
        </row>
        <row r="454">
          <cell r="A454">
            <v>50690</v>
          </cell>
        </row>
        <row r="455">
          <cell r="A455">
            <v>50711</v>
          </cell>
        </row>
        <row r="456">
          <cell r="A456">
            <v>50724</v>
          </cell>
        </row>
        <row r="457">
          <cell r="A457">
            <v>50764</v>
          </cell>
        </row>
        <row r="458">
          <cell r="A458">
            <v>50771</v>
          </cell>
        </row>
        <row r="459">
          <cell r="A459">
            <v>50822</v>
          </cell>
        </row>
        <row r="460">
          <cell r="A460">
            <v>50823</v>
          </cell>
        </row>
        <row r="461">
          <cell r="A461">
            <v>50868</v>
          </cell>
        </row>
        <row r="462">
          <cell r="A462">
            <v>50881</v>
          </cell>
        </row>
        <row r="463">
          <cell r="A463">
            <v>50891</v>
          </cell>
        </row>
        <row r="464">
          <cell r="A464">
            <v>50930</v>
          </cell>
        </row>
        <row r="465">
          <cell r="A465">
            <v>51020</v>
          </cell>
        </row>
        <row r="466">
          <cell r="A466">
            <v>51055</v>
          </cell>
        </row>
        <row r="467">
          <cell r="A467">
            <v>51076</v>
          </cell>
        </row>
        <row r="468">
          <cell r="A468">
            <v>51089</v>
          </cell>
        </row>
        <row r="469">
          <cell r="A469">
            <v>51129</v>
          </cell>
        </row>
        <row r="470">
          <cell r="A470">
            <v>51136</v>
          </cell>
        </row>
        <row r="471">
          <cell r="A471">
            <v>51179</v>
          </cell>
        </row>
        <row r="472">
          <cell r="A472">
            <v>51180</v>
          </cell>
        </row>
        <row r="473">
          <cell r="A473">
            <v>51225</v>
          </cell>
        </row>
        <row r="474">
          <cell r="A474">
            <v>51247</v>
          </cell>
        </row>
        <row r="475">
          <cell r="A475">
            <v>51257</v>
          </cell>
        </row>
        <row r="476">
          <cell r="A476">
            <v>51287</v>
          </cell>
        </row>
        <row r="477">
          <cell r="A477">
            <v>51386</v>
          </cell>
        </row>
        <row r="478">
          <cell r="A478">
            <v>51421</v>
          </cell>
        </row>
        <row r="479">
          <cell r="A479">
            <v>51442</v>
          </cell>
        </row>
        <row r="480">
          <cell r="A480">
            <v>51455</v>
          </cell>
        </row>
        <row r="481">
          <cell r="A481">
            <v>51495</v>
          </cell>
        </row>
        <row r="482">
          <cell r="A482">
            <v>51502</v>
          </cell>
        </row>
        <row r="483">
          <cell r="A483">
            <v>51564</v>
          </cell>
        </row>
        <row r="484">
          <cell r="A484">
            <v>51565</v>
          </cell>
        </row>
        <row r="485">
          <cell r="A485">
            <v>51610</v>
          </cell>
        </row>
        <row r="486">
          <cell r="A486">
            <v>51612</v>
          </cell>
        </row>
        <row r="487">
          <cell r="A487">
            <v>51622</v>
          </cell>
        </row>
        <row r="488">
          <cell r="A488">
            <v>51672</v>
          </cell>
        </row>
        <row r="489">
          <cell r="A489">
            <v>51751</v>
          </cell>
        </row>
        <row r="490">
          <cell r="A490">
            <v>51786</v>
          </cell>
        </row>
        <row r="491">
          <cell r="A491">
            <v>51807</v>
          </cell>
        </row>
        <row r="492">
          <cell r="A492">
            <v>51820</v>
          </cell>
        </row>
        <row r="493">
          <cell r="A493">
            <v>51860</v>
          </cell>
        </row>
        <row r="494">
          <cell r="A494">
            <v>51867</v>
          </cell>
        </row>
        <row r="495">
          <cell r="A495">
            <v>51914</v>
          </cell>
        </row>
        <row r="496">
          <cell r="A496">
            <v>51915</v>
          </cell>
        </row>
        <row r="497">
          <cell r="A497">
            <v>51960</v>
          </cell>
        </row>
        <row r="498">
          <cell r="A498">
            <v>51977</v>
          </cell>
        </row>
        <row r="499">
          <cell r="A499">
            <v>51987</v>
          </cell>
        </row>
        <row r="500">
          <cell r="A500">
            <v>52022</v>
          </cell>
        </row>
        <row r="501">
          <cell r="A501">
            <v>52116</v>
          </cell>
        </row>
        <row r="502">
          <cell r="A502">
            <v>52151</v>
          </cell>
        </row>
        <row r="503">
          <cell r="A503">
            <v>52172</v>
          </cell>
        </row>
        <row r="504">
          <cell r="A504">
            <v>52185</v>
          </cell>
        </row>
        <row r="505">
          <cell r="A505">
            <v>52225</v>
          </cell>
        </row>
        <row r="506">
          <cell r="A506">
            <v>52232</v>
          </cell>
        </row>
        <row r="507">
          <cell r="A507">
            <v>52271</v>
          </cell>
        </row>
        <row r="508">
          <cell r="A508">
            <v>52272</v>
          </cell>
        </row>
        <row r="509">
          <cell r="A509">
            <v>52317</v>
          </cell>
        </row>
        <row r="510">
          <cell r="A510">
            <v>52342</v>
          </cell>
        </row>
        <row r="511">
          <cell r="A511">
            <v>52352</v>
          </cell>
        </row>
        <row r="512">
          <cell r="A512">
            <v>52379</v>
          </cell>
        </row>
        <row r="513">
          <cell r="A513">
            <v>52481</v>
          </cell>
        </row>
        <row r="514">
          <cell r="A514">
            <v>52516</v>
          </cell>
        </row>
        <row r="515">
          <cell r="A515">
            <v>52537</v>
          </cell>
        </row>
        <row r="516">
          <cell r="A516">
            <v>52550</v>
          </cell>
        </row>
        <row r="517">
          <cell r="A517">
            <v>52590</v>
          </cell>
        </row>
        <row r="518">
          <cell r="A518">
            <v>52597</v>
          </cell>
        </row>
        <row r="519">
          <cell r="A519">
            <v>52656</v>
          </cell>
        </row>
        <row r="520">
          <cell r="A520">
            <v>52657</v>
          </cell>
        </row>
        <row r="521">
          <cell r="A521">
            <v>52702</v>
          </cell>
        </row>
        <row r="522">
          <cell r="A522">
            <v>52708</v>
          </cell>
        </row>
        <row r="523">
          <cell r="A523">
            <v>52718</v>
          </cell>
        </row>
        <row r="524">
          <cell r="A524">
            <v>52764</v>
          </cell>
        </row>
        <row r="525">
          <cell r="A525">
            <v>52847</v>
          </cell>
        </row>
        <row r="526">
          <cell r="A526">
            <v>52882</v>
          </cell>
        </row>
        <row r="527">
          <cell r="A527">
            <v>52903</v>
          </cell>
        </row>
        <row r="528">
          <cell r="A528">
            <v>52916</v>
          </cell>
        </row>
        <row r="529">
          <cell r="A529">
            <v>52956</v>
          </cell>
        </row>
        <row r="530">
          <cell r="A530">
            <v>52963</v>
          </cell>
        </row>
        <row r="531">
          <cell r="A531">
            <v>53013</v>
          </cell>
        </row>
        <row r="532">
          <cell r="A532">
            <v>53014</v>
          </cell>
        </row>
        <row r="533">
          <cell r="A533">
            <v>53059</v>
          </cell>
        </row>
        <row r="534">
          <cell r="A534">
            <v>53073</v>
          </cell>
        </row>
        <row r="535">
          <cell r="A535">
            <v>53083</v>
          </cell>
        </row>
        <row r="536">
          <cell r="A536">
            <v>53121</v>
          </cell>
        </row>
        <row r="537">
          <cell r="A537">
            <v>53212</v>
          </cell>
        </row>
        <row r="538">
          <cell r="A538">
            <v>53247</v>
          </cell>
        </row>
        <row r="539">
          <cell r="A539">
            <v>53268</v>
          </cell>
        </row>
        <row r="540">
          <cell r="A540">
            <v>53281</v>
          </cell>
        </row>
        <row r="541">
          <cell r="A541">
            <v>53321</v>
          </cell>
        </row>
        <row r="542">
          <cell r="A542">
            <v>53328</v>
          </cell>
        </row>
        <row r="543">
          <cell r="A543">
            <v>53363</v>
          </cell>
        </row>
        <row r="544">
          <cell r="A544">
            <v>53364</v>
          </cell>
        </row>
        <row r="545">
          <cell r="A545">
            <v>53409</v>
          </cell>
        </row>
        <row r="546">
          <cell r="A546">
            <v>53438</v>
          </cell>
        </row>
        <row r="547">
          <cell r="A547">
            <v>53448</v>
          </cell>
        </row>
        <row r="548">
          <cell r="A548">
            <v>53471</v>
          </cell>
        </row>
        <row r="549">
          <cell r="A549">
            <v>53577</v>
          </cell>
        </row>
        <row r="550">
          <cell r="A550">
            <v>53612</v>
          </cell>
        </row>
        <row r="551">
          <cell r="A551">
            <v>53633</v>
          </cell>
        </row>
        <row r="552">
          <cell r="A552">
            <v>53646</v>
          </cell>
        </row>
        <row r="553">
          <cell r="A553">
            <v>53686</v>
          </cell>
        </row>
        <row r="554">
          <cell r="A554">
            <v>53693</v>
          </cell>
        </row>
        <row r="555">
          <cell r="A555">
            <v>53748</v>
          </cell>
        </row>
        <row r="556">
          <cell r="A556">
            <v>53749</v>
          </cell>
        </row>
        <row r="557">
          <cell r="A557">
            <v>53794</v>
          </cell>
        </row>
        <row r="558">
          <cell r="A558">
            <v>53803</v>
          </cell>
        </row>
        <row r="559">
          <cell r="A559">
            <v>53813</v>
          </cell>
        </row>
        <row r="560">
          <cell r="A560">
            <v>53856</v>
          </cell>
        </row>
        <row r="561">
          <cell r="A561">
            <v>53942</v>
          </cell>
        </row>
        <row r="562">
          <cell r="A562">
            <v>53977</v>
          </cell>
        </row>
        <row r="563">
          <cell r="A563">
            <v>53998</v>
          </cell>
        </row>
        <row r="564">
          <cell r="A564">
            <v>54011</v>
          </cell>
        </row>
        <row r="565">
          <cell r="A565">
            <v>54051</v>
          </cell>
        </row>
        <row r="566">
          <cell r="A566">
            <v>54058</v>
          </cell>
        </row>
        <row r="567">
          <cell r="A567">
            <v>54105</v>
          </cell>
        </row>
        <row r="568">
          <cell r="A568">
            <v>54106</v>
          </cell>
        </row>
        <row r="569">
          <cell r="A569">
            <v>54151</v>
          </cell>
        </row>
        <row r="570">
          <cell r="A570">
            <v>54169</v>
          </cell>
        </row>
        <row r="571">
          <cell r="A571">
            <v>54179</v>
          </cell>
        </row>
        <row r="572">
          <cell r="A572">
            <v>54213</v>
          </cell>
        </row>
        <row r="573">
          <cell r="A573">
            <v>54308</v>
          </cell>
        </row>
        <row r="574">
          <cell r="A574">
            <v>54343</v>
          </cell>
        </row>
        <row r="575">
          <cell r="A575">
            <v>54364</v>
          </cell>
        </row>
        <row r="576">
          <cell r="A576">
            <v>54377</v>
          </cell>
        </row>
        <row r="577">
          <cell r="A577">
            <v>54417</v>
          </cell>
        </row>
        <row r="578">
          <cell r="A578">
            <v>54424</v>
          </cell>
        </row>
        <row r="579">
          <cell r="A579">
            <v>54483</v>
          </cell>
        </row>
        <row r="580">
          <cell r="A580">
            <v>54484</v>
          </cell>
        </row>
        <row r="581">
          <cell r="A581">
            <v>54529</v>
          </cell>
        </row>
        <row r="582">
          <cell r="A582">
            <v>54534</v>
          </cell>
        </row>
        <row r="583">
          <cell r="A583">
            <v>54544</v>
          </cell>
        </row>
        <row r="584">
          <cell r="A584">
            <v>54591</v>
          </cell>
        </row>
        <row r="585">
          <cell r="A585">
            <v>54673</v>
          </cell>
        </row>
        <row r="586">
          <cell r="A586">
            <v>54708</v>
          </cell>
        </row>
        <row r="587">
          <cell r="A587">
            <v>54729</v>
          </cell>
        </row>
        <row r="588">
          <cell r="A588">
            <v>54742</v>
          </cell>
        </row>
        <row r="589">
          <cell r="A589">
            <v>54782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057F3-EF5F-4C97-8E83-64FDFD5C20B4}">
  <sheetPr codeName="Sheet1">
    <tabColor theme="4" tint="0.79998168889431442"/>
  </sheetPr>
  <dimension ref="A1:AG22"/>
  <sheetViews>
    <sheetView showGridLines="0" zoomScaleNormal="100" workbookViewId="0">
      <pane xSplit="2" ySplit="6" topLeftCell="C7" activePane="bottomRight" state="frozen"/>
      <selection activeCell="B4" sqref="B4"/>
      <selection pane="topRight" activeCell="B4" sqref="B4"/>
      <selection pane="bottomLeft" activeCell="B4" sqref="B4"/>
      <selection pane="bottomRight"/>
    </sheetView>
  </sheetViews>
  <sheetFormatPr defaultColWidth="0" defaultRowHeight="18.75" customHeight="1" zeroHeight="1" x14ac:dyDescent="0.25"/>
  <cols>
    <col min="1" max="1" width="3.5703125" style="2" customWidth="1"/>
    <col min="2" max="2" width="43.5703125" style="2" customWidth="1"/>
    <col min="3" max="3" width="111.42578125" style="2" customWidth="1"/>
    <col min="4" max="4" width="19.28515625" style="2" customWidth="1"/>
    <col min="5" max="5" width="30.85546875" style="2" customWidth="1"/>
    <col min="6" max="6" width="17" style="2" bestFit="1" customWidth="1"/>
    <col min="7" max="9" width="16.140625" style="2" customWidth="1"/>
    <col min="10" max="10" width="14.5703125" style="2" customWidth="1"/>
    <col min="11" max="11" width="12.85546875" style="2" customWidth="1"/>
    <col min="12" max="13" width="20.5703125" style="2" customWidth="1"/>
    <col min="14" max="14" width="17.7109375" style="2" customWidth="1"/>
    <col min="15" max="15" width="20.5703125" style="2" customWidth="1"/>
    <col min="16" max="16" width="15.5703125" style="2" customWidth="1"/>
    <col min="17" max="17" width="14.7109375" style="2" bestFit="1" customWidth="1"/>
    <col min="18" max="18" width="19.7109375" style="2" customWidth="1"/>
    <col min="19" max="19" width="12.42578125" style="2" customWidth="1"/>
    <col min="20" max="20" width="17.5703125" style="2" customWidth="1"/>
    <col min="21" max="21" width="21.28515625" style="2" customWidth="1"/>
    <col min="22" max="22" width="17.5703125" style="2" customWidth="1"/>
    <col min="23" max="23" width="28.42578125" style="2" customWidth="1"/>
    <col min="24" max="24" width="18.28515625" style="2" customWidth="1"/>
    <col min="25" max="27" width="24.85546875" style="2" customWidth="1"/>
    <col min="28" max="28" width="3.5703125" style="2" customWidth="1"/>
    <col min="29" max="29" width="9.140625" style="2" hidden="1" customWidth="1"/>
    <col min="30" max="30" width="30.140625" style="2" hidden="1" customWidth="1"/>
    <col min="31" max="31" width="19.28515625" style="2" hidden="1" customWidth="1"/>
    <col min="32" max="33" width="13.28515625" style="2" hidden="1" customWidth="1"/>
    <col min="34" max="16384" width="9.140625" style="2" hidden="1"/>
  </cols>
  <sheetData>
    <row r="1" spans="1:30" ht="18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9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30" ht="18.75" customHeight="1" x14ac:dyDescent="0.25">
      <c r="A2" s="1"/>
      <c r="B2" s="3" t="s">
        <v>177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34"/>
      <c r="Q2" s="4"/>
      <c r="R2" s="4"/>
      <c r="S2" s="4"/>
      <c r="T2" s="1"/>
      <c r="U2" s="1"/>
      <c r="V2" s="1"/>
      <c r="W2" s="1"/>
      <c r="X2" s="1"/>
      <c r="Y2" s="1"/>
      <c r="Z2" s="1"/>
      <c r="AA2" s="1"/>
      <c r="AB2" s="5"/>
    </row>
    <row r="3" spans="1:30" ht="18.75" customHeight="1" x14ac:dyDescent="0.25">
      <c r="A3" s="1"/>
      <c r="B3" s="3" t="s">
        <v>0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34"/>
      <c r="Q3" s="4"/>
      <c r="R3" s="4"/>
      <c r="S3" s="4"/>
      <c r="T3" s="1"/>
      <c r="U3" s="1"/>
      <c r="V3" s="1"/>
      <c r="W3" s="1"/>
      <c r="X3" s="1"/>
      <c r="Y3" s="1"/>
      <c r="Z3" s="1"/>
      <c r="AA3" s="1"/>
      <c r="AB3" s="5"/>
    </row>
    <row r="4" spans="1:30" ht="18.75" customHeight="1" x14ac:dyDescent="0.25">
      <c r="A4" s="1"/>
      <c r="B4" s="6">
        <v>45078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35"/>
      <c r="Q4" s="7"/>
      <c r="R4" s="7"/>
      <c r="S4" s="7"/>
      <c r="T4" s="1"/>
      <c r="U4" s="1"/>
      <c r="V4" s="1"/>
      <c r="W4" s="1"/>
      <c r="X4" s="1"/>
      <c r="Y4" s="1"/>
      <c r="Z4" s="1"/>
      <c r="AA4" s="1"/>
      <c r="AB4" s="5"/>
    </row>
    <row r="5" spans="1:30" ht="18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29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30" ht="37.5" customHeight="1" x14ac:dyDescent="0.25">
      <c r="A6" s="1"/>
      <c r="B6" s="36" t="s">
        <v>1</v>
      </c>
      <c r="C6" s="37" t="s">
        <v>2</v>
      </c>
      <c r="D6" s="38" t="s">
        <v>3</v>
      </c>
      <c r="E6" s="38" t="s">
        <v>4</v>
      </c>
      <c r="F6" s="39" t="s">
        <v>6</v>
      </c>
      <c r="G6" s="39" t="s">
        <v>65</v>
      </c>
      <c r="H6" s="39" t="s">
        <v>60</v>
      </c>
      <c r="I6" s="39" t="s">
        <v>66</v>
      </c>
      <c r="J6" s="39" t="s">
        <v>61</v>
      </c>
      <c r="K6" s="39" t="s">
        <v>5</v>
      </c>
      <c r="L6" s="39" t="s">
        <v>67</v>
      </c>
      <c r="M6" s="39" t="s">
        <v>68</v>
      </c>
      <c r="N6" s="39" t="s">
        <v>69</v>
      </c>
      <c r="O6" s="39" t="s">
        <v>70</v>
      </c>
      <c r="P6" s="39" t="s">
        <v>71</v>
      </c>
      <c r="Q6" s="39" t="s">
        <v>72</v>
      </c>
      <c r="R6" s="39" t="s">
        <v>7</v>
      </c>
      <c r="S6" s="39" t="s">
        <v>8</v>
      </c>
      <c r="T6" s="38" t="s">
        <v>9</v>
      </c>
      <c r="U6" s="38" t="s">
        <v>10</v>
      </c>
      <c r="V6" s="38" t="s">
        <v>11</v>
      </c>
      <c r="W6" s="38" t="s">
        <v>12</v>
      </c>
      <c r="X6" s="38" t="s">
        <v>13</v>
      </c>
      <c r="Y6" s="39" t="s">
        <v>14</v>
      </c>
      <c r="Z6" s="39" t="s">
        <v>15</v>
      </c>
      <c r="AA6" s="39" t="s">
        <v>16</v>
      </c>
      <c r="AB6" s="1"/>
    </row>
    <row r="7" spans="1:30" ht="75" customHeight="1" x14ac:dyDescent="0.25">
      <c r="A7" s="1"/>
      <c r="B7" s="8" t="s">
        <v>198</v>
      </c>
      <c r="C7" s="9" t="s">
        <v>199</v>
      </c>
      <c r="D7" s="10" t="s">
        <v>19</v>
      </c>
      <c r="E7" s="11" t="s">
        <v>25</v>
      </c>
      <c r="F7" s="11" t="s">
        <v>23</v>
      </c>
      <c r="G7" s="30">
        <v>0.124</v>
      </c>
      <c r="H7" s="30">
        <v>0.124</v>
      </c>
      <c r="I7" s="28">
        <v>22000000</v>
      </c>
      <c r="J7" s="31">
        <v>22000000</v>
      </c>
      <c r="K7" s="12">
        <v>9.6298531469189208E-2</v>
      </c>
      <c r="L7" s="12">
        <v>0.49382716049382713</v>
      </c>
      <c r="M7" s="12">
        <v>0.27160493827160492</v>
      </c>
      <c r="N7" s="28">
        <v>81000</v>
      </c>
      <c r="O7" s="28">
        <v>81000</v>
      </c>
      <c r="P7" s="28">
        <v>22000</v>
      </c>
      <c r="Q7" s="32">
        <v>6</v>
      </c>
      <c r="R7" s="33">
        <v>49536</v>
      </c>
      <c r="S7" s="13">
        <v>0.71516048796809406</v>
      </c>
      <c r="T7" s="10" t="s">
        <v>200</v>
      </c>
      <c r="U7" s="11" t="s">
        <v>160</v>
      </c>
      <c r="V7" s="11" t="s">
        <v>30</v>
      </c>
      <c r="W7" s="11" t="s">
        <v>62</v>
      </c>
      <c r="X7" s="11" t="s">
        <v>64</v>
      </c>
      <c r="Y7" s="13">
        <v>0.12377207959015367</v>
      </c>
      <c r="Z7" s="13">
        <v>0</v>
      </c>
      <c r="AA7" s="13">
        <v>4.4145709133832964E-2</v>
      </c>
      <c r="AB7" s="1"/>
      <c r="AD7" s="109"/>
    </row>
    <row r="8" spans="1:30" ht="75" customHeight="1" x14ac:dyDescent="0.25">
      <c r="A8" s="1"/>
      <c r="B8" s="8" t="s">
        <v>79</v>
      </c>
      <c r="C8" s="9" t="s">
        <v>80</v>
      </c>
      <c r="D8" s="10" t="s">
        <v>19</v>
      </c>
      <c r="E8" s="11" t="s">
        <v>25</v>
      </c>
      <c r="F8" s="11" t="s">
        <v>23</v>
      </c>
      <c r="G8" s="30">
        <v>0.10999761338147201</v>
      </c>
      <c r="H8" s="30">
        <v>0.11024760542607692</v>
      </c>
      <c r="I8" s="28">
        <v>21644002.990425058</v>
      </c>
      <c r="J8" s="31">
        <v>21673967.550101999</v>
      </c>
      <c r="K8" s="12">
        <v>9.4871420281167407E-2</v>
      </c>
      <c r="L8" s="12">
        <v>0.99489172681843407</v>
      </c>
      <c r="M8" s="12">
        <v>0.5993337034980567</v>
      </c>
      <c r="N8" s="28">
        <v>105000</v>
      </c>
      <c r="O8" s="28">
        <v>36020</v>
      </c>
      <c r="P8" s="28">
        <v>21588</v>
      </c>
      <c r="Q8" s="32">
        <v>2.70122606808521</v>
      </c>
      <c r="R8" s="33">
        <v>46198</v>
      </c>
      <c r="S8" s="13">
        <v>0.60580640450386158</v>
      </c>
      <c r="T8" s="10" t="s">
        <v>185</v>
      </c>
      <c r="U8" s="11" t="s">
        <v>20</v>
      </c>
      <c r="V8" s="11" t="s">
        <v>58</v>
      </c>
      <c r="W8" s="11" t="s">
        <v>74</v>
      </c>
      <c r="X8" s="11" t="s">
        <v>64</v>
      </c>
      <c r="Y8" s="13">
        <v>1</v>
      </c>
      <c r="Z8" s="13">
        <v>1</v>
      </c>
      <c r="AA8" s="13">
        <v>1</v>
      </c>
      <c r="AB8" s="1"/>
      <c r="AD8" s="109"/>
    </row>
    <row r="9" spans="1:30" ht="75" customHeight="1" x14ac:dyDescent="0.25">
      <c r="A9" s="1"/>
      <c r="B9" s="8" t="s">
        <v>157</v>
      </c>
      <c r="C9" s="9" t="s">
        <v>158</v>
      </c>
      <c r="D9" s="10" t="s">
        <v>19</v>
      </c>
      <c r="E9" s="11" t="s">
        <v>25</v>
      </c>
      <c r="F9" s="11" t="s">
        <v>23</v>
      </c>
      <c r="G9" s="30">
        <v>9.9999999999999992E-2</v>
      </c>
      <c r="H9" s="30">
        <v>9.9999999999999992E-2</v>
      </c>
      <c r="I9" s="28">
        <v>21708808.2336054</v>
      </c>
      <c r="J9" s="31">
        <v>21499878.788045101</v>
      </c>
      <c r="K9" s="12">
        <v>9.4109397911559756E-2</v>
      </c>
      <c r="L9" s="12">
        <v>0.98533749999999998</v>
      </c>
      <c r="M9" s="12">
        <v>0.269175</v>
      </c>
      <c r="N9" s="28">
        <v>150000</v>
      </c>
      <c r="O9" s="28">
        <v>80000</v>
      </c>
      <c r="P9" s="28">
        <v>21534</v>
      </c>
      <c r="Q9" s="32">
        <v>2.11310208007776</v>
      </c>
      <c r="R9" s="33">
        <v>46017</v>
      </c>
      <c r="S9" s="13">
        <v>0.75</v>
      </c>
      <c r="T9" s="10" t="s">
        <v>159</v>
      </c>
      <c r="U9" s="11" t="s">
        <v>160</v>
      </c>
      <c r="V9" s="11" t="s">
        <v>58</v>
      </c>
      <c r="W9" s="11" t="s">
        <v>74</v>
      </c>
      <c r="X9" s="11" t="s">
        <v>64</v>
      </c>
      <c r="Y9" s="13">
        <v>1</v>
      </c>
      <c r="Z9" s="13">
        <v>1</v>
      </c>
      <c r="AA9" s="13">
        <v>1</v>
      </c>
      <c r="AB9" s="1"/>
      <c r="AD9" s="109"/>
    </row>
    <row r="10" spans="1:30" ht="75" customHeight="1" x14ac:dyDescent="0.25">
      <c r="A10" s="1"/>
      <c r="B10" s="8" t="s">
        <v>75</v>
      </c>
      <c r="C10" s="9" t="s">
        <v>76</v>
      </c>
      <c r="D10" s="10" t="s">
        <v>77</v>
      </c>
      <c r="E10" s="11" t="s">
        <v>57</v>
      </c>
      <c r="F10" s="11" t="s">
        <v>23</v>
      </c>
      <c r="G10" s="30">
        <v>9.4999999999999987E-2</v>
      </c>
      <c r="H10" s="30">
        <v>9.4999999999999987E-2</v>
      </c>
      <c r="I10" s="28">
        <v>21763085.010840271</v>
      </c>
      <c r="J10" s="31">
        <v>22483751.417847004</v>
      </c>
      <c r="K10" s="12">
        <v>9.8416011066225786E-2</v>
      </c>
      <c r="L10" s="12">
        <v>0.18635625</v>
      </c>
      <c r="M10" s="12">
        <v>0.13336875000000001</v>
      </c>
      <c r="N10" s="28">
        <v>160000</v>
      </c>
      <c r="O10" s="28">
        <v>160000</v>
      </c>
      <c r="P10" s="28">
        <v>21339</v>
      </c>
      <c r="Q10" s="32">
        <v>4.4450132510406304</v>
      </c>
      <c r="R10" s="33">
        <v>48442</v>
      </c>
      <c r="S10" s="13">
        <v>0.71738995980571241</v>
      </c>
      <c r="T10" s="10" t="s">
        <v>78</v>
      </c>
      <c r="U10" s="11" t="s">
        <v>20</v>
      </c>
      <c r="V10" s="11" t="s">
        <v>30</v>
      </c>
      <c r="W10" s="11" t="s">
        <v>62</v>
      </c>
      <c r="X10" s="11" t="s">
        <v>64</v>
      </c>
      <c r="Y10" s="13">
        <v>1</v>
      </c>
      <c r="Z10" s="13">
        <v>0</v>
      </c>
      <c r="AA10" s="13">
        <v>0</v>
      </c>
      <c r="AB10" s="1"/>
    </row>
    <row r="11" spans="1:30" ht="75" customHeight="1" x14ac:dyDescent="0.25">
      <c r="A11" s="1"/>
      <c r="B11" s="8" t="s">
        <v>17</v>
      </c>
      <c r="C11" s="9" t="s">
        <v>195</v>
      </c>
      <c r="D11" s="10" t="s">
        <v>29</v>
      </c>
      <c r="E11" s="11" t="s">
        <v>57</v>
      </c>
      <c r="F11" s="11" t="s">
        <v>23</v>
      </c>
      <c r="G11" s="30">
        <v>0.12000000000000001</v>
      </c>
      <c r="H11" s="30">
        <v>9.4559999999999991E-2</v>
      </c>
      <c r="I11" s="28">
        <v>20545566.26437965</v>
      </c>
      <c r="J11" s="31">
        <v>20557801.799211297</v>
      </c>
      <c r="K11" s="12">
        <v>8.9985732886304709E-2</v>
      </c>
      <c r="L11" s="12">
        <v>0.99838783269961973</v>
      </c>
      <c r="M11" s="12">
        <v>0.18832699619771864</v>
      </c>
      <c r="N11" s="28">
        <v>131500</v>
      </c>
      <c r="O11" s="28">
        <v>131500</v>
      </c>
      <c r="P11" s="28">
        <v>24765</v>
      </c>
      <c r="Q11" s="32">
        <v>1.8787934563956701</v>
      </c>
      <c r="R11" s="33">
        <v>46566</v>
      </c>
      <c r="S11" s="13">
        <v>0.36408765922744796</v>
      </c>
      <c r="T11" s="10" t="s">
        <v>32</v>
      </c>
      <c r="U11" s="11" t="s">
        <v>20</v>
      </c>
      <c r="V11" s="11" t="s">
        <v>58</v>
      </c>
      <c r="W11" s="11" t="s">
        <v>74</v>
      </c>
      <c r="X11" s="11" t="s">
        <v>64</v>
      </c>
      <c r="Y11" s="13">
        <v>1</v>
      </c>
      <c r="Z11" s="13">
        <v>0</v>
      </c>
      <c r="AA11" s="13">
        <v>0</v>
      </c>
      <c r="AB11" s="1"/>
      <c r="AD11" s="109"/>
    </row>
    <row r="12" spans="1:30" ht="75" customHeight="1" x14ac:dyDescent="0.25">
      <c r="A12" s="1"/>
      <c r="B12" s="8" t="s">
        <v>18</v>
      </c>
      <c r="C12" s="9" t="s">
        <v>24</v>
      </c>
      <c r="D12" s="10" t="s">
        <v>22</v>
      </c>
      <c r="E12" s="11" t="s">
        <v>25</v>
      </c>
      <c r="F12" s="11" t="s">
        <v>26</v>
      </c>
      <c r="G12" s="30">
        <v>0.04</v>
      </c>
      <c r="H12" s="30">
        <v>3.9900000000000005E-2</v>
      </c>
      <c r="I12" s="28">
        <v>18373943.240764592</v>
      </c>
      <c r="J12" s="31">
        <v>18379443.0892203</v>
      </c>
      <c r="K12" s="12">
        <v>8.0450608123338777E-2</v>
      </c>
      <c r="L12" s="12">
        <v>0.94543076923076919</v>
      </c>
      <c r="M12" s="12">
        <v>0.49158461538461545</v>
      </c>
      <c r="N12" s="28">
        <v>65000</v>
      </c>
      <c r="O12" s="28">
        <v>65000</v>
      </c>
      <c r="P12" s="28">
        <v>31953</v>
      </c>
      <c r="Q12" s="32">
        <v>1.23681773829537</v>
      </c>
      <c r="R12" s="33">
        <v>46048</v>
      </c>
      <c r="S12" s="13">
        <v>0.57999999999999996</v>
      </c>
      <c r="T12" s="10" t="s">
        <v>27</v>
      </c>
      <c r="U12" s="11" t="s">
        <v>20</v>
      </c>
      <c r="V12" s="11" t="s">
        <v>59</v>
      </c>
      <c r="W12" s="11" t="s">
        <v>28</v>
      </c>
      <c r="X12" s="11" t="s">
        <v>64</v>
      </c>
      <c r="Y12" s="13">
        <v>1</v>
      </c>
      <c r="Z12" s="13">
        <v>1</v>
      </c>
      <c r="AA12" s="13">
        <v>0</v>
      </c>
      <c r="AB12" s="1"/>
      <c r="AD12" s="109"/>
    </row>
    <row r="13" spans="1:30" ht="75" customHeight="1" x14ac:dyDescent="0.25">
      <c r="A13" s="1"/>
      <c r="B13" s="8" t="s">
        <v>196</v>
      </c>
      <c r="C13" s="9" t="s">
        <v>197</v>
      </c>
      <c r="D13" s="10" t="s">
        <v>77</v>
      </c>
      <c r="E13" s="11" t="s">
        <v>25</v>
      </c>
      <c r="F13" s="11" t="s">
        <v>23</v>
      </c>
      <c r="G13" s="30">
        <v>0.11</v>
      </c>
      <c r="H13" s="30">
        <v>0.11</v>
      </c>
      <c r="I13" s="28">
        <v>17616340.577500001</v>
      </c>
      <c r="J13" s="31">
        <v>17657820.145</v>
      </c>
      <c r="K13" s="12">
        <v>7.7291915859571167E-2</v>
      </c>
      <c r="L13" s="12">
        <v>1</v>
      </c>
      <c r="M13" s="12">
        <v>1</v>
      </c>
      <c r="N13" s="28">
        <v>17500</v>
      </c>
      <c r="O13" s="28">
        <v>17500</v>
      </c>
      <c r="P13" s="28">
        <v>17500</v>
      </c>
      <c r="Q13" s="32">
        <v>2.5</v>
      </c>
      <c r="R13" s="33">
        <v>46512</v>
      </c>
      <c r="S13" s="13">
        <v>0.75</v>
      </c>
      <c r="T13" s="10" t="s">
        <v>201</v>
      </c>
      <c r="U13" s="11">
        <v>0</v>
      </c>
      <c r="V13" s="11" t="s">
        <v>58</v>
      </c>
      <c r="W13" s="11" t="s">
        <v>21</v>
      </c>
      <c r="X13" s="11" t="s">
        <v>64</v>
      </c>
      <c r="Y13" s="13">
        <v>1</v>
      </c>
      <c r="Z13" s="13">
        <v>1</v>
      </c>
      <c r="AA13" s="13">
        <v>0.62444342701887845</v>
      </c>
      <c r="AB13" s="1"/>
      <c r="AD13" s="109"/>
    </row>
    <row r="14" spans="1:30" ht="75" customHeight="1" x14ac:dyDescent="0.25">
      <c r="A14" s="1"/>
      <c r="B14" s="8" t="s">
        <v>173</v>
      </c>
      <c r="C14" s="9" t="s">
        <v>170</v>
      </c>
      <c r="D14" s="10" t="s">
        <v>31</v>
      </c>
      <c r="E14" s="11" t="s">
        <v>25</v>
      </c>
      <c r="F14" s="11" t="s">
        <v>23</v>
      </c>
      <c r="G14" s="30">
        <v>8.5999999999999993E-2</v>
      </c>
      <c r="H14" s="30">
        <v>7.3925000000000005E-2</v>
      </c>
      <c r="I14" s="28">
        <v>17303763.546484601</v>
      </c>
      <c r="J14" s="31">
        <v>17424518.0367775</v>
      </c>
      <c r="K14" s="12">
        <v>7.6270704477276047E-2</v>
      </c>
      <c r="L14" s="12">
        <v>1</v>
      </c>
      <c r="M14" s="12">
        <v>1</v>
      </c>
      <c r="N14" s="28">
        <v>16340</v>
      </c>
      <c r="O14" s="28">
        <v>16340</v>
      </c>
      <c r="P14" s="28">
        <v>16340</v>
      </c>
      <c r="Q14" s="32">
        <v>3.5037111769189102</v>
      </c>
      <c r="R14" s="33">
        <v>46555</v>
      </c>
      <c r="S14" s="13">
        <v>0.75</v>
      </c>
      <c r="T14" s="10" t="s">
        <v>172</v>
      </c>
      <c r="U14" s="11" t="s">
        <v>20</v>
      </c>
      <c r="V14" s="11" t="s">
        <v>58</v>
      </c>
      <c r="W14" s="11" t="s">
        <v>21</v>
      </c>
      <c r="X14" s="11" t="s">
        <v>64</v>
      </c>
      <c r="Y14" s="13">
        <v>1</v>
      </c>
      <c r="Z14" s="13">
        <v>1</v>
      </c>
      <c r="AA14" s="13">
        <v>1</v>
      </c>
      <c r="AB14" s="1"/>
      <c r="AD14" s="109"/>
    </row>
    <row r="15" spans="1:30" ht="75" customHeight="1" x14ac:dyDescent="0.25">
      <c r="A15" s="1"/>
      <c r="B15" s="8" t="s">
        <v>176</v>
      </c>
      <c r="C15" s="9" t="s">
        <v>175</v>
      </c>
      <c r="D15" s="10" t="s">
        <v>29</v>
      </c>
      <c r="E15" s="11" t="s">
        <v>25</v>
      </c>
      <c r="F15" s="11" t="s">
        <v>26</v>
      </c>
      <c r="G15" s="30">
        <v>4.2999999999999997E-2</v>
      </c>
      <c r="H15" s="30">
        <v>3.2899999999999999E-2</v>
      </c>
      <c r="I15" s="28">
        <v>16529179.652800199</v>
      </c>
      <c r="J15" s="31">
        <v>16562201.749729197</v>
      </c>
      <c r="K15" s="12">
        <v>7.2496168472516262E-2</v>
      </c>
      <c r="L15" s="12">
        <v>0.88512000000000002</v>
      </c>
      <c r="M15" s="12">
        <v>0.44568000000000002</v>
      </c>
      <c r="N15" s="28">
        <v>50000</v>
      </c>
      <c r="O15" s="28">
        <v>50000</v>
      </c>
      <c r="P15" s="28">
        <v>22284</v>
      </c>
      <c r="Q15" s="32">
        <v>1.03418600594208</v>
      </c>
      <c r="R15" s="33">
        <v>45649</v>
      </c>
      <c r="S15" s="13">
        <v>0.72157960504906382</v>
      </c>
      <c r="T15" s="10" t="s">
        <v>174</v>
      </c>
      <c r="U15" s="11" t="s">
        <v>20</v>
      </c>
      <c r="V15" s="11" t="s">
        <v>58</v>
      </c>
      <c r="W15" s="11" t="s">
        <v>21</v>
      </c>
      <c r="X15" s="11" t="s">
        <v>64</v>
      </c>
      <c r="Y15" s="13">
        <v>1</v>
      </c>
      <c r="Z15" s="13">
        <v>1</v>
      </c>
      <c r="AA15" s="13">
        <v>1</v>
      </c>
      <c r="AB15" s="1"/>
      <c r="AD15" s="109"/>
    </row>
    <row r="16" spans="1:30" ht="75" customHeight="1" x14ac:dyDescent="0.25">
      <c r="A16" s="1"/>
      <c r="B16" s="8" t="s">
        <v>81</v>
      </c>
      <c r="C16" s="9" t="s">
        <v>82</v>
      </c>
      <c r="D16" s="10" t="s">
        <v>19</v>
      </c>
      <c r="E16" s="11" t="s">
        <v>25</v>
      </c>
      <c r="F16" s="11" t="s">
        <v>26</v>
      </c>
      <c r="G16" s="30">
        <v>3.5000000000000003E-2</v>
      </c>
      <c r="H16" s="30">
        <v>3.49E-2</v>
      </c>
      <c r="I16" s="28">
        <v>15403942.114694985</v>
      </c>
      <c r="J16" s="31">
        <v>15257600.7901702</v>
      </c>
      <c r="K16" s="12">
        <v>6.6785661356205964E-2</v>
      </c>
      <c r="L16" s="12">
        <v>1</v>
      </c>
      <c r="M16" s="12">
        <v>0.58332167342941088</v>
      </c>
      <c r="N16" s="28">
        <v>59102</v>
      </c>
      <c r="O16" s="28">
        <v>50029</v>
      </c>
      <c r="P16" s="28">
        <v>29183</v>
      </c>
      <c r="Q16" s="32">
        <v>1.5080884734740601</v>
      </c>
      <c r="R16" s="33">
        <v>45677</v>
      </c>
      <c r="S16" s="13">
        <v>0.748</v>
      </c>
      <c r="T16" s="10" t="s">
        <v>83</v>
      </c>
      <c r="U16" s="11" t="s">
        <v>20</v>
      </c>
      <c r="V16" s="11" t="s">
        <v>58</v>
      </c>
      <c r="W16" s="11" t="s">
        <v>28</v>
      </c>
      <c r="X16" s="11" t="s">
        <v>64</v>
      </c>
      <c r="Y16" s="13">
        <v>1</v>
      </c>
      <c r="Z16" s="13">
        <v>1</v>
      </c>
      <c r="AA16" s="13">
        <v>0</v>
      </c>
      <c r="AB16" s="1"/>
      <c r="AD16" s="109"/>
    </row>
    <row r="17" spans="1:30" ht="75" customHeight="1" x14ac:dyDescent="0.25">
      <c r="A17" s="1"/>
      <c r="B17" s="8" t="s">
        <v>171</v>
      </c>
      <c r="C17" s="9" t="s">
        <v>170</v>
      </c>
      <c r="D17" s="10" t="s">
        <v>31</v>
      </c>
      <c r="E17" s="11" t="s">
        <v>25</v>
      </c>
      <c r="F17" s="11" t="s">
        <v>23</v>
      </c>
      <c r="G17" s="30">
        <v>0.09</v>
      </c>
      <c r="H17" s="30">
        <v>8.118888888888888E-2</v>
      </c>
      <c r="I17" s="28">
        <v>8265344.6910840888</v>
      </c>
      <c r="J17" s="31">
        <v>8322787.4419183349</v>
      </c>
      <c r="K17" s="12">
        <v>3.6430554926679341E-2</v>
      </c>
      <c r="L17" s="12">
        <v>1</v>
      </c>
      <c r="M17" s="12">
        <v>1</v>
      </c>
      <c r="N17" s="28">
        <v>7860</v>
      </c>
      <c r="O17" s="28">
        <v>7797</v>
      </c>
      <c r="P17" s="28">
        <v>7797</v>
      </c>
      <c r="Q17" s="32">
        <v>3.4781374816995498</v>
      </c>
      <c r="R17" s="33">
        <v>46555</v>
      </c>
      <c r="S17" s="13">
        <v>0.74999999999999989</v>
      </c>
      <c r="T17" s="10" t="s">
        <v>169</v>
      </c>
      <c r="U17" s="11" t="s">
        <v>20</v>
      </c>
      <c r="V17" s="11" t="s">
        <v>58</v>
      </c>
      <c r="W17" s="11" t="s">
        <v>21</v>
      </c>
      <c r="X17" s="11" t="s">
        <v>64</v>
      </c>
      <c r="Y17" s="13">
        <v>1</v>
      </c>
      <c r="Z17" s="13">
        <v>1</v>
      </c>
      <c r="AA17" s="13">
        <v>0</v>
      </c>
      <c r="AB17" s="1"/>
      <c r="AD17" s="109"/>
    </row>
    <row r="18" spans="1:30" ht="75" customHeight="1" x14ac:dyDescent="0.25">
      <c r="A18" s="1"/>
      <c r="B18" s="8" t="s">
        <v>186</v>
      </c>
      <c r="C18" s="9" t="s">
        <v>187</v>
      </c>
      <c r="D18" s="10" t="s">
        <v>188</v>
      </c>
      <c r="E18" s="11" t="s">
        <v>25</v>
      </c>
      <c r="F18" s="11" t="s">
        <v>23</v>
      </c>
      <c r="G18" s="30">
        <v>9.8000000000000004E-2</v>
      </c>
      <c r="H18" s="30">
        <v>9.8000000000000004E-2</v>
      </c>
      <c r="I18" s="28">
        <v>7959739.5245894594</v>
      </c>
      <c r="J18" s="31">
        <v>7954945.5181420008</v>
      </c>
      <c r="K18" s="12">
        <v>3.482043505974923E-2</v>
      </c>
      <c r="L18" s="12">
        <v>0.92688172043010753</v>
      </c>
      <c r="M18" s="12">
        <v>0.85473118279569882</v>
      </c>
      <c r="N18" s="28">
        <v>40000</v>
      </c>
      <c r="O18" s="28">
        <v>9300</v>
      </c>
      <c r="P18" s="28">
        <v>7949</v>
      </c>
      <c r="Q18" s="32">
        <v>2.50263221995551</v>
      </c>
      <c r="R18" s="33">
        <v>46197</v>
      </c>
      <c r="S18" s="13">
        <v>0.75</v>
      </c>
      <c r="T18" s="10" t="s">
        <v>189</v>
      </c>
      <c r="U18" s="11" t="s">
        <v>190</v>
      </c>
      <c r="V18" s="11" t="s">
        <v>58</v>
      </c>
      <c r="W18" s="11" t="s">
        <v>74</v>
      </c>
      <c r="X18" s="11" t="s">
        <v>64</v>
      </c>
      <c r="Y18" s="13">
        <v>1</v>
      </c>
      <c r="Z18" s="13">
        <v>1</v>
      </c>
      <c r="AA18" s="13">
        <v>1</v>
      </c>
      <c r="AB18" s="1"/>
      <c r="AD18" s="109"/>
    </row>
    <row r="19" spans="1:30" ht="75" customHeight="1" x14ac:dyDescent="0.25">
      <c r="A19" s="1"/>
      <c r="B19" s="8" t="s">
        <v>165</v>
      </c>
      <c r="C19" s="9" t="s">
        <v>164</v>
      </c>
      <c r="D19" s="10" t="s">
        <v>31</v>
      </c>
      <c r="E19" s="11" t="s">
        <v>25</v>
      </c>
      <c r="F19" s="11" t="s">
        <v>23</v>
      </c>
      <c r="G19" s="30">
        <v>9.5000000000000001E-2</v>
      </c>
      <c r="H19" s="30">
        <v>9.3800000000000008E-2</v>
      </c>
      <c r="I19" s="28">
        <v>3856812.9541111202</v>
      </c>
      <c r="J19" s="31">
        <v>4068500.4703519992</v>
      </c>
      <c r="K19" s="12">
        <v>1.7808664571663777E-2</v>
      </c>
      <c r="L19" s="12">
        <v>1</v>
      </c>
      <c r="M19" s="12">
        <v>1</v>
      </c>
      <c r="N19" s="28">
        <v>5292</v>
      </c>
      <c r="O19" s="28">
        <v>3176</v>
      </c>
      <c r="P19" s="28">
        <v>3176</v>
      </c>
      <c r="Q19" s="32">
        <v>4.9354595543994702</v>
      </c>
      <c r="R19" s="33">
        <v>47744</v>
      </c>
      <c r="S19" s="13">
        <v>0.42013213007746408</v>
      </c>
      <c r="T19" s="10" t="s">
        <v>163</v>
      </c>
      <c r="U19" s="11" t="s">
        <v>20</v>
      </c>
      <c r="V19" s="11" t="s">
        <v>59</v>
      </c>
      <c r="W19" s="11" t="s">
        <v>63</v>
      </c>
      <c r="X19" s="11" t="s">
        <v>64</v>
      </c>
      <c r="Y19" s="13">
        <v>1</v>
      </c>
      <c r="Z19" s="13">
        <v>1</v>
      </c>
      <c r="AA19" s="13">
        <v>0</v>
      </c>
      <c r="AB19" s="1"/>
      <c r="AD19" s="109"/>
    </row>
    <row r="20" spans="1:30" ht="75" customHeight="1" x14ac:dyDescent="0.25">
      <c r="A20" s="1"/>
      <c r="B20" s="8" t="s">
        <v>168</v>
      </c>
      <c r="C20" s="9" t="s">
        <v>167</v>
      </c>
      <c r="D20" s="10" t="s">
        <v>31</v>
      </c>
      <c r="E20" s="11" t="s">
        <v>57</v>
      </c>
      <c r="F20" s="11" t="s">
        <v>23</v>
      </c>
      <c r="G20" s="30">
        <v>9.5000000000000001E-2</v>
      </c>
      <c r="H20" s="30">
        <v>9.5100000000000004E-2</v>
      </c>
      <c r="I20" s="28">
        <v>3816897.1974400003</v>
      </c>
      <c r="J20" s="31">
        <v>3885388.1938666669</v>
      </c>
      <c r="K20" s="12">
        <v>1.700714442077661E-2</v>
      </c>
      <c r="L20" s="12">
        <v>1</v>
      </c>
      <c r="M20" s="12">
        <v>1</v>
      </c>
      <c r="N20" s="28">
        <v>8000</v>
      </c>
      <c r="O20" s="28">
        <v>8000</v>
      </c>
      <c r="P20" s="28">
        <v>8000</v>
      </c>
      <c r="Q20" s="32">
        <v>2.84809413584204</v>
      </c>
      <c r="R20" s="33">
        <v>48515</v>
      </c>
      <c r="S20" s="13">
        <v>0.41261380398878683</v>
      </c>
      <c r="T20" s="10" t="s">
        <v>166</v>
      </c>
      <c r="U20" s="11" t="s">
        <v>20</v>
      </c>
      <c r="V20" s="11" t="s">
        <v>30</v>
      </c>
      <c r="W20" s="11" t="s">
        <v>62</v>
      </c>
      <c r="X20" s="11" t="s">
        <v>64</v>
      </c>
      <c r="Y20" s="13">
        <v>1</v>
      </c>
      <c r="Z20" s="13">
        <v>0</v>
      </c>
      <c r="AA20" s="13">
        <v>0</v>
      </c>
      <c r="AB20" s="1"/>
      <c r="AD20" s="109"/>
    </row>
    <row r="21" spans="1:30" ht="75" customHeight="1" x14ac:dyDescent="0.25">
      <c r="A21" s="1"/>
      <c r="B21" s="8" t="s">
        <v>191</v>
      </c>
      <c r="C21" s="9" t="s">
        <v>192</v>
      </c>
      <c r="D21" s="10" t="s">
        <v>29</v>
      </c>
      <c r="E21" s="11" t="s">
        <v>57</v>
      </c>
      <c r="F21" s="11" t="s">
        <v>23</v>
      </c>
      <c r="G21" s="30">
        <v>9.4600000000000004E-2</v>
      </c>
      <c r="H21" s="30">
        <v>9.4299999999999995E-2</v>
      </c>
      <c r="I21" s="28">
        <v>2883227.9007406798</v>
      </c>
      <c r="J21" s="31">
        <v>1976979.44994</v>
      </c>
      <c r="K21" s="12">
        <v>8.6536462624539762E-3</v>
      </c>
      <c r="L21" s="12">
        <v>0.45333333333333331</v>
      </c>
      <c r="M21" s="12">
        <v>0.45333333333333331</v>
      </c>
      <c r="N21" s="28">
        <v>450</v>
      </c>
      <c r="O21" s="28">
        <v>450</v>
      </c>
      <c r="P21" s="28">
        <v>204</v>
      </c>
      <c r="Q21" s="32">
        <v>1.9670120662902499</v>
      </c>
      <c r="R21" s="33">
        <v>46588</v>
      </c>
      <c r="S21" s="13">
        <v>0.69125795423037129</v>
      </c>
      <c r="T21" s="10" t="s">
        <v>193</v>
      </c>
      <c r="U21" s="11" t="s">
        <v>20</v>
      </c>
      <c r="V21" s="11" t="s">
        <v>194</v>
      </c>
      <c r="W21" s="11" t="s">
        <v>62</v>
      </c>
      <c r="X21" s="11" t="s">
        <v>64</v>
      </c>
      <c r="Y21" s="13">
        <v>0</v>
      </c>
      <c r="Z21" s="13">
        <v>0</v>
      </c>
      <c r="AA21" s="13">
        <v>0</v>
      </c>
      <c r="AB21" s="1"/>
      <c r="AD21" s="109"/>
    </row>
    <row r="22" spans="1:30" ht="18.75" customHeight="1" x14ac:dyDescent="0.25">
      <c r="A22" s="40"/>
      <c r="B22" s="41" t="s">
        <v>73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2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D22" s="109"/>
    </row>
  </sheetData>
  <autoFilter ref="B6:AA22" xr:uid="{AE838F93-8894-4C33-8792-B356FB233D76}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7E0A6-C0AD-4E50-8768-FD6283CF1B5D}">
  <sheetPr codeName="Sheet2">
    <tabColor theme="4" tint="0.79998168889431442"/>
  </sheetPr>
  <dimension ref="A2:Y43"/>
  <sheetViews>
    <sheetView showGridLines="0" zoomScaleNormal="100" workbookViewId="0">
      <selection activeCell="E16" sqref="E16"/>
    </sheetView>
  </sheetViews>
  <sheetFormatPr defaultColWidth="9.140625" defaultRowHeight="18.75" customHeight="1" x14ac:dyDescent="0.25"/>
  <cols>
    <col min="1" max="1" width="3.5703125" style="14" customWidth="1"/>
    <col min="2" max="2" width="49.28515625" style="14" customWidth="1"/>
    <col min="3" max="9" width="15.140625" style="14" customWidth="1"/>
    <col min="10" max="10" width="13.7109375" style="14" customWidth="1"/>
    <col min="11" max="11" width="13.5703125" style="14" customWidth="1"/>
    <col min="12" max="13" width="12.28515625" style="14" bestFit="1" customWidth="1"/>
    <col min="14" max="19" width="12.28515625" style="14" customWidth="1"/>
    <col min="20" max="20" width="0.85546875" style="14" customWidth="1"/>
    <col min="21" max="21" width="13.5703125" style="14" bestFit="1" customWidth="1"/>
    <col min="22" max="22" width="9.140625" style="14"/>
    <col min="23" max="23" width="23.85546875" style="14" bestFit="1" customWidth="1"/>
    <col min="24" max="24" width="13.85546875" style="14" bestFit="1" customWidth="1"/>
    <col min="25" max="16384" width="9.140625" style="14"/>
  </cols>
  <sheetData>
    <row r="2" spans="1:25" s="2" customFormat="1" ht="18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5" s="2" customFormat="1" ht="18.75" customHeight="1" x14ac:dyDescent="0.25">
      <c r="A3" s="1"/>
      <c r="B3" s="132" t="s">
        <v>177</v>
      </c>
      <c r="C3" s="131"/>
      <c r="D3" s="131"/>
      <c r="E3" s="131"/>
      <c r="F3" s="131"/>
      <c r="G3" s="131"/>
      <c r="H3" s="131"/>
      <c r="I3" s="131"/>
      <c r="J3" s="131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5" s="2" customFormat="1" ht="18.75" customHeight="1" x14ac:dyDescent="0.25">
      <c r="A4" s="1"/>
      <c r="B4" s="3" t="s">
        <v>184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5" s="2" customFormat="1" ht="18.75" customHeight="1" x14ac:dyDescent="0.25">
      <c r="A5" s="1"/>
      <c r="B5" s="6">
        <v>45078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spans="1:25" s="2" customFormat="1" ht="18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8" spans="1:25" ht="18.75" customHeight="1" x14ac:dyDescent="0.25">
      <c r="B8" s="15"/>
      <c r="C8" s="16">
        <v>45078</v>
      </c>
      <c r="D8" s="16">
        <v>0</v>
      </c>
      <c r="E8" s="16">
        <v>45017</v>
      </c>
      <c r="F8" s="16">
        <v>44986</v>
      </c>
      <c r="G8" s="16">
        <v>44958</v>
      </c>
      <c r="H8" s="16">
        <v>44927</v>
      </c>
      <c r="I8" s="16">
        <v>44896</v>
      </c>
      <c r="J8" s="16">
        <v>44866</v>
      </c>
      <c r="K8" s="16">
        <v>44835</v>
      </c>
      <c r="L8" s="16">
        <v>44805</v>
      </c>
      <c r="M8" s="16">
        <v>44774</v>
      </c>
      <c r="N8" s="16">
        <v>44743</v>
      </c>
      <c r="O8" s="16">
        <v>44713</v>
      </c>
      <c r="P8" s="16">
        <v>44682</v>
      </c>
      <c r="Q8" s="16">
        <v>44652</v>
      </c>
      <c r="R8" s="16">
        <v>44621</v>
      </c>
      <c r="S8" s="16">
        <v>44593</v>
      </c>
      <c r="T8"/>
      <c r="U8" s="16" t="s">
        <v>39</v>
      </c>
      <c r="Y8" s="113"/>
    </row>
    <row r="9" spans="1:25" ht="18.75" customHeight="1" x14ac:dyDescent="0.25">
      <c r="B9" s="18" t="s">
        <v>34</v>
      </c>
      <c r="C9" s="129">
        <v>2241755</v>
      </c>
      <c r="D9" s="129">
        <v>2241755</v>
      </c>
      <c r="E9" s="129">
        <v>2241755</v>
      </c>
      <c r="F9" s="129">
        <v>2241755</v>
      </c>
      <c r="G9" s="129">
        <v>2241755</v>
      </c>
      <c r="H9" s="129">
        <v>2241755</v>
      </c>
      <c r="I9" s="129">
        <v>2241755</v>
      </c>
      <c r="J9" s="129">
        <v>2241755</v>
      </c>
      <c r="K9" s="129">
        <v>2241755</v>
      </c>
      <c r="L9" s="129">
        <v>2241755</v>
      </c>
      <c r="M9" s="129">
        <v>2241755</v>
      </c>
      <c r="N9" s="129">
        <v>2241755</v>
      </c>
      <c r="O9" s="129">
        <v>1804035</v>
      </c>
      <c r="P9" s="129">
        <v>1376039</v>
      </c>
      <c r="Q9" s="129">
        <v>772881</v>
      </c>
      <c r="R9" s="129">
        <v>637004</v>
      </c>
      <c r="S9" s="129">
        <v>158999</v>
      </c>
      <c r="T9"/>
      <c r="U9" s="130"/>
    </row>
    <row r="10" spans="1:25" ht="18.75" customHeight="1" x14ac:dyDescent="0.25">
      <c r="B10" s="18" t="s">
        <v>35</v>
      </c>
      <c r="C10" s="129">
        <v>2241755</v>
      </c>
      <c r="D10" s="129">
        <v>2241755</v>
      </c>
      <c r="E10" s="129">
        <v>2241755</v>
      </c>
      <c r="F10" s="129">
        <v>2241755</v>
      </c>
      <c r="G10" s="129">
        <v>2241755</v>
      </c>
      <c r="H10" s="129">
        <v>2241755</v>
      </c>
      <c r="I10" s="129">
        <v>2241755</v>
      </c>
      <c r="J10" s="129">
        <v>2241755</v>
      </c>
      <c r="K10" s="129">
        <v>2241755</v>
      </c>
      <c r="L10" s="129">
        <v>2241755</v>
      </c>
      <c r="M10" s="129">
        <v>2241755</v>
      </c>
      <c r="N10" s="129">
        <v>2241755</v>
      </c>
      <c r="O10" s="129">
        <v>1804035</v>
      </c>
      <c r="P10" s="129">
        <v>1376039</v>
      </c>
      <c r="Q10" s="129">
        <v>772881</v>
      </c>
      <c r="R10" s="129">
        <v>637004</v>
      </c>
      <c r="S10" s="129">
        <v>158999</v>
      </c>
      <c r="T10"/>
      <c r="U10"/>
    </row>
    <row r="11" spans="1:25" ht="18.75" customHeight="1" x14ac:dyDescent="0.25">
      <c r="B11" s="18" t="s">
        <v>36</v>
      </c>
      <c r="C11" s="128">
        <v>98</v>
      </c>
      <c r="D11" s="128">
        <v>97</v>
      </c>
      <c r="E11" s="128">
        <v>94.37</v>
      </c>
      <c r="F11" s="128">
        <v>98.42</v>
      </c>
      <c r="G11" s="128">
        <v>92.8</v>
      </c>
      <c r="H11" s="128">
        <v>93.4</v>
      </c>
      <c r="I11" s="128">
        <v>97.49</v>
      </c>
      <c r="J11" s="128">
        <v>94.06</v>
      </c>
      <c r="K11" s="128">
        <v>96.51</v>
      </c>
      <c r="L11" s="128">
        <v>98.95</v>
      </c>
      <c r="M11" s="128">
        <v>99.45</v>
      </c>
      <c r="N11" s="128">
        <v>100.83</v>
      </c>
      <c r="O11" s="19" t="s">
        <v>162</v>
      </c>
      <c r="P11" s="19" t="s">
        <v>162</v>
      </c>
      <c r="Q11" s="19" t="s">
        <v>162</v>
      </c>
      <c r="R11" s="19" t="s">
        <v>162</v>
      </c>
      <c r="S11" s="19" t="s">
        <v>162</v>
      </c>
      <c r="T11"/>
      <c r="U11" s="19">
        <v>97.49</v>
      </c>
    </row>
    <row r="12" spans="1:25" ht="18.75" customHeight="1" x14ac:dyDescent="0.25">
      <c r="B12" s="18" t="s">
        <v>37</v>
      </c>
      <c r="C12" s="127">
        <v>101.90954661414828</v>
      </c>
      <c r="D12" s="127">
        <v>101.41430564892238</v>
      </c>
      <c r="E12" s="127">
        <v>101.31158039571675</v>
      </c>
      <c r="F12" s="127">
        <v>101.61615841606242</v>
      </c>
      <c r="G12" s="127">
        <v>101.19022139350642</v>
      </c>
      <c r="H12" s="127">
        <v>101.0465687329793</v>
      </c>
      <c r="I12" s="127">
        <v>100.57754743493379</v>
      </c>
      <c r="J12" s="127">
        <v>100.73838189721891</v>
      </c>
      <c r="K12" s="127">
        <v>101.68862788752561</v>
      </c>
      <c r="L12" s="127">
        <v>101.46225225325693</v>
      </c>
      <c r="M12" s="127">
        <v>101.36804680707749</v>
      </c>
      <c r="N12" s="127">
        <v>100.80589192396135</v>
      </c>
      <c r="O12" s="127">
        <v>102.49711416352787</v>
      </c>
      <c r="P12" s="127">
        <v>102.48274676807851</v>
      </c>
      <c r="Q12" s="127">
        <v>102.25894175170562</v>
      </c>
      <c r="R12" s="127">
        <v>102.54518119195484</v>
      </c>
      <c r="S12" s="127">
        <v>100.5076852684608</v>
      </c>
      <c r="T12"/>
      <c r="U12"/>
    </row>
    <row r="13" spans="1:25" ht="18.75" customHeight="1" x14ac:dyDescent="0.25">
      <c r="T13" s="20"/>
    </row>
    <row r="14" spans="1:25" ht="18.75" customHeight="1" x14ac:dyDescent="0.25">
      <c r="B14" s="21" t="s">
        <v>38</v>
      </c>
      <c r="C14" s="21"/>
      <c r="D14" s="21"/>
      <c r="E14" s="21"/>
      <c r="F14" s="21"/>
      <c r="G14" s="21"/>
      <c r="H14" s="21"/>
      <c r="I14" s="21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20"/>
      <c r="U14" s="126"/>
    </row>
    <row r="15" spans="1:25" ht="18.75" customHeight="1" x14ac:dyDescent="0.25"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0"/>
    </row>
    <row r="16" spans="1:25" s="142" customFormat="1" ht="18.75" customHeight="1" x14ac:dyDescent="0.25">
      <c r="B16" s="139" t="s">
        <v>206</v>
      </c>
      <c r="C16" s="140">
        <v>45077</v>
      </c>
      <c r="D16" s="140">
        <v>45044</v>
      </c>
      <c r="E16" s="140">
        <v>45016</v>
      </c>
      <c r="F16" s="140">
        <v>44985</v>
      </c>
      <c r="G16" s="140">
        <v>44957</v>
      </c>
      <c r="H16" s="140">
        <v>44924</v>
      </c>
      <c r="I16" s="140">
        <v>44895</v>
      </c>
      <c r="J16" s="140">
        <v>44865</v>
      </c>
      <c r="K16" s="140">
        <v>44834</v>
      </c>
      <c r="L16" s="141">
        <v>44804</v>
      </c>
      <c r="M16" s="141">
        <v>44771</v>
      </c>
      <c r="N16" s="141">
        <v>44742</v>
      </c>
      <c r="O16" s="141">
        <v>44712</v>
      </c>
      <c r="P16" s="141">
        <v>44680</v>
      </c>
      <c r="Q16" s="141">
        <v>44651</v>
      </c>
      <c r="R16" s="141"/>
      <c r="S16" s="141"/>
      <c r="T16" s="143"/>
    </row>
    <row r="17" spans="2:24" ht="18.75" customHeight="1" x14ac:dyDescent="0.25">
      <c r="B17" s="22" t="s">
        <v>183</v>
      </c>
      <c r="C17" s="16">
        <v>45078</v>
      </c>
      <c r="D17" s="16">
        <v>45047</v>
      </c>
      <c r="E17" s="16">
        <v>45017</v>
      </c>
      <c r="F17" s="16">
        <v>44986</v>
      </c>
      <c r="G17" s="16">
        <v>44958</v>
      </c>
      <c r="H17" s="16">
        <v>44927</v>
      </c>
      <c r="I17" s="16">
        <v>44896</v>
      </c>
      <c r="J17" s="16">
        <v>44866</v>
      </c>
      <c r="K17" s="16">
        <v>44835</v>
      </c>
      <c r="L17" s="16">
        <v>44805</v>
      </c>
      <c r="M17" s="16">
        <v>44774</v>
      </c>
      <c r="N17" s="16">
        <v>44743</v>
      </c>
      <c r="O17" s="16">
        <v>44713</v>
      </c>
      <c r="P17" s="16">
        <v>44682</v>
      </c>
      <c r="Q17" s="16">
        <v>44652</v>
      </c>
      <c r="R17" s="16">
        <v>44621</v>
      </c>
      <c r="S17" s="16">
        <v>44593</v>
      </c>
      <c r="T17" s="17"/>
      <c r="U17" s="16" t="s">
        <v>39</v>
      </c>
    </row>
    <row r="18" spans="2:24" ht="18.75" customHeight="1" x14ac:dyDescent="0.25">
      <c r="B18" s="125" t="s">
        <v>40</v>
      </c>
      <c r="C18" s="119">
        <v>2671158.3722066502</v>
      </c>
      <c r="D18" s="119">
        <v>3431030.9658860001</v>
      </c>
      <c r="E18" s="119">
        <v>2852679.6594160004</v>
      </c>
      <c r="F18" s="119">
        <v>3427310.4530099751</v>
      </c>
      <c r="G18" s="119">
        <v>2632660.1878539501</v>
      </c>
      <c r="H18" s="119">
        <v>2958737.6844571005</v>
      </c>
      <c r="I18" s="119">
        <v>2944637.0100000002</v>
      </c>
      <c r="J18" s="119">
        <v>2567641.8748303652</v>
      </c>
      <c r="K18" s="119">
        <v>2442337.628814525</v>
      </c>
      <c r="L18" s="119">
        <v>2629722.6772143827</v>
      </c>
      <c r="M18" s="119">
        <v>3257705.1885124077</v>
      </c>
      <c r="N18" s="119">
        <v>2648961.2629624004</v>
      </c>
      <c r="O18" s="119">
        <v>2160297.3471836001</v>
      </c>
      <c r="P18" s="119">
        <v>1807642.24853515</v>
      </c>
      <c r="Q18" s="119">
        <v>1229201.2526750253</v>
      </c>
      <c r="R18" s="119">
        <v>449541.93341860001</v>
      </c>
      <c r="S18" s="119">
        <v>13916.159514575</v>
      </c>
      <c r="T18" s="120"/>
      <c r="U18" s="119">
        <v>27632474.220359888</v>
      </c>
    </row>
    <row r="19" spans="2:24" ht="18.75" customHeight="1" x14ac:dyDescent="0.25">
      <c r="B19" s="23" t="s">
        <v>41</v>
      </c>
      <c r="C19" s="122">
        <v>2556059.070874</v>
      </c>
      <c r="D19" s="122">
        <v>3400411.5758859999</v>
      </c>
      <c r="E19" s="122">
        <v>2729592.4775730004</v>
      </c>
      <c r="F19" s="122">
        <v>3301081.3714050003</v>
      </c>
      <c r="G19" s="122">
        <v>2487820.3915570001</v>
      </c>
      <c r="H19" s="122">
        <v>2768744.8753090003</v>
      </c>
      <c r="I19" s="122">
        <v>2598647.31</v>
      </c>
      <c r="J19" s="122">
        <v>2504057.747457365</v>
      </c>
      <c r="K19" s="122">
        <v>2406854.678785</v>
      </c>
      <c r="L19" s="122">
        <v>2458116.4842062076</v>
      </c>
      <c r="M19" s="122">
        <v>3130265.6677665329</v>
      </c>
      <c r="N19" s="122">
        <v>2292186.4336900003</v>
      </c>
      <c r="O19" s="122">
        <v>1826441.6493239999</v>
      </c>
      <c r="P19" s="122">
        <v>1601556.505594</v>
      </c>
      <c r="Q19" s="122">
        <v>1152615.3803177502</v>
      </c>
      <c r="R19" s="122">
        <v>341361.208476</v>
      </c>
      <c r="S19" s="122">
        <v>0</v>
      </c>
      <c r="T19" s="123"/>
      <c r="U19" s="122">
        <v>25453567.575231742</v>
      </c>
    </row>
    <row r="20" spans="2:24" ht="18.75" customHeight="1" x14ac:dyDescent="0.25">
      <c r="B20" s="23" t="s">
        <v>42</v>
      </c>
      <c r="C20" s="122">
        <v>115099.30133265002</v>
      </c>
      <c r="D20" s="122">
        <v>30619.39</v>
      </c>
      <c r="E20" s="122">
        <v>123087.18184300001</v>
      </c>
      <c r="F20" s="122">
        <v>126229.08160497501</v>
      </c>
      <c r="G20" s="122">
        <v>144839.79629694999</v>
      </c>
      <c r="H20" s="122">
        <v>189992.80914810003</v>
      </c>
      <c r="I20" s="122">
        <v>345989.7</v>
      </c>
      <c r="J20" s="122">
        <v>63584.127373000003</v>
      </c>
      <c r="K20" s="122">
        <v>35482.950029525004</v>
      </c>
      <c r="L20" s="122">
        <v>171606.193008175</v>
      </c>
      <c r="M20" s="122">
        <v>127439.52074587501</v>
      </c>
      <c r="N20" s="122">
        <v>356774.82927240006</v>
      </c>
      <c r="O20" s="122">
        <v>333855.69785960001</v>
      </c>
      <c r="P20" s="122">
        <v>206085.74294115001</v>
      </c>
      <c r="Q20" s="122">
        <v>76585.872357275002</v>
      </c>
      <c r="R20" s="122">
        <v>108180.72494259999</v>
      </c>
      <c r="S20" s="122">
        <v>13916.159514575</v>
      </c>
      <c r="T20" s="123"/>
      <c r="U20" s="122">
        <v>2178906.6451281505</v>
      </c>
    </row>
    <row r="21" spans="2:24" s="118" customFormat="1" ht="18.75" customHeight="1" x14ac:dyDescent="0.25">
      <c r="B21" s="121" t="s">
        <v>43</v>
      </c>
      <c r="C21" s="119">
        <v>-310491.44</v>
      </c>
      <c r="D21" s="119">
        <v>-329342.04000000004</v>
      </c>
      <c r="E21" s="119">
        <v>-297779.21000000008</v>
      </c>
      <c r="F21" s="119">
        <v>-339724.06</v>
      </c>
      <c r="G21" s="119">
        <v>-265655.5</v>
      </c>
      <c r="H21" s="119">
        <v>-333033.44999999995</v>
      </c>
      <c r="I21" s="119">
        <v>-332263.51</v>
      </c>
      <c r="J21" s="119">
        <v>-283209.531579506</v>
      </c>
      <c r="K21" s="119">
        <v>-277735.69473684212</v>
      </c>
      <c r="L21" s="119">
        <v>-291195.07199999999</v>
      </c>
      <c r="M21" s="119">
        <v>-323044.34000000003</v>
      </c>
      <c r="N21" s="119">
        <v>-279990.09149999998</v>
      </c>
      <c r="O21" s="119">
        <v>-210511.08</v>
      </c>
      <c r="P21" s="119">
        <v>-140971.84</v>
      </c>
      <c r="Q21" s="119">
        <v>-94534.58</v>
      </c>
      <c r="R21" s="119">
        <v>-58638.58</v>
      </c>
      <c r="S21" s="119">
        <v>-31875.25</v>
      </c>
      <c r="T21" s="120"/>
      <c r="U21" s="119">
        <v>-3070772.78</v>
      </c>
    </row>
    <row r="22" spans="2:24" ht="18.75" customHeight="1" x14ac:dyDescent="0.25">
      <c r="B22" s="23" t="s">
        <v>44</v>
      </c>
      <c r="C22" s="122">
        <v>-310491.44</v>
      </c>
      <c r="D22" s="122">
        <v>-329342.04000000004</v>
      </c>
      <c r="E22" s="122">
        <v>-297779.21000000008</v>
      </c>
      <c r="F22" s="122">
        <v>-339724.06</v>
      </c>
      <c r="G22" s="122">
        <v>-265655.5</v>
      </c>
      <c r="H22" s="122">
        <v>-333033.44999999995</v>
      </c>
      <c r="I22" s="122">
        <v>-332263.51</v>
      </c>
      <c r="J22" s="122">
        <v>-283209.531579506</v>
      </c>
      <c r="K22" s="122">
        <v>-277735.69473684212</v>
      </c>
      <c r="L22" s="122">
        <v>-291195.07199999999</v>
      </c>
      <c r="M22" s="122">
        <v>-323044.34000000003</v>
      </c>
      <c r="N22" s="122">
        <v>-279990.09149999998</v>
      </c>
      <c r="O22" s="122">
        <v>-210511.08</v>
      </c>
      <c r="P22" s="122">
        <v>-140971.84</v>
      </c>
      <c r="Q22" s="122">
        <v>-94534.58</v>
      </c>
      <c r="R22" s="122">
        <v>-58638.58</v>
      </c>
      <c r="S22" s="122">
        <v>-31875.25</v>
      </c>
      <c r="T22" s="123"/>
      <c r="U22" s="122">
        <v>-3070772.78</v>
      </c>
    </row>
    <row r="23" spans="2:24" s="118" customFormat="1" ht="18.75" customHeight="1" x14ac:dyDescent="0.25">
      <c r="B23" s="121" t="s">
        <v>45</v>
      </c>
      <c r="C23" s="119">
        <v>2360666.9322066503</v>
      </c>
      <c r="D23" s="119">
        <v>3101688.925886</v>
      </c>
      <c r="E23" s="119">
        <v>2554900.4494160004</v>
      </c>
      <c r="F23" s="119">
        <v>3087586.3930099751</v>
      </c>
      <c r="G23" s="119">
        <v>2367004.6878539501</v>
      </c>
      <c r="H23" s="119">
        <v>2625704.2344571007</v>
      </c>
      <c r="I23" s="119">
        <v>2612373.5</v>
      </c>
      <c r="J23" s="119">
        <v>2284432.3432508591</v>
      </c>
      <c r="K23" s="119">
        <v>2164601.9340776829</v>
      </c>
      <c r="L23" s="119">
        <v>2338527.6052143825</v>
      </c>
      <c r="M23" s="119">
        <v>2934660.8485124079</v>
      </c>
      <c r="N23" s="119">
        <v>2368971.1714624004</v>
      </c>
      <c r="O23" s="119">
        <v>1949786.2671836</v>
      </c>
      <c r="P23" s="119">
        <v>1666670.4085351499</v>
      </c>
      <c r="Q23" s="119">
        <v>1134666.6726750252</v>
      </c>
      <c r="R23" s="119">
        <v>390903.35341859999</v>
      </c>
      <c r="S23" s="119">
        <v>-17959.090485425</v>
      </c>
      <c r="T23" s="120"/>
      <c r="U23" s="119">
        <v>24561701.440359887</v>
      </c>
    </row>
    <row r="24" spans="2:24" s="118" customFormat="1" ht="18.75" customHeight="1" x14ac:dyDescent="0.25">
      <c r="B24" s="124" t="s">
        <v>46</v>
      </c>
      <c r="C24" s="122">
        <v>72213.796717817371</v>
      </c>
      <c r="D24" s="122">
        <v>106930.05354786965</v>
      </c>
      <c r="E24" s="122">
        <v>63668.094264438172</v>
      </c>
      <c r="F24" s="122">
        <v>157622.6034019393</v>
      </c>
      <c r="G24" s="122">
        <v>24409.011412923031</v>
      </c>
      <c r="H24" s="122">
        <v>504952.39987877884</v>
      </c>
      <c r="I24" s="122">
        <v>-1416.5601212211614</v>
      </c>
      <c r="J24" s="122">
        <v>26498.319626918572</v>
      </c>
      <c r="K24" s="122">
        <v>343.66518435875702</v>
      </c>
      <c r="L24" s="122">
        <v>250729.43752182304</v>
      </c>
      <c r="M24" s="122">
        <v>767529.9636566611</v>
      </c>
      <c r="N24" s="122">
        <v>252365.22818500339</v>
      </c>
      <c r="O24" s="122">
        <v>7429.5712385837396</v>
      </c>
      <c r="P24" s="122">
        <v>7890.9621330089803</v>
      </c>
      <c r="Q24" s="122">
        <v>6803.9000896111111</v>
      </c>
      <c r="R24" s="122">
        <v>4487.9299166209321</v>
      </c>
      <c r="S24" s="122">
        <v>0</v>
      </c>
      <c r="T24" s="123"/>
      <c r="U24" s="122">
        <v>1967631.9597230703</v>
      </c>
      <c r="V24" s="14"/>
    </row>
    <row r="25" spans="2:24" s="118" customFormat="1" ht="18.75" customHeight="1" x14ac:dyDescent="0.25">
      <c r="B25" s="121" t="s">
        <v>48</v>
      </c>
      <c r="C25" s="119">
        <v>2432880.7289244677</v>
      </c>
      <c r="D25" s="119">
        <v>3208618.9794338695</v>
      </c>
      <c r="E25" s="119">
        <v>2618568.5436804388</v>
      </c>
      <c r="F25" s="119">
        <v>3245208.9964119145</v>
      </c>
      <c r="G25" s="119">
        <v>2391413.6992668733</v>
      </c>
      <c r="H25" s="119">
        <v>3130656.6343358797</v>
      </c>
      <c r="I25" s="119">
        <v>2610956.939878779</v>
      </c>
      <c r="J25" s="119">
        <v>2310930.6628777776</v>
      </c>
      <c r="K25" s="119">
        <v>2164945.5992620415</v>
      </c>
      <c r="L25" s="119">
        <v>2589257.0427362057</v>
      </c>
      <c r="M25" s="119">
        <v>3702190.812169069</v>
      </c>
      <c r="N25" s="119">
        <v>2621336.3996474035</v>
      </c>
      <c r="O25" s="119">
        <v>1957215.8384221836</v>
      </c>
      <c r="P25" s="119">
        <v>1674561.3706681589</v>
      </c>
      <c r="Q25" s="119">
        <v>1141470.5727646363</v>
      </c>
      <c r="R25" s="119">
        <v>395391.28333522094</v>
      </c>
      <c r="S25" s="119">
        <v>-17959.090485425</v>
      </c>
      <c r="T25" s="120"/>
      <c r="U25" s="119">
        <v>26529333.400082957</v>
      </c>
    </row>
    <row r="26" spans="2:24" s="118" customFormat="1" ht="18.75" customHeight="1" x14ac:dyDescent="0.25">
      <c r="B26" s="124" t="s">
        <v>49</v>
      </c>
      <c r="C26" s="122">
        <v>-145137.52107553231</v>
      </c>
      <c r="D26" s="122">
        <v>294337.47943386948</v>
      </c>
      <c r="E26" s="122">
        <v>-295712.95631956123</v>
      </c>
      <c r="F26" s="122">
        <v>443015.24641191447</v>
      </c>
      <c r="G26" s="122">
        <v>-298692.3007331267</v>
      </c>
      <c r="H26" s="122">
        <v>440550.6343358797</v>
      </c>
      <c r="I26" s="122">
        <v>415412.31012122094</v>
      </c>
      <c r="J26" s="122">
        <v>491263.08712222299</v>
      </c>
      <c r="K26" s="122">
        <v>413072.65073795849</v>
      </c>
      <c r="L26" s="122">
        <v>-11238.792736205272</v>
      </c>
      <c r="M26" s="122">
        <v>-899997.06216906896</v>
      </c>
      <c r="N26" s="122">
        <v>-267493.64964740351</v>
      </c>
      <c r="O26" s="122">
        <v>5574.2415778161958</v>
      </c>
      <c r="P26" s="122">
        <v>-23314.57066815882</v>
      </c>
      <c r="Q26" s="122">
        <v>-214013.3727646363</v>
      </c>
      <c r="R26" s="122">
        <v>-25928.963335220935</v>
      </c>
      <c r="S26" s="122">
        <v>17959.090485425</v>
      </c>
      <c r="T26" s="123"/>
      <c r="U26" s="122">
        <v>97529.000082962841</v>
      </c>
    </row>
    <row r="27" spans="2:24" s="118" customFormat="1" ht="18.75" customHeight="1" x14ac:dyDescent="0.25">
      <c r="B27" s="121" t="s">
        <v>51</v>
      </c>
      <c r="C27" s="119">
        <v>2578018.25</v>
      </c>
      <c r="D27" s="119">
        <v>2914281.5</v>
      </c>
      <c r="E27" s="119">
        <v>2914281.5</v>
      </c>
      <c r="F27" s="119">
        <v>2802193.75</v>
      </c>
      <c r="G27" s="119">
        <v>2690106</v>
      </c>
      <c r="H27" s="119">
        <v>2690106</v>
      </c>
      <c r="I27" s="119">
        <v>3026369.25</v>
      </c>
      <c r="J27" s="119">
        <v>2802193.7500000005</v>
      </c>
      <c r="K27" s="119">
        <v>2578018.25</v>
      </c>
      <c r="L27" s="119">
        <v>2578018.2500000005</v>
      </c>
      <c r="M27" s="119">
        <v>2802193.75</v>
      </c>
      <c r="N27" s="119">
        <v>2353842.75</v>
      </c>
      <c r="O27" s="119">
        <v>1962790.0799999998</v>
      </c>
      <c r="P27" s="119">
        <v>1651246.8</v>
      </c>
      <c r="Q27" s="119">
        <v>927457.2</v>
      </c>
      <c r="R27" s="119">
        <v>369462.32</v>
      </c>
      <c r="S27" s="119">
        <v>0</v>
      </c>
      <c r="T27" s="120"/>
      <c r="U27" s="119">
        <v>26626862.400165919</v>
      </c>
    </row>
    <row r="28" spans="2:24" ht="18.75" customHeight="1" x14ac:dyDescent="0.25">
      <c r="B28" s="24" t="s">
        <v>52</v>
      </c>
      <c r="C28" s="117">
        <v>1.1499999999999999</v>
      </c>
      <c r="D28" s="117">
        <v>1.3</v>
      </c>
      <c r="E28" s="117">
        <v>1.3</v>
      </c>
      <c r="F28" s="117">
        <v>1.25</v>
      </c>
      <c r="G28" s="117">
        <v>1.2</v>
      </c>
      <c r="H28" s="117">
        <v>1.2</v>
      </c>
      <c r="I28" s="117">
        <v>1.35</v>
      </c>
      <c r="J28" s="117">
        <v>1.2500000000000002</v>
      </c>
      <c r="K28" s="107">
        <v>1.1499999999999999</v>
      </c>
      <c r="L28" s="107">
        <v>1.1500000000000001</v>
      </c>
      <c r="M28" s="107">
        <v>1.25</v>
      </c>
      <c r="N28" s="107">
        <v>1.05</v>
      </c>
      <c r="O28" s="107">
        <v>1.0879999999999999</v>
      </c>
      <c r="P28" s="107">
        <v>1.2</v>
      </c>
      <c r="Q28" s="107">
        <v>1.2</v>
      </c>
      <c r="R28" s="107">
        <v>0.57999999999999996</v>
      </c>
      <c r="S28" s="107">
        <v>0</v>
      </c>
      <c r="T28" s="116">
        <v>9.9179999999999993</v>
      </c>
      <c r="U28" s="107">
        <v>13.668000000000001</v>
      </c>
      <c r="V28" s="115"/>
      <c r="W28" s="115"/>
      <c r="X28" s="115"/>
    </row>
    <row r="29" spans="2:24" ht="18.75" customHeight="1" x14ac:dyDescent="0.25">
      <c r="B29" s="25" t="s">
        <v>182</v>
      </c>
      <c r="C29" s="108">
        <v>0.1502697907843864</v>
      </c>
      <c r="D29" s="108">
        <v>0.17322525419453449</v>
      </c>
      <c r="E29" s="108">
        <v>0.17842467326251277</v>
      </c>
      <c r="F29" s="108">
        <v>0.16351817254379086</v>
      </c>
      <c r="G29" s="108">
        <v>0.16669820198428154</v>
      </c>
      <c r="H29" s="108">
        <v>0.16555057258827377</v>
      </c>
      <c r="I29" s="108">
        <v>0.17942952684495328</v>
      </c>
      <c r="J29" s="108">
        <v>0.17166091215370227</v>
      </c>
      <c r="K29" s="108">
        <v>0.15274395092446125</v>
      </c>
      <c r="L29" s="108">
        <v>0.14873366096642959</v>
      </c>
      <c r="M29" s="108">
        <v>0.16170590558333009</v>
      </c>
      <c r="N29" s="108">
        <v>0.13237436526579893</v>
      </c>
      <c r="O29" s="108" t="s">
        <v>162</v>
      </c>
      <c r="P29" s="108" t="s">
        <v>162</v>
      </c>
      <c r="Q29" s="108" t="s">
        <v>162</v>
      </c>
      <c r="R29" s="108" t="s">
        <v>162</v>
      </c>
      <c r="S29" s="108" t="s">
        <v>162</v>
      </c>
      <c r="T29" s="114"/>
      <c r="U29" s="108"/>
    </row>
    <row r="30" spans="2:24" ht="18.75" customHeight="1" x14ac:dyDescent="0.25">
      <c r="B30" s="25" t="s">
        <v>181</v>
      </c>
      <c r="C30" s="108">
        <v>1.1734693877551106E-2</v>
      </c>
      <c r="D30" s="108">
        <v>1.3402061855670055E-2</v>
      </c>
      <c r="E30" s="108">
        <v>1.3775564268305507E-2</v>
      </c>
      <c r="F30" s="108">
        <v>1.270067059540736E-2</v>
      </c>
      <c r="G30" s="108">
        <v>1.2931034482758674E-2</v>
      </c>
      <c r="H30" s="108">
        <v>1.2847965738758127E-2</v>
      </c>
      <c r="I30" s="108">
        <v>1.3847574110165128E-2</v>
      </c>
      <c r="J30" s="108">
        <v>1.3289389751222735E-2</v>
      </c>
      <c r="K30" s="108">
        <v>1.1915863641073443E-2</v>
      </c>
      <c r="L30" s="108">
        <v>1.1622031328954119E-2</v>
      </c>
      <c r="M30" s="108">
        <v>1.2569130216188995E-2</v>
      </c>
      <c r="N30" s="108">
        <v>1.0413567390657574E-2</v>
      </c>
      <c r="O30" s="108" t="s">
        <v>162</v>
      </c>
      <c r="P30" s="108" t="s">
        <v>162</v>
      </c>
      <c r="Q30" s="108" t="s">
        <v>162</v>
      </c>
      <c r="R30" s="108" t="s">
        <v>162</v>
      </c>
      <c r="S30" s="108" t="s">
        <v>162</v>
      </c>
      <c r="T30" s="114"/>
      <c r="U30" s="108"/>
    </row>
    <row r="31" spans="2:24" ht="18.75" customHeight="1" x14ac:dyDescent="0.25">
      <c r="B31" s="25" t="s">
        <v>180</v>
      </c>
      <c r="C31" s="108">
        <v>0.14414297172565171</v>
      </c>
      <c r="D31" s="108">
        <v>0.16514656066898525</v>
      </c>
      <c r="E31" s="108">
        <v>0.16532600221613247</v>
      </c>
      <c r="F31" s="108">
        <v>0.15802246668575948</v>
      </c>
      <c r="G31" s="108">
        <v>0.15196486011722143</v>
      </c>
      <c r="H31" s="108">
        <v>0.15219520318312041</v>
      </c>
      <c r="I31" s="108">
        <v>0.17350892857446909</v>
      </c>
      <c r="J31" s="108">
        <v>0.15949470339108029</v>
      </c>
      <c r="K31" s="108">
        <v>0.14447585287774078</v>
      </c>
      <c r="L31" s="108">
        <v>0.1448185529728272</v>
      </c>
      <c r="M31" s="108">
        <v>0.15843584984066128</v>
      </c>
      <c r="N31" s="108">
        <v>0.1324078582744368</v>
      </c>
      <c r="O31" s="108">
        <v>0.13508539012875631</v>
      </c>
      <c r="P31" s="108">
        <v>0.14992322312988526</v>
      </c>
      <c r="Q31" s="108">
        <v>0.15027280900047701</v>
      </c>
      <c r="R31" s="108">
        <v>7.0024234301128807E-2</v>
      </c>
      <c r="S31" s="108" t="s">
        <v>162</v>
      </c>
      <c r="T31" s="114"/>
      <c r="U31" s="108"/>
    </row>
    <row r="32" spans="2:24" ht="18.75" customHeight="1" x14ac:dyDescent="0.25">
      <c r="B32" s="25" t="s">
        <v>179</v>
      </c>
      <c r="C32" s="108">
        <v>1.1284516889807694E-2</v>
      </c>
      <c r="D32" s="108">
        <v>1.2818704340395115E-2</v>
      </c>
      <c r="E32" s="108">
        <v>1.2831701913268656E-2</v>
      </c>
      <c r="F32" s="108">
        <v>1.2301193230331853E-2</v>
      </c>
      <c r="G32" s="108">
        <v>1.1858853389928425E-2</v>
      </c>
      <c r="H32" s="108">
        <v>1.1875712506092651E-2</v>
      </c>
      <c r="I32" s="108">
        <v>1.3422478817882721E-2</v>
      </c>
      <c r="J32" s="108">
        <v>1.2408378777369444E-2</v>
      </c>
      <c r="K32" s="108">
        <v>1.130903252300719E-2</v>
      </c>
      <c r="L32" s="108">
        <v>1.133426446250696E-2</v>
      </c>
      <c r="M32" s="108">
        <v>1.2331302016492351E-2</v>
      </c>
      <c r="N32" s="108">
        <v>1.0416057831143632E-2</v>
      </c>
      <c r="O32" s="108">
        <v>1.0614933004495786E-2</v>
      </c>
      <c r="P32" s="108">
        <v>1.1709288029873255E-2</v>
      </c>
      <c r="Q32" s="108">
        <v>1.1734915103206456E-2</v>
      </c>
      <c r="R32" s="108">
        <v>5.6560434460035669E-3</v>
      </c>
      <c r="S32" s="108" t="s">
        <v>162</v>
      </c>
      <c r="T32" s="114"/>
      <c r="U32" s="108"/>
    </row>
    <row r="33" spans="2:25" ht="18.75" customHeight="1" x14ac:dyDescent="0.25">
      <c r="T33" s="20"/>
    </row>
    <row r="34" spans="2:25" ht="18.75" customHeight="1" x14ac:dyDescent="0.25">
      <c r="B34" s="21" t="s">
        <v>53</v>
      </c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0"/>
    </row>
    <row r="35" spans="2:25" ht="18.75" customHeight="1" x14ac:dyDescent="0.25">
      <c r="B35" s="15"/>
      <c r="C35" s="16">
        <v>45078</v>
      </c>
      <c r="D35" s="16">
        <v>45047</v>
      </c>
      <c r="E35" s="16">
        <v>45017</v>
      </c>
      <c r="F35" s="16">
        <v>44986</v>
      </c>
      <c r="G35" s="16">
        <v>44958</v>
      </c>
      <c r="H35" s="16">
        <v>44927</v>
      </c>
      <c r="I35" s="16">
        <v>44896</v>
      </c>
      <c r="J35" s="16">
        <v>44866</v>
      </c>
      <c r="K35" s="16">
        <v>44835</v>
      </c>
      <c r="L35" s="16">
        <v>44805</v>
      </c>
      <c r="M35" s="16">
        <v>44774</v>
      </c>
      <c r="N35" s="16">
        <v>44743</v>
      </c>
      <c r="O35" s="16">
        <v>44713</v>
      </c>
      <c r="P35" s="16">
        <v>44682</v>
      </c>
      <c r="Q35" s="16">
        <v>44652</v>
      </c>
      <c r="R35" s="16">
        <v>44621</v>
      </c>
      <c r="S35" s="16">
        <v>44593</v>
      </c>
      <c r="T35"/>
      <c r="U35"/>
      <c r="Y35" s="113"/>
    </row>
    <row r="36" spans="2:25" ht="18.75" customHeight="1" x14ac:dyDescent="0.25">
      <c r="B36" s="26" t="s">
        <v>54</v>
      </c>
      <c r="C36" s="27">
        <v>1.14020446965614</v>
      </c>
      <c r="D36" s="27">
        <v>1.5168524552799034</v>
      </c>
      <c r="E36" s="27">
        <v>1.2176140914475491</v>
      </c>
      <c r="F36" s="27">
        <v>1.4725433294026333</v>
      </c>
      <c r="G36" s="27">
        <v>1.109764622609072</v>
      </c>
      <c r="H36" s="27">
        <v>1.2350791568699524</v>
      </c>
      <c r="I36" s="27">
        <v>1.1594451242459647</v>
      </c>
      <c r="J36" s="27">
        <v>1.1170077673329</v>
      </c>
      <c r="K36" s="27">
        <v>1.0736475122326035</v>
      </c>
      <c r="L36" s="27">
        <v>1.096514331051434</v>
      </c>
      <c r="M36" s="27">
        <v>1.3963460180824991</v>
      </c>
      <c r="N36" s="27">
        <v>1.0224964073638736</v>
      </c>
      <c r="O36" s="27">
        <v>1.0124202963490176</v>
      </c>
      <c r="P36" s="27">
        <v>1.1638888909355041</v>
      </c>
      <c r="Q36" s="27">
        <v>1.4913232183450624</v>
      </c>
      <c r="R36" s="27">
        <v>0.53588550225116327</v>
      </c>
      <c r="S36" s="27">
        <v>0</v>
      </c>
      <c r="U36" s="27"/>
    </row>
    <row r="37" spans="2:25" ht="18.75" customHeight="1" x14ac:dyDescent="0.25">
      <c r="B37" s="26" t="s">
        <v>178</v>
      </c>
      <c r="C37" s="27">
        <v>5.1343390037113787E-2</v>
      </c>
      <c r="D37" s="27">
        <v>1.3658669212291263E-2</v>
      </c>
      <c r="E37" s="27">
        <v>5.4906616397866856E-2</v>
      </c>
      <c r="F37" s="27">
        <v>5.6308152141949057E-2</v>
      </c>
      <c r="G37" s="27">
        <v>6.4610002563594143E-2</v>
      </c>
      <c r="H37" s="27">
        <v>8.4751816834622892E-2</v>
      </c>
      <c r="I37" s="27">
        <v>0.1457057422174145</v>
      </c>
      <c r="J37" s="27">
        <v>2.8363548814656376E-2</v>
      </c>
      <c r="K37" s="27">
        <v>1.5828201578461966E-2</v>
      </c>
      <c r="L37" s="27">
        <v>7.6549932088107314E-2</v>
      </c>
      <c r="M37" s="27">
        <v>5.6848103716005988E-2</v>
      </c>
      <c r="N37" s="27">
        <v>0.15914978633811458</v>
      </c>
      <c r="O37" s="27">
        <v>0.18506054364776736</v>
      </c>
      <c r="P37" s="27">
        <v>0.14976737064948742</v>
      </c>
      <c r="Q37" s="27">
        <v>9.9091415570152455E-2</v>
      </c>
      <c r="R37" s="27">
        <v>0.16982738717904439</v>
      </c>
      <c r="S37" s="27">
        <v>8.7523566277618092E-2</v>
      </c>
      <c r="U37" s="27"/>
    </row>
    <row r="38" spans="2:25" ht="18.75" customHeight="1" x14ac:dyDescent="0.25">
      <c r="B38" s="26" t="s">
        <v>55</v>
      </c>
      <c r="C38" s="112">
        <v>3.2213063745956796E-2</v>
      </c>
      <c r="D38" s="112">
        <v>4.7699259530086767E-2</v>
      </c>
      <c r="E38" s="112">
        <v>2.8401004688040472E-2</v>
      </c>
      <c r="F38" s="112">
        <v>7.0312145351271352E-2</v>
      </c>
      <c r="G38" s="112">
        <v>1.0888349267838382E-2</v>
      </c>
      <c r="H38" s="112">
        <v>0.22524870018301682</v>
      </c>
      <c r="I38" s="112">
        <v>-6.3189783059306717E-4</v>
      </c>
      <c r="J38" s="112">
        <v>1.1820345946331589E-2</v>
      </c>
      <c r="K38" s="112">
        <v>1.5330184804260814E-4</v>
      </c>
      <c r="L38" s="27">
        <v>0.11184515592552399</v>
      </c>
      <c r="M38" s="27">
        <v>0.34237905732636309</v>
      </c>
      <c r="N38" s="27">
        <v>0.11257484791380119</v>
      </c>
      <c r="O38" s="27">
        <v>4.118307703888084E-3</v>
      </c>
      <c r="P38" s="27">
        <v>5.7345483180411168E-3</v>
      </c>
      <c r="Q38" s="27">
        <v>8.8032958367602662E-3</v>
      </c>
      <c r="R38" s="27">
        <v>7.0453716407132957E-3</v>
      </c>
      <c r="S38" s="27">
        <v>0</v>
      </c>
      <c r="U38" s="27"/>
    </row>
    <row r="39" spans="2:25" ht="18.75" customHeight="1" x14ac:dyDescent="0.25">
      <c r="B39" s="26" t="s">
        <v>44</v>
      </c>
      <c r="C39" s="27">
        <v>-0.13850373479706748</v>
      </c>
      <c r="D39" s="27">
        <v>-0.14691259303536738</v>
      </c>
      <c r="E39" s="27">
        <v>-0.1328330749792016</v>
      </c>
      <c r="F39" s="27">
        <v>-0.15154379492852699</v>
      </c>
      <c r="G39" s="27">
        <v>-0.11850336009064327</v>
      </c>
      <c r="H39" s="27">
        <v>-0.1485592537989209</v>
      </c>
      <c r="I39" s="27">
        <v>-0.1414634456040022</v>
      </c>
      <c r="J39" s="27">
        <v>-0.12633384628539068</v>
      </c>
      <c r="K39" s="27">
        <v>-0.12389208220204355</v>
      </c>
      <c r="L39" s="27">
        <v>-0.12989602878102199</v>
      </c>
      <c r="M39" s="27">
        <v>-0.14410332083568456</v>
      </c>
      <c r="N39" s="27">
        <v>-0.12489772142807755</v>
      </c>
      <c r="O39" s="27">
        <v>-0.11668902210877283</v>
      </c>
      <c r="P39" s="27">
        <v>-0.10244756144266259</v>
      </c>
      <c r="Q39" s="27">
        <v>-0.12231453483783403</v>
      </c>
      <c r="R39" s="27">
        <v>-9.2053707669025625E-2</v>
      </c>
      <c r="S39" s="27">
        <v>-0.20047453128636028</v>
      </c>
      <c r="U39" s="27"/>
    </row>
    <row r="40" spans="2:25" ht="18.75" customHeight="1" x14ac:dyDescent="0.25">
      <c r="B40" s="26" t="s">
        <v>47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U40" s="27"/>
    </row>
    <row r="41" spans="2:25" ht="18.75" customHeight="1" x14ac:dyDescent="0.25">
      <c r="B41" s="26" t="s">
        <v>49</v>
      </c>
      <c r="C41" s="27">
        <v>-6.4742811357856811E-2</v>
      </c>
      <c r="D41" s="27">
        <v>0.13129779098691405</v>
      </c>
      <c r="E41" s="27">
        <v>-0.13191136244574506</v>
      </c>
      <c r="F41" s="27">
        <v>0.19761983196732671</v>
      </c>
      <c r="G41" s="27">
        <v>-0.13324038565013871</v>
      </c>
      <c r="H41" s="27">
        <v>0.19652042008867146</v>
      </c>
      <c r="I41" s="27">
        <v>0.16194447697121594</v>
      </c>
      <c r="J41" s="27">
        <v>0.21914218419150308</v>
      </c>
      <c r="K41" s="27">
        <v>0.18426306654293556</v>
      </c>
      <c r="L41" s="27">
        <v>-5.0133902840432034E-3</v>
      </c>
      <c r="M41" s="27">
        <v>-0.40146985828918369</v>
      </c>
      <c r="N41" s="27">
        <v>-0.11932332018771163</v>
      </c>
      <c r="O41" s="27">
        <v>3.0898744080997296E-3</v>
      </c>
      <c r="P41" s="27">
        <v>-1.6943248460369816E-2</v>
      </c>
      <c r="Q41" s="27">
        <v>-0.27690339491414112</v>
      </c>
      <c r="R41" s="27">
        <v>-4.0704553401895334E-2</v>
      </c>
      <c r="S41" s="27">
        <v>0.11295096500874219</v>
      </c>
      <c r="U41" s="27"/>
    </row>
    <row r="42" spans="2:25" ht="18.75" customHeight="1" x14ac:dyDescent="0.25">
      <c r="B42" s="26" t="s">
        <v>50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U42" s="27"/>
    </row>
    <row r="43" spans="2:25" ht="18.75" customHeight="1" x14ac:dyDescent="0.25">
      <c r="B43" s="111" t="s">
        <v>56</v>
      </c>
      <c r="C43" s="110">
        <v>1.0205143772842864</v>
      </c>
      <c r="D43" s="110">
        <v>1.562595581973828</v>
      </c>
      <c r="E43" s="110">
        <v>1.0361772751085097</v>
      </c>
      <c r="F43" s="110">
        <v>1.6452396639346536</v>
      </c>
      <c r="G43" s="110">
        <v>0.93351922869972248</v>
      </c>
      <c r="H43" s="110">
        <v>1.5930408401773426</v>
      </c>
      <c r="I43" s="110">
        <v>1.3249999999999997</v>
      </c>
      <c r="J43" s="110">
        <v>1.2500000000000002</v>
      </c>
      <c r="K43" s="110">
        <v>1.1499999999999999</v>
      </c>
      <c r="L43" s="110">
        <v>1.1500000000000001</v>
      </c>
      <c r="M43" s="110">
        <v>1.25</v>
      </c>
      <c r="N43" s="110">
        <v>1.0500000000000003</v>
      </c>
      <c r="O43" s="110">
        <v>1.0880000000000001</v>
      </c>
      <c r="P43" s="110">
        <v>1.2000000000000002</v>
      </c>
      <c r="Q43" s="110">
        <v>1.2000000000000002</v>
      </c>
      <c r="R43" s="110">
        <v>0.57999999999999985</v>
      </c>
      <c r="S43" s="110">
        <v>0</v>
      </c>
      <c r="U43" s="27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F0AFC-451F-44A2-8EC2-1ADC7C724352}">
  <sheetPr codeName="Sheet3">
    <tabColor theme="4" tint="0.79998168889431442"/>
  </sheetPr>
  <dimension ref="A1:AG55"/>
  <sheetViews>
    <sheetView showGridLines="0" tabSelected="1" topLeftCell="A7" zoomScale="115" zoomScaleNormal="115" workbookViewId="0">
      <selection activeCell="I33" sqref="I33"/>
    </sheetView>
  </sheetViews>
  <sheetFormatPr defaultRowHeight="15" x14ac:dyDescent="0.25"/>
  <cols>
    <col min="2" max="2" width="27.5703125" customWidth="1"/>
    <col min="3" max="4" width="12.42578125" customWidth="1"/>
    <col min="5" max="5" width="6.28515625" customWidth="1"/>
    <col min="6" max="6" width="0.28515625" customWidth="1"/>
    <col min="7" max="7" width="6" customWidth="1"/>
    <col min="8" max="8" width="24.28515625" customWidth="1"/>
    <col min="9" max="9" width="17.7109375" customWidth="1"/>
    <col min="10" max="10" width="3.5703125" customWidth="1"/>
    <col min="11" max="11" width="17.28515625" customWidth="1"/>
    <col min="12" max="12" width="20.7109375" customWidth="1"/>
    <col min="13" max="13" width="3.5703125" customWidth="1"/>
    <col min="14" max="14" width="17.28515625" customWidth="1"/>
    <col min="15" max="15" width="20.7109375" customWidth="1"/>
  </cols>
  <sheetData>
    <row r="1" spans="1:33" s="2" customFormat="1" ht="18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9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s="2" customFormat="1" ht="18.75" customHeight="1" x14ac:dyDescent="0.25">
      <c r="A2" s="1"/>
      <c r="B2" s="3" t="s">
        <v>177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34"/>
      <c r="T2" s="4"/>
      <c r="U2" s="4"/>
      <c r="V2" s="4"/>
      <c r="W2" s="1"/>
      <c r="X2" s="1"/>
      <c r="Y2" s="1"/>
      <c r="Z2" s="1"/>
      <c r="AA2" s="1"/>
      <c r="AB2" s="1"/>
      <c r="AC2" s="1"/>
      <c r="AD2" s="1"/>
      <c r="AE2" s="5"/>
      <c r="AF2" s="1"/>
      <c r="AG2" s="1"/>
    </row>
    <row r="3" spans="1:33" s="2" customFormat="1" ht="18.75" customHeight="1" x14ac:dyDescent="0.25">
      <c r="A3" s="1"/>
      <c r="B3" s="3" t="s">
        <v>84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34"/>
      <c r="T3" s="4"/>
      <c r="U3" s="4"/>
      <c r="V3" s="4"/>
      <c r="W3" s="1"/>
      <c r="X3" s="1"/>
      <c r="Y3" s="1"/>
      <c r="Z3" s="1"/>
      <c r="AA3" s="1"/>
      <c r="AB3" s="1"/>
      <c r="AC3" s="1"/>
      <c r="AD3" s="1"/>
      <c r="AE3" s="5"/>
      <c r="AF3" s="1"/>
      <c r="AG3" s="1"/>
    </row>
    <row r="4" spans="1:33" s="2" customFormat="1" ht="18.75" customHeight="1" x14ac:dyDescent="0.25">
      <c r="A4" s="1"/>
      <c r="B4" s="6">
        <v>45078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35"/>
      <c r="T4" s="7"/>
      <c r="U4" s="7"/>
      <c r="V4" s="7"/>
      <c r="W4" s="1"/>
      <c r="X4" s="1"/>
      <c r="Y4" s="1"/>
      <c r="Z4" s="1"/>
      <c r="AA4" s="1"/>
      <c r="AB4" s="1"/>
      <c r="AC4" s="1"/>
      <c r="AD4" s="1"/>
      <c r="AE4" s="5"/>
      <c r="AF4" s="1"/>
      <c r="AG4" s="1"/>
    </row>
    <row r="5" spans="1:33" s="2" customFormat="1" ht="18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29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7" spans="1:33" s="43" customFormat="1" ht="54.75" customHeight="1" x14ac:dyDescent="0.25">
      <c r="B7" s="144" t="s">
        <v>85</v>
      </c>
      <c r="C7" s="144"/>
      <c r="D7" s="144"/>
      <c r="E7" s="144"/>
      <c r="F7" s="144"/>
      <c r="G7" s="144"/>
      <c r="H7" s="144"/>
      <c r="I7" s="144"/>
      <c r="J7" s="144"/>
      <c r="K7" s="144"/>
      <c r="L7" s="144"/>
    </row>
    <row r="8" spans="1:33" ht="13.5" customHeight="1" x14ac:dyDescent="0.3">
      <c r="B8" s="44"/>
      <c r="C8" s="44"/>
      <c r="D8" s="44"/>
      <c r="E8" s="44"/>
      <c r="F8" s="44"/>
      <c r="G8" s="44"/>
      <c r="H8" s="44"/>
    </row>
    <row r="9" spans="1:33" ht="48" customHeight="1" x14ac:dyDescent="0.3">
      <c r="B9" s="44"/>
      <c r="C9" s="44"/>
      <c r="D9" s="44"/>
      <c r="E9" s="44"/>
      <c r="F9" s="44"/>
      <c r="G9" s="44"/>
      <c r="H9" s="44"/>
      <c r="K9" s="146" t="s">
        <v>86</v>
      </c>
      <c r="L9" s="147"/>
    </row>
    <row r="11" spans="1:33" ht="47.25" customHeight="1" x14ac:dyDescent="0.25">
      <c r="F11" s="45"/>
      <c r="G11" s="46"/>
      <c r="H11" s="47"/>
      <c r="I11" s="45" t="s">
        <v>87</v>
      </c>
      <c r="J11" s="46"/>
      <c r="K11" s="48" t="s">
        <v>88</v>
      </c>
      <c r="L11" s="48" t="s">
        <v>89</v>
      </c>
    </row>
    <row r="12" spans="1:33" ht="18.75" x14ac:dyDescent="0.25">
      <c r="B12" s="49" t="str">
        <f>"PL"&amp;aux_sensibilidade!I11</f>
        <v>PL (30/06)</v>
      </c>
      <c r="C12" s="148">
        <f>aux_sensibilidade!I23</f>
        <v>228456235.66999999</v>
      </c>
      <c r="D12" s="148"/>
      <c r="F12" s="45"/>
      <c r="G12" s="46"/>
      <c r="H12" s="50" t="s">
        <v>90</v>
      </c>
      <c r="I12" s="51" cm="1">
        <f t="array" ref="I12:I25">aux_sensibilidade!J64:J77</f>
        <v>93.5</v>
      </c>
      <c r="J12" s="51"/>
      <c r="K12" s="54" cm="1">
        <f t="array" ref="K12:K25">aux_sensibilidade!L96:L109</f>
        <v>0.14154504357221342</v>
      </c>
      <c r="L12" s="54" cm="1">
        <f t="array" ref="L12:L25">aux_sensibilidade!L112:L125</f>
        <v>0.12554504357221341</v>
      </c>
    </row>
    <row r="13" spans="1:33" ht="18.75" x14ac:dyDescent="0.25">
      <c r="B13" s="58" t="s">
        <v>91</v>
      </c>
      <c r="C13" s="59"/>
      <c r="D13" s="60">
        <f>aux_sensibilidade!J26</f>
        <v>0.96169659714467814</v>
      </c>
      <c r="F13" s="45"/>
      <c r="G13" s="46"/>
      <c r="H13" s="50" t="s">
        <v>90</v>
      </c>
      <c r="I13" s="52">
        <v>94.25</v>
      </c>
      <c r="J13" s="51"/>
      <c r="K13" s="55">
        <v>0.1381790690400051</v>
      </c>
      <c r="L13" s="55">
        <v>0.1221790690400051</v>
      </c>
    </row>
    <row r="14" spans="1:33" ht="18.75" x14ac:dyDescent="0.25">
      <c r="B14" s="58" t="s">
        <v>92</v>
      </c>
      <c r="C14" s="59"/>
      <c r="D14" s="60">
        <f>aux_sensibilidade!J32</f>
        <v>0.21973243795206102</v>
      </c>
      <c r="F14" s="45"/>
      <c r="G14" s="46"/>
      <c r="H14" s="50" t="s">
        <v>90</v>
      </c>
      <c r="I14" s="51">
        <v>95</v>
      </c>
      <c r="J14" s="51"/>
      <c r="K14" s="54">
        <v>0.13486624147409487</v>
      </c>
      <c r="L14" s="54">
        <v>0.11886624147409487</v>
      </c>
    </row>
    <row r="15" spans="1:33" ht="18.75" x14ac:dyDescent="0.25">
      <c r="B15" s="58" t="s">
        <v>93</v>
      </c>
      <c r="C15" s="59"/>
      <c r="D15" s="60">
        <f>aux_sensibilidade!J33</f>
        <v>0.74196415919261705</v>
      </c>
      <c r="F15" s="45"/>
      <c r="G15" s="46"/>
      <c r="H15" s="50" t="s">
        <v>90</v>
      </c>
      <c r="I15" s="52">
        <v>95.75</v>
      </c>
      <c r="J15" s="51"/>
      <c r="K15" s="55">
        <v>0.13160531199015701</v>
      </c>
      <c r="L15" s="55">
        <v>0.11560531199015701</v>
      </c>
    </row>
    <row r="16" spans="1:33" ht="18.75" x14ac:dyDescent="0.25">
      <c r="F16" s="45"/>
      <c r="G16" s="46"/>
      <c r="H16" s="50" t="s">
        <v>90</v>
      </c>
      <c r="I16" s="51">
        <v>96.5</v>
      </c>
      <c r="J16" s="51"/>
      <c r="K16" s="54">
        <v>0.12839507052928534</v>
      </c>
      <c r="L16" s="54">
        <v>0.11239507052928534</v>
      </c>
    </row>
    <row r="17" spans="2:12" ht="19.5" thickBot="1" x14ac:dyDescent="0.3">
      <c r="B17" s="58" t="s">
        <v>94</v>
      </c>
      <c r="C17" s="59"/>
      <c r="D17" s="60">
        <f>aux_sensibilidade!J29</f>
        <v>3.8304307275028475E-2</v>
      </c>
      <c r="F17" s="45"/>
      <c r="G17" s="46"/>
      <c r="H17" s="50" t="s">
        <v>90</v>
      </c>
      <c r="I17" s="52">
        <v>97.25</v>
      </c>
      <c r="J17" s="51"/>
      <c r="K17" s="55">
        <v>0.12523434436086944</v>
      </c>
      <c r="L17" s="55">
        <v>0.10923434436086944</v>
      </c>
    </row>
    <row r="18" spans="2:12" ht="19.5" thickBot="1" x14ac:dyDescent="0.3">
      <c r="F18" s="45"/>
      <c r="G18" s="46"/>
      <c r="H18" s="61" t="str">
        <f>"Cota Mercado "&amp;aux_sensibilidade!I11</f>
        <v>Cota Mercado  (30/06)</v>
      </c>
      <c r="I18" s="53">
        <v>98</v>
      </c>
      <c r="J18" s="53"/>
      <c r="K18" s="56">
        <v>0.1221219966542153</v>
      </c>
      <c r="L18" s="56">
        <v>0.1061219966542153</v>
      </c>
    </row>
    <row r="19" spans="2:12" ht="18.75" x14ac:dyDescent="0.25">
      <c r="B19" s="62" t="str">
        <f>"Carteira"&amp;aux_sensibilidade!I11</f>
        <v>Carteira (30/06)</v>
      </c>
      <c r="C19" s="63" t="s">
        <v>95</v>
      </c>
      <c r="D19" s="63" t="s">
        <v>96</v>
      </c>
      <c r="F19" s="45"/>
      <c r="G19" s="46"/>
      <c r="H19" s="50" t="s">
        <v>90</v>
      </c>
      <c r="I19" s="52">
        <v>98.75</v>
      </c>
      <c r="J19" s="51"/>
      <c r="K19" s="55">
        <v>0.11905692511525667</v>
      </c>
      <c r="L19" s="55">
        <v>0.10305692511525667</v>
      </c>
    </row>
    <row r="20" spans="2:12" ht="18.75" x14ac:dyDescent="0.25">
      <c r="B20" s="58" t="s">
        <v>97</v>
      </c>
      <c r="C20" s="64" cm="1">
        <f t="array" ref="C20:D21">aux_sensibilidade!I44:J45</f>
        <v>3.9470083696113704E-2</v>
      </c>
      <c r="D20" s="64">
        <v>3.607079074018097E-2</v>
      </c>
      <c r="F20" s="45"/>
      <c r="G20" s="46"/>
      <c r="H20" s="50" t="s">
        <v>90</v>
      </c>
      <c r="I20" s="51">
        <v>99.5</v>
      </c>
      <c r="J20" s="51"/>
      <c r="K20" s="54">
        <v>0.11603806068492584</v>
      </c>
      <c r="L20" s="54">
        <v>0.10003806068492584</v>
      </c>
    </row>
    <row r="21" spans="2:12" ht="18.75" x14ac:dyDescent="0.25">
      <c r="B21" s="58" t="s">
        <v>98</v>
      </c>
      <c r="C21" s="64">
        <v>0.10487578980130587</v>
      </c>
      <c r="D21" s="64">
        <v>0.10011848703762244</v>
      </c>
      <c r="F21" s="45"/>
      <c r="G21" s="46"/>
      <c r="H21" s="50"/>
      <c r="I21" s="52">
        <v>100.25</v>
      </c>
      <c r="J21" s="51"/>
      <c r="K21" s="55">
        <v>0.11306436629594696</v>
      </c>
      <c r="L21" s="55">
        <v>9.7064366295946961E-2</v>
      </c>
    </row>
    <row r="22" spans="2:12" ht="18.75" x14ac:dyDescent="0.25">
      <c r="F22" s="45"/>
      <c r="G22" s="46"/>
      <c r="H22" s="50" t="s">
        <v>90</v>
      </c>
      <c r="I22" s="51">
        <v>101</v>
      </c>
      <c r="J22" s="51"/>
      <c r="K22" s="54">
        <v>0.11013483568502158</v>
      </c>
      <c r="L22" s="54">
        <v>9.4134835685021581E-2</v>
      </c>
    </row>
    <row r="23" spans="2:12" ht="18.75" x14ac:dyDescent="0.25">
      <c r="B23" s="65" t="s">
        <v>99</v>
      </c>
      <c r="C23" s="59"/>
      <c r="D23" s="66">
        <f>aux_sensibilidade!I37</f>
        <v>2.8515348727498662</v>
      </c>
      <c r="F23" s="45"/>
      <c r="G23" s="46"/>
      <c r="H23" s="50"/>
      <c r="I23" s="134">
        <v>101.75</v>
      </c>
      <c r="J23" s="51"/>
      <c r="K23" s="135">
        <v>0.10724849225755007</v>
      </c>
      <c r="L23" s="135">
        <v>9.1248492257550065E-2</v>
      </c>
    </row>
    <row r="24" spans="2:12" ht="18.75" x14ac:dyDescent="0.25">
      <c r="B24" s="67"/>
      <c r="C24" s="67"/>
      <c r="D24" s="68"/>
      <c r="F24" s="45"/>
      <c r="G24" s="46"/>
      <c r="H24" s="50" t="s">
        <v>90</v>
      </c>
      <c r="I24" s="51">
        <v>102.5</v>
      </c>
      <c r="J24" s="51"/>
      <c r="K24" s="54">
        <v>0.10440438800218765</v>
      </c>
      <c r="L24" s="54">
        <v>8.8404388002187653E-2</v>
      </c>
    </row>
    <row r="25" spans="2:12" ht="18.75" x14ac:dyDescent="0.25">
      <c r="B25" s="58" t="str">
        <f>"Cota PL"&amp;aux_sensibilidade!I11</f>
        <v>Cota PL (30/06)</v>
      </c>
      <c r="C25" s="59"/>
      <c r="D25" s="66">
        <f>aux_sensibilidade!I13</f>
        <v>101.9095466</v>
      </c>
      <c r="F25" s="45"/>
      <c r="G25" s="46"/>
      <c r="H25" s="50" t="s">
        <v>90</v>
      </c>
      <c r="I25" s="52">
        <v>103.25</v>
      </c>
      <c r="J25" s="51"/>
      <c r="K25" s="55">
        <v>0.10160160245271443</v>
      </c>
      <c r="L25" s="55">
        <v>8.5601602452714434E-2</v>
      </c>
    </row>
    <row r="26" spans="2:12" ht="19.5" thickBot="1" x14ac:dyDescent="0.3">
      <c r="B26" s="58" t="str">
        <f>"Cota Mercado"&amp;aux_sensibilidade!I11</f>
        <v>Cota Mercado (30/06)</v>
      </c>
      <c r="C26" s="59"/>
      <c r="D26" s="66">
        <f>aux_sensibilidade!I14</f>
        <v>98</v>
      </c>
      <c r="F26" s="45"/>
      <c r="G26" s="46"/>
    </row>
    <row r="27" spans="2:12" ht="19.5" thickBot="1" x14ac:dyDescent="0.3">
      <c r="B27" s="58" t="s">
        <v>101</v>
      </c>
      <c r="C27" s="59"/>
      <c r="D27" s="70">
        <f>(D26-D25)/D25</f>
        <v>-3.8362908387230513E-2</v>
      </c>
      <c r="F27" s="45"/>
      <c r="G27" s="46"/>
      <c r="H27" s="61" t="s">
        <v>202</v>
      </c>
      <c r="I27" s="136">
        <v>100</v>
      </c>
      <c r="J27" s="137"/>
      <c r="K27" s="138" cm="1">
        <f t="array" ref="K27:L27">aux_sensibilidade!K131:L131</f>
        <v>0.11405064160162492</v>
      </c>
      <c r="L27" s="138">
        <v>9.8050641601624924E-2</v>
      </c>
    </row>
    <row r="28" spans="2:12" ht="16.5" x14ac:dyDescent="0.25">
      <c r="F28" s="45"/>
      <c r="G28" s="46"/>
    </row>
    <row r="29" spans="2:12" ht="16.5" x14ac:dyDescent="0.25">
      <c r="F29" s="45"/>
      <c r="G29" s="46"/>
      <c r="I29" s="69" t="s">
        <v>100</v>
      </c>
    </row>
    <row r="30" spans="2:12" ht="18.75" x14ac:dyDescent="0.25">
      <c r="B30" s="49" t="s">
        <v>103</v>
      </c>
      <c r="C30" s="59"/>
      <c r="D30" s="149">
        <f>aux_sensibilidade!I17</f>
        <v>0.1502697907843864</v>
      </c>
      <c r="F30" s="45"/>
      <c r="G30" s="46"/>
    </row>
    <row r="31" spans="2:12" ht="18.75" x14ac:dyDescent="0.25">
      <c r="B31" s="49" t="s">
        <v>102</v>
      </c>
      <c r="C31" s="59"/>
      <c r="D31" s="149"/>
      <c r="F31" s="45"/>
      <c r="G31" s="46"/>
    </row>
    <row r="32" spans="2:12" s="71" customFormat="1" ht="16.5" x14ac:dyDescent="0.25">
      <c r="B32"/>
      <c r="C32"/>
      <c r="D32"/>
      <c r="F32" s="45"/>
      <c r="G32" s="46"/>
    </row>
    <row r="33" spans="2:7" ht="139.5" customHeight="1" x14ac:dyDescent="0.25">
      <c r="B33" s="150" t="s">
        <v>207</v>
      </c>
      <c r="C33" s="150"/>
      <c r="D33" s="150"/>
      <c r="F33" s="45"/>
      <c r="G33" s="46"/>
    </row>
    <row r="34" spans="2:7" ht="16.5" x14ac:dyDescent="0.25">
      <c r="F34" s="45"/>
      <c r="G34" s="46"/>
    </row>
    <row r="35" spans="2:7" ht="18.75" x14ac:dyDescent="0.25">
      <c r="B35" s="72" t="s">
        <v>104</v>
      </c>
      <c r="C35" s="63"/>
      <c r="D35" s="63"/>
      <c r="F35" s="45"/>
      <c r="G35" s="46"/>
    </row>
    <row r="36" spans="2:7" ht="18.75" x14ac:dyDescent="0.25">
      <c r="B36" s="58" t="str" cm="1">
        <f t="array" ref="B36:B37">aux_sensibilidade!H44:H45&amp;" (E)"</f>
        <v>CDI + (E)</v>
      </c>
      <c r="C36" s="133"/>
      <c r="D36" s="133">
        <v>0.12946175844500263</v>
      </c>
      <c r="F36" s="45"/>
      <c r="G36" s="46"/>
    </row>
    <row r="37" spans="2:7" ht="18.75" customHeight="1" x14ac:dyDescent="0.25">
      <c r="B37" s="58" t="str">
        <v>IPCA + (E)</v>
      </c>
      <c r="C37" s="133"/>
      <c r="D37" s="133">
        <v>3.6805999999999998E-2</v>
      </c>
      <c r="F37" s="45"/>
      <c r="G37" s="46"/>
    </row>
    <row r="38" spans="2:7" ht="15" customHeight="1" x14ac:dyDescent="0.25">
      <c r="F38" s="45"/>
      <c r="G38" s="46"/>
    </row>
    <row r="39" spans="2:7" ht="123" customHeight="1" x14ac:dyDescent="0.25">
      <c r="B39" s="145" t="s">
        <v>205</v>
      </c>
      <c r="C39" s="145"/>
      <c r="D39" s="145"/>
      <c r="F39" s="45"/>
      <c r="G39" s="46"/>
    </row>
    <row r="40" spans="2:7" ht="16.5" x14ac:dyDescent="0.25">
      <c r="B40" s="145"/>
      <c r="C40" s="145"/>
      <c r="D40" s="145"/>
      <c r="F40" s="45"/>
      <c r="G40" s="46"/>
    </row>
    <row r="41" spans="2:7" ht="16.5" x14ac:dyDescent="0.25">
      <c r="B41" s="145"/>
      <c r="C41" s="145"/>
      <c r="D41" s="145"/>
      <c r="F41" s="45"/>
      <c r="G41" s="46"/>
    </row>
    <row r="42" spans="2:7" ht="16.5" x14ac:dyDescent="0.25">
      <c r="B42" s="145"/>
      <c r="C42" s="145"/>
      <c r="D42" s="145"/>
      <c r="F42" s="45"/>
      <c r="G42" s="46"/>
    </row>
    <row r="43" spans="2:7" ht="16.5" x14ac:dyDescent="0.25">
      <c r="B43" s="145"/>
      <c r="C43" s="145"/>
      <c r="D43" s="145"/>
      <c r="F43" s="45"/>
      <c r="G43" s="46"/>
    </row>
    <row r="44" spans="2:7" ht="16.5" customHeight="1" x14ac:dyDescent="0.25">
      <c r="B44" s="145"/>
      <c r="C44" s="145"/>
      <c r="D44" s="145"/>
      <c r="F44" s="45"/>
      <c r="G44" s="46"/>
    </row>
    <row r="45" spans="2:7" ht="16.5" x14ac:dyDescent="0.25">
      <c r="B45" s="145"/>
      <c r="C45" s="145"/>
      <c r="D45" s="145"/>
      <c r="F45" s="45"/>
      <c r="G45" s="46"/>
    </row>
    <row r="46" spans="2:7" ht="15" customHeight="1" x14ac:dyDescent="0.25">
      <c r="B46" s="145"/>
      <c r="C46" s="145"/>
      <c r="D46" s="145"/>
      <c r="F46" s="45"/>
    </row>
    <row r="47" spans="2:7" ht="15" customHeight="1" x14ac:dyDescent="0.25">
      <c r="B47" s="145"/>
      <c r="C47" s="145"/>
      <c r="D47" s="145"/>
      <c r="F47" s="45"/>
    </row>
    <row r="48" spans="2:7" ht="15" customHeight="1" x14ac:dyDescent="0.25">
      <c r="B48" s="145"/>
      <c r="C48" s="145"/>
      <c r="D48" s="145"/>
      <c r="F48" s="45"/>
    </row>
    <row r="49" spans="2:6" ht="15" customHeight="1" x14ac:dyDescent="0.25">
      <c r="B49" s="145"/>
      <c r="C49" s="145"/>
      <c r="D49" s="145"/>
      <c r="F49" s="45"/>
    </row>
    <row r="50" spans="2:6" ht="15" customHeight="1" x14ac:dyDescent="0.25">
      <c r="F50" s="45"/>
    </row>
    <row r="51" spans="2:6" ht="15" customHeight="1" x14ac:dyDescent="0.25">
      <c r="F51" s="45"/>
    </row>
    <row r="52" spans="2:6" ht="16.5" x14ac:dyDescent="0.25">
      <c r="F52" s="45"/>
    </row>
    <row r="53" spans="2:6" ht="16.5" x14ac:dyDescent="0.25">
      <c r="F53" s="45"/>
    </row>
    <row r="54" spans="2:6" ht="15" customHeight="1" x14ac:dyDescent="0.25"/>
    <row r="55" spans="2:6" ht="16.5" customHeight="1" x14ac:dyDescent="0.25"/>
  </sheetData>
  <mergeCells count="6">
    <mergeCell ref="B7:L7"/>
    <mergeCell ref="B39:D49"/>
    <mergeCell ref="K9:L9"/>
    <mergeCell ref="C12:D12"/>
    <mergeCell ref="D30:D31"/>
    <mergeCell ref="B33:D33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A801E-F617-4E57-BA52-A934EE396BF1}">
  <sheetPr codeName="Sheet6"/>
  <dimension ref="G4:M131"/>
  <sheetViews>
    <sheetView workbookViewId="0">
      <selection activeCell="D56" sqref="D56"/>
    </sheetView>
  </sheetViews>
  <sheetFormatPr defaultRowHeight="15" x14ac:dyDescent="0.25"/>
  <cols>
    <col min="7" max="7" width="10.42578125" customWidth="1"/>
    <col min="8" max="8" width="19.42578125" customWidth="1"/>
    <col min="9" max="9" width="17.42578125" customWidth="1"/>
    <col min="10" max="10" width="17.5703125" customWidth="1"/>
    <col min="11" max="11" width="18.42578125" customWidth="1"/>
    <col min="12" max="12" width="18" customWidth="1"/>
    <col min="13" max="13" width="20.42578125" customWidth="1"/>
  </cols>
  <sheetData>
    <row r="4" spans="7:12" ht="15.75" thickBot="1" x14ac:dyDescent="0.3"/>
    <row r="5" spans="7:12" x14ac:dyDescent="0.25">
      <c r="G5" s="71"/>
      <c r="H5" s="85" t="s">
        <v>105</v>
      </c>
      <c r="I5" s="86">
        <v>2022</v>
      </c>
      <c r="J5" s="86">
        <v>2023</v>
      </c>
      <c r="K5" s="86">
        <v>2026</v>
      </c>
      <c r="L5" s="87"/>
    </row>
    <row r="6" spans="7:12" x14ac:dyDescent="0.25">
      <c r="G6" s="73" t="s">
        <v>106</v>
      </c>
      <c r="H6" s="88" t="s">
        <v>107</v>
      </c>
      <c r="I6" s="89">
        <v>0</v>
      </c>
      <c r="J6" s="89">
        <v>0.12946175844500263</v>
      </c>
      <c r="K6" s="89">
        <v>0.10215920578102011</v>
      </c>
      <c r="L6" s="90"/>
    </row>
    <row r="7" spans="7:12" x14ac:dyDescent="0.25">
      <c r="G7" s="73" t="s">
        <v>108</v>
      </c>
      <c r="H7" s="88" t="s">
        <v>109</v>
      </c>
      <c r="I7" s="89">
        <v>0</v>
      </c>
      <c r="J7" s="89">
        <v>3.6805999999999998E-2</v>
      </c>
      <c r="K7" s="89">
        <v>4.8521000000000002E-2</v>
      </c>
      <c r="L7" s="90"/>
    </row>
    <row r="8" spans="7:12" x14ac:dyDescent="0.25">
      <c r="G8" s="73" t="s">
        <v>110</v>
      </c>
      <c r="H8" s="88" t="s">
        <v>111</v>
      </c>
      <c r="I8" s="89">
        <v>0</v>
      </c>
      <c r="J8" s="89">
        <v>3.0300000000000001E-2</v>
      </c>
      <c r="K8" s="89">
        <v>0.04</v>
      </c>
      <c r="L8" s="90"/>
    </row>
    <row r="9" spans="7:12" x14ac:dyDescent="0.25">
      <c r="G9" s="73"/>
      <c r="H9" s="88"/>
      <c r="I9" s="89"/>
      <c r="J9" s="89"/>
      <c r="K9" s="89"/>
      <c r="L9" s="90"/>
    </row>
    <row r="10" spans="7:12" x14ac:dyDescent="0.25">
      <c r="H10" s="88"/>
      <c r="I10" s="57"/>
      <c r="J10" s="57"/>
      <c r="K10" s="57"/>
      <c r="L10" s="90"/>
    </row>
    <row r="11" spans="7:12" x14ac:dyDescent="0.25">
      <c r="H11" s="88" t="s">
        <v>112</v>
      </c>
      <c r="I11" s="91" t="s">
        <v>204</v>
      </c>
      <c r="J11" s="57"/>
      <c r="K11" s="57"/>
      <c r="L11" s="90"/>
    </row>
    <row r="12" spans="7:12" x14ac:dyDescent="0.25">
      <c r="H12" s="88" t="s">
        <v>113</v>
      </c>
      <c r="I12" s="92">
        <v>45107</v>
      </c>
      <c r="J12" s="57" t="s">
        <v>114</v>
      </c>
      <c r="K12" s="57"/>
      <c r="L12" s="90"/>
    </row>
    <row r="13" spans="7:12" x14ac:dyDescent="0.25">
      <c r="H13" s="88" t="s">
        <v>115</v>
      </c>
      <c r="I13" s="93">
        <v>101.9095466</v>
      </c>
      <c r="J13" s="57" t="s">
        <v>114</v>
      </c>
      <c r="K13" s="57"/>
      <c r="L13" s="90"/>
    </row>
    <row r="14" spans="7:12" x14ac:dyDescent="0.25">
      <c r="H14" s="88" t="s">
        <v>116</v>
      </c>
      <c r="I14" s="93">
        <v>98</v>
      </c>
      <c r="J14" s="57" t="s">
        <v>114</v>
      </c>
      <c r="K14" s="57"/>
      <c r="L14" s="90"/>
    </row>
    <row r="15" spans="7:12" x14ac:dyDescent="0.25">
      <c r="H15" s="88"/>
      <c r="I15" s="57"/>
      <c r="J15" s="57"/>
      <c r="K15" s="57"/>
      <c r="L15" s="90"/>
    </row>
    <row r="16" spans="7:12" x14ac:dyDescent="0.25">
      <c r="H16" s="88" t="s">
        <v>117</v>
      </c>
      <c r="I16" s="94" t="s">
        <v>162</v>
      </c>
      <c r="J16" s="57" t="s">
        <v>118</v>
      </c>
      <c r="K16" s="57"/>
      <c r="L16" s="90"/>
    </row>
    <row r="17" spans="8:12" x14ac:dyDescent="0.25">
      <c r="H17" s="88" t="s">
        <v>119</v>
      </c>
      <c r="I17" s="94">
        <v>0.1502697907843864</v>
      </c>
      <c r="J17" s="57" t="s">
        <v>114</v>
      </c>
      <c r="K17" s="57"/>
      <c r="L17" s="90"/>
    </row>
    <row r="18" spans="8:12" x14ac:dyDescent="0.25">
      <c r="H18" s="88"/>
      <c r="I18" s="57"/>
      <c r="J18" s="57"/>
      <c r="K18" s="57"/>
      <c r="L18" s="90"/>
    </row>
    <row r="19" spans="8:12" x14ac:dyDescent="0.25">
      <c r="H19" s="88" t="s">
        <v>120</v>
      </c>
      <c r="I19" s="95">
        <v>0</v>
      </c>
      <c r="J19" s="57"/>
      <c r="K19" s="57"/>
      <c r="L19" s="90"/>
    </row>
    <row r="20" spans="8:12" x14ac:dyDescent="0.25">
      <c r="H20" s="88" t="s">
        <v>121</v>
      </c>
      <c r="I20" s="95">
        <v>1.6E-2</v>
      </c>
      <c r="J20" s="57"/>
      <c r="K20" s="57"/>
      <c r="L20" s="90"/>
    </row>
    <row r="21" spans="8:12" x14ac:dyDescent="0.25">
      <c r="H21" s="88" t="s">
        <v>122</v>
      </c>
      <c r="I21" s="95">
        <v>1.6E-2</v>
      </c>
      <c r="J21" s="57"/>
      <c r="K21" s="57"/>
      <c r="L21" s="90"/>
    </row>
    <row r="22" spans="8:12" x14ac:dyDescent="0.25">
      <c r="H22" s="88"/>
      <c r="I22" s="57"/>
      <c r="J22" s="57"/>
      <c r="K22" s="57"/>
      <c r="L22" s="90"/>
    </row>
    <row r="23" spans="8:12" x14ac:dyDescent="0.25">
      <c r="H23" s="88" t="s">
        <v>123</v>
      </c>
      <c r="I23" s="96">
        <v>228456235.66999999</v>
      </c>
      <c r="J23" s="57"/>
      <c r="K23" s="57"/>
      <c r="L23" s="90"/>
    </row>
    <row r="24" spans="8:12" x14ac:dyDescent="0.25">
      <c r="H24" s="88"/>
      <c r="I24" s="57"/>
      <c r="J24" s="57"/>
      <c r="K24" s="57"/>
      <c r="L24" s="90"/>
    </row>
    <row r="25" spans="8:12" x14ac:dyDescent="0.25">
      <c r="H25" s="88" t="s">
        <v>124</v>
      </c>
      <c r="I25" s="57" t="s">
        <v>125</v>
      </c>
      <c r="J25" s="57" t="s">
        <v>126</v>
      </c>
      <c r="K25" s="57"/>
      <c r="L25" s="90"/>
    </row>
    <row r="26" spans="8:12" x14ac:dyDescent="0.25">
      <c r="H26" s="88" t="s">
        <v>127</v>
      </c>
      <c r="I26" s="97">
        <v>219705584.44032162</v>
      </c>
      <c r="J26" s="98">
        <v>0.96169659714467814</v>
      </c>
      <c r="K26" s="57"/>
      <c r="L26" s="90"/>
    </row>
    <row r="27" spans="8:12" x14ac:dyDescent="0.25">
      <c r="H27" s="88" t="s">
        <v>128</v>
      </c>
      <c r="I27" s="97">
        <v>0</v>
      </c>
      <c r="J27" s="98">
        <v>0</v>
      </c>
      <c r="K27" s="57"/>
      <c r="L27" s="90"/>
    </row>
    <row r="28" spans="8:12" x14ac:dyDescent="0.25">
      <c r="H28" s="88" t="s">
        <v>129</v>
      </c>
      <c r="I28" s="97">
        <v>0</v>
      </c>
      <c r="J28" s="98">
        <v>0</v>
      </c>
      <c r="K28" s="57"/>
      <c r="L28" s="90"/>
    </row>
    <row r="29" spans="8:12" x14ac:dyDescent="0.25">
      <c r="H29" s="88" t="s">
        <v>130</v>
      </c>
      <c r="I29" s="97">
        <v>8750857.8499999996</v>
      </c>
      <c r="J29" s="98">
        <v>3.8304307275028475E-2</v>
      </c>
      <c r="K29" s="57"/>
      <c r="L29" s="90"/>
    </row>
    <row r="30" spans="8:12" x14ac:dyDescent="0.25">
      <c r="H30" s="88" t="s">
        <v>131</v>
      </c>
      <c r="I30" s="97">
        <v>0</v>
      </c>
      <c r="J30" s="98">
        <v>0</v>
      </c>
      <c r="K30" s="57"/>
      <c r="L30" s="90"/>
    </row>
    <row r="31" spans="8:12" x14ac:dyDescent="0.25">
      <c r="H31" s="88" t="s">
        <v>132</v>
      </c>
      <c r="I31" s="97"/>
      <c r="J31" s="98">
        <v>0</v>
      </c>
      <c r="K31" s="57"/>
      <c r="L31" s="90"/>
    </row>
    <row r="32" spans="8:12" x14ac:dyDescent="0.25">
      <c r="H32" s="88" t="s">
        <v>133</v>
      </c>
      <c r="I32" s="97">
        <v>50199245.629119702</v>
      </c>
      <c r="J32" s="98">
        <v>0.21973243795206102</v>
      </c>
      <c r="K32" s="57"/>
      <c r="L32" s="90"/>
    </row>
    <row r="33" spans="8:12" x14ac:dyDescent="0.25">
      <c r="H33" s="88" t="s">
        <v>134</v>
      </c>
      <c r="I33" s="97">
        <v>169506338.8112019</v>
      </c>
      <c r="J33" s="98">
        <v>0.74196415919261705</v>
      </c>
      <c r="K33" s="57"/>
      <c r="L33" s="90"/>
    </row>
    <row r="34" spans="8:12" x14ac:dyDescent="0.25">
      <c r="H34" s="88" t="s">
        <v>135</v>
      </c>
      <c r="I34" s="97">
        <v>0</v>
      </c>
      <c r="J34" s="98">
        <v>0</v>
      </c>
      <c r="K34" s="57"/>
      <c r="L34" s="90"/>
    </row>
    <row r="35" spans="8:12" x14ac:dyDescent="0.25">
      <c r="H35" s="88" t="s">
        <v>161</v>
      </c>
      <c r="I35" s="97">
        <v>0</v>
      </c>
      <c r="J35" s="98">
        <v>0</v>
      </c>
      <c r="K35" s="57"/>
      <c r="L35" s="90"/>
    </row>
    <row r="36" spans="8:12" x14ac:dyDescent="0.25">
      <c r="H36" s="88"/>
      <c r="I36" s="57"/>
      <c r="J36" s="57"/>
      <c r="K36" s="57"/>
      <c r="L36" s="90"/>
    </row>
    <row r="37" spans="8:12" x14ac:dyDescent="0.25">
      <c r="H37" s="88" t="s">
        <v>136</v>
      </c>
      <c r="I37" s="99">
        <v>2.8515348727498662</v>
      </c>
      <c r="J37" s="57"/>
      <c r="K37" s="57"/>
      <c r="L37" s="90"/>
    </row>
    <row r="38" spans="8:12" x14ac:dyDescent="0.25">
      <c r="H38" s="88"/>
      <c r="I38" s="57"/>
      <c r="J38" s="57"/>
      <c r="K38" s="57"/>
      <c r="L38" s="90"/>
    </row>
    <row r="39" spans="8:12" x14ac:dyDescent="0.25">
      <c r="H39" s="88" t="s">
        <v>137</v>
      </c>
      <c r="I39" s="100">
        <v>0.75</v>
      </c>
      <c r="J39" s="57"/>
      <c r="K39" s="57"/>
      <c r="L39" s="90"/>
    </row>
    <row r="40" spans="8:12" x14ac:dyDescent="0.25">
      <c r="H40" s="88"/>
      <c r="I40" s="57"/>
      <c r="J40" s="57"/>
      <c r="K40" s="57"/>
      <c r="L40" s="90"/>
    </row>
    <row r="41" spans="8:12" x14ac:dyDescent="0.25">
      <c r="H41" s="88" t="s">
        <v>138</v>
      </c>
      <c r="I41" s="101">
        <v>2023</v>
      </c>
      <c r="J41" s="57"/>
      <c r="K41" s="57"/>
      <c r="L41" s="90"/>
    </row>
    <row r="42" spans="8:12" x14ac:dyDescent="0.25">
      <c r="H42" s="88"/>
      <c r="I42" s="57"/>
      <c r="J42" s="57"/>
      <c r="K42" s="57"/>
      <c r="L42" s="90"/>
    </row>
    <row r="43" spans="8:12" x14ac:dyDescent="0.25">
      <c r="H43" s="88" t="s">
        <v>139</v>
      </c>
      <c r="I43" s="57" t="s">
        <v>140</v>
      </c>
      <c r="J43" s="57" t="s">
        <v>141</v>
      </c>
      <c r="K43" s="57"/>
      <c r="L43" s="90"/>
    </row>
    <row r="44" spans="8:12" x14ac:dyDescent="0.25">
      <c r="H44" s="102" t="s">
        <v>106</v>
      </c>
      <c r="I44" s="89">
        <v>3.9470083696113704E-2</v>
      </c>
      <c r="J44" s="89">
        <v>3.607079074018097E-2</v>
      </c>
      <c r="K44" s="57"/>
      <c r="L44" s="90"/>
    </row>
    <row r="45" spans="8:12" x14ac:dyDescent="0.25">
      <c r="H45" s="102" t="s">
        <v>108</v>
      </c>
      <c r="I45" s="89">
        <v>0.10487578980130587</v>
      </c>
      <c r="J45" s="89">
        <v>0.10011848703762244</v>
      </c>
      <c r="K45" s="57"/>
      <c r="L45" s="90"/>
    </row>
    <row r="46" spans="8:12" x14ac:dyDescent="0.25">
      <c r="H46" s="88" t="s">
        <v>110</v>
      </c>
      <c r="I46" s="89">
        <v>0</v>
      </c>
      <c r="J46" s="89">
        <v>0</v>
      </c>
      <c r="K46" s="57"/>
      <c r="L46" s="90"/>
    </row>
    <row r="47" spans="8:12" ht="15.75" thickBot="1" x14ac:dyDescent="0.3">
      <c r="H47" s="103" t="s">
        <v>33</v>
      </c>
      <c r="I47" s="104">
        <v>0</v>
      </c>
      <c r="J47" s="104">
        <v>0</v>
      </c>
      <c r="K47" s="105"/>
      <c r="L47" s="106"/>
    </row>
    <row r="49" spans="8:13" x14ac:dyDescent="0.25">
      <c r="H49" s="43" t="s">
        <v>107</v>
      </c>
      <c r="I49" s="75">
        <f>Sensibilidade!D36</f>
        <v>0.12946175844500263</v>
      </c>
    </row>
    <row r="50" spans="8:13" x14ac:dyDescent="0.25">
      <c r="H50" s="43" t="s">
        <v>109</v>
      </c>
      <c r="I50" s="75">
        <f>Sensibilidade!D37</f>
        <v>3.6805999999999998E-2</v>
      </c>
    </row>
    <row r="51" spans="8:13" x14ac:dyDescent="0.25">
      <c r="H51" s="43" t="s">
        <v>111</v>
      </c>
      <c r="I51" s="75"/>
      <c r="M51" s="74"/>
    </row>
    <row r="52" spans="8:13" x14ac:dyDescent="0.25">
      <c r="H52" s="43"/>
      <c r="I52" s="75"/>
      <c r="M52" s="74"/>
    </row>
    <row r="53" spans="8:13" x14ac:dyDescent="0.25">
      <c r="M53" s="74"/>
    </row>
    <row r="54" spans="8:13" x14ac:dyDescent="0.25">
      <c r="H54" t="s">
        <v>139</v>
      </c>
      <c r="I54" t="s">
        <v>142</v>
      </c>
      <c r="J54" t="s">
        <v>143</v>
      </c>
      <c r="K54" t="s">
        <v>144</v>
      </c>
      <c r="M54" s="74"/>
    </row>
    <row r="55" spans="8:13" x14ac:dyDescent="0.25">
      <c r="H55" s="71" t="s">
        <v>106</v>
      </c>
      <c r="I55" s="76">
        <f t="shared" ref="I55:J57" si="0">+(1+I44)*(1+$I49)-1</f>
        <v>0.17404170858238666</v>
      </c>
      <c r="J55" s="76">
        <f t="shared" si="0"/>
        <v>0.17020233718290911</v>
      </c>
      <c r="K55" s="76">
        <f>J32/J26</f>
        <v>0.22848415872995373</v>
      </c>
    </row>
    <row r="56" spans="8:13" x14ac:dyDescent="0.25">
      <c r="H56" s="71" t="s">
        <v>108</v>
      </c>
      <c r="I56" s="76">
        <f t="shared" si="0"/>
        <v>0.14554184812073268</v>
      </c>
      <c r="J56" s="76">
        <f t="shared" si="0"/>
        <v>0.14060944807152898</v>
      </c>
      <c r="K56" s="76">
        <f>J33/J26</f>
        <v>0.77151584127004613</v>
      </c>
    </row>
    <row r="57" spans="8:13" x14ac:dyDescent="0.25">
      <c r="H57" t="s">
        <v>110</v>
      </c>
      <c r="I57" s="76">
        <f t="shared" si="0"/>
        <v>0</v>
      </c>
      <c r="J57" s="76">
        <f t="shared" si="0"/>
        <v>0</v>
      </c>
      <c r="K57" s="76">
        <f>J34/J26</f>
        <v>0</v>
      </c>
    </row>
    <row r="58" spans="8:13" x14ac:dyDescent="0.25">
      <c r="H58" t="s">
        <v>33</v>
      </c>
      <c r="I58" s="76">
        <f>I47</f>
        <v>0</v>
      </c>
      <c r="J58" s="76">
        <f>J47</f>
        <v>0</v>
      </c>
      <c r="K58" s="76">
        <f>J35/J26</f>
        <v>0</v>
      </c>
    </row>
    <row r="60" spans="8:13" x14ac:dyDescent="0.25">
      <c r="H60" t="s">
        <v>145</v>
      </c>
      <c r="I60" t="s">
        <v>142</v>
      </c>
      <c r="J60" t="s">
        <v>143</v>
      </c>
    </row>
    <row r="61" spans="8:13" x14ac:dyDescent="0.25">
      <c r="H61" t="s">
        <v>146</v>
      </c>
      <c r="I61" s="76">
        <f>SUMPRODUCT(I55:I58,$K$55:$K$58)</f>
        <v>0.15205361476223472</v>
      </c>
      <c r="J61" s="76">
        <f>SUMPRODUCT(J55:J58,$K$55:$K$58)</f>
        <v>0.14737095444453147</v>
      </c>
    </row>
    <row r="63" spans="8:13" x14ac:dyDescent="0.25">
      <c r="H63" t="s">
        <v>147</v>
      </c>
      <c r="I63" s="77" t="s">
        <v>148</v>
      </c>
      <c r="J63" s="71" t="s">
        <v>87</v>
      </c>
      <c r="K63" t="s">
        <v>149</v>
      </c>
      <c r="L63" t="s">
        <v>150</v>
      </c>
    </row>
    <row r="64" spans="8:13" x14ac:dyDescent="0.25">
      <c r="H64" s="78">
        <f>1- I64/$I$37</f>
        <v>1.0315414956786326</v>
      </c>
      <c r="I64" s="79">
        <f t="shared" ref="I64:I69" si="1">(J64-$I$13)/J64</f>
        <v>-8.9941674866310148E-2</v>
      </c>
      <c r="J64" s="80">
        <f>J65-$I$39</f>
        <v>93.5</v>
      </c>
      <c r="K64" s="76">
        <f t="shared" ref="K64:K77" si="2">(1+$I$61) * ($H64) - 1</f>
        <v>0.18839110887381083</v>
      </c>
      <c r="L64" s="76">
        <f t="shared" ref="L64:L77" si="3">(1+$J$61) * ($H64) - 1</f>
        <v>0.18356075044593223</v>
      </c>
    </row>
    <row r="65" spans="8:12" x14ac:dyDescent="0.25">
      <c r="H65" s="78">
        <f t="shared" ref="H65:H77" si="4">1- I65/$I$37</f>
        <v>1.0284998790355389</v>
      </c>
      <c r="I65" s="79">
        <f t="shared" si="1"/>
        <v>-8.1268398938992029E-2</v>
      </c>
      <c r="J65" s="80">
        <f t="shared" ref="J65:J69" si="5">J66-$I$39</f>
        <v>94.25</v>
      </c>
      <c r="K65" s="76">
        <f t="shared" si="2"/>
        <v>0.18488700342541353</v>
      </c>
      <c r="L65" s="76">
        <f t="shared" si="3"/>
        <v>0.1800708878550914</v>
      </c>
    </row>
    <row r="66" spans="8:12" x14ac:dyDescent="0.25">
      <c r="H66" s="78">
        <f t="shared" si="4"/>
        <v>1.0255062879183887</v>
      </c>
      <c r="I66" s="79">
        <f t="shared" si="1"/>
        <v>-7.2732069473684199E-2</v>
      </c>
      <c r="J66" s="80">
        <f t="shared" si="5"/>
        <v>95</v>
      </c>
      <c r="K66" s="76">
        <f t="shared" si="2"/>
        <v>0.1814382259577807</v>
      </c>
      <c r="L66" s="76">
        <f t="shared" si="3"/>
        <v>0.17663612835779019</v>
      </c>
    </row>
    <row r="67" spans="8:12" x14ac:dyDescent="0.25">
      <c r="H67" s="78">
        <f t="shared" si="4"/>
        <v>1.0225595937900192</v>
      </c>
      <c r="I67" s="79">
        <f t="shared" si="1"/>
        <v>-6.4329468407310686E-2</v>
      </c>
      <c r="J67" s="80">
        <f t="shared" si="5"/>
        <v>95.75</v>
      </c>
      <c r="K67" s="76">
        <f t="shared" si="2"/>
        <v>0.17804347633559381</v>
      </c>
      <c r="L67" s="76">
        <f t="shared" si="3"/>
        <v>0.17325517710326666</v>
      </c>
    </row>
    <row r="68" spans="8:12" x14ac:dyDescent="0.25">
      <c r="H68" s="78">
        <f t="shared" si="4"/>
        <v>1.0196587031973234</v>
      </c>
      <c r="I68" s="79">
        <f t="shared" si="1"/>
        <v>-5.6057477720207242E-2</v>
      </c>
      <c r="J68" s="80">
        <f t="shared" si="5"/>
        <v>96.5</v>
      </c>
      <c r="K68" s="76">
        <f t="shared" si="2"/>
        <v>0.17470149484224895</v>
      </c>
      <c r="L68" s="76">
        <f t="shared" si="3"/>
        <v>0.1699267794951862</v>
      </c>
    </row>
    <row r="69" spans="8:12" x14ac:dyDescent="0.25">
      <c r="H69" s="78">
        <f t="shared" si="4"/>
        <v>1.0168025564183969</v>
      </c>
      <c r="I69" s="79">
        <f t="shared" si="1"/>
        <v>-4.7913075578406156E-2</v>
      </c>
      <c r="J69" s="80">
        <f t="shared" si="5"/>
        <v>97.25</v>
      </c>
      <c r="K69" s="76">
        <f t="shared" si="2"/>
        <v>0.1714110606212953</v>
      </c>
      <c r="L69" s="76">
        <f t="shared" si="3"/>
        <v>0.16664971963941544</v>
      </c>
    </row>
    <row r="70" spans="8:12" x14ac:dyDescent="0.25">
      <c r="H70" s="78">
        <f t="shared" si="4"/>
        <v>1.013990126171801</v>
      </c>
      <c r="I70" s="79">
        <f>(J70-$I$13)/J70</f>
        <v>-3.9893332653061213E-2</v>
      </c>
      <c r="J70" s="81">
        <f>ROUND(I14*2,0)/2</f>
        <v>98</v>
      </c>
      <c r="K70" s="76">
        <f t="shared" si="2"/>
        <v>0.16817099018943771</v>
      </c>
      <c r="L70" s="76">
        <f t="shared" si="3"/>
        <v>0.1634228188630702</v>
      </c>
    </row>
    <row r="71" spans="8:12" x14ac:dyDescent="0.25">
      <c r="H71" s="78">
        <f t="shared" si="4"/>
        <v>1.011220416384647</v>
      </c>
      <c r="I71" s="79">
        <f t="shared" ref="I71:I77" si="6">(J71-$I$13)/J71</f>
        <v>-3.1995408607594922E-2</v>
      </c>
      <c r="J71" s="80">
        <f t="shared" ref="J71:J77" si="7">J70+$I$39</f>
        <v>98.75</v>
      </c>
      <c r="K71" s="76">
        <f t="shared" si="2"/>
        <v>0.16498013601730466</v>
      </c>
      <c r="L71" s="76">
        <f t="shared" si="3"/>
        <v>0.1602449343010488</v>
      </c>
    </row>
    <row r="72" spans="8:12" x14ac:dyDescent="0.25">
      <c r="H72" s="78">
        <f t="shared" si="4"/>
        <v>1.0084924610163948</v>
      </c>
      <c r="I72" s="79">
        <f t="shared" si="6"/>
        <v>-2.4216548743718581E-2</v>
      </c>
      <c r="J72" s="80">
        <f t="shared" si="7"/>
        <v>99.5</v>
      </c>
      <c r="K72" s="76">
        <f t="shared" si="2"/>
        <v>0.16183738517439972</v>
      </c>
      <c r="L72" s="76">
        <f t="shared" si="3"/>
        <v>0.15711495754649518</v>
      </c>
    </row>
    <row r="73" spans="8:12" x14ac:dyDescent="0.25">
      <c r="H73" s="78">
        <f t="shared" si="4"/>
        <v>1.0058053229354482</v>
      </c>
      <c r="I73" s="79">
        <f t="shared" si="6"/>
        <v>-1.6554080798004977E-2</v>
      </c>
      <c r="J73" s="80">
        <f t="shared" si="7"/>
        <v>100.25</v>
      </c>
      <c r="K73" s="76">
        <f t="shared" si="2"/>
        <v>0.15874165803487994</v>
      </c>
      <c r="L73" s="76">
        <f t="shared" si="3"/>
        <v>0.15403181336183547</v>
      </c>
    </row>
    <row r="74" spans="8:12" x14ac:dyDescent="0.25">
      <c r="H74" s="78">
        <f t="shared" si="4"/>
        <v>1.0031580928458026</v>
      </c>
      <c r="I74" s="79">
        <f t="shared" si="6"/>
        <v>-9.0054118811881065E-3</v>
      </c>
      <c r="J74" s="80">
        <f t="shared" si="7"/>
        <v>101</v>
      </c>
      <c r="K74" s="76">
        <f t="shared" si="2"/>
        <v>0.15569190704099634</v>
      </c>
      <c r="L74" s="76">
        <f t="shared" si="3"/>
        <v>0.15099445844724446</v>
      </c>
    </row>
    <row r="75" spans="8:12" x14ac:dyDescent="0.25">
      <c r="H75" s="78">
        <f t="shared" si="4"/>
        <v>1.0005498882611643</v>
      </c>
      <c r="I75" s="79">
        <f t="shared" si="6"/>
        <v>-1.5680255528255406E-3</v>
      </c>
      <c r="J75" s="80">
        <f t="shared" si="7"/>
        <v>101.75</v>
      </c>
      <c r="K75" s="76">
        <f t="shared" si="2"/>
        <v>0.15268711552122438</v>
      </c>
      <c r="L75" s="76">
        <f t="shared" si="3"/>
        <v>0.14800188026358141</v>
      </c>
    </row>
    <row r="76" spans="8:12" x14ac:dyDescent="0.25">
      <c r="H76" s="78">
        <f t="shared" si="4"/>
        <v>0.99797985252410581</v>
      </c>
      <c r="I76" s="79">
        <f t="shared" si="6"/>
        <v>5.7605209756097682E-3</v>
      </c>
      <c r="J76" s="80">
        <f t="shared" si="7"/>
        <v>102.5</v>
      </c>
      <c r="K76" s="76">
        <f t="shared" si="2"/>
        <v>0.14972629656027792</v>
      </c>
      <c r="L76" s="76">
        <f t="shared" si="3"/>
        <v>0.145053095906996</v>
      </c>
    </row>
    <row r="77" spans="8:12" x14ac:dyDescent="0.25">
      <c r="H77" s="78">
        <f t="shared" si="4"/>
        <v>0.99544715386797333</v>
      </c>
      <c r="I77" s="79">
        <f t="shared" si="6"/>
        <v>1.298259951573851E-2</v>
      </c>
      <c r="J77" s="80">
        <f t="shared" si="7"/>
        <v>103.25</v>
      </c>
      <c r="K77" s="76">
        <f t="shared" si="2"/>
        <v>0.14680849191837719</v>
      </c>
      <c r="L77" s="76">
        <f t="shared" si="3"/>
        <v>0.1421471510325889</v>
      </c>
    </row>
    <row r="79" spans="8:12" x14ac:dyDescent="0.25">
      <c r="H79" s="76" t="str" cm="1">
        <f t="array" ref="H79:J93">H63:J77</f>
        <v>Variação ajustada pela Duration</v>
      </c>
      <c r="I79" t="str">
        <v>Variação vs PL</v>
      </c>
      <c r="J79" t="str">
        <v>Preço Mercado</v>
      </c>
      <c r="K79" t="s">
        <v>151</v>
      </c>
      <c r="L79" t="s">
        <v>152</v>
      </c>
    </row>
    <row r="80" spans="8:12" x14ac:dyDescent="0.25">
      <c r="H80" s="76">
        <v>1.0315414956786326</v>
      </c>
      <c r="I80" s="76">
        <v>-8.9941674866310148E-2</v>
      </c>
      <c r="J80" s="82">
        <v>93.5</v>
      </c>
      <c r="K80" s="84">
        <f t="shared" ref="K80:K93" si="8">(1+K64)/(1+$I$49)-1</f>
        <v>5.2174719496426158E-2</v>
      </c>
      <c r="L80" s="84">
        <f t="shared" ref="L80:L93" si="9">(1+K64)/(1+$I$50)-1</f>
        <v>0.14620392713179808</v>
      </c>
    </row>
    <row r="81" spans="8:12" x14ac:dyDescent="0.25">
      <c r="H81" s="76">
        <v>1.0284998790355389</v>
      </c>
      <c r="I81" s="76">
        <v>-8.1268398938992029E-2</v>
      </c>
      <c r="J81" s="82">
        <v>94.25</v>
      </c>
      <c r="K81" s="84">
        <f t="shared" si="8"/>
        <v>4.9072263461773291E-2</v>
      </c>
      <c r="L81" s="84">
        <f t="shared" si="9"/>
        <v>0.14282421535505541</v>
      </c>
    </row>
    <row r="82" spans="8:12" x14ac:dyDescent="0.25">
      <c r="H82" s="76">
        <v>1.0255062879183887</v>
      </c>
      <c r="I82" s="76">
        <v>-7.2732069473684199E-2</v>
      </c>
      <c r="J82" s="82">
        <v>95</v>
      </c>
      <c r="K82" s="84">
        <f t="shared" si="8"/>
        <v>4.6018793575036243E-2</v>
      </c>
      <c r="L82" s="84">
        <f t="shared" si="9"/>
        <v>0.13949786744847237</v>
      </c>
    </row>
    <row r="83" spans="8:12" x14ac:dyDescent="0.25">
      <c r="H83" s="76">
        <v>1.0225595937900192</v>
      </c>
      <c r="I83" s="76">
        <v>-6.4329468407310686E-2</v>
      </c>
      <c r="J83" s="82">
        <v>95.75</v>
      </c>
      <c r="K83" s="84">
        <f t="shared" si="8"/>
        <v>4.3013158725689449E-2</v>
      </c>
      <c r="L83" s="84">
        <f t="shared" si="9"/>
        <v>0.13622362943076527</v>
      </c>
    </row>
    <row r="84" spans="8:12" x14ac:dyDescent="0.25">
      <c r="H84" s="76">
        <v>1.0196587031973234</v>
      </c>
      <c r="I84" s="76">
        <v>-5.6057477720207242E-2</v>
      </c>
      <c r="J84" s="82">
        <v>96.5</v>
      </c>
      <c r="K84" s="84">
        <f t="shared" si="8"/>
        <v>4.0054243589026539E-2</v>
      </c>
      <c r="L84" s="84">
        <f t="shared" si="9"/>
        <v>0.13300028630452476</v>
      </c>
    </row>
    <row r="85" spans="8:12" x14ac:dyDescent="0.25">
      <c r="H85" s="76">
        <v>1.0168025564183969</v>
      </c>
      <c r="I85" s="76">
        <v>-4.7913075578406156E-2</v>
      </c>
      <c r="J85" s="82">
        <v>97.25</v>
      </c>
      <c r="K85" s="84">
        <f t="shared" si="8"/>
        <v>3.7140967246245493E-2</v>
      </c>
      <c r="L85" s="84">
        <f t="shared" si="9"/>
        <v>0.12982666055298231</v>
      </c>
    </row>
    <row r="86" spans="8:12" x14ac:dyDescent="0.25">
      <c r="H86" s="76">
        <v>1.013990126171801</v>
      </c>
      <c r="I86" s="76">
        <v>-3.9893332653061213E-2</v>
      </c>
      <c r="J86" s="83">
        <v>98</v>
      </c>
      <c r="K86" s="84">
        <f t="shared" si="8"/>
        <v>3.4272281867894661E-2</v>
      </c>
      <c r="L86" s="84">
        <f t="shared" si="9"/>
        <v>0.12670161070580011</v>
      </c>
    </row>
    <row r="87" spans="8:12" x14ac:dyDescent="0.25">
      <c r="H87" s="76">
        <v>1.011220416384647</v>
      </c>
      <c r="I87" s="76">
        <v>-3.1995408607594922E-2</v>
      </c>
      <c r="J87" s="82">
        <v>98.75</v>
      </c>
      <c r="K87" s="84">
        <f t="shared" si="8"/>
        <v>3.1447171457316347E-2</v>
      </c>
      <c r="L87" s="84">
        <f t="shared" si="9"/>
        <v>0.12362402997022093</v>
      </c>
    </row>
    <row r="88" spans="8:12" x14ac:dyDescent="0.25">
      <c r="H88" s="76">
        <v>1.0084924610163948</v>
      </c>
      <c r="I88" s="76">
        <v>-2.4216548743718581E-2</v>
      </c>
      <c r="J88" s="82">
        <v>99.5</v>
      </c>
      <c r="K88" s="84">
        <f t="shared" si="8"/>
        <v>2.8664650650917611E-2</v>
      </c>
      <c r="L88" s="84">
        <f t="shared" si="9"/>
        <v>0.12059284492412248</v>
      </c>
    </row>
    <row r="89" spans="8:12" x14ac:dyDescent="0.25">
      <c r="H89" s="76">
        <v>1.0058053229354482</v>
      </c>
      <c r="I89" s="76">
        <v>-1.6554080798004977E-2</v>
      </c>
      <c r="J89" s="82">
        <v>100.25</v>
      </c>
      <c r="K89" s="84">
        <f t="shared" si="8"/>
        <v>2.5923763572295533E-2</v>
      </c>
      <c r="L89" s="84">
        <f t="shared" si="9"/>
        <v>0.11760701426774167</v>
      </c>
    </row>
    <row r="90" spans="8:12" x14ac:dyDescent="0.25">
      <c r="H90" s="76">
        <v>1.0031580928458026</v>
      </c>
      <c r="I90" s="76">
        <v>-9.0054118811881065E-3</v>
      </c>
      <c r="J90" s="82">
        <v>101</v>
      </c>
      <c r="K90" s="84">
        <f t="shared" si="8"/>
        <v>2.3223582737414983E-2</v>
      </c>
      <c r="L90" s="84">
        <f t="shared" si="9"/>
        <v>0.11466552763100957</v>
      </c>
    </row>
    <row r="91" spans="8:12" x14ac:dyDescent="0.25">
      <c r="H91" s="76">
        <v>1.0005498882611643</v>
      </c>
      <c r="I91" s="76">
        <v>-1.5680255528255406E-3</v>
      </c>
      <c r="J91" s="82">
        <v>101.75</v>
      </c>
      <c r="K91" s="84">
        <f t="shared" si="8"/>
        <v>2.0563208008208766E-2</v>
      </c>
      <c r="L91" s="84">
        <f t="shared" si="9"/>
        <v>0.11176740443363986</v>
      </c>
    </row>
    <row r="92" spans="8:12" x14ac:dyDescent="0.25">
      <c r="H92" s="76">
        <v>0.99797985252410581</v>
      </c>
      <c r="I92" s="76">
        <v>5.7605209756097682E-3</v>
      </c>
      <c r="J92" s="82">
        <v>102.5</v>
      </c>
      <c r="K92" s="84">
        <f t="shared" si="8"/>
        <v>1.7941765592112358E-2</v>
      </c>
      <c r="L92" s="84">
        <f t="shared" si="9"/>
        <v>0.10891169279525581</v>
      </c>
    </row>
    <row r="93" spans="8:12" x14ac:dyDescent="0.25">
      <c r="H93" s="76">
        <v>0.99544715386797333</v>
      </c>
      <c r="I93" s="76">
        <v>1.298259951573851E-2</v>
      </c>
      <c r="J93" s="82">
        <v>103.25</v>
      </c>
      <c r="K93" s="84">
        <f t="shared" si="8"/>
        <v>1.5358407085209302E-2</v>
      </c>
      <c r="L93" s="84">
        <f t="shared" si="9"/>
        <v>0.10609746849302315</v>
      </c>
    </row>
    <row r="95" spans="8:12" x14ac:dyDescent="0.25">
      <c r="H95" t="str" cm="1">
        <f t="array" ref="H95:J109">H63:J77</f>
        <v>Variação ajustada pela Duration</v>
      </c>
      <c r="I95" t="str">
        <v>Variação vs PL</v>
      </c>
      <c r="J95" t="str">
        <v>Preço Mercado</v>
      </c>
      <c r="K95" t="s">
        <v>153</v>
      </c>
      <c r="L95" t="s">
        <v>154</v>
      </c>
    </row>
    <row r="96" spans="8:12" x14ac:dyDescent="0.25">
      <c r="H96" s="76">
        <v>1.0315414956786326</v>
      </c>
      <c r="I96" s="76">
        <v>-8.9941674866310148E-2</v>
      </c>
      <c r="J96" s="82">
        <v>93.5</v>
      </c>
      <c r="K96" s="84">
        <f t="shared" ref="K96:K109" si="10">(1+L64)/(1+$I$49)-1</f>
        <v>4.7898028947355398E-2</v>
      </c>
      <c r="L96" s="84">
        <f t="shared" ref="L96:L109" si="11">(1+L64)/(1+$I$50)-1</f>
        <v>0.14154504357221342</v>
      </c>
    </row>
    <row r="97" spans="8:12" x14ac:dyDescent="0.25">
      <c r="H97" s="76">
        <v>1.0284998790355389</v>
      </c>
      <c r="I97" s="76">
        <v>-8.1268398938992029E-2</v>
      </c>
      <c r="J97" s="82">
        <v>94.25</v>
      </c>
      <c r="K97" s="84">
        <f t="shared" si="10"/>
        <v>4.4808183217965203E-2</v>
      </c>
      <c r="L97" s="84">
        <f t="shared" si="11"/>
        <v>0.1381790690400051</v>
      </c>
    </row>
    <row r="98" spans="8:12" x14ac:dyDescent="0.25">
      <c r="H98" s="76">
        <v>1.0255062879183887</v>
      </c>
      <c r="I98" s="76">
        <v>-7.2732069473684199E-2</v>
      </c>
      <c r="J98" s="82">
        <v>95</v>
      </c>
      <c r="K98" s="84">
        <f t="shared" si="10"/>
        <v>4.1767124526407517E-2</v>
      </c>
      <c r="L98" s="84">
        <f t="shared" si="11"/>
        <v>0.13486624147409487</v>
      </c>
    </row>
    <row r="99" spans="8:12" x14ac:dyDescent="0.25">
      <c r="H99" s="76">
        <v>1.0225595937900192</v>
      </c>
      <c r="I99" s="76">
        <v>-6.4329468407310686E-2</v>
      </c>
      <c r="J99" s="82">
        <v>95.75</v>
      </c>
      <c r="K99" s="84">
        <f t="shared" si="10"/>
        <v>3.8773706440983879E-2</v>
      </c>
      <c r="L99" s="84">
        <f t="shared" si="11"/>
        <v>0.13160531199015701</v>
      </c>
    </row>
    <row r="100" spans="8:12" x14ac:dyDescent="0.25">
      <c r="H100" s="76">
        <v>1.0196587031973234</v>
      </c>
      <c r="I100" s="76">
        <v>-5.6057477720207242E-2</v>
      </c>
      <c r="J100" s="82">
        <v>96.5</v>
      </c>
      <c r="K100" s="84">
        <f t="shared" si="10"/>
        <v>3.5826818170359376E-2</v>
      </c>
      <c r="L100" s="84">
        <f t="shared" si="11"/>
        <v>0.12839507052928534</v>
      </c>
    </row>
    <row r="101" spans="8:12" x14ac:dyDescent="0.25">
      <c r="H101" s="76">
        <v>1.0168025564183969</v>
      </c>
      <c r="I101" s="76">
        <v>-4.7913075578406156E-2</v>
      </c>
      <c r="J101" s="82">
        <v>97.25</v>
      </c>
      <c r="K101" s="84">
        <f t="shared" si="10"/>
        <v>3.2925383189256197E-2</v>
      </c>
      <c r="L101" s="84">
        <f t="shared" si="11"/>
        <v>0.12523434436086944</v>
      </c>
    </row>
    <row r="102" spans="8:12" x14ac:dyDescent="0.25">
      <c r="H102" s="76">
        <v>1.013990126171801</v>
      </c>
      <c r="I102" s="76">
        <v>-3.9893332653061213E-2</v>
      </c>
      <c r="J102" s="83">
        <v>98</v>
      </c>
      <c r="K102" s="84">
        <f t="shared" si="10"/>
        <v>3.0068357927251821E-2</v>
      </c>
      <c r="L102" s="84">
        <f t="shared" si="11"/>
        <v>0.1221219966542153</v>
      </c>
    </row>
    <row r="103" spans="8:12" x14ac:dyDescent="0.25">
      <c r="H103" s="76">
        <v>1.011220416384647</v>
      </c>
      <c r="I103" s="76">
        <v>-3.1995408607594922E-2</v>
      </c>
      <c r="J103" s="82">
        <v>98.75</v>
      </c>
      <c r="K103" s="84">
        <f t="shared" si="10"/>
        <v>2.7254730517328296E-2</v>
      </c>
      <c r="L103" s="84">
        <f t="shared" si="11"/>
        <v>0.11905692511525667</v>
      </c>
    </row>
    <row r="104" spans="8:12" x14ac:dyDescent="0.25">
      <c r="H104" s="76">
        <v>1.0084924610163948</v>
      </c>
      <c r="I104" s="76">
        <v>-2.4216548743718581E-2</v>
      </c>
      <c r="J104" s="82">
        <v>99.5</v>
      </c>
      <c r="K104" s="84">
        <f t="shared" si="10"/>
        <v>2.4483519601021575E-2</v>
      </c>
      <c r="L104" s="84">
        <f t="shared" si="11"/>
        <v>0.11603806068492584</v>
      </c>
    </row>
    <row r="105" spans="8:12" x14ac:dyDescent="0.25">
      <c r="H105" s="76">
        <v>1.0058053229354482</v>
      </c>
      <c r="I105" s="76">
        <v>-1.6554080798004977E-2</v>
      </c>
      <c r="J105" s="82">
        <v>100.25</v>
      </c>
      <c r="K105" s="84">
        <f t="shared" si="10"/>
        <v>2.1753773187203729E-2</v>
      </c>
      <c r="L105" s="84">
        <f t="shared" si="11"/>
        <v>0.11306436629594696</v>
      </c>
    </row>
    <row r="106" spans="8:12" x14ac:dyDescent="0.25">
      <c r="H106" s="76">
        <v>1.0031580928458026</v>
      </c>
      <c r="I106" s="76">
        <v>-9.0054118811881065E-3</v>
      </c>
      <c r="J106" s="82">
        <v>101</v>
      </c>
      <c r="K106" s="84">
        <f t="shared" si="10"/>
        <v>1.9064567561709378E-2</v>
      </c>
      <c r="L106" s="84">
        <f t="shared" si="11"/>
        <v>0.11013483568502158</v>
      </c>
    </row>
    <row r="107" spans="8:12" x14ac:dyDescent="0.25">
      <c r="H107" s="76">
        <v>1.0005498882611643</v>
      </c>
      <c r="I107" s="76">
        <v>-1.5680255528255406E-3</v>
      </c>
      <c r="J107" s="82">
        <v>101.75</v>
      </c>
      <c r="K107" s="84">
        <f t="shared" si="10"/>
        <v>1.6415006245190655E-2</v>
      </c>
      <c r="L107" s="84">
        <f t="shared" si="11"/>
        <v>0.10724849225755007</v>
      </c>
    </row>
    <row r="108" spans="8:12" x14ac:dyDescent="0.25">
      <c r="H108" s="76">
        <v>0.99797985252410581</v>
      </c>
      <c r="I108" s="76">
        <v>5.7605209756097682E-3</v>
      </c>
      <c r="J108" s="82">
        <v>102.5</v>
      </c>
      <c r="K108" s="84">
        <f t="shared" si="10"/>
        <v>1.3804218996718243E-2</v>
      </c>
      <c r="L108" s="84">
        <f t="shared" si="11"/>
        <v>0.10440438800218765</v>
      </c>
    </row>
    <row r="109" spans="8:12" x14ac:dyDescent="0.25">
      <c r="H109" s="76">
        <v>0.99544715386797333</v>
      </c>
      <c r="I109" s="76">
        <v>1.298259951573851E-2</v>
      </c>
      <c r="J109" s="82">
        <v>103.25</v>
      </c>
      <c r="K109" s="84">
        <f t="shared" si="10"/>
        <v>1.1231360860814776E-2</v>
      </c>
      <c r="L109" s="84">
        <f t="shared" si="11"/>
        <v>0.10160160245271443</v>
      </c>
    </row>
    <row r="111" spans="8:12" x14ac:dyDescent="0.25">
      <c r="H111" t="str" cm="1">
        <f t="array" ref="H111:J125">H63:J77</f>
        <v>Variação ajustada pela Duration</v>
      </c>
      <c r="I111" t="str">
        <v>Variação vs PL</v>
      </c>
      <c r="J111" t="str">
        <v>Preço Mercado</v>
      </c>
      <c r="K111" t="s">
        <v>155</v>
      </c>
      <c r="L111" t="s">
        <v>156</v>
      </c>
    </row>
    <row r="112" spans="8:12" x14ac:dyDescent="0.25">
      <c r="H112">
        <v>1.0315414956786326</v>
      </c>
      <c r="I112">
        <v>-8.9941674866310148E-2</v>
      </c>
      <c r="J112" s="82">
        <v>93.5</v>
      </c>
      <c r="K112" s="84">
        <f t="shared" ref="K112:L125" si="12">K96-$I$21</f>
        <v>3.1898028947355397E-2</v>
      </c>
      <c r="L112" s="84">
        <f t="shared" si="12"/>
        <v>0.12554504357221341</v>
      </c>
    </row>
    <row r="113" spans="8:12" x14ac:dyDescent="0.25">
      <c r="H113">
        <v>1.0284998790355389</v>
      </c>
      <c r="I113">
        <v>-8.1268398938992029E-2</v>
      </c>
      <c r="J113" s="82">
        <v>94.25</v>
      </c>
      <c r="K113" s="84">
        <f t="shared" si="12"/>
        <v>2.8808183217965203E-2</v>
      </c>
      <c r="L113" s="84">
        <f t="shared" si="12"/>
        <v>0.1221790690400051</v>
      </c>
    </row>
    <row r="114" spans="8:12" x14ac:dyDescent="0.25">
      <c r="H114">
        <v>1.0255062879183887</v>
      </c>
      <c r="I114">
        <v>-7.2732069473684199E-2</v>
      </c>
      <c r="J114" s="82">
        <v>95</v>
      </c>
      <c r="K114" s="84">
        <f t="shared" si="12"/>
        <v>2.5767124526407517E-2</v>
      </c>
      <c r="L114" s="84">
        <f t="shared" si="12"/>
        <v>0.11886624147409487</v>
      </c>
    </row>
    <row r="115" spans="8:12" x14ac:dyDescent="0.25">
      <c r="H115">
        <v>1.0225595937900192</v>
      </c>
      <c r="I115">
        <v>-6.4329468407310686E-2</v>
      </c>
      <c r="J115" s="82">
        <v>95.75</v>
      </c>
      <c r="K115" s="84">
        <f t="shared" si="12"/>
        <v>2.2773706440983879E-2</v>
      </c>
      <c r="L115" s="84">
        <f t="shared" si="12"/>
        <v>0.11560531199015701</v>
      </c>
    </row>
    <row r="116" spans="8:12" x14ac:dyDescent="0.25">
      <c r="H116">
        <v>1.0196587031973234</v>
      </c>
      <c r="I116">
        <v>-5.6057477720207242E-2</v>
      </c>
      <c r="J116" s="82">
        <v>96.5</v>
      </c>
      <c r="K116" s="84">
        <f t="shared" si="12"/>
        <v>1.9826818170359375E-2</v>
      </c>
      <c r="L116" s="84">
        <f t="shared" si="12"/>
        <v>0.11239507052928534</v>
      </c>
    </row>
    <row r="117" spans="8:12" x14ac:dyDescent="0.25">
      <c r="H117">
        <v>1.0168025564183969</v>
      </c>
      <c r="I117">
        <v>-4.7913075578406156E-2</v>
      </c>
      <c r="J117" s="82">
        <v>97.25</v>
      </c>
      <c r="K117" s="84">
        <f t="shared" si="12"/>
        <v>1.6925383189256196E-2</v>
      </c>
      <c r="L117" s="84">
        <f t="shared" si="12"/>
        <v>0.10923434436086944</v>
      </c>
    </row>
    <row r="118" spans="8:12" x14ac:dyDescent="0.25">
      <c r="H118">
        <v>1.013990126171801</v>
      </c>
      <c r="I118">
        <v>-3.9893332653061213E-2</v>
      </c>
      <c r="J118" s="82">
        <v>98</v>
      </c>
      <c r="K118" s="84">
        <f t="shared" si="12"/>
        <v>1.4068357927251821E-2</v>
      </c>
      <c r="L118" s="84">
        <f t="shared" si="12"/>
        <v>0.1061219966542153</v>
      </c>
    </row>
    <row r="119" spans="8:12" x14ac:dyDescent="0.25">
      <c r="H119">
        <v>1.011220416384647</v>
      </c>
      <c r="I119">
        <v>-3.1995408607594922E-2</v>
      </c>
      <c r="J119" s="82">
        <v>98.75</v>
      </c>
      <c r="K119" s="84">
        <f t="shared" si="12"/>
        <v>1.1254730517328296E-2</v>
      </c>
      <c r="L119" s="84">
        <f t="shared" si="12"/>
        <v>0.10305692511525667</v>
      </c>
    </row>
    <row r="120" spans="8:12" x14ac:dyDescent="0.25">
      <c r="H120">
        <v>1.0084924610163948</v>
      </c>
      <c r="I120">
        <v>-2.4216548743718581E-2</v>
      </c>
      <c r="J120" s="82">
        <v>99.5</v>
      </c>
      <c r="K120" s="84">
        <f t="shared" si="12"/>
        <v>8.4835196010215747E-3</v>
      </c>
      <c r="L120" s="84">
        <f t="shared" si="12"/>
        <v>0.10003806068492584</v>
      </c>
    </row>
    <row r="121" spans="8:12" x14ac:dyDescent="0.25">
      <c r="H121">
        <v>1.0058053229354482</v>
      </c>
      <c r="I121">
        <v>-1.6554080798004977E-2</v>
      </c>
      <c r="J121" s="82">
        <v>100.25</v>
      </c>
      <c r="K121" s="84">
        <f t="shared" si="12"/>
        <v>5.7537731872037284E-3</v>
      </c>
      <c r="L121" s="84">
        <f t="shared" si="12"/>
        <v>9.7064366295946961E-2</v>
      </c>
    </row>
    <row r="122" spans="8:12" x14ac:dyDescent="0.25">
      <c r="H122">
        <v>1.0031580928458026</v>
      </c>
      <c r="I122">
        <v>-9.0054118811881065E-3</v>
      </c>
      <c r="J122" s="82">
        <v>101</v>
      </c>
      <c r="K122" s="84">
        <f t="shared" si="12"/>
        <v>3.0645675617093776E-3</v>
      </c>
      <c r="L122" s="84">
        <f t="shared" si="12"/>
        <v>9.4134835685021581E-2</v>
      </c>
    </row>
    <row r="123" spans="8:12" x14ac:dyDescent="0.25">
      <c r="H123">
        <v>1.0005498882611643</v>
      </c>
      <c r="I123">
        <v>-1.5680255528255406E-3</v>
      </c>
      <c r="J123" s="82">
        <v>101.75</v>
      </c>
      <c r="K123" s="84">
        <f t="shared" si="12"/>
        <v>4.1500624519065499E-4</v>
      </c>
      <c r="L123" s="84">
        <f t="shared" si="12"/>
        <v>9.1248492257550065E-2</v>
      </c>
    </row>
    <row r="124" spans="8:12" x14ac:dyDescent="0.25">
      <c r="H124">
        <v>0.99797985252410581</v>
      </c>
      <c r="I124">
        <v>5.7605209756097682E-3</v>
      </c>
      <c r="J124" s="82">
        <v>102.5</v>
      </c>
      <c r="K124" s="84">
        <f t="shared" si="12"/>
        <v>-2.1957810032817576E-3</v>
      </c>
      <c r="L124" s="84">
        <f t="shared" si="12"/>
        <v>8.8404388002187653E-2</v>
      </c>
    </row>
    <row r="125" spans="8:12" x14ac:dyDescent="0.25">
      <c r="H125">
        <v>0.99544715386797333</v>
      </c>
      <c r="I125">
        <v>1.298259951573851E-2</v>
      </c>
      <c r="J125" s="82">
        <v>103.25</v>
      </c>
      <c r="K125" s="84">
        <f t="shared" si="12"/>
        <v>-4.768639139185224E-3</v>
      </c>
      <c r="L125" s="84">
        <f t="shared" si="12"/>
        <v>8.5601602452714434E-2</v>
      </c>
    </row>
    <row r="127" spans="8:12" x14ac:dyDescent="0.25">
      <c r="H127" t="s">
        <v>147</v>
      </c>
      <c r="I127" t="s">
        <v>148</v>
      </c>
      <c r="J127" t="s">
        <v>203</v>
      </c>
      <c r="K127" t="s">
        <v>149</v>
      </c>
      <c r="L127" t="s">
        <v>150</v>
      </c>
    </row>
    <row r="128" spans="8:12" x14ac:dyDescent="0.25">
      <c r="H128" s="78">
        <f t="shared" ref="H128" si="13">1- I128/$I$37</f>
        <v>1.0066965570656288</v>
      </c>
      <c r="I128" s="79">
        <f>(J128-$I$13)/J128</f>
        <v>-1.9095465999999988E-2</v>
      </c>
      <c r="J128" s="81">
        <f>Sensibilidade!I27</f>
        <v>100</v>
      </c>
      <c r="K128" s="76">
        <f t="shared" ref="K128" si="14">(1+$I$61) * ($H128) - 1</f>
        <v>0.15976840753615384</v>
      </c>
      <c r="L128" s="76">
        <f t="shared" ref="L128" si="15">(1+$J$61) * ($H128) - 1</f>
        <v>0.15505438951641426</v>
      </c>
    </row>
    <row r="130" spans="8:12" x14ac:dyDescent="0.25">
      <c r="H130" t="s">
        <v>147</v>
      </c>
      <c r="I130" t="s">
        <v>148</v>
      </c>
      <c r="J130" t="s">
        <v>203</v>
      </c>
      <c r="K130" t="s">
        <v>154</v>
      </c>
      <c r="L130" t="s">
        <v>156</v>
      </c>
    </row>
    <row r="131" spans="8:12" x14ac:dyDescent="0.25">
      <c r="H131" s="78" cm="1">
        <f t="array" ref="H131:J131">H128:J128</f>
        <v>1.0066965570656288</v>
      </c>
      <c r="I131" s="79">
        <v>-1.9095465999999988E-2</v>
      </c>
      <c r="J131" s="81">
        <v>100</v>
      </c>
      <c r="K131" s="76">
        <f>(1+L128)/(1+$I$50)-1</f>
        <v>0.11405064160162492</v>
      </c>
      <c r="L131" s="76">
        <f>K131-$I$21</f>
        <v>9.8050641601624924E-2</v>
      </c>
    </row>
  </sheetData>
  <sheetProtection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F1ED44333645A469AECC2AEEFEE6605" ma:contentTypeVersion="14" ma:contentTypeDescription="Crie um novo documento." ma:contentTypeScope="" ma:versionID="96a2083e2f4668d8d0e16c57c45e883c">
  <xsd:schema xmlns:xsd="http://www.w3.org/2001/XMLSchema" xmlns:xs="http://www.w3.org/2001/XMLSchema" xmlns:p="http://schemas.microsoft.com/office/2006/metadata/properties" xmlns:ns2="93477490-447c-40b5-9161-7709cf92fcd6" xmlns:ns3="cde9475b-d5d7-4df4-a7a9-2e86df0fc127" targetNamespace="http://schemas.microsoft.com/office/2006/metadata/properties" ma:root="true" ma:fieldsID="44011c9be881ff6f24f8c360d63704f4" ns2:_="" ns3:_="">
    <xsd:import namespace="93477490-447c-40b5-9161-7709cf92fcd6"/>
    <xsd:import namespace="cde9475b-d5d7-4df4-a7a9-2e86df0fc12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477490-447c-40b5-9161-7709cf92fc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1225be19-ce8b-4db1-952c-c17f45b27c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e9475b-d5d7-4df4-a7a9-2e86df0fc12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dab9ab8-476c-4285-853f-ca2e3119f1d5}" ma:internalName="TaxCatchAll" ma:showField="CatchAllData" ma:web="cde9475b-d5d7-4df4-a7a9-2e86df0fc12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477490-447c-40b5-9161-7709cf92fcd6">
      <Terms xmlns="http://schemas.microsoft.com/office/infopath/2007/PartnerControls"/>
    </lcf76f155ced4ddcb4097134ff3c332f>
    <TaxCatchAll xmlns="cde9475b-d5d7-4df4-a7a9-2e86df0fc12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B40CF5-4B65-45AC-BB52-7C05498DC8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477490-447c-40b5-9161-7709cf92fcd6"/>
    <ds:schemaRef ds:uri="cde9475b-d5d7-4df4-a7a9-2e86df0fc1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132E31-9BD0-480F-8EED-0617C0961C4C}">
  <ds:schemaRefs>
    <ds:schemaRef ds:uri="http://schemas.microsoft.com/office/2006/metadata/properties"/>
    <ds:schemaRef ds:uri="http://schemas.microsoft.com/office/infopath/2007/PartnerControls"/>
    <ds:schemaRef ds:uri="93477490-447c-40b5-9161-7709cf92fcd6"/>
    <ds:schemaRef ds:uri="cde9475b-d5d7-4df4-a7a9-2e86df0fc127"/>
  </ds:schemaRefs>
</ds:datastoreItem>
</file>

<file path=customXml/itemProps3.xml><?xml version="1.0" encoding="utf-8"?>
<ds:datastoreItem xmlns:ds="http://schemas.openxmlformats.org/officeDocument/2006/customXml" ds:itemID="{9959B112-5957-4313-8973-927647717CF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Carteira de CRIs</vt:lpstr>
      <vt:lpstr>Resultado PRI</vt:lpstr>
      <vt:lpstr>Sensibilidade</vt:lpstr>
      <vt:lpstr>aux_sensibilidade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Ruza Santos</dc:creator>
  <cp:lastModifiedBy>Thomaz Pougy</cp:lastModifiedBy>
  <dcterms:created xsi:type="dcterms:W3CDTF">2021-07-07T18:58:53Z</dcterms:created>
  <dcterms:modified xsi:type="dcterms:W3CDTF">2023-07-13T22:11:28Z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0x0101001F1ED44333645A469AECC2AEEFEE6605</vt:lpwstr>
  </property>
  <property fmtid="{D5CDD505-2E9C-101B-9397-08002B2CF9AE}" pid="3" name="MediaServiceImageTags">
    <vt:lpwstr/>
  </property>
</Properties>
</file>