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EstaPasta_de_trabalho"/>
  <mc:AlternateContent xmlns:mc="http://schemas.openxmlformats.org/markup-compatibility/2006">
    <mc:Choice Requires="x15">
      <x15ac:absPath xmlns:x15ac="http://schemas.microsoft.com/office/spreadsheetml/2010/11/ac" url="C:\Users\brdantas\Cielo\Relações com Investidores - BRF\Divulgação\2024\2T24\5. Série Histórica\"/>
    </mc:Choice>
  </mc:AlternateContent>
  <xr:revisionPtr revIDLastSave="0" documentId="8_{7C583FBB-DB7D-44F2-96A0-353999FE4C74}" xr6:coauthVersionLast="47" xr6:coauthVersionMax="47" xr10:uidLastSave="{00000000-0000-0000-0000-000000000000}"/>
  <bookViews>
    <workbookView xWindow="-120" yWindow="-120" windowWidth="20730" windowHeight="11040" tabRatio="834" xr2:uid="{00000000-000D-0000-FFFF-FFFF00000000}"/>
  </bookViews>
  <sheets>
    <sheet name="Home" sheetId="21" r:id="rId1"/>
    <sheet name="Operational Highlights Cielo" sheetId="1" r:id="rId2"/>
    <sheet name="Operational Highlights Cateno" sheetId="2" r:id="rId3"/>
    <sheet name="Consolidated B. Sheet COSIF" sheetId="4" r:id="rId4"/>
    <sheet name="Consolidated P&amp;L COSIF" sheetId="6" r:id="rId5"/>
    <sheet name="Consolidated P&amp;L RECURRING" sheetId="53" r:id="rId6"/>
    <sheet name="Cielo + Cateno P&amp;L RECURRING" sheetId="57" r:id="rId7"/>
    <sheet name="Cielo Brasil P&amp;L COSIF" sheetId="8" r:id="rId8"/>
    <sheet name="Cielo Brasil P&amp;L RECURRING" sheetId="54" r:id="rId9"/>
    <sheet name="Cateno P&amp;L COSIF" sheetId="50" r:id="rId10"/>
    <sheet name="Cateno P&amp;L RECURRING" sheetId="58" r:id="rId11"/>
    <sheet name="Other Subsidiaries P&amp;L COSIF" sheetId="12" r:id="rId12"/>
    <sheet name="OtherSubsidiaries P&amp;L RECURRING" sheetId="55" r:id="rId13"/>
    <sheet name="Complementary" sheetId="5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56" l="1"/>
  <c r="AA30" i="55"/>
  <c r="AA24" i="55"/>
  <c r="AA13" i="55"/>
  <c r="AA9" i="55"/>
  <c r="AA20" i="55" s="1"/>
  <c r="AA30" i="12"/>
  <c r="AA24" i="12"/>
  <c r="AA13" i="12"/>
  <c r="AA9" i="12"/>
  <c r="AA39" i="58"/>
  <c r="AA30" i="58"/>
  <c r="AA24" i="58"/>
  <c r="AA13" i="58"/>
  <c r="AA20" i="58" s="1"/>
  <c r="AA9" i="58"/>
  <c r="AA12" i="58" s="1"/>
  <c r="AA39" i="50"/>
  <c r="AA30" i="50"/>
  <c r="AA24" i="50"/>
  <c r="AA13" i="50"/>
  <c r="AA20" i="50" s="1"/>
  <c r="AA9" i="50"/>
  <c r="AA12" i="50" s="1"/>
  <c r="AA39" i="54"/>
  <c r="AA30" i="54"/>
  <c r="AA24" i="54"/>
  <c r="AA13" i="54"/>
  <c r="AA9" i="54"/>
  <c r="AA20" i="54" s="1"/>
  <c r="AA39" i="8"/>
  <c r="AA30" i="8"/>
  <c r="AA24" i="8"/>
  <c r="AA13" i="8"/>
  <c r="AA20" i="8" s="1"/>
  <c r="AA9" i="8"/>
  <c r="AA12" i="8" s="1"/>
  <c r="AA21" i="8" s="1"/>
  <c r="AA39" i="53"/>
  <c r="AA24" i="53"/>
  <c r="AA13" i="53"/>
  <c r="AA20" i="53" s="1"/>
  <c r="AA21" i="53" s="1"/>
  <c r="AA9" i="53"/>
  <c r="AA12" i="53" s="1"/>
  <c r="AA39" i="6"/>
  <c r="AA30" i="6"/>
  <c r="AA24" i="6"/>
  <c r="AA20" i="6"/>
  <c r="AA21" i="6" s="1"/>
  <c r="AA13" i="6"/>
  <c r="AA9" i="6"/>
  <c r="AA12" i="6" s="1"/>
  <c r="AA12" i="55" l="1"/>
  <c r="AA21" i="55" s="1"/>
  <c r="AA20" i="12"/>
  <c r="AA12" i="12"/>
  <c r="AA21" i="12" s="1"/>
  <c r="AA21" i="58"/>
  <c r="AA29" i="58"/>
  <c r="AA33" i="58" s="1"/>
  <c r="AA34" i="58" s="1"/>
  <c r="AA22" i="58"/>
  <c r="AA23" i="58" s="1"/>
  <c r="AA21" i="50"/>
  <c r="AA29" i="50"/>
  <c r="AA33" i="50" s="1"/>
  <c r="AA34" i="50" s="1"/>
  <c r="AA22" i="50"/>
  <c r="AA23" i="50" s="1"/>
  <c r="AA12" i="54"/>
  <c r="AA21" i="54" s="1"/>
  <c r="AA22" i="8"/>
  <c r="AA23" i="8" s="1"/>
  <c r="AA29" i="8"/>
  <c r="AA33" i="8" s="1"/>
  <c r="AA34" i="8" s="1"/>
  <c r="AA22" i="53"/>
  <c r="AA23" i="53" s="1"/>
  <c r="AA29" i="53"/>
  <c r="AA33" i="53" s="1"/>
  <c r="AA34" i="53" s="1"/>
  <c r="AA29" i="6"/>
  <c r="AA33" i="6" s="1"/>
  <c r="AA34" i="6" s="1"/>
  <c r="AA22" i="6"/>
  <c r="AA23" i="6" s="1"/>
  <c r="AM6" i="2"/>
  <c r="AY8" i="1"/>
  <c r="AY7" i="1"/>
  <c r="AA22" i="55" l="1"/>
  <c r="AA29" i="55"/>
  <c r="AA33" i="55" s="1"/>
  <c r="AA35" i="55" s="1"/>
  <c r="AA39" i="55" s="1"/>
  <c r="AA22" i="12"/>
  <c r="AA29" i="12"/>
  <c r="AA33" i="12" s="1"/>
  <c r="AA35" i="12" s="1"/>
  <c r="AA39" i="12" s="1"/>
  <c r="AA29" i="54"/>
  <c r="AA33" i="54" s="1"/>
  <c r="AA34" i="54" s="1"/>
  <c r="AA22" i="54"/>
  <c r="AA23" i="54" s="1"/>
  <c r="AY11" i="1"/>
  <c r="AY15" i="1"/>
  <c r="N10" i="56" l="1"/>
  <c r="Z30" i="55"/>
  <c r="Z24" i="55"/>
  <c r="Z13" i="55"/>
  <c r="Z9" i="55"/>
  <c r="Z30" i="12"/>
  <c r="Z24" i="12"/>
  <c r="Z13" i="12"/>
  <c r="Z12" i="12"/>
  <c r="Z21" i="12" s="1"/>
  <c r="Z29" i="12" s="1"/>
  <c r="Z33" i="12" s="1"/>
  <c r="Z35" i="12" s="1"/>
  <c r="Z39" i="12" s="1"/>
  <c r="Z9" i="12"/>
  <c r="Z20" i="12" s="1"/>
  <c r="Z39" i="58"/>
  <c r="Z34" i="58"/>
  <c r="Z24" i="58"/>
  <c r="Z13" i="58"/>
  <c r="Z20" i="58" s="1"/>
  <c r="Z9" i="58"/>
  <c r="Z12" i="58" s="1"/>
  <c r="Z39" i="50"/>
  <c r="Z30" i="50"/>
  <c r="Z24" i="50"/>
  <c r="Z13" i="50"/>
  <c r="Z9" i="50"/>
  <c r="Z12" i="50" s="1"/>
  <c r="Z21" i="50" s="1"/>
  <c r="Z39" i="54"/>
  <c r="Z30" i="54"/>
  <c r="Z24" i="54"/>
  <c r="Z13" i="54"/>
  <c r="Z9" i="54"/>
  <c r="Z12" i="54" s="1"/>
  <c r="Z21" i="54" s="1"/>
  <c r="Z39" i="8"/>
  <c r="Z30" i="8"/>
  <c r="Z24" i="8"/>
  <c r="Z13" i="8"/>
  <c r="Z9" i="8"/>
  <c r="Z12" i="8" s="1"/>
  <c r="Z21" i="8" s="1"/>
  <c r="Z39" i="53"/>
  <c r="Z24" i="53"/>
  <c r="Z13" i="53"/>
  <c r="Z20" i="53" s="1"/>
  <c r="Z21" i="53" s="1"/>
  <c r="Z9" i="53"/>
  <c r="Z12" i="53" s="1"/>
  <c r="Z39" i="6"/>
  <c r="Z30" i="6"/>
  <c r="Z24" i="6"/>
  <c r="Z13" i="6"/>
  <c r="Z20" i="6" s="1"/>
  <c r="Z21" i="6" s="1"/>
  <c r="Z9" i="6"/>
  <c r="Z12" i="6" s="1"/>
  <c r="AL6" i="2"/>
  <c r="AX8" i="1"/>
  <c r="AX7" i="1"/>
  <c r="AX15" i="1" s="1"/>
  <c r="M10" i="56"/>
  <c r="L10" i="56"/>
  <c r="K10" i="56"/>
  <c r="J10" i="56"/>
  <c r="Y30" i="55"/>
  <c r="Y24" i="55"/>
  <c r="Y13" i="55"/>
  <c r="Y9" i="55"/>
  <c r="Y12" i="55" s="1"/>
  <c r="Y21" i="55" s="1"/>
  <c r="Y30" i="12"/>
  <c r="Y24" i="12"/>
  <c r="Y13" i="12"/>
  <c r="Y20" i="12" s="1"/>
  <c r="Y9" i="12"/>
  <c r="Y12" i="12" s="1"/>
  <c r="Y39" i="58"/>
  <c r="Y30" i="58"/>
  <c r="Y24" i="58"/>
  <c r="Y13" i="58"/>
  <c r="Y20" i="58" s="1"/>
  <c r="Y9" i="58"/>
  <c r="Y12" i="58" s="1"/>
  <c r="Y39" i="50"/>
  <c r="Y30" i="50"/>
  <c r="Y24" i="50"/>
  <c r="Y13" i="50"/>
  <c r="Y9" i="50"/>
  <c r="Y12" i="50" s="1"/>
  <c r="Y21" i="50" s="1"/>
  <c r="Y39" i="54"/>
  <c r="Y30" i="54"/>
  <c r="Y24" i="54"/>
  <c r="Y13" i="54"/>
  <c r="Y9" i="54"/>
  <c r="Y12" i="54" s="1"/>
  <c r="Y21" i="54" s="1"/>
  <c r="Y39" i="8"/>
  <c r="Y30" i="8"/>
  <c r="Y24" i="8"/>
  <c r="Y13" i="8"/>
  <c r="Y20" i="8" s="1"/>
  <c r="Y9" i="8"/>
  <c r="Y12" i="8" s="1"/>
  <c r="Y21" i="8" s="1"/>
  <c r="Y39" i="53"/>
  <c r="Y24" i="53"/>
  <c r="Y13" i="53"/>
  <c r="Y9" i="53"/>
  <c r="Y12" i="53" s="1"/>
  <c r="Y39" i="6"/>
  <c r="Y30" i="6"/>
  <c r="Y24" i="6"/>
  <c r="Y13" i="6"/>
  <c r="Y9" i="6"/>
  <c r="Y12" i="6" s="1"/>
  <c r="V62" i="4"/>
  <c r="V31" i="4"/>
  <c r="Z20" i="55" l="1"/>
  <c r="Z12" i="55"/>
  <c r="Z21" i="55" s="1"/>
  <c r="Z22" i="12"/>
  <c r="Z21" i="58"/>
  <c r="Z29" i="58"/>
  <c r="Z22" i="58"/>
  <c r="Z23" i="58" s="1"/>
  <c r="Z20" i="50"/>
  <c r="Z29" i="50"/>
  <c r="Z33" i="50" s="1"/>
  <c r="Z34" i="50" s="1"/>
  <c r="Z22" i="50"/>
  <c r="Z23" i="50" s="1"/>
  <c r="Z20" i="54"/>
  <c r="Z29" i="54"/>
  <c r="Z33" i="54" s="1"/>
  <c r="Z34" i="54" s="1"/>
  <c r="Z22" i="54"/>
  <c r="Z23" i="54" s="1"/>
  <c r="Z20" i="8"/>
  <c r="Z29" i="8"/>
  <c r="Z33" i="8" s="1"/>
  <c r="Z34" i="8" s="1"/>
  <c r="Z22" i="8"/>
  <c r="Z23" i="8" s="1"/>
  <c r="Z29" i="53"/>
  <c r="Z33" i="53" s="1"/>
  <c r="Z34" i="53" s="1"/>
  <c r="Z22" i="53"/>
  <c r="Z23" i="53" s="1"/>
  <c r="Z29" i="6"/>
  <c r="Z33" i="6" s="1"/>
  <c r="Z34" i="6" s="1"/>
  <c r="Z22" i="6"/>
  <c r="Z23" i="6" s="1"/>
  <c r="AX11" i="1"/>
  <c r="Y20" i="55"/>
  <c r="Y21" i="58"/>
  <c r="Y22" i="58" s="1"/>
  <c r="Y23" i="58" s="1"/>
  <c r="Y20" i="50"/>
  <c r="Y20" i="54"/>
  <c r="Y20" i="53"/>
  <c r="Y21" i="53" s="1"/>
  <c r="Y20" i="6"/>
  <c r="Y21" i="6" s="1"/>
  <c r="Y29" i="55"/>
  <c r="Y33" i="55" s="1"/>
  <c r="Y35" i="55" s="1"/>
  <c r="Y39" i="55" s="1"/>
  <c r="Y22" i="55"/>
  <c r="Y21" i="12"/>
  <c r="Y29" i="58"/>
  <c r="Y33" i="58" s="1"/>
  <c r="Y34" i="58" s="1"/>
  <c r="Y29" i="50"/>
  <c r="Y33" i="50" s="1"/>
  <c r="Y34" i="50" s="1"/>
  <c r="Y22" i="50"/>
  <c r="Y23" i="50" s="1"/>
  <c r="Y29" i="54"/>
  <c r="Y33" i="54" s="1"/>
  <c r="Y34" i="54" s="1"/>
  <c r="Y22" i="54"/>
  <c r="Y23" i="54" s="1"/>
  <c r="Y22" i="8"/>
  <c r="Y23" i="8" s="1"/>
  <c r="Y29" i="8"/>
  <c r="Y33" i="8" s="1"/>
  <c r="Y34" i="8" s="1"/>
  <c r="Y29" i="53"/>
  <c r="Y33" i="53" s="1"/>
  <c r="Y34" i="53" s="1"/>
  <c r="Y22" i="53"/>
  <c r="Y23" i="53" s="1"/>
  <c r="Y29" i="6"/>
  <c r="Y33" i="6" s="1"/>
  <c r="Y34" i="6" s="1"/>
  <c r="Y22" i="6"/>
  <c r="Y23" i="6" s="1"/>
  <c r="Z29" i="55" l="1"/>
  <c r="Z33" i="55" s="1"/>
  <c r="Z35" i="55" s="1"/>
  <c r="Z39" i="55" s="1"/>
  <c r="Z22" i="55"/>
  <c r="Y29" i="12"/>
  <c r="Y33" i="12" s="1"/>
  <c r="Y35" i="12" s="1"/>
  <c r="Y39" i="12" s="1"/>
  <c r="Y22" i="12"/>
  <c r="AK6" i="2" l="1"/>
  <c r="AW8" i="1"/>
  <c r="AW7" i="1"/>
  <c r="AW11" i="1" l="1"/>
  <c r="AW15" i="1"/>
  <c r="X30" i="55" l="1"/>
  <c r="X24" i="55"/>
  <c r="X21" i="55"/>
  <c r="X29" i="55" s="1"/>
  <c r="X33" i="55" s="1"/>
  <c r="X35" i="55" s="1"/>
  <c r="X39" i="55" s="1"/>
  <c r="X20" i="55"/>
  <c r="X13" i="55"/>
  <c r="X12" i="55"/>
  <c r="X9" i="55"/>
  <c r="X30" i="12"/>
  <c r="X24" i="12"/>
  <c r="X20" i="12"/>
  <c r="X13" i="12"/>
  <c r="X12" i="12"/>
  <c r="X21" i="12" s="1"/>
  <c r="X9" i="12"/>
  <c r="X39" i="58"/>
  <c r="X30" i="58"/>
  <c r="X24" i="58"/>
  <c r="X13" i="58"/>
  <c r="X20" i="58" s="1"/>
  <c r="X9" i="58"/>
  <c r="X12" i="58" s="1"/>
  <c r="X21" i="58" s="1"/>
  <c r="X39" i="50"/>
  <c r="X30" i="50"/>
  <c r="X24" i="50"/>
  <c r="X13" i="50"/>
  <c r="X20" i="50" s="1"/>
  <c r="X9" i="50"/>
  <c r="X12" i="50" s="1"/>
  <c r="X21" i="50" s="1"/>
  <c r="X39" i="54"/>
  <c r="X30" i="54"/>
  <c r="X24" i="54"/>
  <c r="X13" i="54"/>
  <c r="X20" i="54" s="1"/>
  <c r="X9" i="54"/>
  <c r="X12" i="54" s="1"/>
  <c r="X21" i="54" s="1"/>
  <c r="X39" i="8"/>
  <c r="X30" i="8"/>
  <c r="X24" i="8"/>
  <c r="X20" i="8"/>
  <c r="X13" i="8"/>
  <c r="X9" i="8"/>
  <c r="X12" i="8" s="1"/>
  <c r="X21" i="8" s="1"/>
  <c r="X39" i="53"/>
  <c r="X34" i="53"/>
  <c r="X24" i="53"/>
  <c r="X13" i="53"/>
  <c r="X9" i="53"/>
  <c r="X12" i="53" s="1"/>
  <c r="X39" i="6"/>
  <c r="X34" i="6"/>
  <c r="X30" i="6"/>
  <c r="X24" i="6"/>
  <c r="X13" i="6"/>
  <c r="X9" i="6"/>
  <c r="X12" i="6" s="1"/>
  <c r="U62" i="4"/>
  <c r="U31" i="4"/>
  <c r="AJ6" i="2"/>
  <c r="AV8" i="1"/>
  <c r="AV7" i="1"/>
  <c r="AV15" i="1" s="1"/>
  <c r="X20" i="6" l="1"/>
  <c r="X21" i="6"/>
  <c r="X29" i="6" s="1"/>
  <c r="X22" i="55"/>
  <c r="X29" i="12"/>
  <c r="X33" i="12" s="1"/>
  <c r="X35" i="12" s="1"/>
  <c r="X39" i="12" s="1"/>
  <c r="X22" i="12"/>
  <c r="X29" i="58"/>
  <c r="X33" i="58" s="1"/>
  <c r="X34" i="58" s="1"/>
  <c r="X22" i="58"/>
  <c r="X23" i="58" s="1"/>
  <c r="X29" i="50"/>
  <c r="X33" i="50" s="1"/>
  <c r="X34" i="50" s="1"/>
  <c r="X22" i="50"/>
  <c r="X23" i="50" s="1"/>
  <c r="X29" i="54"/>
  <c r="X33" i="54" s="1"/>
  <c r="X34" i="54" s="1"/>
  <c r="X22" i="54"/>
  <c r="X23" i="54" s="1"/>
  <c r="X29" i="8"/>
  <c r="X33" i="8" s="1"/>
  <c r="X34" i="8" s="1"/>
  <c r="X22" i="8"/>
  <c r="X23" i="8" s="1"/>
  <c r="X20" i="53"/>
  <c r="X21" i="53" s="1"/>
  <c r="X23" i="6"/>
  <c r="AV11" i="1"/>
  <c r="X22" i="53" l="1"/>
  <c r="X23" i="53" s="1"/>
  <c r="X29" i="53"/>
  <c r="W39" i="53" l="1"/>
  <c r="W24" i="53"/>
  <c r="W23" i="53"/>
  <c r="W13" i="53"/>
  <c r="W20" i="53" s="1"/>
  <c r="W21" i="53" s="1"/>
  <c r="W29" i="53" s="1"/>
  <c r="W33" i="53" s="1"/>
  <c r="W34" i="53" s="1"/>
  <c r="W9" i="53"/>
  <c r="W12" i="53" s="1"/>
  <c r="I10" i="56" l="1"/>
  <c r="H10" i="56"/>
  <c r="W30" i="55"/>
  <c r="W24" i="55"/>
  <c r="W13" i="55"/>
  <c r="W20" i="55" s="1"/>
  <c r="W12" i="55"/>
  <c r="W21" i="55" s="1"/>
  <c r="W9" i="55"/>
  <c r="W30" i="12"/>
  <c r="W24" i="12"/>
  <c r="W20" i="12"/>
  <c r="W13" i="12"/>
  <c r="W12" i="12"/>
  <c r="W21" i="12" s="1"/>
  <c r="W9" i="12"/>
  <c r="W39" i="58"/>
  <c r="W24" i="58"/>
  <c r="W20" i="58"/>
  <c r="W13" i="58"/>
  <c r="W9" i="58"/>
  <c r="W12" i="58" s="1"/>
  <c r="W21" i="58" s="1"/>
  <c r="W39" i="50"/>
  <c r="W30" i="50"/>
  <c r="W24" i="50"/>
  <c r="W23" i="50"/>
  <c r="W21" i="50"/>
  <c r="W13" i="50"/>
  <c r="W20" i="50" s="1"/>
  <c r="W12" i="50"/>
  <c r="W9" i="50"/>
  <c r="W39" i="54"/>
  <c r="W24" i="54"/>
  <c r="W20" i="54"/>
  <c r="W13" i="54"/>
  <c r="W9" i="54"/>
  <c r="W12" i="54" s="1"/>
  <c r="W21" i="54" s="1"/>
  <c r="W39" i="8"/>
  <c r="W30" i="8"/>
  <c r="W24" i="8"/>
  <c r="W20" i="8"/>
  <c r="W13" i="8"/>
  <c r="W9" i="8"/>
  <c r="W12" i="8" s="1"/>
  <c r="W21" i="8" s="1"/>
  <c r="W39" i="6"/>
  <c r="W30" i="6"/>
  <c r="W24" i="6"/>
  <c r="W23" i="6"/>
  <c r="W13" i="6"/>
  <c r="W20" i="6" s="1"/>
  <c r="W21" i="6" s="1"/>
  <c r="W29" i="6" s="1"/>
  <c r="W33" i="6" s="1"/>
  <c r="W34" i="6" s="1"/>
  <c r="W9" i="6"/>
  <c r="W12" i="6" s="1"/>
  <c r="W29" i="50" l="1"/>
  <c r="W33" i="50" s="1"/>
  <c r="W34" i="50" s="1"/>
  <c r="W29" i="55"/>
  <c r="W33" i="55" s="1"/>
  <c r="W35" i="55" s="1"/>
  <c r="W39" i="55" s="1"/>
  <c r="W22" i="55"/>
  <c r="W29" i="12"/>
  <c r="W33" i="12" s="1"/>
  <c r="W35" i="12" s="1"/>
  <c r="W39" i="12" s="1"/>
  <c r="W22" i="12"/>
  <c r="W29" i="58"/>
  <c r="W33" i="58" s="1"/>
  <c r="W34" i="58" s="1"/>
  <c r="W22" i="58"/>
  <c r="W23" i="58" s="1"/>
  <c r="W29" i="54"/>
  <c r="W33" i="54" s="1"/>
  <c r="W34" i="54" s="1"/>
  <c r="W22" i="54"/>
  <c r="W23" i="54" s="1"/>
  <c r="W22" i="8"/>
  <c r="W23" i="8" s="1"/>
  <c r="W29" i="8"/>
  <c r="W33" i="8" s="1"/>
  <c r="W34" i="8" s="1"/>
  <c r="AI6" i="2"/>
  <c r="AU8" i="1"/>
  <c r="AU7" i="1"/>
  <c r="AU11" i="1" s="1"/>
  <c r="V39" i="58"/>
  <c r="U39" i="58"/>
  <c r="T39" i="58"/>
  <c r="S39" i="58"/>
  <c r="R39" i="58"/>
  <c r="Q39" i="58"/>
  <c r="P39" i="58"/>
  <c r="O39" i="58"/>
  <c r="N39" i="58"/>
  <c r="M39" i="58"/>
  <c r="L39" i="58"/>
  <c r="K39" i="58"/>
  <c r="J39" i="58"/>
  <c r="I39" i="58"/>
  <c r="H39" i="58"/>
  <c r="G39" i="58"/>
  <c r="F39" i="58"/>
  <c r="E39" i="58"/>
  <c r="D39" i="58"/>
  <c r="C39" i="58"/>
  <c r="B39" i="58"/>
  <c r="Q34" i="58"/>
  <c r="P34" i="58"/>
  <c r="O34" i="58"/>
  <c r="N34" i="58"/>
  <c r="M34" i="58"/>
  <c r="L34" i="58"/>
  <c r="K34" i="58"/>
  <c r="J34" i="58"/>
  <c r="I34" i="58"/>
  <c r="H34" i="58"/>
  <c r="G34" i="58"/>
  <c r="F34" i="58"/>
  <c r="E34" i="58"/>
  <c r="D34" i="58"/>
  <c r="C34" i="58"/>
  <c r="B34" i="58"/>
  <c r="V30" i="58"/>
  <c r="U30" i="58"/>
  <c r="T30" i="58"/>
  <c r="S30" i="58"/>
  <c r="R30" i="58"/>
  <c r="V29" i="58"/>
  <c r="R29" i="58"/>
  <c r="R33" i="58" s="1"/>
  <c r="R34" i="58" s="1"/>
  <c r="V24" i="58"/>
  <c r="U24" i="58"/>
  <c r="U29" i="58" s="1"/>
  <c r="U33" i="58" s="1"/>
  <c r="U34" i="58" s="1"/>
  <c r="T24" i="58"/>
  <c r="T29" i="58" s="1"/>
  <c r="S24" i="58"/>
  <c r="S29" i="58" s="1"/>
  <c r="R24" i="58"/>
  <c r="V23" i="58"/>
  <c r="U23" i="58"/>
  <c r="R23" i="58"/>
  <c r="Q23" i="58"/>
  <c r="P23" i="58"/>
  <c r="O23" i="58"/>
  <c r="N23" i="58"/>
  <c r="M23" i="58"/>
  <c r="L23" i="58"/>
  <c r="K23" i="58"/>
  <c r="J23" i="58"/>
  <c r="I23" i="58"/>
  <c r="H23" i="58"/>
  <c r="G23" i="58"/>
  <c r="F23" i="58"/>
  <c r="E23" i="58"/>
  <c r="D23" i="58"/>
  <c r="C23" i="58"/>
  <c r="B23" i="58"/>
  <c r="U22" i="58"/>
  <c r="T22" i="58"/>
  <c r="T23" i="58" s="1"/>
  <c r="S22" i="58"/>
  <c r="S23" i="58" s="1"/>
  <c r="U20" i="58"/>
  <c r="Q20" i="58"/>
  <c r="P20" i="58"/>
  <c r="M20" i="58"/>
  <c r="I20" i="58"/>
  <c r="H20" i="58"/>
  <c r="E20" i="58"/>
  <c r="V13" i="58"/>
  <c r="V20" i="58" s="1"/>
  <c r="U13" i="58"/>
  <c r="T13" i="58"/>
  <c r="T20" i="58" s="1"/>
  <c r="S13" i="58"/>
  <c r="S20" i="58" s="1"/>
  <c r="R13" i="58"/>
  <c r="R20" i="58" s="1"/>
  <c r="Q13" i="58"/>
  <c r="P13" i="58"/>
  <c r="O13" i="58"/>
  <c r="O20" i="58" s="1"/>
  <c r="N13" i="58"/>
  <c r="N20" i="58" s="1"/>
  <c r="M13" i="58"/>
  <c r="L13" i="58"/>
  <c r="L20" i="58" s="1"/>
  <c r="K13" i="58"/>
  <c r="K20" i="58" s="1"/>
  <c r="J13" i="58"/>
  <c r="J20" i="58" s="1"/>
  <c r="I13" i="58"/>
  <c r="H13" i="58"/>
  <c r="G13" i="58"/>
  <c r="G20" i="58" s="1"/>
  <c r="F13" i="58"/>
  <c r="F20" i="58" s="1"/>
  <c r="E13" i="58"/>
  <c r="D13" i="58"/>
  <c r="D20" i="58" s="1"/>
  <c r="C13" i="58"/>
  <c r="C20" i="58" s="1"/>
  <c r="B13" i="58"/>
  <c r="B20" i="58" s="1"/>
  <c r="U12" i="58"/>
  <c r="T12" i="58"/>
  <c r="V9" i="58"/>
  <c r="V12" i="58" s="1"/>
  <c r="U9" i="58"/>
  <c r="T9" i="58"/>
  <c r="S9" i="58"/>
  <c r="R9" i="58"/>
  <c r="U8" i="58"/>
  <c r="T8" i="58"/>
  <c r="S8" i="58"/>
  <c r="S12" i="58" s="1"/>
  <c r="R8" i="58"/>
  <c r="R12" i="58" s="1"/>
  <c r="V39" i="50"/>
  <c r="U39" i="50"/>
  <c r="T39" i="50"/>
  <c r="S39" i="50"/>
  <c r="R39" i="50"/>
  <c r="Q39" i="50"/>
  <c r="P39" i="50"/>
  <c r="O39" i="50"/>
  <c r="N39" i="50"/>
  <c r="M39" i="50"/>
  <c r="L39" i="50"/>
  <c r="K39" i="50"/>
  <c r="J39" i="50"/>
  <c r="I39" i="50"/>
  <c r="H39" i="50"/>
  <c r="G39" i="50"/>
  <c r="F39" i="50"/>
  <c r="E39" i="50"/>
  <c r="D39" i="50"/>
  <c r="C39" i="50"/>
  <c r="B39" i="50"/>
  <c r="L9" i="53"/>
  <c r="M9" i="53"/>
  <c r="O9" i="53"/>
  <c r="P9" i="53"/>
  <c r="Q9" i="53"/>
  <c r="R9" i="53"/>
  <c r="R12" i="53" s="1"/>
  <c r="S9" i="53"/>
  <c r="S12" i="53" s="1"/>
  <c r="T9" i="53"/>
  <c r="T12" i="53" s="1"/>
  <c r="U9" i="53"/>
  <c r="U12" i="53" s="1"/>
  <c r="V9" i="53"/>
  <c r="V12" i="53"/>
  <c r="O13" i="53"/>
  <c r="P13" i="53"/>
  <c r="R13" i="53"/>
  <c r="T13" i="53"/>
  <c r="T20" i="53" s="1"/>
  <c r="T21" i="53" s="1"/>
  <c r="T29" i="53" s="1"/>
  <c r="U13" i="53"/>
  <c r="U20" i="53" s="1"/>
  <c r="U21" i="53" s="1"/>
  <c r="U29" i="53" s="1"/>
  <c r="U33" i="53" s="1"/>
  <c r="U34" i="53" s="1"/>
  <c r="V13" i="53"/>
  <c r="N17" i="53"/>
  <c r="N13" i="53" s="1"/>
  <c r="Q17" i="53"/>
  <c r="Q13" i="53" s="1"/>
  <c r="Q20" i="53" s="1"/>
  <c r="Q21" i="53" s="1"/>
  <c r="S17" i="53"/>
  <c r="S13" i="53" s="1"/>
  <c r="S20" i="53" s="1"/>
  <c r="S21" i="53" s="1"/>
  <c r="L20" i="53"/>
  <c r="M20" i="53"/>
  <c r="O20" i="53"/>
  <c r="O21" i="53" s="1"/>
  <c r="P20" i="53"/>
  <c r="R20" i="53"/>
  <c r="V20" i="53"/>
  <c r="V21" i="53" s="1"/>
  <c r="V29" i="53" s="1"/>
  <c r="P21" i="53"/>
  <c r="R21" i="53"/>
  <c r="R22" i="53"/>
  <c r="B23" i="53"/>
  <c r="C23" i="53"/>
  <c r="D23" i="53"/>
  <c r="E23" i="53"/>
  <c r="F23" i="53"/>
  <c r="G23" i="53"/>
  <c r="H23" i="53"/>
  <c r="I23" i="53"/>
  <c r="J23" i="53"/>
  <c r="K23" i="53"/>
  <c r="L23" i="53"/>
  <c r="M23" i="53"/>
  <c r="O23" i="53"/>
  <c r="P23" i="53"/>
  <c r="V23" i="53"/>
  <c r="N24" i="53"/>
  <c r="R24" i="53"/>
  <c r="S24" i="53"/>
  <c r="T24" i="53"/>
  <c r="U24" i="53"/>
  <c r="V24" i="53"/>
  <c r="R29" i="53"/>
  <c r="N30" i="53"/>
  <c r="Q30" i="53"/>
  <c r="R33" i="53"/>
  <c r="B34" i="53"/>
  <c r="C34" i="53"/>
  <c r="D34" i="53"/>
  <c r="E34" i="53"/>
  <c r="F34" i="53"/>
  <c r="G34" i="53"/>
  <c r="H34" i="53"/>
  <c r="I34" i="53"/>
  <c r="J34" i="53"/>
  <c r="K34" i="53"/>
  <c r="L34" i="53"/>
  <c r="M34" i="53"/>
  <c r="O34" i="53"/>
  <c r="P34" i="53"/>
  <c r="R34" i="53"/>
  <c r="B39" i="53"/>
  <c r="C39" i="53"/>
  <c r="D39" i="53"/>
  <c r="E39" i="53"/>
  <c r="F39" i="53"/>
  <c r="G39" i="53"/>
  <c r="H39" i="53"/>
  <c r="I39" i="53"/>
  <c r="J39" i="53"/>
  <c r="K39" i="53"/>
  <c r="L39" i="53"/>
  <c r="M39" i="53"/>
  <c r="O39" i="53"/>
  <c r="P39" i="53"/>
  <c r="R39" i="53"/>
  <c r="T39" i="53"/>
  <c r="U39" i="53"/>
  <c r="V39" i="53"/>
  <c r="AU15" i="1" l="1"/>
  <c r="T33" i="58"/>
  <c r="T34" i="58" s="1"/>
  <c r="V33" i="58"/>
  <c r="V34" i="58" s="1"/>
  <c r="S33" i="58"/>
  <c r="S34" i="58" s="1"/>
  <c r="T33" i="53"/>
  <c r="T34" i="53" s="1"/>
  <c r="V33" i="53"/>
  <c r="V34" i="53" s="1"/>
  <c r="Q29" i="53"/>
  <c r="Q33" i="53" s="1"/>
  <c r="Q22" i="53"/>
  <c r="Q23" i="53" s="1"/>
  <c r="S29" i="53"/>
  <c r="S33" i="53" s="1"/>
  <c r="S22" i="53"/>
  <c r="S23" i="53" s="1"/>
  <c r="N20" i="53"/>
  <c r="N21" i="53"/>
  <c r="N29" i="53" l="1"/>
  <c r="N33" i="53" s="1"/>
  <c r="N22" i="53"/>
  <c r="N23" i="53" s="1"/>
  <c r="S35" i="53"/>
  <c r="S39" i="53" s="1"/>
  <c r="S34" i="53"/>
  <c r="Q35" i="53"/>
  <c r="Q39" i="53" s="1"/>
  <c r="Q34" i="53"/>
  <c r="N34" i="53" l="1"/>
  <c r="N35" i="53"/>
  <c r="N39" i="53" s="1"/>
  <c r="V30" i="55" l="1"/>
  <c r="V24" i="55"/>
  <c r="V13" i="55"/>
  <c r="V20" i="55" s="1"/>
  <c r="V9" i="55"/>
  <c r="V8" i="55"/>
  <c r="V12" i="55" s="1"/>
  <c r="V21" i="55" s="1"/>
  <c r="V30" i="12"/>
  <c r="V24" i="12"/>
  <c r="V13" i="12"/>
  <c r="V9" i="12"/>
  <c r="V20" i="12" s="1"/>
  <c r="V8" i="12"/>
  <c r="V30" i="50"/>
  <c r="V24" i="50"/>
  <c r="V29" i="50" s="1"/>
  <c r="V33" i="50" s="1"/>
  <c r="V34" i="50" s="1"/>
  <c r="V23" i="50"/>
  <c r="V13" i="50"/>
  <c r="V20" i="50" s="1"/>
  <c r="V9" i="50"/>
  <c r="V12" i="50" s="1"/>
  <c r="V39" i="54"/>
  <c r="V30" i="54"/>
  <c r="V24" i="54"/>
  <c r="V13" i="54"/>
  <c r="V20" i="54" s="1"/>
  <c r="V9" i="54"/>
  <c r="V12" i="54" s="1"/>
  <c r="V21" i="54" s="1"/>
  <c r="V39" i="8"/>
  <c r="V30" i="8"/>
  <c r="V24" i="8"/>
  <c r="V13" i="8"/>
  <c r="V20" i="8" s="1"/>
  <c r="V9" i="8"/>
  <c r="V12" i="8" s="1"/>
  <c r="V21" i="8" s="1"/>
  <c r="V39" i="6"/>
  <c r="V30" i="6"/>
  <c r="V24" i="6"/>
  <c r="V23" i="6"/>
  <c r="V20" i="6"/>
  <c r="V21" i="6" s="1"/>
  <c r="V29" i="6" s="1"/>
  <c r="V33" i="6" s="1"/>
  <c r="V34" i="6" s="1"/>
  <c r="V13" i="6"/>
  <c r="V9" i="6"/>
  <c r="V12" i="6" s="1"/>
  <c r="AH6" i="2"/>
  <c r="AT8" i="1"/>
  <c r="AT7" i="1"/>
  <c r="AT15" i="1" s="1"/>
  <c r="V29" i="55" l="1"/>
  <c r="V33" i="55" s="1"/>
  <c r="V35" i="55" s="1"/>
  <c r="V39" i="55" s="1"/>
  <c r="V22" i="55"/>
  <c r="V12" i="12"/>
  <c r="V21" i="12" s="1"/>
  <c r="V29" i="54"/>
  <c r="V33" i="54" s="1"/>
  <c r="V34" i="54" s="1"/>
  <c r="V22" i="54"/>
  <c r="V23" i="54" s="1"/>
  <c r="V29" i="8"/>
  <c r="V33" i="8" s="1"/>
  <c r="V34" i="8" s="1"/>
  <c r="V22" i="8"/>
  <c r="V23" i="8" s="1"/>
  <c r="AT11" i="1"/>
  <c r="V29" i="12" l="1"/>
  <c r="V33" i="12" s="1"/>
  <c r="V35" i="12" s="1"/>
  <c r="V39" i="12" s="1"/>
  <c r="V22" i="12"/>
  <c r="U39" i="55"/>
  <c r="U39" i="54"/>
  <c r="U30" i="55" l="1"/>
  <c r="U24" i="55"/>
  <c r="U13" i="55"/>
  <c r="U9" i="55"/>
  <c r="U8" i="55"/>
  <c r="U30" i="12"/>
  <c r="U24" i="12"/>
  <c r="U13" i="12"/>
  <c r="U9" i="12"/>
  <c r="U8" i="12"/>
  <c r="U30" i="50"/>
  <c r="U24" i="50"/>
  <c r="U29" i="50" s="1"/>
  <c r="U22" i="50"/>
  <c r="U13" i="50"/>
  <c r="U9" i="50"/>
  <c r="U8" i="50"/>
  <c r="U24" i="54"/>
  <c r="U13" i="54"/>
  <c r="U9" i="54"/>
  <c r="U8" i="54"/>
  <c r="U39" i="8"/>
  <c r="U30" i="8"/>
  <c r="U24" i="8"/>
  <c r="U13" i="8"/>
  <c r="U9" i="8"/>
  <c r="U8" i="8"/>
  <c r="U13" i="6"/>
  <c r="U39" i="6"/>
  <c r="U30" i="6"/>
  <c r="U24" i="6"/>
  <c r="U23" i="6"/>
  <c r="U9" i="6"/>
  <c r="U12" i="6" s="1"/>
  <c r="AG6" i="2"/>
  <c r="AS11" i="1"/>
  <c r="T30" i="55"/>
  <c r="T24" i="55"/>
  <c r="T13" i="55"/>
  <c r="T9" i="55"/>
  <c r="T20" i="55" s="1"/>
  <c r="T8" i="55"/>
  <c r="T12" i="55" s="1"/>
  <c r="T21" i="55" s="1"/>
  <c r="T30" i="12"/>
  <c r="T24" i="12"/>
  <c r="T13" i="12"/>
  <c r="T9" i="12"/>
  <c r="T20" i="12" s="1"/>
  <c r="T8" i="12"/>
  <c r="T12" i="12" s="1"/>
  <c r="T21" i="12" s="1"/>
  <c r="T30" i="50"/>
  <c r="T24" i="50"/>
  <c r="T29" i="50" s="1"/>
  <c r="T33" i="50" s="1"/>
  <c r="T34" i="50" s="1"/>
  <c r="T22" i="50"/>
  <c r="T23" i="50" s="1"/>
  <c r="T20" i="50"/>
  <c r="T13" i="50"/>
  <c r="T9" i="50"/>
  <c r="T8" i="50"/>
  <c r="T12" i="50" s="1"/>
  <c r="T30" i="54"/>
  <c r="T24" i="54"/>
  <c r="T13" i="54"/>
  <c r="T20" i="54" s="1"/>
  <c r="T9" i="54"/>
  <c r="T8" i="54"/>
  <c r="T12" i="54" s="1"/>
  <c r="T21" i="54" s="1"/>
  <c r="T39" i="8"/>
  <c r="T30" i="8"/>
  <c r="T24" i="8"/>
  <c r="T13" i="8"/>
  <c r="T20" i="8" s="1"/>
  <c r="T9" i="8"/>
  <c r="T12" i="8" s="1"/>
  <c r="T21" i="8" s="1"/>
  <c r="T8" i="8"/>
  <c r="AR8" i="1"/>
  <c r="AR7" i="1"/>
  <c r="AR15" i="1" s="1"/>
  <c r="T39" i="6"/>
  <c r="T30" i="6"/>
  <c r="T24" i="6"/>
  <c r="T23" i="6"/>
  <c r="T13" i="6"/>
  <c r="T20" i="6" s="1"/>
  <c r="T21" i="6" s="1"/>
  <c r="T29" i="6" s="1"/>
  <c r="T33" i="6" s="1"/>
  <c r="T34" i="6" s="1"/>
  <c r="T12" i="6"/>
  <c r="T9" i="6"/>
  <c r="U12" i="54" l="1"/>
  <c r="U12" i="8"/>
  <c r="U20" i="55"/>
  <c r="U12" i="55"/>
  <c r="U21" i="55" s="1"/>
  <c r="U29" i="55" s="1"/>
  <c r="U33" i="55" s="1"/>
  <c r="U35" i="55" s="1"/>
  <c r="U12" i="12"/>
  <c r="U21" i="12" s="1"/>
  <c r="U29" i="12" s="1"/>
  <c r="U33" i="12" s="1"/>
  <c r="U35" i="12" s="1"/>
  <c r="U39" i="12" s="1"/>
  <c r="U20" i="12"/>
  <c r="U33" i="50"/>
  <c r="U34" i="50" s="1"/>
  <c r="U23" i="50"/>
  <c r="U20" i="50"/>
  <c r="U12" i="50"/>
  <c r="U21" i="54"/>
  <c r="U22" i="54" s="1"/>
  <c r="U23" i="54" s="1"/>
  <c r="U20" i="54"/>
  <c r="U21" i="8"/>
  <c r="U22" i="8" s="1"/>
  <c r="U23" i="8" s="1"/>
  <c r="U20" i="8"/>
  <c r="U29" i="8"/>
  <c r="U33" i="8" s="1"/>
  <c r="U34" i="8" s="1"/>
  <c r="U20" i="6"/>
  <c r="U21" i="6" s="1"/>
  <c r="U29" i="6" s="1"/>
  <c r="U33" i="6" s="1"/>
  <c r="U34" i="6" s="1"/>
  <c r="AS15" i="1"/>
  <c r="T22" i="55"/>
  <c r="T29" i="55"/>
  <c r="T33" i="55" s="1"/>
  <c r="T35" i="55" s="1"/>
  <c r="T39" i="55" s="1"/>
  <c r="T29" i="12"/>
  <c r="T33" i="12" s="1"/>
  <c r="T35" i="12" s="1"/>
  <c r="T39" i="12" s="1"/>
  <c r="T22" i="12"/>
  <c r="T22" i="54"/>
  <c r="T23" i="54" s="1"/>
  <c r="T29" i="54"/>
  <c r="T33" i="54" s="1"/>
  <c r="T29" i="8"/>
  <c r="T33" i="8" s="1"/>
  <c r="T34" i="8" s="1"/>
  <c r="T22" i="8"/>
  <c r="T23" i="8" s="1"/>
  <c r="AR11" i="1"/>
  <c r="U22" i="55" l="1"/>
  <c r="U22" i="12"/>
  <c r="U29" i="54"/>
  <c r="U33" i="54" s="1"/>
  <c r="U35" i="54" s="1"/>
  <c r="T35" i="54"/>
  <c r="T39" i="54" s="1"/>
  <c r="T34" i="54"/>
  <c r="U34" i="54" l="1"/>
  <c r="AE6" i="2"/>
  <c r="AQ8" i="1"/>
  <c r="AQ7" i="1"/>
  <c r="AQ15" i="1" s="1"/>
  <c r="S13" i="12"/>
  <c r="R13" i="12"/>
  <c r="Q13" i="12"/>
  <c r="P13" i="12"/>
  <c r="O13" i="12"/>
  <c r="N13" i="12"/>
  <c r="M13" i="12"/>
  <c r="L13" i="12"/>
  <c r="K13" i="12"/>
  <c r="J13" i="12"/>
  <c r="I13" i="12"/>
  <c r="H13" i="12"/>
  <c r="G13" i="12"/>
  <c r="F13" i="12"/>
  <c r="E13" i="12"/>
  <c r="D13" i="12"/>
  <c r="C13" i="12"/>
  <c r="B13" i="12"/>
  <c r="S21" i="12"/>
  <c r="R21" i="12"/>
  <c r="Q21" i="12"/>
  <c r="P21" i="12"/>
  <c r="O21" i="12"/>
  <c r="N21" i="12"/>
  <c r="M21" i="12"/>
  <c r="L21" i="12"/>
  <c r="K21" i="12"/>
  <c r="J21" i="12"/>
  <c r="I21" i="12"/>
  <c r="H21" i="12"/>
  <c r="G21" i="12"/>
  <c r="F21" i="12"/>
  <c r="E21" i="12"/>
  <c r="D21" i="12"/>
  <c r="C21" i="12"/>
  <c r="B21" i="12"/>
  <c r="J21" i="6"/>
  <c r="I21" i="6"/>
  <c r="H21" i="6"/>
  <c r="G21" i="6"/>
  <c r="F21" i="6"/>
  <c r="E21" i="6"/>
  <c r="D21" i="6"/>
  <c r="C21" i="6"/>
  <c r="B21" i="6"/>
  <c r="S21" i="6"/>
  <c r="R21" i="6"/>
  <c r="Q21" i="6"/>
  <c r="P21" i="6"/>
  <c r="O21" i="6"/>
  <c r="N21" i="6"/>
  <c r="M21" i="6"/>
  <c r="L21" i="6"/>
  <c r="K21" i="6"/>
  <c r="AQ11" i="1" l="1"/>
  <c r="AP8" i="1"/>
  <c r="AO8" i="1"/>
  <c r="AN8" i="1"/>
  <c r="AM8" i="1"/>
  <c r="AL8" i="1"/>
  <c r="AP7" i="1"/>
  <c r="AP11" i="1" s="1"/>
  <c r="AO7" i="1"/>
  <c r="AO11" i="1" s="1"/>
  <c r="AN7" i="1"/>
  <c r="AM7" i="1"/>
  <c r="AL7" i="1"/>
  <c r="AL11" i="1" s="1"/>
  <c r="AL15" i="1" l="1"/>
  <c r="AM15" i="1"/>
  <c r="AN15" i="1"/>
  <c r="AO15" i="1"/>
  <c r="AN11" i="1"/>
  <c r="AP15" i="1"/>
  <c r="AM11" i="1"/>
  <c r="Q39" i="55" l="1"/>
  <c r="P39" i="55"/>
  <c r="O39" i="55"/>
  <c r="N39" i="55"/>
  <c r="M39" i="55"/>
  <c r="L39" i="55"/>
  <c r="K39" i="55"/>
  <c r="J39" i="55"/>
  <c r="I39" i="55"/>
  <c r="H39" i="55"/>
  <c r="G39" i="55"/>
  <c r="F39" i="55"/>
  <c r="E39" i="55"/>
  <c r="D39" i="55"/>
  <c r="C39" i="55"/>
  <c r="B39" i="55"/>
  <c r="Q34" i="55"/>
  <c r="P34" i="55"/>
  <c r="O34" i="55"/>
  <c r="N34" i="55"/>
  <c r="M34" i="55"/>
  <c r="L34" i="55"/>
  <c r="K34" i="55"/>
  <c r="J34" i="55"/>
  <c r="I34" i="55"/>
  <c r="H34" i="55"/>
  <c r="G34" i="55"/>
  <c r="F34" i="55"/>
  <c r="E34" i="55"/>
  <c r="D34" i="55"/>
  <c r="C34" i="55"/>
  <c r="B34" i="55"/>
  <c r="S30" i="55"/>
  <c r="S24" i="55"/>
  <c r="R24" i="55"/>
  <c r="Q24" i="55"/>
  <c r="P24" i="55"/>
  <c r="O24" i="55"/>
  <c r="Q23" i="55"/>
  <c r="P23" i="55"/>
  <c r="O23" i="55"/>
  <c r="N23" i="55"/>
  <c r="M23" i="55"/>
  <c r="L23" i="55"/>
  <c r="K23" i="55"/>
  <c r="J23" i="55"/>
  <c r="I23" i="55"/>
  <c r="H23" i="55"/>
  <c r="G23" i="55"/>
  <c r="F23" i="55"/>
  <c r="E23" i="55"/>
  <c r="D23" i="55"/>
  <c r="C23" i="55"/>
  <c r="B23" i="55"/>
  <c r="Q21" i="55"/>
  <c r="M21" i="55"/>
  <c r="I21" i="55"/>
  <c r="E21" i="55"/>
  <c r="S20" i="55"/>
  <c r="S17" i="55"/>
  <c r="S13" i="55"/>
  <c r="R13" i="55"/>
  <c r="Q13" i="55"/>
  <c r="P13" i="55"/>
  <c r="P21" i="55" s="1"/>
  <c r="O13" i="55"/>
  <c r="O21" i="55" s="1"/>
  <c r="N13" i="55"/>
  <c r="N21" i="55" s="1"/>
  <c r="M13" i="55"/>
  <c r="L13" i="55"/>
  <c r="L21" i="55" s="1"/>
  <c r="K13" i="55"/>
  <c r="K21" i="55" s="1"/>
  <c r="J13" i="55"/>
  <c r="J21" i="55" s="1"/>
  <c r="I13" i="55"/>
  <c r="H13" i="55"/>
  <c r="H21" i="55" s="1"/>
  <c r="G13" i="55"/>
  <c r="G21" i="55" s="1"/>
  <c r="F13" i="55"/>
  <c r="F21" i="55" s="1"/>
  <c r="E13" i="55"/>
  <c r="D13" i="55"/>
  <c r="D21" i="55" s="1"/>
  <c r="C13" i="55"/>
  <c r="C21" i="55" s="1"/>
  <c r="B13" i="55"/>
  <c r="B21" i="55" s="1"/>
  <c r="S9" i="55"/>
  <c r="R9" i="55"/>
  <c r="R20" i="55" s="1"/>
  <c r="S8" i="55"/>
  <c r="S12" i="55" s="1"/>
  <c r="S21" i="55" s="1"/>
  <c r="R8" i="55"/>
  <c r="Q34" i="12"/>
  <c r="P34" i="12"/>
  <c r="O34" i="12"/>
  <c r="N34" i="12"/>
  <c r="S30" i="12"/>
  <c r="R30" i="12"/>
  <c r="S29" i="12"/>
  <c r="R29" i="12"/>
  <c r="S24" i="12"/>
  <c r="R24" i="12"/>
  <c r="Q24" i="12"/>
  <c r="P24" i="12"/>
  <c r="O24" i="12"/>
  <c r="Q23" i="12"/>
  <c r="P23" i="12"/>
  <c r="O23" i="12"/>
  <c r="N23" i="12"/>
  <c r="S22" i="12"/>
  <c r="S20" i="12"/>
  <c r="R20" i="12"/>
  <c r="S12" i="12"/>
  <c r="R12" i="12"/>
  <c r="S9" i="12"/>
  <c r="R9" i="12"/>
  <c r="S8" i="12"/>
  <c r="R8" i="12"/>
  <c r="Q34" i="50"/>
  <c r="P34" i="50"/>
  <c r="O34" i="50"/>
  <c r="N34" i="50"/>
  <c r="S30" i="50"/>
  <c r="R30" i="50"/>
  <c r="S24" i="50"/>
  <c r="S29" i="50" s="1"/>
  <c r="R24" i="50"/>
  <c r="R29" i="50" s="1"/>
  <c r="Q23" i="50"/>
  <c r="P23" i="50"/>
  <c r="O23" i="50"/>
  <c r="N23" i="50"/>
  <c r="S22" i="50"/>
  <c r="S13" i="50"/>
  <c r="R13" i="50"/>
  <c r="Q13" i="50"/>
  <c r="Q20" i="50" s="1"/>
  <c r="P13" i="50"/>
  <c r="P20" i="50" s="1"/>
  <c r="O13" i="50"/>
  <c r="O20" i="50" s="1"/>
  <c r="N13" i="50"/>
  <c r="N20" i="50" s="1"/>
  <c r="S9" i="50"/>
  <c r="R9" i="50"/>
  <c r="S8" i="50"/>
  <c r="R8" i="50"/>
  <c r="R39" i="54"/>
  <c r="Q39" i="54"/>
  <c r="P39" i="54"/>
  <c r="O39" i="54"/>
  <c r="S38" i="54"/>
  <c r="S39" i="54" s="1"/>
  <c r="P34" i="54"/>
  <c r="O34" i="54"/>
  <c r="S30" i="54"/>
  <c r="Q30" i="54"/>
  <c r="N30" i="54"/>
  <c r="Q29" i="54"/>
  <c r="Q33" i="54" s="1"/>
  <c r="S24" i="54"/>
  <c r="S29" i="54" s="1"/>
  <c r="S33" i="54" s="1"/>
  <c r="R24" i="54"/>
  <c r="R29" i="54" s="1"/>
  <c r="R33" i="54" s="1"/>
  <c r="R34" i="54" s="1"/>
  <c r="N24" i="54"/>
  <c r="N29" i="54" s="1"/>
  <c r="N33" i="54" s="1"/>
  <c r="O23" i="54"/>
  <c r="N23" i="54"/>
  <c r="S22" i="54"/>
  <c r="S23" i="54" s="1"/>
  <c r="R22" i="54"/>
  <c r="R23" i="54" s="1"/>
  <c r="Q22" i="54"/>
  <c r="Q23" i="54" s="1"/>
  <c r="P22" i="54"/>
  <c r="P23" i="54" s="1"/>
  <c r="O22" i="54"/>
  <c r="N22" i="54"/>
  <c r="O21" i="54"/>
  <c r="N21" i="54"/>
  <c r="P20" i="54"/>
  <c r="S17" i="54"/>
  <c r="S13" i="54" s="1"/>
  <c r="S20" i="54" s="1"/>
  <c r="Q17" i="54"/>
  <c r="N17" i="54"/>
  <c r="R13" i="54"/>
  <c r="R20" i="54" s="1"/>
  <c r="Q13" i="54"/>
  <c r="Q21" i="54" s="1"/>
  <c r="P13" i="54"/>
  <c r="P21" i="54" s="1"/>
  <c r="O13" i="54"/>
  <c r="O20" i="54" s="1"/>
  <c r="N13" i="54"/>
  <c r="N20" i="54" s="1"/>
  <c r="S9" i="54"/>
  <c r="R9" i="54"/>
  <c r="S8" i="54"/>
  <c r="S12" i="54" s="1"/>
  <c r="S21" i="54" s="1"/>
  <c r="R8" i="54"/>
  <c r="R12" i="54" s="1"/>
  <c r="R21" i="54" s="1"/>
  <c r="S39" i="8"/>
  <c r="R39" i="8"/>
  <c r="Q39" i="8"/>
  <c r="P39" i="8"/>
  <c r="O39" i="8"/>
  <c r="N39" i="8"/>
  <c r="S38" i="8"/>
  <c r="Q34" i="8"/>
  <c r="P34" i="8"/>
  <c r="O34" i="8"/>
  <c r="N34" i="8"/>
  <c r="R33" i="8"/>
  <c r="R34" i="8" s="1"/>
  <c r="S30" i="8"/>
  <c r="R30" i="8"/>
  <c r="R29" i="8"/>
  <c r="S24" i="8"/>
  <c r="S29" i="8" s="1"/>
  <c r="S33" i="8" s="1"/>
  <c r="S34" i="8" s="1"/>
  <c r="R24" i="8"/>
  <c r="Q23" i="8"/>
  <c r="P23" i="8"/>
  <c r="O23" i="8"/>
  <c r="N23" i="8"/>
  <c r="S22" i="8"/>
  <c r="S23" i="8" s="1"/>
  <c r="N20" i="8"/>
  <c r="S13" i="8"/>
  <c r="S20" i="8" s="1"/>
  <c r="R13" i="8"/>
  <c r="R20" i="8" s="1"/>
  <c r="Q13" i="8"/>
  <c r="Q20" i="8" s="1"/>
  <c r="P13" i="8"/>
  <c r="P20" i="8" s="1"/>
  <c r="O13" i="8"/>
  <c r="O20" i="8" s="1"/>
  <c r="N13" i="8"/>
  <c r="S9" i="8"/>
  <c r="R9" i="8"/>
  <c r="S8" i="8"/>
  <c r="S12" i="8" s="1"/>
  <c r="S21" i="8" s="1"/>
  <c r="R8" i="8"/>
  <c r="R12" i="8" s="1"/>
  <c r="S39" i="6"/>
  <c r="R39" i="6"/>
  <c r="Q39" i="6"/>
  <c r="P39" i="6"/>
  <c r="O39" i="6"/>
  <c r="N39" i="6"/>
  <c r="Q34" i="6"/>
  <c r="P34" i="6"/>
  <c r="O34" i="6"/>
  <c r="N34" i="6"/>
  <c r="S30" i="6"/>
  <c r="R30" i="6"/>
  <c r="S24" i="6"/>
  <c r="S29" i="6" s="1"/>
  <c r="R24" i="6"/>
  <c r="R29" i="6" s="1"/>
  <c r="Q23" i="6"/>
  <c r="P23" i="6"/>
  <c r="O23" i="6"/>
  <c r="N23" i="6"/>
  <c r="P20" i="6"/>
  <c r="O20" i="6"/>
  <c r="S13" i="6"/>
  <c r="S20" i="6" s="1"/>
  <c r="R13" i="6"/>
  <c r="R20" i="6" s="1"/>
  <c r="Q13" i="6"/>
  <c r="Q20" i="6" s="1"/>
  <c r="P13" i="6"/>
  <c r="O13" i="6"/>
  <c r="N13" i="6"/>
  <c r="R12" i="6"/>
  <c r="S9" i="6"/>
  <c r="S12" i="6" s="1"/>
  <c r="R9" i="6"/>
  <c r="Q9" i="6"/>
  <c r="P9" i="6"/>
  <c r="O9" i="6"/>
  <c r="AD6" i="2"/>
  <c r="AC6" i="2"/>
  <c r="S33" i="12" l="1"/>
  <c r="S35" i="12" s="1"/>
  <c r="R33" i="12"/>
  <c r="S33" i="6"/>
  <c r="R33" i="6"/>
  <c r="R20" i="50"/>
  <c r="S23" i="50"/>
  <c r="S12" i="50"/>
  <c r="R12" i="50"/>
  <c r="S33" i="50"/>
  <c r="S34" i="50" s="1"/>
  <c r="S20" i="50"/>
  <c r="R23" i="50"/>
  <c r="R33" i="50"/>
  <c r="R34" i="50" s="1"/>
  <c r="S22" i="55"/>
  <c r="S29" i="55"/>
  <c r="S33" i="55" s="1"/>
  <c r="S35" i="55" s="1"/>
  <c r="S39" i="55" s="1"/>
  <c r="R12" i="55"/>
  <c r="R21" i="55" s="1"/>
  <c r="R29" i="55" s="1"/>
  <c r="R33" i="55" s="1"/>
  <c r="R35" i="55" s="1"/>
  <c r="R39" i="55" s="1"/>
  <c r="Q35" i="54"/>
  <c r="Q34" i="54"/>
  <c r="S35" i="54"/>
  <c r="S34" i="54"/>
  <c r="N34" i="54"/>
  <c r="N35" i="54"/>
  <c r="N39" i="54" s="1"/>
  <c r="Q20" i="54"/>
  <c r="R35" i="12" l="1"/>
  <c r="S39" i="12"/>
  <c r="S34" i="6"/>
  <c r="R34" i="6"/>
  <c r="Q39" i="12"/>
  <c r="P39" i="12"/>
  <c r="O39" i="12"/>
  <c r="N39" i="12"/>
  <c r="M39" i="12"/>
  <c r="L39" i="12"/>
  <c r="K39" i="12"/>
  <c r="J39" i="12"/>
  <c r="I39" i="12"/>
  <c r="H39" i="12"/>
  <c r="G39" i="12"/>
  <c r="F39" i="12"/>
  <c r="E39" i="12"/>
  <c r="D39" i="12"/>
  <c r="C39" i="12"/>
  <c r="B39" i="12"/>
  <c r="R39" i="12"/>
  <c r="M39" i="8"/>
  <c r="L39" i="8"/>
  <c r="K39" i="8"/>
  <c r="J39" i="8"/>
  <c r="I39" i="8"/>
  <c r="H39" i="8"/>
  <c r="G39" i="8"/>
  <c r="F39" i="8"/>
  <c r="E39" i="8"/>
  <c r="D39" i="8"/>
  <c r="C39" i="8"/>
  <c r="B39" i="8"/>
  <c r="M39" i="54"/>
  <c r="L39" i="54"/>
  <c r="K39" i="54"/>
  <c r="J39" i="54"/>
  <c r="I39" i="54"/>
  <c r="H39" i="54"/>
  <c r="G39" i="54"/>
  <c r="F39" i="54"/>
  <c r="E39" i="54"/>
  <c r="D39" i="54"/>
  <c r="C39" i="54"/>
  <c r="B39" i="54"/>
  <c r="M34" i="54"/>
  <c r="L34" i="54"/>
  <c r="K34" i="54"/>
  <c r="J34" i="54"/>
  <c r="I34" i="54"/>
  <c r="H34" i="54"/>
  <c r="G34" i="54"/>
  <c r="F34" i="54"/>
  <c r="E34" i="54"/>
  <c r="D34" i="54"/>
  <c r="C34" i="54"/>
  <c r="B34" i="54"/>
  <c r="M23" i="54"/>
  <c r="L23" i="54"/>
  <c r="K23" i="54"/>
  <c r="J23" i="54"/>
  <c r="I23" i="54"/>
  <c r="H23" i="54"/>
  <c r="G23" i="54"/>
  <c r="F23" i="54"/>
  <c r="E23" i="54"/>
  <c r="D23" i="54"/>
  <c r="C23" i="54"/>
  <c r="B23" i="54"/>
  <c r="M39" i="6" l="1"/>
  <c r="L39" i="6"/>
  <c r="K39" i="6"/>
  <c r="J39" i="6"/>
  <c r="I39" i="6"/>
  <c r="H39" i="6"/>
  <c r="G39" i="6"/>
  <c r="F39" i="6"/>
  <c r="E39" i="6"/>
  <c r="D39" i="6"/>
  <c r="C39" i="6"/>
  <c r="B39" i="6"/>
  <c r="M34" i="12" l="1"/>
  <c r="L34" i="12"/>
  <c r="K34" i="12"/>
  <c r="J34" i="12"/>
  <c r="I34" i="12"/>
  <c r="H34" i="12"/>
  <c r="G34" i="12"/>
  <c r="F34" i="12"/>
  <c r="E34" i="12"/>
  <c r="D34" i="12"/>
  <c r="C34" i="12"/>
  <c r="B34" i="12"/>
  <c r="M23" i="12"/>
  <c r="L23" i="12"/>
  <c r="K23" i="12"/>
  <c r="J23" i="12"/>
  <c r="I23" i="12"/>
  <c r="H23" i="12"/>
  <c r="G23" i="12"/>
  <c r="F23" i="12"/>
  <c r="E23" i="12"/>
  <c r="D23" i="12"/>
  <c r="C23" i="12"/>
  <c r="B23" i="12"/>
  <c r="M34" i="50"/>
  <c r="L34" i="50"/>
  <c r="K34" i="50"/>
  <c r="J34" i="50"/>
  <c r="I34" i="50"/>
  <c r="H34" i="50"/>
  <c r="G34" i="50"/>
  <c r="F34" i="50"/>
  <c r="E34" i="50"/>
  <c r="D34" i="50"/>
  <c r="C34" i="50"/>
  <c r="B34" i="50"/>
  <c r="M23" i="50"/>
  <c r="L23" i="50"/>
  <c r="K23" i="50"/>
  <c r="J23" i="50"/>
  <c r="I23" i="50"/>
  <c r="H23" i="50"/>
  <c r="G23" i="50"/>
  <c r="F23" i="50"/>
  <c r="E23" i="50"/>
  <c r="D23" i="50"/>
  <c r="C23" i="50"/>
  <c r="B23" i="50"/>
  <c r="M34" i="8"/>
  <c r="L34" i="8"/>
  <c r="K34" i="8"/>
  <c r="J34" i="8"/>
  <c r="I34" i="8"/>
  <c r="H34" i="8"/>
  <c r="G34" i="8"/>
  <c r="F34" i="8"/>
  <c r="E34" i="8"/>
  <c r="D34" i="8"/>
  <c r="C34" i="8"/>
  <c r="B34" i="8"/>
  <c r="M23" i="8"/>
  <c r="L23" i="8"/>
  <c r="K23" i="8"/>
  <c r="J23" i="8"/>
  <c r="I23" i="8"/>
  <c r="H23" i="8"/>
  <c r="G23" i="8"/>
  <c r="F23" i="8"/>
  <c r="E23" i="8"/>
  <c r="D23" i="8"/>
  <c r="C23" i="8"/>
  <c r="B23" i="8"/>
  <c r="M34" i="6"/>
  <c r="L34" i="6"/>
  <c r="K34" i="6"/>
  <c r="J34" i="6"/>
  <c r="I34" i="6"/>
  <c r="H34" i="6"/>
  <c r="G34" i="6"/>
  <c r="F34" i="6"/>
  <c r="E34" i="6"/>
  <c r="D34" i="6"/>
  <c r="C34" i="6"/>
  <c r="B34" i="6"/>
  <c r="M23" i="6"/>
  <c r="L23" i="6"/>
  <c r="K23" i="6"/>
  <c r="J23" i="6"/>
  <c r="I23" i="6"/>
  <c r="H23" i="6"/>
  <c r="G23" i="6"/>
  <c r="F23" i="6"/>
  <c r="E23" i="6"/>
  <c r="D23" i="6"/>
  <c r="C23" i="6"/>
  <c r="B23" i="6"/>
  <c r="M9" i="6"/>
  <c r="M20" i="6" s="1"/>
  <c r="L9" i="6"/>
  <c r="L20" i="6" s="1"/>
  <c r="AK8" i="1" l="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G11" i="1"/>
  <c r="G11" i="1" l="1"/>
  <c r="O11" i="1"/>
  <c r="W11" i="1"/>
  <c r="AE11" i="1"/>
  <c r="H11" i="1"/>
  <c r="P11" i="1"/>
  <c r="X11" i="1"/>
  <c r="AF11" i="1"/>
  <c r="U11" i="1"/>
  <c r="N11" i="1"/>
  <c r="V11" i="1"/>
  <c r="AD11" i="1"/>
  <c r="J11" i="1"/>
  <c r="Z11" i="1"/>
  <c r="C11" i="1"/>
  <c r="K11" i="1"/>
  <c r="S11" i="1"/>
  <c r="AA11" i="1"/>
  <c r="AI11" i="1"/>
  <c r="I11" i="1"/>
  <c r="Q11" i="1"/>
  <c r="Y15" i="1"/>
  <c r="AG15" i="1"/>
  <c r="B15" i="1"/>
  <c r="R11" i="1"/>
  <c r="AH11" i="1"/>
  <c r="D11" i="1"/>
  <c r="L11" i="1"/>
  <c r="T11" i="1"/>
  <c r="AB11" i="1"/>
  <c r="AJ11" i="1"/>
  <c r="E11" i="1"/>
  <c r="M11" i="1"/>
  <c r="AC11" i="1"/>
  <c r="AK11" i="1"/>
  <c r="F11" i="1"/>
  <c r="AF15" i="1"/>
  <c r="X15" i="1"/>
  <c r="H15" i="1"/>
  <c r="P15" i="1"/>
  <c r="AH15" i="1"/>
  <c r="Y11" i="1"/>
  <c r="B11" i="1"/>
  <c r="Q15" i="1"/>
  <c r="I15" i="1"/>
  <c r="AI15" i="1"/>
  <c r="AE15" i="1"/>
  <c r="W15" i="1"/>
  <c r="O15" i="1"/>
  <c r="G15" i="1"/>
  <c r="AJ15" i="1"/>
  <c r="AD15" i="1"/>
  <c r="V15" i="1"/>
  <c r="N15" i="1"/>
  <c r="F15" i="1"/>
  <c r="AK15" i="1"/>
  <c r="AC15" i="1"/>
  <c r="U15" i="1"/>
  <c r="M15" i="1"/>
  <c r="E15" i="1"/>
  <c r="AB15" i="1"/>
  <c r="T15" i="1"/>
  <c r="L15" i="1"/>
  <c r="AA15" i="1"/>
  <c r="S15" i="1"/>
  <c r="K15" i="1"/>
  <c r="C15" i="1"/>
  <c r="Z15" i="1"/>
  <c r="R15" i="1"/>
  <c r="J15" i="1"/>
  <c r="D15" i="1"/>
</calcChain>
</file>

<file path=xl/sharedStrings.xml><?xml version="1.0" encoding="utf-8"?>
<sst xmlns="http://schemas.openxmlformats.org/spreadsheetml/2006/main" count="844" uniqueCount="214">
  <si>
    <t>-</t>
  </si>
  <si>
    <t>EBITDA</t>
  </si>
  <si>
    <t>Home</t>
  </si>
  <si>
    <t>DEBIT (R$)</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</si>
  <si>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</si>
  <si>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</si>
  <si>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</si>
  <si>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</si>
  <si>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</si>
  <si>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</si>
  <si>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</si>
  <si>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</si>
  <si>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</si>
  <si>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</si>
  <si>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</si>
  <si>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</si>
  <si>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</si>
  <si>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</si>
  <si>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</si>
  <si>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</si>
  <si>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</si>
  <si>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</si>
  <si>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</si>
  <si>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</si>
  <si>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</si>
  <si>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</si>
  <si>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</si>
  <si>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</si>
  <si>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</si>
  <si>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</si>
  <si>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</si>
  <si>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</si>
  <si>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</si>
  <si>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</si>
  <si>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</si>
  <si>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</si>
  <si>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</si>
  <si>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</si>
  <si>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</si>
  <si>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</si>
  <si>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</si>
  <si>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Operational Highlights Cateno</t>
  </si>
  <si>
    <t>Credit Volume</t>
  </si>
  <si>
    <t>Debit Volume</t>
  </si>
  <si>
    <t>Net Revenue</t>
  </si>
  <si>
    <t>Costs + Expenses</t>
  </si>
  <si>
    <t>Operating Income</t>
  </si>
  <si>
    <t>Financial Income</t>
  </si>
  <si>
    <t>Income Tax\ CSLL</t>
  </si>
  <si>
    <t>Share Cielo – 70%</t>
  </si>
  <si>
    <t>ASSETS</t>
  </si>
  <si>
    <t>Senior quotas obrigations - FIDC</t>
  </si>
  <si>
    <t>SHAREHOLDER´S EQUITY</t>
  </si>
  <si>
    <t>Current</t>
  </si>
  <si>
    <t>Total Cash</t>
  </si>
  <si>
    <t>Income receivables</t>
  </si>
  <si>
    <t>Receivables from issuers</t>
  </si>
  <si>
    <t>Receivables from related parties</t>
  </si>
  <si>
    <t>Tax credits</t>
  </si>
  <si>
    <t>Compensate/reclaim tax and social contributions</t>
  </si>
  <si>
    <t>Others</t>
  </si>
  <si>
    <t>Other assets</t>
  </si>
  <si>
    <t>Total current assets</t>
  </si>
  <si>
    <t xml:space="preserve">Long-term assets </t>
  </si>
  <si>
    <t>Others financing tools, including derivatives</t>
  </si>
  <si>
    <t>Debtors related to guarantee deposits</t>
  </si>
  <si>
    <t>Investments</t>
  </si>
  <si>
    <t>Fixed Assets</t>
  </si>
  <si>
    <t>Intangible Assets</t>
  </si>
  <si>
    <t>Total long-term assets</t>
  </si>
  <si>
    <t>TOTAL ASSETS</t>
  </si>
  <si>
    <t>LIABILITIES AND SHAREHOLDER´S EQUITY</t>
  </si>
  <si>
    <t>Current liabilities</t>
  </si>
  <si>
    <t>Borrowing</t>
  </si>
  <si>
    <t>Derivative financial instruments</t>
  </si>
  <si>
    <t>Other obligations</t>
  </si>
  <si>
    <t>Social and statutory</t>
  </si>
  <si>
    <t xml:space="preserve">Tax and social security </t>
  </si>
  <si>
    <t>Payables to merchants</t>
  </si>
  <si>
    <t>Payables to related parties</t>
  </si>
  <si>
    <t>Total current liabilities</t>
  </si>
  <si>
    <t>Deferred tax and contributions</t>
  </si>
  <si>
    <t>Provisions for contingencies</t>
  </si>
  <si>
    <t xml:space="preserve">Provisions for invested obligations </t>
  </si>
  <si>
    <t>Senior quotas obrigations - investment funds and diverse</t>
  </si>
  <si>
    <t>Issued Capital</t>
  </si>
  <si>
    <t>Capital Reserve</t>
  </si>
  <si>
    <t>Earnings Reserves</t>
  </si>
  <si>
    <t xml:space="preserve">Asset and liability valuation adjustment </t>
  </si>
  <si>
    <t>Accumulated profits or losses</t>
  </si>
  <si>
    <t>Attributed to:</t>
  </si>
  <si>
    <t xml:space="preserve">  Owners of the Parent Company</t>
  </si>
  <si>
    <t xml:space="preserve">  Noncontrolling interests</t>
  </si>
  <si>
    <t>Total equity</t>
  </si>
  <si>
    <t>TOTAL LIABILITIES AND SHAREHOLDER´S EQUITY</t>
  </si>
  <si>
    <t>Gross operating revenue</t>
  </si>
  <si>
    <t>Taxes on services</t>
  </si>
  <si>
    <t>Net operating revenue</t>
  </si>
  <si>
    <t>Total costs</t>
  </si>
  <si>
    <t>Cost of service rendered</t>
  </si>
  <si>
    <t>Depreciation and amortization</t>
  </si>
  <si>
    <t>Gross income</t>
  </si>
  <si>
    <t>Operating expenses</t>
  </si>
  <si>
    <t>Personnel</t>
  </si>
  <si>
    <t>General and administratives</t>
  </si>
  <si>
    <t>Sales and Marketing expenses</t>
  </si>
  <si>
    <t>Other operating ( Expenses) income, net</t>
  </si>
  <si>
    <t>Equity Interest</t>
  </si>
  <si>
    <t>Total cost + expenses</t>
  </si>
  <si>
    <t>Operating income</t>
  </si>
  <si>
    <t>EBITDA Margin</t>
  </si>
  <si>
    <t>Financial income</t>
  </si>
  <si>
    <t>Financial revenue</t>
  </si>
  <si>
    <t>Financial expenses</t>
  </si>
  <si>
    <t>Acquisition of receivables, net</t>
  </si>
  <si>
    <t>Net exchange variation</t>
  </si>
  <si>
    <t>Income before income tax and social contribution</t>
  </si>
  <si>
    <t>Income tax and social contribution</t>
  </si>
  <si>
    <t>Deferred</t>
  </si>
  <si>
    <t>Net income</t>
  </si>
  <si>
    <t>Net margin</t>
  </si>
  <si>
    <t>Atributted to owner´s of the Company</t>
  </si>
  <si>
    <t xml:space="preserve">Atributted to non Cielo interest </t>
  </si>
  <si>
    <t>1Q19*</t>
  </si>
  <si>
    <t>2Q19*</t>
  </si>
  <si>
    <t>3Q19*</t>
  </si>
  <si>
    <t>4Q19*</t>
  </si>
  <si>
    <t>Operational Highlights Cielo</t>
  </si>
  <si>
    <t xml:space="preserve">    Financial Volume </t>
  </si>
  <si>
    <t xml:space="preserve">Financial Volume </t>
  </si>
  <si>
    <t>Consolidated Balance Sheet - COSIF</t>
  </si>
  <si>
    <t>Consolidated P&amp;L - COSIF</t>
  </si>
  <si>
    <t>Cielo Brasil P&amp;L - COSIF</t>
  </si>
  <si>
    <t>Cateno P&amp;L - COSIF</t>
  </si>
  <si>
    <t>Other Subsidiaries P&amp;L - COSIF</t>
  </si>
  <si>
    <t>Consolidated includes: Cielo Brasil, Cateno and Other Subsidiaries</t>
  </si>
  <si>
    <t>The statements of other subsidiaries consolidate the operations of the companies M4U, MerchantE, Cielo USA and Braspag until 09.30.20</t>
  </si>
  <si>
    <t xml:space="preserve">*Restated Values </t>
  </si>
  <si>
    <t>2Q21</t>
  </si>
  <si>
    <t>3Q21</t>
  </si>
  <si>
    <t>CREDIT AND DEBIT (R$)</t>
  </si>
  <si>
    <t>ACTIVE CLENT BASE (THOUSAND)</t>
  </si>
  <si>
    <t xml:space="preserve">YIELD OF REVENUE </t>
  </si>
  <si>
    <t xml:space="preserve">Transaction Financial Volume </t>
  </si>
  <si>
    <t xml:space="preserve">% on Total Financial Volume </t>
  </si>
  <si>
    <t>CREDIT (R$)</t>
  </si>
  <si>
    <t>1Q20*</t>
  </si>
  <si>
    <t>Pre-payment products - ARV and Two-day payment vol.*</t>
  </si>
  <si>
    <t>% two-day payment over credit card volume</t>
  </si>
  <si>
    <t>Two-day payment financial volume</t>
  </si>
  <si>
    <t>ARV financial volume</t>
  </si>
  <si>
    <t>Credit card captured volume</t>
  </si>
  <si>
    <t>SMB and LT (R$ million)</t>
  </si>
  <si>
    <t>Average Term (Calendar Days)</t>
  </si>
  <si>
    <t>% Purchased volume over Total Credit Volume</t>
  </si>
  <si>
    <t>4Q21</t>
  </si>
  <si>
    <t>    Number of transactions (Million)</t>
  </si>
  <si>
    <t>Number of transactions (Million)</t>
  </si>
  <si>
    <t>Amortization &amp; Depreciation</t>
  </si>
  <si>
    <t>Pre-payment products (ARV e RR)</t>
  </si>
  <si>
    <t>1Q22</t>
  </si>
  <si>
    <t>Financial Volume</t>
  </si>
  <si>
    <t xml:space="preserve">Non-recurring effects </t>
  </si>
  <si>
    <t>Net Income</t>
  </si>
  <si>
    <t>Non-current assets held for sale</t>
  </si>
  <si>
    <t>Recurring Net Income</t>
  </si>
  <si>
    <t>Net Income (Accounting)</t>
  </si>
  <si>
    <t xml:space="preserve">Cielo Brasil’s income statements consolidate the companies’ operations: Cielo, Servinet, Aliança and Stelo (that incorporated Braspag in 09.30.20); </t>
  </si>
  <si>
    <t>Cielo Brasil’s income statements consolidate the companies’ operations: Cielo, Servinet, Aliança and Stelo (that incorporated Braspag in 09.30.20);</t>
  </si>
  <si>
    <t>Cielo Brasil P&amp;L - Recurring</t>
  </si>
  <si>
    <t>Consolidated P&amp;L - Recurring</t>
  </si>
  <si>
    <t>2Q22</t>
  </si>
  <si>
    <t>n/a</t>
  </si>
  <si>
    <t>Outras Controladas cotemplam M4U, MerchantE, Cielo USA e Braspag</t>
  </si>
  <si>
    <t>Produtos de prazo (ARV e RR)</t>
  </si>
  <si>
    <t xml:space="preserve"> Outstanding 
ARV </t>
  </si>
  <si>
    <t xml:space="preserve"> Outstanding 
Receba Rápido </t>
  </si>
  <si>
    <t xml:space="preserve"> Outstanding ARV+RR</t>
  </si>
  <si>
    <t>% Pre-payment products over credit card volume</t>
  </si>
  <si>
    <t>Pre-payment products - Cielo Brasil (R$ million)</t>
  </si>
  <si>
    <t>Pre-payment products Allocation (R$ billion)</t>
  </si>
  <si>
    <t>Other Subsidiaries P&amp;L - COSIF (R$ Million)</t>
  </si>
  <si>
    <t>Other Subsidiaries P&amp;L - Recurring</t>
  </si>
  <si>
    <t>Other Subsidiaries P&amp;L - Recurring (R$ Million)</t>
  </si>
  <si>
    <t>Cateno P&amp;L - COSIF (R$ Million)</t>
  </si>
  <si>
    <t>Cielo Brasil P&amp;L - Recurring (R$ Million)</t>
  </si>
  <si>
    <t>Cielo Brasil P&amp;L - COSIF (R$ Million)</t>
  </si>
  <si>
    <t>Consolidated P&amp;L - Recurring (R$ Million)</t>
  </si>
  <si>
    <t>Consolidated P&amp;L - COSIF (R$ Million)</t>
  </si>
  <si>
    <t>Consolidated Balance Sheet - COSIF (R$ Million)</t>
  </si>
  <si>
    <t>Operational Highlights Cateno (R$ Million)</t>
  </si>
  <si>
    <t>Operational Highlights Cielo (R$ Million)</t>
  </si>
  <si>
    <t>3Q22</t>
  </si>
  <si>
    <t>4Q22</t>
  </si>
  <si>
    <t>Non-current liabilities</t>
  </si>
  <si>
    <t>Total non-current liabilities</t>
  </si>
  <si>
    <t>Third-party quotas obligations - FIDC</t>
  </si>
  <si>
    <t>Allowance for doubtful debts</t>
  </si>
  <si>
    <t>1Q23</t>
  </si>
  <si>
    <t>Consolidada | DRE Recorrente</t>
  </si>
  <si>
    <t>*Valores reapresentados</t>
  </si>
  <si>
    <t>2Q23</t>
  </si>
  <si>
    <t>Cielo + Cateno P&amp;L - Recurring (R$ Million)</t>
  </si>
  <si>
    <t xml:space="preserve">Efeitos Não Recorrentes </t>
  </si>
  <si>
    <t xml:space="preserve">Lucro Líquido Recorrente </t>
  </si>
  <si>
    <t>Cielo Brasil | DRE Recorrente</t>
  </si>
  <si>
    <t>Cateno P&amp;L - Recurring (R$ Million)</t>
  </si>
  <si>
    <r>
      <t xml:space="preserve">The table above shows the breakdown of Cielo's performance in pre-payment products. Cielo classifies different solutions under “pre-payment products” that allow retailers to receive, within two days, their credit card sales. Normally, transactions with a credit card are settled within 30 days after they are carried out, with an additional period in the case of transactions in installments. Term products include ARV (Acquisition of receivables, through FIDC Cielo) and the two-day receipt modality - </t>
    </r>
    <r>
      <rPr>
        <i/>
        <sz val="7"/>
        <color theme="0" tint="-0.34998626667073579"/>
        <rFont val="Arial Narrow"/>
        <family val="2"/>
      </rPr>
      <t>Receba Rapido</t>
    </r>
    <r>
      <rPr>
        <sz val="7"/>
        <color theme="0" tint="-0.34998626667073579"/>
        <rFont val="Arial Narrow"/>
        <family val="2"/>
      </rPr>
      <t xml:space="preserve"> (a solution in which the flow of credit transactions – in cash, in installments or both – of the merchant is automatically credited within two business days after each transaction).</t>
    </r>
  </si>
  <si>
    <t>*Sum for disclosure purposes only. Includes Cielo's pre-payment products (ARV and Receba Rapido)</t>
  </si>
  <si>
    <t>3Q23</t>
  </si>
  <si>
    <t>10,245,109</t>
  </si>
  <si>
    <t>4Q23</t>
  </si>
  <si>
    <t>1Q24</t>
  </si>
  <si>
    <t>2Q24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</si>
</sst>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 #,##0_-;_-* &quot;-&quot;??_-;_-@_-"/>
    <numFmt numFmtId="166" formatCode="#,##0;\(#,##0\)"/>
    <numFmt numFmtId="167" formatCode="0.0%"/>
    <numFmt numFmtId="168" formatCode="#,##0.0;\(#,##0.0\)"/>
    <numFmt numFmtId="169" formatCode="0.0&quot;pp&quot;"/>
    <numFmt numFmtId="170" formatCode="_([$€]* #,##0.00_);_([$€]* \(#,##0.00\);_([$€]* &quot;-&quot;??_);_(@_)"/>
    <numFmt numFmtId="171" formatCode="#,##0.0"/>
    <numFmt numFmtId="172" formatCode="#,##0.00;\(#,##0.00\)"/>
  </numFmts>
  <fonts count="25" x14ac:knownFonts="1">
    <font>
      <sz val="11"/>
      <color theme="1"/>
      <name val="Calibri"/>
      <family val="2"/>
      <scheme val="minor"/>
    </font>
    <font>
      <sz val="11"/>
      <color theme="1"/>
      <name val="Calibri"/>
      <family val="2"/>
      <scheme val="minor"/>
    </font>
    <font>
      <sz val="8"/>
      <color theme="1"/>
      <name val="Calibri"/>
      <family val="2"/>
    </font>
    <font>
      <sz val="10"/>
      <name val="Arial"/>
      <family val="2"/>
    </font>
    <font>
      <sz val="11"/>
      <color indexed="8"/>
      <name val="Calibri"/>
      <family val="2"/>
    </font>
    <font>
      <b/>
      <sz val="11"/>
      <color theme="0"/>
      <name val="Arial Narrow"/>
      <family val="2"/>
    </font>
    <font>
      <sz val="11"/>
      <color theme="1"/>
      <name val="Arial Narrow"/>
      <family val="2"/>
    </font>
    <font>
      <b/>
      <sz val="11"/>
      <color theme="1"/>
      <name val="Arial Narrow"/>
      <family val="2"/>
    </font>
    <font>
      <b/>
      <sz val="9"/>
      <color theme="1"/>
      <name val="Arial Narrow"/>
      <family val="2"/>
    </font>
    <font>
      <sz val="8"/>
      <name val="Arial Narrow"/>
      <family val="2"/>
    </font>
    <font>
      <b/>
      <sz val="8"/>
      <name val="Arial Narrow"/>
      <family val="2"/>
    </font>
    <font>
      <b/>
      <sz val="8"/>
      <color rgb="FF204986"/>
      <name val="Arial Narrow"/>
      <family val="2"/>
    </font>
    <font>
      <b/>
      <sz val="8"/>
      <color theme="2" tint="-0.749992370372631"/>
      <name val="Arial Narrow"/>
      <family val="2"/>
    </font>
    <font>
      <sz val="8"/>
      <color theme="2" tint="-0.749992370372631"/>
      <name val="Arial Narrow"/>
      <family val="2"/>
    </font>
    <font>
      <u/>
      <sz val="11"/>
      <color theme="10"/>
      <name val="Calibri"/>
      <family val="2"/>
      <scheme val="minor"/>
    </font>
    <font>
      <sz val="14"/>
      <color theme="1"/>
      <name val="Calibri"/>
      <family val="2"/>
      <scheme val="minor"/>
    </font>
    <font>
      <b/>
      <sz val="12"/>
      <name val="Calibri"/>
      <family val="2"/>
      <scheme val="minor"/>
    </font>
    <font>
      <b/>
      <u/>
      <sz val="24"/>
      <color theme="0"/>
      <name val="Arial Narrow"/>
      <family val="2"/>
    </font>
    <font>
      <sz val="9"/>
      <color theme="1"/>
      <name val="Calibri"/>
      <family val="2"/>
      <scheme val="minor"/>
    </font>
    <font>
      <sz val="8"/>
      <color theme="1"/>
      <name val="Arial Narrow"/>
      <family val="2"/>
    </font>
    <font>
      <u/>
      <sz val="11"/>
      <color theme="1"/>
      <name val="Calibri"/>
      <family val="2"/>
      <scheme val="minor"/>
    </font>
    <font>
      <sz val="7"/>
      <color theme="0" tint="-0.34998626667073579"/>
      <name val="Arial Narrow"/>
      <family val="2"/>
    </font>
    <font>
      <sz val="8"/>
      <name val="Calibri"/>
      <family val="2"/>
      <scheme val="minor"/>
    </font>
    <font>
      <sz val="9"/>
      <color theme="1"/>
      <name val="Arial Narrow"/>
      <family val="2"/>
    </font>
    <font>
      <i/>
      <sz val="7"/>
      <color theme="0" tint="-0.34998626667073579"/>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gradientFill degree="270">
        <stop position="0">
          <color rgb="FF204986"/>
        </stop>
        <stop position="1">
          <color rgb="FF008EC0"/>
        </stop>
      </gradientFill>
    </fill>
    <fill>
      <patternFill patternType="solid">
        <fgColor rgb="FFF1F2F2"/>
        <bgColor indexed="64"/>
      </patternFill>
    </fill>
  </fills>
  <borders count="5">
    <border>
      <left/>
      <right/>
      <top/>
      <bottom/>
      <diagonal/>
    </border>
    <border>
      <left/>
      <right/>
      <top/>
      <bottom style="thin">
        <color rgb="FFD3D3D3"/>
      </bottom>
      <diagonal/>
    </border>
    <border>
      <left/>
      <right/>
      <top style="dashed">
        <color theme="0" tint="-4.9989318521683403E-2"/>
      </top>
      <bottom style="dashed">
        <color theme="0" tint="-4.9989318521683403E-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18">
    <xf numFmtId="170" fontId="0" fillId="0" borderId="0"/>
    <xf numFmtId="43" fontId="1" fillId="0" borderId="0" applyFont="0" applyFill="0" applyBorder="0" applyAlignment="0" applyProtection="0"/>
    <xf numFmtId="170" fontId="2" fillId="0" borderId="0"/>
    <xf numFmtId="170" fontId="1" fillId="0" borderId="0"/>
    <xf numFmtId="164" fontId="3"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170" fontId="14" fillId="0" borderId="0" applyNumberFormat="0" applyFill="0" applyBorder="0" applyAlignment="0" applyProtection="0"/>
    <xf numFmtId="170" fontId="1" fillId="0" borderId="0"/>
    <xf numFmtId="170" fontId="1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xf numFmtId="0" fontId="1" fillId="0" borderId="0"/>
    <xf numFmtId="0" fontId="2" fillId="0" borderId="0"/>
    <xf numFmtId="43" fontId="1" fillId="0" borderId="0" applyFont="0" applyFill="0" applyBorder="0" applyAlignment="0" applyProtection="0"/>
    <xf numFmtId="164" fontId="1" fillId="0" borderId="0" applyFont="0" applyFill="0" applyBorder="0" applyAlignment="0" applyProtection="0"/>
  </cellStyleXfs>
  <cellXfs count="105">
    <xf numFmtId="170" fontId="0" fillId="0" borderId="0" xfId="0"/>
    <xf numFmtId="3" fontId="1" fillId="2" borderId="0" xfId="0" applyNumberFormat="1" applyFont="1" applyFill="1" applyAlignment="1">
      <alignment horizontal="right" wrapText="1"/>
    </xf>
    <xf numFmtId="170" fontId="6" fillId="0" borderId="0" xfId="0" applyFont="1"/>
    <xf numFmtId="170" fontId="7" fillId="0" borderId="0" xfId="0" applyFont="1"/>
    <xf numFmtId="170" fontId="8" fillId="0" borderId="3" xfId="2" applyFont="1" applyBorder="1" applyAlignment="1">
      <alignment horizontal="right" vertical="center"/>
    </xf>
    <xf numFmtId="170" fontId="5" fillId="4" borderId="1" xfId="1" applyNumberFormat="1" applyFont="1" applyFill="1" applyBorder="1" applyAlignment="1">
      <alignment vertical="top"/>
    </xf>
    <xf numFmtId="170" fontId="8" fillId="0" borderId="0" xfId="0" applyFont="1" applyAlignment="1">
      <alignment horizontal="centerContinuous"/>
    </xf>
    <xf numFmtId="165" fontId="9" fillId="3" borderId="2" xfId="6" applyNumberFormat="1" applyFont="1" applyFill="1" applyBorder="1" applyAlignment="1">
      <alignment horizontal="left" vertical="center" indent="1"/>
    </xf>
    <xf numFmtId="166" fontId="9" fillId="3" borderId="2" xfId="6" applyNumberFormat="1" applyFont="1" applyFill="1" applyBorder="1" applyAlignment="1">
      <alignment horizontal="right" vertical="center"/>
    </xf>
    <xf numFmtId="165" fontId="10" fillId="3" borderId="2" xfId="6" applyNumberFormat="1" applyFont="1" applyFill="1" applyBorder="1" applyAlignment="1">
      <alignment horizontal="left" vertical="center" indent="1"/>
    </xf>
    <xf numFmtId="166" fontId="10" fillId="3" borderId="2" xfId="6" applyNumberFormat="1" applyFont="1" applyFill="1" applyBorder="1" applyAlignment="1">
      <alignment horizontal="right" vertical="center"/>
    </xf>
    <xf numFmtId="165" fontId="11" fillId="5" borderId="2" xfId="6" applyNumberFormat="1" applyFont="1" applyFill="1" applyBorder="1" applyAlignment="1">
      <alignment horizontal="left" vertical="center" indent="1"/>
    </xf>
    <xf numFmtId="166" fontId="11" fillId="5" borderId="2" xfId="6" applyNumberFormat="1" applyFont="1" applyFill="1" applyBorder="1" applyAlignment="1">
      <alignment horizontal="right" vertical="center"/>
    </xf>
    <xf numFmtId="166" fontId="6" fillId="0" borderId="0" xfId="0" applyNumberFormat="1" applyFont="1"/>
    <xf numFmtId="165" fontId="12" fillId="3" borderId="2" xfId="6" applyNumberFormat="1" applyFont="1" applyFill="1" applyBorder="1" applyAlignment="1">
      <alignment horizontal="left" vertical="center" indent="1"/>
    </xf>
    <xf numFmtId="166" fontId="12" fillId="3" borderId="2" xfId="6" applyNumberFormat="1" applyFont="1" applyFill="1" applyBorder="1" applyAlignment="1">
      <alignment horizontal="right" vertical="center"/>
    </xf>
    <xf numFmtId="165" fontId="9" fillId="3" borderId="2" xfId="6" applyNumberFormat="1" applyFont="1" applyFill="1" applyBorder="1" applyAlignment="1">
      <alignment horizontal="left" vertical="center" indent="2"/>
    </xf>
    <xf numFmtId="170" fontId="8" fillId="0" borderId="4" xfId="2" applyFont="1" applyBorder="1" applyAlignment="1">
      <alignment horizontal="left" vertical="center" indent="1"/>
    </xf>
    <xf numFmtId="165" fontId="13" fillId="3" borderId="2" xfId="6" applyNumberFormat="1" applyFont="1" applyFill="1" applyBorder="1" applyAlignment="1">
      <alignment horizontal="left" vertical="center" indent="1"/>
    </xf>
    <xf numFmtId="166" fontId="13" fillId="3" borderId="2" xfId="6" applyNumberFormat="1" applyFont="1" applyFill="1" applyBorder="1" applyAlignment="1">
      <alignment horizontal="right" vertical="center"/>
    </xf>
    <xf numFmtId="165" fontId="13" fillId="3" borderId="2" xfId="6" applyNumberFormat="1" applyFont="1" applyFill="1" applyBorder="1" applyAlignment="1">
      <alignment horizontal="left" vertical="center" indent="2"/>
    </xf>
    <xf numFmtId="166" fontId="11" fillId="0" borderId="2" xfId="6" applyNumberFormat="1" applyFont="1" applyFill="1" applyBorder="1" applyAlignment="1">
      <alignment horizontal="center" vertical="center"/>
    </xf>
    <xf numFmtId="165" fontId="11" fillId="5" borderId="2" xfId="6" applyNumberFormat="1" applyFont="1" applyFill="1" applyBorder="1" applyAlignment="1">
      <alignment horizontal="center" vertical="center"/>
    </xf>
    <xf numFmtId="165" fontId="11" fillId="0" borderId="2" xfId="6" applyNumberFormat="1" applyFont="1" applyFill="1" applyBorder="1" applyAlignment="1">
      <alignment vertical="center"/>
    </xf>
    <xf numFmtId="3" fontId="1" fillId="0" borderId="0" xfId="0" applyNumberFormat="1" applyFont="1" applyAlignment="1">
      <alignment horizontal="right" wrapText="1"/>
    </xf>
    <xf numFmtId="165" fontId="11" fillId="5" borderId="2" xfId="6" applyNumberFormat="1" applyFont="1" applyFill="1" applyBorder="1" applyAlignment="1">
      <alignment horizontal="left" vertical="center"/>
    </xf>
    <xf numFmtId="170" fontId="11" fillId="5" borderId="2" xfId="6" applyNumberFormat="1" applyFont="1" applyFill="1" applyBorder="1" applyAlignment="1">
      <alignment horizontal="right" vertical="center"/>
    </xf>
    <xf numFmtId="170" fontId="11" fillId="5" borderId="2" xfId="6" applyNumberFormat="1" applyFont="1" applyFill="1" applyBorder="1" applyAlignment="1">
      <alignment horizontal="left" vertical="center" indent="1"/>
    </xf>
    <xf numFmtId="170" fontId="11" fillId="5" borderId="2" xfId="6" applyNumberFormat="1" applyFont="1" applyFill="1" applyBorder="1" applyAlignment="1">
      <alignment horizontal="left" vertical="center"/>
    </xf>
    <xf numFmtId="170" fontId="15" fillId="0" borderId="0" xfId="0" applyFont="1"/>
    <xf numFmtId="170" fontId="16" fillId="0" borderId="0" xfId="8" applyFont="1" applyAlignment="1">
      <alignment horizontal="center" vertical="center"/>
    </xf>
    <xf numFmtId="170" fontId="17" fillId="4" borderId="1" xfId="1" applyNumberFormat="1" applyFont="1" applyFill="1" applyBorder="1" applyAlignment="1">
      <alignment horizontal="right" vertical="center"/>
    </xf>
    <xf numFmtId="170" fontId="17" fillId="4" borderId="1" xfId="7" applyNumberFormat="1" applyFont="1" applyFill="1" applyBorder="1" applyAlignment="1">
      <alignment horizontal="right" vertical="center"/>
    </xf>
    <xf numFmtId="170" fontId="18" fillId="0" borderId="0" xfId="0" applyFont="1"/>
    <xf numFmtId="167" fontId="9" fillId="3" borderId="2" xfId="6" applyNumberFormat="1" applyFont="1" applyFill="1" applyBorder="1" applyAlignment="1">
      <alignment horizontal="right" vertical="center"/>
    </xf>
    <xf numFmtId="170" fontId="19" fillId="0" borderId="0" xfId="0" applyFont="1" applyAlignment="1">
      <alignment horizontal="left" vertical="center" wrapText="1"/>
    </xf>
    <xf numFmtId="165" fontId="9" fillId="3" borderId="0" xfId="6" applyNumberFormat="1" applyFont="1" applyFill="1" applyBorder="1" applyAlignment="1">
      <alignment horizontal="left" vertical="center" indent="1"/>
    </xf>
    <xf numFmtId="166" fontId="9" fillId="3" borderId="0" xfId="6" applyNumberFormat="1" applyFont="1" applyFill="1" applyBorder="1" applyAlignment="1">
      <alignment horizontal="right" vertical="center"/>
    </xf>
    <xf numFmtId="167" fontId="13" fillId="3" borderId="2" xfId="10" applyNumberFormat="1" applyFont="1" applyFill="1" applyBorder="1" applyAlignment="1">
      <alignment horizontal="right" vertical="center"/>
    </xf>
    <xf numFmtId="166" fontId="11" fillId="5" borderId="2" xfId="6" applyNumberFormat="1" applyFont="1" applyFill="1" applyBorder="1" applyAlignment="1">
      <alignment vertical="center"/>
    </xf>
    <xf numFmtId="165" fontId="11" fillId="5" borderId="2" xfId="6" applyNumberFormat="1" applyFont="1" applyFill="1" applyBorder="1" applyAlignment="1">
      <alignment vertical="center"/>
    </xf>
    <xf numFmtId="10" fontId="11" fillId="5" borderId="2" xfId="6" applyNumberFormat="1" applyFont="1" applyFill="1" applyBorder="1" applyAlignment="1">
      <alignment vertical="center"/>
    </xf>
    <xf numFmtId="165" fontId="13" fillId="3" borderId="2" xfId="6" applyNumberFormat="1" applyFont="1" applyFill="1" applyBorder="1" applyAlignment="1">
      <alignment horizontal="left" vertical="center"/>
    </xf>
    <xf numFmtId="170" fontId="20" fillId="0" borderId="0" xfId="0" applyFont="1"/>
    <xf numFmtId="169" fontId="9" fillId="0" borderId="0" xfId="11" applyNumberFormat="1" applyFont="1" applyFill="1" applyBorder="1" applyAlignment="1">
      <alignment horizontal="right"/>
    </xf>
    <xf numFmtId="170" fontId="13" fillId="3" borderId="2" xfId="6" applyNumberFormat="1" applyFont="1" applyFill="1" applyBorder="1" applyAlignment="1">
      <alignment horizontal="left" vertical="center" indent="1"/>
    </xf>
    <xf numFmtId="4" fontId="9" fillId="3" borderId="0" xfId="6" applyNumberFormat="1" applyFont="1" applyFill="1" applyBorder="1" applyAlignment="1">
      <alignment horizontal="right" vertical="center"/>
    </xf>
    <xf numFmtId="167" fontId="13" fillId="0" borderId="2" xfId="10" applyNumberFormat="1" applyFont="1" applyFill="1" applyBorder="1" applyAlignment="1">
      <alignment horizontal="right" vertical="center"/>
    </xf>
    <xf numFmtId="168" fontId="9" fillId="3" borderId="0" xfId="6" applyNumberFormat="1" applyFont="1" applyFill="1" applyBorder="1" applyAlignment="1">
      <alignment horizontal="right" vertical="center"/>
    </xf>
    <xf numFmtId="168" fontId="11" fillId="5"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167" fontId="13" fillId="3" borderId="2" xfId="6" applyNumberFormat="1" applyFont="1" applyFill="1" applyBorder="1" applyAlignment="1">
      <alignment horizontal="right" vertical="center"/>
    </xf>
    <xf numFmtId="0" fontId="11" fillId="5" borderId="2" xfId="6" applyNumberFormat="1" applyFont="1" applyFill="1" applyBorder="1" applyAlignment="1">
      <alignment horizontal="left" vertical="center" indent="1"/>
    </xf>
    <xf numFmtId="10" fontId="11" fillId="5" borderId="2" xfId="6" applyNumberFormat="1" applyFont="1" applyFill="1" applyBorder="1" applyAlignment="1">
      <alignment horizontal="center" vertical="center"/>
    </xf>
    <xf numFmtId="0" fontId="9" fillId="3" borderId="2" xfId="6" applyNumberFormat="1" applyFont="1" applyFill="1" applyBorder="1" applyAlignment="1">
      <alignment horizontal="right" vertical="center"/>
    </xf>
    <xf numFmtId="168" fontId="13" fillId="3" borderId="2" xfId="6" applyNumberFormat="1" applyFont="1" applyFill="1" applyBorder="1" applyAlignment="1">
      <alignment horizontal="right" vertical="center"/>
    </xf>
    <xf numFmtId="172" fontId="9" fillId="3" borderId="2" xfId="6" applyNumberFormat="1" applyFont="1" applyFill="1" applyBorder="1" applyAlignment="1">
      <alignment horizontal="right" vertical="center"/>
    </xf>
    <xf numFmtId="0" fontId="17" fillId="4" borderId="1" xfId="13" applyNumberFormat="1" applyFont="1" applyFill="1" applyBorder="1" applyAlignment="1">
      <alignment horizontal="right" vertical="center"/>
    </xf>
    <xf numFmtId="0" fontId="5" fillId="4" borderId="1" xfId="1" applyNumberFormat="1" applyFont="1" applyFill="1" applyBorder="1" applyAlignment="1">
      <alignment vertical="top"/>
    </xf>
    <xf numFmtId="0" fontId="1" fillId="0" borderId="0" xfId="14"/>
    <xf numFmtId="0" fontId="6" fillId="0" borderId="0" xfId="14" applyFont="1"/>
    <xf numFmtId="0" fontId="7" fillId="0" borderId="0" xfId="14" applyFont="1"/>
    <xf numFmtId="166" fontId="6" fillId="0" borderId="0" xfId="14" applyNumberFormat="1" applyFont="1"/>
    <xf numFmtId="0" fontId="8" fillId="0" borderId="0" xfId="14" applyFont="1" applyAlignment="1">
      <alignment horizontal="centerContinuous"/>
    </xf>
    <xf numFmtId="0" fontId="8" fillId="0" borderId="4" xfId="15" applyFont="1" applyBorder="1" applyAlignment="1">
      <alignment horizontal="left" vertical="center" indent="1"/>
    </xf>
    <xf numFmtId="0" fontId="19" fillId="0" borderId="0" xfId="14" applyFont="1" applyAlignment="1">
      <alignment horizontal="left" vertical="center"/>
    </xf>
    <xf numFmtId="0" fontId="8" fillId="0" borderId="0" xfId="15" applyFont="1" applyAlignment="1">
      <alignment horizontal="right" vertical="center"/>
    </xf>
    <xf numFmtId="0" fontId="11" fillId="5" borderId="2" xfId="6" applyNumberFormat="1" applyFont="1" applyFill="1" applyBorder="1" applyAlignment="1">
      <alignment horizontal="right" vertical="center"/>
    </xf>
    <xf numFmtId="171" fontId="13" fillId="0" borderId="2" xfId="10" applyNumberFormat="1" applyFont="1" applyFill="1" applyBorder="1" applyAlignment="1">
      <alignment horizontal="right" vertical="center"/>
    </xf>
    <xf numFmtId="0" fontId="8" fillId="0" borderId="0" xfId="15" applyFont="1" applyAlignment="1">
      <alignment horizontal="left" vertical="center" indent="1"/>
    </xf>
    <xf numFmtId="0" fontId="21" fillId="0" borderId="0" xfId="14" applyFont="1" applyAlignment="1">
      <alignment vertical="top"/>
    </xf>
    <xf numFmtId="0" fontId="21" fillId="0" borderId="0" xfId="14" applyFont="1" applyAlignment="1">
      <alignment vertical="top" wrapText="1"/>
    </xf>
    <xf numFmtId="0" fontId="8" fillId="0" borderId="3" xfId="15" applyFont="1" applyBorder="1" applyAlignment="1">
      <alignment horizontal="right" vertical="center"/>
    </xf>
    <xf numFmtId="166" fontId="0" fillId="0" borderId="0" xfId="0" applyNumberFormat="1"/>
    <xf numFmtId="170" fontId="21" fillId="0" borderId="0" xfId="0" applyFont="1" applyAlignment="1">
      <alignment vertical="top" wrapText="1"/>
    </xf>
    <xf numFmtId="166" fontId="13" fillId="3" borderId="0" xfId="6" applyNumberFormat="1" applyFont="1" applyFill="1" applyBorder="1" applyAlignment="1">
      <alignment horizontal="right" vertical="center"/>
    </xf>
    <xf numFmtId="166" fontId="1" fillId="0" borderId="0" xfId="14" applyNumberFormat="1"/>
    <xf numFmtId="0" fontId="19" fillId="0" borderId="0" xfId="14" applyFont="1" applyAlignment="1">
      <alignment horizontal="left" vertical="center" wrapText="1"/>
    </xf>
    <xf numFmtId="166" fontId="11" fillId="5" borderId="2" xfId="12" applyNumberFormat="1" applyFont="1" applyFill="1" applyBorder="1" applyAlignment="1">
      <alignment horizontal="right" vertical="center"/>
    </xf>
    <xf numFmtId="166" fontId="11" fillId="0" borderId="2" xfId="12" applyNumberFormat="1" applyFont="1" applyFill="1" applyBorder="1" applyAlignment="1">
      <alignment horizontal="center" vertical="center"/>
    </xf>
    <xf numFmtId="166" fontId="12" fillId="3" borderId="2" xfId="12" applyNumberFormat="1" applyFont="1" applyFill="1" applyBorder="1" applyAlignment="1">
      <alignment horizontal="right" vertical="center"/>
    </xf>
    <xf numFmtId="166" fontId="13" fillId="3" borderId="2" xfId="12" applyNumberFormat="1" applyFont="1" applyFill="1" applyBorder="1" applyAlignment="1">
      <alignment horizontal="right" vertical="center"/>
    </xf>
    <xf numFmtId="166" fontId="13" fillId="3" borderId="0" xfId="12" applyNumberFormat="1" applyFont="1" applyFill="1" applyBorder="1" applyAlignment="1">
      <alignment horizontal="right" vertical="center"/>
    </xf>
    <xf numFmtId="165" fontId="11" fillId="5" borderId="2" xfId="12" applyNumberFormat="1" applyFont="1" applyFill="1" applyBorder="1" applyAlignment="1">
      <alignment horizontal="left" vertical="center" indent="1"/>
    </xf>
    <xf numFmtId="167" fontId="13" fillId="3" borderId="2" xfId="12" applyNumberFormat="1" applyFont="1" applyFill="1" applyBorder="1" applyAlignment="1">
      <alignment horizontal="right" vertical="center"/>
    </xf>
    <xf numFmtId="0" fontId="11" fillId="5" borderId="2" xfId="12" applyNumberFormat="1" applyFont="1" applyFill="1" applyBorder="1" applyAlignment="1">
      <alignment horizontal="left" vertical="center" indent="1"/>
    </xf>
    <xf numFmtId="10" fontId="11" fillId="5" borderId="2" xfId="12" applyNumberFormat="1" applyFont="1" applyFill="1" applyBorder="1" applyAlignment="1">
      <alignment horizontal="center" vertical="center"/>
    </xf>
    <xf numFmtId="166" fontId="9" fillId="3" borderId="2" xfId="12" applyNumberFormat="1" applyFont="1" applyFill="1" applyBorder="1" applyAlignment="1">
      <alignment horizontal="right" vertical="center"/>
    </xf>
    <xf numFmtId="166" fontId="10" fillId="3" borderId="2" xfId="12" applyNumberFormat="1" applyFont="1" applyFill="1" applyBorder="1" applyAlignment="1">
      <alignment horizontal="right" vertical="center"/>
    </xf>
    <xf numFmtId="167" fontId="9" fillId="3" borderId="2" xfId="12" applyNumberFormat="1" applyFont="1" applyFill="1" applyBorder="1" applyAlignment="1">
      <alignment horizontal="right" vertical="center"/>
    </xf>
    <xf numFmtId="166" fontId="9" fillId="3" borderId="0" xfId="12" applyNumberFormat="1" applyFont="1" applyFill="1" applyBorder="1" applyAlignment="1">
      <alignment horizontal="right" vertical="center"/>
    </xf>
    <xf numFmtId="168" fontId="11" fillId="5" borderId="2" xfId="12" applyNumberFormat="1" applyFont="1" applyFill="1" applyBorder="1" applyAlignment="1">
      <alignment horizontal="right" vertical="center"/>
    </xf>
    <xf numFmtId="0" fontId="9" fillId="3" borderId="2" xfId="12" applyNumberFormat="1" applyFont="1" applyFill="1" applyBorder="1" applyAlignment="1">
      <alignment horizontal="right" vertical="center"/>
    </xf>
    <xf numFmtId="168" fontId="9" fillId="3" borderId="0" xfId="12" applyNumberFormat="1" applyFont="1" applyFill="1" applyBorder="1" applyAlignment="1">
      <alignment horizontal="right" vertical="center"/>
    </xf>
    <xf numFmtId="168" fontId="13" fillId="3" borderId="2" xfId="12" applyNumberFormat="1" applyFont="1" applyFill="1" applyBorder="1" applyAlignment="1">
      <alignment horizontal="right" vertical="center"/>
    </xf>
    <xf numFmtId="165" fontId="9" fillId="3" borderId="0" xfId="12" applyNumberFormat="1" applyFont="1" applyFill="1" applyBorder="1" applyAlignment="1">
      <alignment horizontal="left" vertical="center" indent="1"/>
    </xf>
    <xf numFmtId="4" fontId="9" fillId="3" borderId="0" xfId="12" applyNumberFormat="1" applyFont="1" applyFill="1" applyBorder="1" applyAlignment="1">
      <alignment horizontal="right" vertical="center"/>
    </xf>
    <xf numFmtId="0" fontId="5" fillId="4" borderId="1" xfId="17" applyNumberFormat="1" applyFont="1" applyFill="1" applyBorder="1" applyAlignment="1">
      <alignment vertical="top"/>
    </xf>
    <xf numFmtId="10" fontId="23" fillId="0" borderId="0" xfId="14" applyNumberFormat="1" applyFont="1"/>
    <xf numFmtId="166" fontId="8" fillId="0" borderId="0" xfId="14" applyNumberFormat="1" applyFont="1" applyAlignment="1">
      <alignment horizontal="centerContinuous"/>
    </xf>
    <xf numFmtId="168" fontId="13" fillId="0" borderId="2" xfId="12" applyNumberFormat="1" applyFont="1" applyFill="1" applyBorder="1" applyAlignment="1">
      <alignment horizontal="right" vertical="center"/>
    </xf>
    <xf numFmtId="168" fontId="12" fillId="0" borderId="2" xfId="12" applyNumberFormat="1" applyFont="1" applyFill="1" applyBorder="1" applyAlignment="1">
      <alignment horizontal="right" vertical="center"/>
    </xf>
    <xf numFmtId="0" fontId="11" fillId="5" borderId="2" xfId="12" applyNumberFormat="1" applyFont="1" applyFill="1" applyBorder="1" applyAlignment="1">
      <alignment horizontal="right" vertical="center"/>
    </xf>
    <xf numFmtId="170" fontId="0" fillId="0" borderId="0" xfId="0" applyAlignment="1">
      <alignment horizontal="center" vertical="center"/>
    </xf>
    <xf numFmtId="0" fontId="21" fillId="0" borderId="0" xfId="14" applyFont="1" applyAlignment="1">
      <alignment horizontal="left" vertical="top" wrapText="1"/>
    </xf>
  </cellXfs>
  <cellStyles count="18">
    <cellStyle name="Hiperlink" xfId="7" builtinId="8"/>
    <cellStyle name="Hiperlink 2" xfId="9" xr:uid="{00000000-0005-0000-0000-000001000000}"/>
    <cellStyle name="Hiperlink 3" xfId="13" xr:uid="{5EF09735-C42B-41B4-9A4A-B454A7B70323}"/>
    <cellStyle name="Normal" xfId="0" builtinId="0"/>
    <cellStyle name="Normal 2" xfId="2" xr:uid="{00000000-0005-0000-0000-000003000000}"/>
    <cellStyle name="Normal 2 2" xfId="15" xr:uid="{7D34A29B-2F1A-44C4-B362-22FD0FA7619E}"/>
    <cellStyle name="Normal 28" xfId="8" xr:uid="{00000000-0005-0000-0000-000004000000}"/>
    <cellStyle name="Normal 3" xfId="14" xr:uid="{AFB3C43D-97F0-445B-848E-22D71D1AA4CB}"/>
    <cellStyle name="Normal 5" xfId="3" xr:uid="{00000000-0005-0000-0000-000005000000}"/>
    <cellStyle name="Porcentagem" xfId="10" builtinId="5"/>
    <cellStyle name="Porcentagem 3" xfId="11" xr:uid="{00000000-0005-0000-0000-000007000000}"/>
    <cellStyle name="Separador de milhares 2 4" xfId="4" xr:uid="{00000000-0005-0000-0000-000008000000}"/>
    <cellStyle name="Vírgula" xfId="6" builtinId="3"/>
    <cellStyle name="Vírgula 2" xfId="16" xr:uid="{F6658ED1-7FC4-4434-9666-21CEEAB4F366}"/>
    <cellStyle name="Vírgula 2 2" xfId="12" xr:uid="{00000000-0005-0000-0000-00000A000000}"/>
    <cellStyle name="Vírgula 3" xfId="1" xr:uid="{00000000-0005-0000-0000-00000B000000}"/>
    <cellStyle name="Vírgula 3 2" xfId="17" xr:uid="{CF93BD1F-7D57-43D7-91FE-358D31FEB6DE}"/>
    <cellStyle name="Vírgula 4" xfId="5" xr:uid="{00000000-0005-0000-0000-00000C000000}"/>
  </cellStyles>
  <dxfs count="0"/>
  <tableStyles count="0" defaultTableStyle="TableStyleMedium2" defaultPivotStyle="PivotStyleLight16"/>
  <colors>
    <mruColors>
      <color rgb="FF008EC0"/>
      <color rgb="FFADB9CA"/>
      <color rgb="FFE3E7ED"/>
      <color rgb="FFE0E565"/>
      <color rgb="FFE09BD5"/>
      <color rgb="FF732E98"/>
      <color rgb="FF204986"/>
      <color rgb="FF6494DA"/>
      <color rgb="FFF1F2F2"/>
      <color rgb="FFCAC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Cielo + Cateno P&amp;L RECURRING'!A1"/><Relationship Id="rId3" Type="http://schemas.openxmlformats.org/officeDocument/2006/relationships/hyperlink" Target="#'Operational Highlights Cielo'!A1"/><Relationship Id="rId7" Type="http://schemas.openxmlformats.org/officeDocument/2006/relationships/hyperlink" Target="#'Other Subsidiaries P&amp;L COSIF'!A1"/><Relationship Id="rId12" Type="http://schemas.openxmlformats.org/officeDocument/2006/relationships/hyperlink" Target="#'OtherSubsidiaries P&amp;L RECURRING'!A1"/><Relationship Id="rId2" Type="http://schemas.openxmlformats.org/officeDocument/2006/relationships/hyperlink" Target="#'Consolidated P&amp;L COSIF'!A1"/><Relationship Id="rId1" Type="http://schemas.openxmlformats.org/officeDocument/2006/relationships/hyperlink" Target="#'Consolidated B. Sheet COSIF'!A1"/><Relationship Id="rId6" Type="http://schemas.openxmlformats.org/officeDocument/2006/relationships/hyperlink" Target="#'Cateno P&amp;L COSIF'!A1"/><Relationship Id="rId11" Type="http://schemas.openxmlformats.org/officeDocument/2006/relationships/hyperlink" Target="#'Cielo Brasil P&amp;L RECURRING'!A1"/><Relationship Id="rId5" Type="http://schemas.openxmlformats.org/officeDocument/2006/relationships/hyperlink" Target="#'Operational Highlights Cateno'!A1"/><Relationship Id="rId10" Type="http://schemas.openxmlformats.org/officeDocument/2006/relationships/hyperlink" Target="#'Consolidated P&amp;L RECURRING'!A1"/><Relationship Id="rId4" Type="http://schemas.openxmlformats.org/officeDocument/2006/relationships/hyperlink" Target="#'Cielo Brasil P&amp;L COSIF'!A1"/><Relationship Id="rId9" Type="http://schemas.openxmlformats.org/officeDocument/2006/relationships/hyperlink" Target="#Complementary!A1"/><Relationship Id="rId14" Type="http://schemas.openxmlformats.org/officeDocument/2006/relationships/hyperlink" Target="#'Cateno P&amp;L RECURRING'!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171450</xdr:rowOff>
    </xdr:from>
    <xdr:to>
      <xdr:col>1</xdr:col>
      <xdr:colOff>1728000</xdr:colOff>
      <xdr:row>3</xdr:row>
      <xdr:rowOff>347300</xdr:rowOff>
    </xdr:to>
    <xdr:sp macro="" textlink="">
      <xdr:nvSpPr>
        <xdr:cNvPr id="90" name="Retângulo Arredondado 89">
          <a:extLst>
            <a:ext uri="{FF2B5EF4-FFF2-40B4-BE49-F238E27FC236}">
              <a16:creationId xmlns:a16="http://schemas.microsoft.com/office/drawing/2014/main" id="{00000000-0008-0000-0000-00005A000000}"/>
            </a:ext>
          </a:extLst>
        </xdr:cNvPr>
        <xdr:cNvSpPr/>
      </xdr:nvSpPr>
      <xdr:spPr>
        <a:xfrm>
          <a:off x="1619250" y="831850"/>
          <a:ext cx="1728000" cy="360000"/>
        </a:xfrm>
        <a:prstGeom prst="roundRect">
          <a:avLst/>
        </a:prstGeom>
        <a:solidFill>
          <a:srgbClr val="20498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Consolidated</a:t>
          </a:r>
        </a:p>
      </xdr:txBody>
    </xdr:sp>
    <xdr:clientData/>
  </xdr:twoCellAnchor>
  <xdr:twoCellAnchor>
    <xdr:from>
      <xdr:col>2</xdr:col>
      <xdr:colOff>569595</xdr:colOff>
      <xdr:row>2</xdr:row>
      <xdr:rowOff>177800</xdr:rowOff>
    </xdr:from>
    <xdr:to>
      <xdr:col>3</xdr:col>
      <xdr:colOff>1700695</xdr:colOff>
      <xdr:row>3</xdr:row>
      <xdr:rowOff>353650</xdr:rowOff>
    </xdr:to>
    <xdr:sp macro="" textlink="">
      <xdr:nvSpPr>
        <xdr:cNvPr id="93" name="Retângulo Arredondado 92">
          <a:extLst>
            <a:ext uri="{FF2B5EF4-FFF2-40B4-BE49-F238E27FC236}">
              <a16:creationId xmlns:a16="http://schemas.microsoft.com/office/drawing/2014/main" id="{00000000-0008-0000-0000-00005D000000}"/>
            </a:ext>
          </a:extLst>
        </xdr:cNvPr>
        <xdr:cNvSpPr/>
      </xdr:nvSpPr>
      <xdr:spPr>
        <a:xfrm>
          <a:off x="3922395" y="838200"/>
          <a:ext cx="1728000" cy="360000"/>
        </a:xfrm>
        <a:prstGeom prst="roundRect">
          <a:avLst/>
        </a:prstGeom>
        <a:solidFill>
          <a:srgbClr val="008E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Cielo</a:t>
          </a:r>
          <a:r>
            <a:rPr lang="pt-BR" sz="1400" b="1" baseline="0"/>
            <a:t> Brasil</a:t>
          </a:r>
          <a:endParaRPr lang="pt-BR" sz="1400" b="1"/>
        </a:p>
      </xdr:txBody>
    </xdr:sp>
    <xdr:clientData/>
  </xdr:twoCellAnchor>
  <xdr:twoCellAnchor>
    <xdr:from>
      <xdr:col>5</xdr:col>
      <xdr:colOff>0</xdr:colOff>
      <xdr:row>3</xdr:row>
      <xdr:rowOff>0</xdr:rowOff>
    </xdr:from>
    <xdr:to>
      <xdr:col>5</xdr:col>
      <xdr:colOff>1728000</xdr:colOff>
      <xdr:row>3</xdr:row>
      <xdr:rowOff>360000</xdr:rowOff>
    </xdr:to>
    <xdr:sp macro="" textlink="">
      <xdr:nvSpPr>
        <xdr:cNvPr id="94" name="Retângulo Arredondado 93">
          <a:extLst>
            <a:ext uri="{FF2B5EF4-FFF2-40B4-BE49-F238E27FC236}">
              <a16:creationId xmlns:a16="http://schemas.microsoft.com/office/drawing/2014/main" id="{00000000-0008-0000-0000-00005E000000}"/>
            </a:ext>
          </a:extLst>
        </xdr:cNvPr>
        <xdr:cNvSpPr/>
      </xdr:nvSpPr>
      <xdr:spPr>
        <a:xfrm>
          <a:off x="6280150" y="844550"/>
          <a:ext cx="1728000" cy="360000"/>
        </a:xfrm>
        <a:prstGeom prst="roundRect">
          <a:avLst/>
        </a:prstGeom>
        <a:solidFill>
          <a:srgbClr val="732E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Cateno</a:t>
          </a:r>
        </a:p>
      </xdr:txBody>
    </xdr:sp>
    <xdr:clientData/>
  </xdr:twoCellAnchor>
  <xdr:twoCellAnchor>
    <xdr:from>
      <xdr:col>7</xdr:col>
      <xdr:colOff>6350</xdr:colOff>
      <xdr:row>3</xdr:row>
      <xdr:rowOff>0</xdr:rowOff>
    </xdr:from>
    <xdr:to>
      <xdr:col>8</xdr:col>
      <xdr:colOff>800</xdr:colOff>
      <xdr:row>3</xdr:row>
      <xdr:rowOff>360000</xdr:rowOff>
    </xdr:to>
    <xdr:sp macro="" textlink="">
      <xdr:nvSpPr>
        <xdr:cNvPr id="96" name="Retângulo Arredondado 95">
          <a:extLst>
            <a:ext uri="{FF2B5EF4-FFF2-40B4-BE49-F238E27FC236}">
              <a16:creationId xmlns:a16="http://schemas.microsoft.com/office/drawing/2014/main" id="{00000000-0008-0000-0000-000060000000}"/>
            </a:ext>
          </a:extLst>
        </xdr:cNvPr>
        <xdr:cNvSpPr/>
      </xdr:nvSpPr>
      <xdr:spPr>
        <a:xfrm>
          <a:off x="8616950" y="844550"/>
          <a:ext cx="1728000" cy="360000"/>
        </a:xfrm>
        <a:prstGeom prst="roundRect">
          <a:avLst/>
        </a:prstGeom>
        <a:solidFill>
          <a:srgbClr val="E0E56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Other Subsidiaries </a:t>
          </a:r>
        </a:p>
      </xdr:txBody>
    </xdr:sp>
    <xdr:clientData/>
  </xdr:twoCellAnchor>
  <xdr:twoCellAnchor>
    <xdr:from>
      <xdr:col>1</xdr:col>
      <xdr:colOff>0</xdr:colOff>
      <xdr:row>5</xdr:row>
      <xdr:rowOff>6350</xdr:rowOff>
    </xdr:from>
    <xdr:to>
      <xdr:col>1</xdr:col>
      <xdr:colOff>1728000</xdr:colOff>
      <xdr:row>6</xdr:row>
      <xdr:rowOff>182200</xdr:rowOff>
    </xdr:to>
    <xdr:sp macro="" textlink="">
      <xdr:nvSpPr>
        <xdr:cNvPr id="97" name="Retângulo Arredondado 96">
          <a:hlinkClick xmlns:r="http://schemas.openxmlformats.org/officeDocument/2006/relationships" r:id="rId1"/>
          <a:extLst>
            <a:ext uri="{FF2B5EF4-FFF2-40B4-BE49-F238E27FC236}">
              <a16:creationId xmlns:a16="http://schemas.microsoft.com/office/drawing/2014/main" id="{00000000-0008-0000-0000-000061000000}"/>
            </a:ext>
          </a:extLst>
        </xdr:cNvPr>
        <xdr:cNvSpPr/>
      </xdr:nvSpPr>
      <xdr:spPr>
        <a:xfrm>
          <a:off x="1619250" y="14097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Balance Sheet</a:t>
          </a:r>
        </a:p>
      </xdr:txBody>
    </xdr:sp>
    <xdr:clientData/>
  </xdr:twoCellAnchor>
  <xdr:twoCellAnchor>
    <xdr:from>
      <xdr:col>1</xdr:col>
      <xdr:colOff>0</xdr:colOff>
      <xdr:row>8</xdr:row>
      <xdr:rowOff>0</xdr:rowOff>
    </xdr:from>
    <xdr:to>
      <xdr:col>1</xdr:col>
      <xdr:colOff>1728000</xdr:colOff>
      <xdr:row>9</xdr:row>
      <xdr:rowOff>175850</xdr:rowOff>
    </xdr:to>
    <xdr:sp macro="" textlink="">
      <xdr:nvSpPr>
        <xdr:cNvPr id="101" name="Retângulo Arredondado 100">
          <a:hlinkClick xmlns:r="http://schemas.openxmlformats.org/officeDocument/2006/relationships" r:id="rId2"/>
          <a:extLst>
            <a:ext uri="{FF2B5EF4-FFF2-40B4-BE49-F238E27FC236}">
              <a16:creationId xmlns:a16="http://schemas.microsoft.com/office/drawing/2014/main" id="{00000000-0008-0000-0000-000065000000}"/>
            </a:ext>
          </a:extLst>
        </xdr:cNvPr>
        <xdr:cNvSpPr/>
      </xdr:nvSpPr>
      <xdr:spPr>
        <a:xfrm>
          <a:off x="1619250"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2</xdr:col>
      <xdr:colOff>569595</xdr:colOff>
      <xdr:row>5</xdr:row>
      <xdr:rowOff>0</xdr:rowOff>
    </xdr:from>
    <xdr:to>
      <xdr:col>3</xdr:col>
      <xdr:colOff>1700695</xdr:colOff>
      <xdr:row>6</xdr:row>
      <xdr:rowOff>175850</xdr:rowOff>
    </xdr:to>
    <xdr:sp macro="" textlink="">
      <xdr:nvSpPr>
        <xdr:cNvPr id="104" name="Retângulo Arredondado 103">
          <a:hlinkClick xmlns:r="http://schemas.openxmlformats.org/officeDocument/2006/relationships" r:id="rId3"/>
          <a:extLst>
            <a:ext uri="{FF2B5EF4-FFF2-40B4-BE49-F238E27FC236}">
              <a16:creationId xmlns:a16="http://schemas.microsoft.com/office/drawing/2014/main" id="{00000000-0008-0000-0000-000068000000}"/>
            </a:ext>
          </a:extLst>
        </xdr:cNvPr>
        <xdr:cNvSpPr/>
      </xdr:nvSpPr>
      <xdr:spPr>
        <a:xfrm>
          <a:off x="3922395"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2</xdr:col>
      <xdr:colOff>569595</xdr:colOff>
      <xdr:row>8</xdr:row>
      <xdr:rowOff>0</xdr:rowOff>
    </xdr:from>
    <xdr:to>
      <xdr:col>3</xdr:col>
      <xdr:colOff>1700695</xdr:colOff>
      <xdr:row>9</xdr:row>
      <xdr:rowOff>175850</xdr:rowOff>
    </xdr:to>
    <xdr:sp macro="" textlink="">
      <xdr:nvSpPr>
        <xdr:cNvPr id="107" name="Retângulo Arredondado 106">
          <a:hlinkClick xmlns:r="http://schemas.openxmlformats.org/officeDocument/2006/relationships" r:id="rId4"/>
          <a:extLst>
            <a:ext uri="{FF2B5EF4-FFF2-40B4-BE49-F238E27FC236}">
              <a16:creationId xmlns:a16="http://schemas.microsoft.com/office/drawing/2014/main" id="{00000000-0008-0000-0000-00006B000000}"/>
            </a:ext>
          </a:extLst>
        </xdr:cNvPr>
        <xdr:cNvSpPr/>
      </xdr:nvSpPr>
      <xdr:spPr>
        <a:xfrm>
          <a:off x="3922395"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5</xdr:col>
      <xdr:colOff>0</xdr:colOff>
      <xdr:row>5</xdr:row>
      <xdr:rowOff>0</xdr:rowOff>
    </xdr:from>
    <xdr:to>
      <xdr:col>5</xdr:col>
      <xdr:colOff>1728000</xdr:colOff>
      <xdr:row>6</xdr:row>
      <xdr:rowOff>175850</xdr:rowOff>
    </xdr:to>
    <xdr:sp macro="" textlink="">
      <xdr:nvSpPr>
        <xdr:cNvPr id="109" name="Retângulo Arredondado 108">
          <a:hlinkClick xmlns:r="http://schemas.openxmlformats.org/officeDocument/2006/relationships" r:id="rId5"/>
          <a:extLst>
            <a:ext uri="{FF2B5EF4-FFF2-40B4-BE49-F238E27FC236}">
              <a16:creationId xmlns:a16="http://schemas.microsoft.com/office/drawing/2014/main" id="{00000000-0008-0000-0000-00006D000000}"/>
            </a:ext>
          </a:extLst>
        </xdr:cNvPr>
        <xdr:cNvSpPr/>
      </xdr:nvSpPr>
      <xdr:spPr>
        <a:xfrm>
          <a:off x="6280150"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5</xdr:col>
      <xdr:colOff>0</xdr:colOff>
      <xdr:row>8</xdr:row>
      <xdr:rowOff>0</xdr:rowOff>
    </xdr:from>
    <xdr:to>
      <xdr:col>6</xdr:col>
      <xdr:colOff>3975</xdr:colOff>
      <xdr:row>9</xdr:row>
      <xdr:rowOff>175850</xdr:rowOff>
    </xdr:to>
    <xdr:sp macro="" textlink="">
      <xdr:nvSpPr>
        <xdr:cNvPr id="110" name="Retângulo Arredondado 109">
          <a:hlinkClick xmlns:r="http://schemas.openxmlformats.org/officeDocument/2006/relationships" r:id="rId6"/>
          <a:extLst>
            <a:ext uri="{FF2B5EF4-FFF2-40B4-BE49-F238E27FC236}">
              <a16:creationId xmlns:a16="http://schemas.microsoft.com/office/drawing/2014/main" id="{00000000-0008-0000-0000-00006E000000}"/>
            </a:ext>
          </a:extLst>
        </xdr:cNvPr>
        <xdr:cNvSpPr/>
      </xdr:nvSpPr>
      <xdr:spPr>
        <a:xfrm>
          <a:off x="6000750" y="1990725"/>
          <a:ext cx="1661325"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7</xdr:col>
      <xdr:colOff>9525</xdr:colOff>
      <xdr:row>5</xdr:row>
      <xdr:rowOff>0</xdr:rowOff>
    </xdr:from>
    <xdr:to>
      <xdr:col>8</xdr:col>
      <xdr:colOff>3175</xdr:colOff>
      <xdr:row>6</xdr:row>
      <xdr:rowOff>175850</xdr:rowOff>
    </xdr:to>
    <xdr:sp macro="" textlink="">
      <xdr:nvSpPr>
        <xdr:cNvPr id="112" name="Retângulo Arredondado 111">
          <a:hlinkClick xmlns:r="http://schemas.openxmlformats.org/officeDocument/2006/relationships" r:id="rId7"/>
          <a:extLst>
            <a:ext uri="{FF2B5EF4-FFF2-40B4-BE49-F238E27FC236}">
              <a16:creationId xmlns:a16="http://schemas.microsoft.com/office/drawing/2014/main" id="{00000000-0008-0000-0000-000070000000}"/>
            </a:ext>
          </a:extLst>
        </xdr:cNvPr>
        <xdr:cNvSpPr/>
      </xdr:nvSpPr>
      <xdr:spPr>
        <a:xfrm>
          <a:off x="8239125" y="1419225"/>
          <a:ext cx="1651000"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lt1"/>
              </a:solidFill>
              <a:effectLst/>
              <a:latin typeface="+mn-lt"/>
              <a:ea typeface="+mn-ea"/>
              <a:cs typeface="+mn-cs"/>
            </a:rPr>
            <a:t>P&amp;L COSIF</a:t>
          </a:r>
          <a:endParaRPr lang="pt-BR" sz="1100" b="1"/>
        </a:p>
      </xdr:txBody>
    </xdr:sp>
    <xdr:clientData/>
  </xdr:twoCellAnchor>
  <xdr:twoCellAnchor editAs="oneCell">
    <xdr:from>
      <xdr:col>0</xdr:col>
      <xdr:colOff>6</xdr:colOff>
      <xdr:row>0</xdr:row>
      <xdr:rowOff>0</xdr:rowOff>
    </xdr:from>
    <xdr:to>
      <xdr:col>0</xdr:col>
      <xdr:colOff>1098599</xdr:colOff>
      <xdr:row>1</xdr:row>
      <xdr:rowOff>63750</xdr:rowOff>
    </xdr:to>
    <xdr:pic>
      <xdr:nvPicPr>
        <xdr:cNvPr id="19" name="Imagem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 y="0"/>
          <a:ext cx="1098593" cy="540000"/>
        </a:xfrm>
        <a:prstGeom prst="rect">
          <a:avLst/>
        </a:prstGeom>
      </xdr:spPr>
    </xdr:pic>
    <xdr:clientData/>
  </xdr:twoCellAnchor>
  <xdr:twoCellAnchor>
    <xdr:from>
      <xdr:col>2</xdr:col>
      <xdr:colOff>569595</xdr:colOff>
      <xdr:row>14</xdr:row>
      <xdr:rowOff>22859</xdr:rowOff>
    </xdr:from>
    <xdr:to>
      <xdr:col>3</xdr:col>
      <xdr:colOff>1698881</xdr:colOff>
      <xdr:row>16</xdr:row>
      <xdr:rowOff>20002</xdr:rowOff>
    </xdr:to>
    <xdr:sp macro="" textlink="">
      <xdr:nvSpPr>
        <xdr:cNvPr id="14" name="Retângulo Arredondado 13">
          <a:hlinkClick xmlns:r="http://schemas.openxmlformats.org/officeDocument/2006/relationships" r:id="rId9"/>
          <a:extLst>
            <a:ext uri="{FF2B5EF4-FFF2-40B4-BE49-F238E27FC236}">
              <a16:creationId xmlns:a16="http://schemas.microsoft.com/office/drawing/2014/main" id="{00000000-0008-0000-0000-00000E000000}"/>
            </a:ext>
          </a:extLst>
        </xdr:cNvPr>
        <xdr:cNvSpPr/>
      </xdr:nvSpPr>
      <xdr:spPr>
        <a:xfrm>
          <a:off x="3926024" y="3052716"/>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Complementary</a:t>
          </a:r>
          <a:r>
            <a:rPr lang="pt-BR" sz="1100" b="1" baseline="0"/>
            <a:t> </a:t>
          </a:r>
          <a:endParaRPr lang="pt-BR" sz="1100" b="1"/>
        </a:p>
      </xdr:txBody>
    </xdr:sp>
    <xdr:clientData/>
  </xdr:twoCellAnchor>
  <xdr:twoCellAnchor>
    <xdr:from>
      <xdr:col>1</xdr:col>
      <xdr:colOff>0</xdr:colOff>
      <xdr:row>10</xdr:row>
      <xdr:rowOff>180975</xdr:rowOff>
    </xdr:from>
    <xdr:to>
      <xdr:col>1</xdr:col>
      <xdr:colOff>1728000</xdr:colOff>
      <xdr:row>12</xdr:row>
      <xdr:rowOff>172675</xdr:rowOff>
    </xdr:to>
    <xdr:sp macro="" textlink="">
      <xdr:nvSpPr>
        <xdr:cNvPr id="15" name="Retângulo Arredondado 100">
          <a:hlinkClick xmlns:r="http://schemas.openxmlformats.org/officeDocument/2006/relationships" r:id="rId10"/>
          <a:extLst>
            <a:ext uri="{FF2B5EF4-FFF2-40B4-BE49-F238E27FC236}">
              <a16:creationId xmlns:a16="http://schemas.microsoft.com/office/drawing/2014/main" id="{8742F7E5-2723-41B4-84A0-A0B4D0D3B3D8}"/>
            </a:ext>
          </a:extLst>
        </xdr:cNvPr>
        <xdr:cNvSpPr/>
      </xdr:nvSpPr>
      <xdr:spPr>
        <a:xfrm>
          <a:off x="1619250"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2</xdr:col>
      <xdr:colOff>569595</xdr:colOff>
      <xdr:row>10</xdr:row>
      <xdr:rowOff>180975</xdr:rowOff>
    </xdr:from>
    <xdr:to>
      <xdr:col>3</xdr:col>
      <xdr:colOff>1700695</xdr:colOff>
      <xdr:row>12</xdr:row>
      <xdr:rowOff>172675</xdr:rowOff>
    </xdr:to>
    <xdr:sp macro="" textlink="">
      <xdr:nvSpPr>
        <xdr:cNvPr id="16" name="Retângulo Arredondado 106">
          <a:hlinkClick xmlns:r="http://schemas.openxmlformats.org/officeDocument/2006/relationships" r:id="rId11"/>
          <a:extLst>
            <a:ext uri="{FF2B5EF4-FFF2-40B4-BE49-F238E27FC236}">
              <a16:creationId xmlns:a16="http://schemas.microsoft.com/office/drawing/2014/main" id="{1351B7D7-EF6D-4863-817B-77018DFB4F0B}"/>
            </a:ext>
          </a:extLst>
        </xdr:cNvPr>
        <xdr:cNvSpPr/>
      </xdr:nvSpPr>
      <xdr:spPr>
        <a:xfrm>
          <a:off x="3922395"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7</xdr:col>
      <xdr:colOff>9525</xdr:colOff>
      <xdr:row>8</xdr:row>
      <xdr:rowOff>0</xdr:rowOff>
    </xdr:from>
    <xdr:to>
      <xdr:col>8</xdr:col>
      <xdr:colOff>7150</xdr:colOff>
      <xdr:row>9</xdr:row>
      <xdr:rowOff>182200</xdr:rowOff>
    </xdr:to>
    <xdr:sp macro="" textlink="">
      <xdr:nvSpPr>
        <xdr:cNvPr id="17" name="Retângulo Arredondado 106">
          <a:hlinkClick xmlns:r="http://schemas.openxmlformats.org/officeDocument/2006/relationships" r:id="rId12"/>
          <a:extLst>
            <a:ext uri="{FF2B5EF4-FFF2-40B4-BE49-F238E27FC236}">
              <a16:creationId xmlns:a16="http://schemas.microsoft.com/office/drawing/2014/main" id="{6704EF4D-A9CE-4D37-8D81-C06040F425A0}"/>
            </a:ext>
          </a:extLst>
        </xdr:cNvPr>
        <xdr:cNvSpPr/>
      </xdr:nvSpPr>
      <xdr:spPr>
        <a:xfrm>
          <a:off x="8239125" y="1990725"/>
          <a:ext cx="1654975" cy="3727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1</xdr:col>
      <xdr:colOff>0</xdr:colOff>
      <xdr:row>14</xdr:row>
      <xdr:rowOff>0</xdr:rowOff>
    </xdr:from>
    <xdr:to>
      <xdr:col>1</xdr:col>
      <xdr:colOff>1728000</xdr:colOff>
      <xdr:row>16</xdr:row>
      <xdr:rowOff>146050</xdr:rowOff>
    </xdr:to>
    <xdr:sp macro="" textlink="">
      <xdr:nvSpPr>
        <xdr:cNvPr id="2" name="Retângulo Arredondado 100">
          <a:hlinkClick xmlns:r="http://schemas.openxmlformats.org/officeDocument/2006/relationships" r:id="rId13"/>
          <a:extLst>
            <a:ext uri="{FF2B5EF4-FFF2-40B4-BE49-F238E27FC236}">
              <a16:creationId xmlns:a16="http://schemas.microsoft.com/office/drawing/2014/main" id="{63596B3A-35B3-43A8-BF37-187BE8726C17}"/>
            </a:ext>
          </a:extLst>
        </xdr:cNvPr>
        <xdr:cNvSpPr/>
      </xdr:nvSpPr>
      <xdr:spPr>
        <a:xfrm>
          <a:off x="1619250" y="3060700"/>
          <a:ext cx="1728000" cy="514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Cielo + Cateno</a:t>
          </a:r>
          <a:endParaRPr lang="pt-BR" sz="1100" b="1" baseline="0"/>
        </a:p>
        <a:p>
          <a:pPr algn="ctr"/>
          <a:r>
            <a:rPr lang="pt-BR" sz="1100" b="1"/>
            <a:t>P&amp;L Recurring</a:t>
          </a:r>
        </a:p>
      </xdr:txBody>
    </xdr:sp>
    <xdr:clientData/>
  </xdr:twoCellAnchor>
  <xdr:twoCellAnchor>
    <xdr:from>
      <xdr:col>5</xdr:col>
      <xdr:colOff>6350</xdr:colOff>
      <xdr:row>11</xdr:row>
      <xdr:rowOff>0</xdr:rowOff>
    </xdr:from>
    <xdr:to>
      <xdr:col>6</xdr:col>
      <xdr:colOff>800</xdr:colOff>
      <xdr:row>12</xdr:row>
      <xdr:rowOff>175850</xdr:rowOff>
    </xdr:to>
    <xdr:sp macro="" textlink="">
      <xdr:nvSpPr>
        <xdr:cNvPr id="3" name="Retângulo Arredondado 106">
          <a:hlinkClick xmlns:r="http://schemas.openxmlformats.org/officeDocument/2006/relationships" r:id="rId14"/>
          <a:extLst>
            <a:ext uri="{FF2B5EF4-FFF2-40B4-BE49-F238E27FC236}">
              <a16:creationId xmlns:a16="http://schemas.microsoft.com/office/drawing/2014/main" id="{92812590-94ED-4897-8232-3A970725BB0A}"/>
            </a:ext>
          </a:extLst>
        </xdr:cNvPr>
        <xdr:cNvSpPr/>
      </xdr:nvSpPr>
      <xdr:spPr>
        <a:xfrm>
          <a:off x="6286500" y="25082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xdr:colOff>
      <xdr:row>0</xdr:row>
      <xdr:rowOff>0</xdr:rowOff>
    </xdr:from>
    <xdr:to>
      <xdr:col>0</xdr:col>
      <xdr:colOff>1100127</xdr:colOff>
      <xdr:row>1</xdr:row>
      <xdr:rowOff>61308</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 y="0"/>
          <a:ext cx="1100123" cy="54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1096799</xdr:colOff>
      <xdr:row>1</xdr:row>
      <xdr:rowOff>63750</xdr:rowOff>
    </xdr:to>
    <xdr:pic>
      <xdr:nvPicPr>
        <xdr:cNvPr id="2" name="Imagem 1">
          <a:extLst>
            <a:ext uri="{FF2B5EF4-FFF2-40B4-BE49-F238E27FC236}">
              <a16:creationId xmlns:a16="http://schemas.microsoft.com/office/drawing/2014/main" id="{C07CCAB7-7A88-4EA4-9B4A-5EC813B5B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096793" cy="54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1093784</xdr:colOff>
      <xdr:row>1</xdr:row>
      <xdr:rowOff>64204</xdr:rowOff>
    </xdr:to>
    <xdr:pic>
      <xdr:nvPicPr>
        <xdr:cNvPr id="2" name="Imagem 1">
          <a:extLst>
            <a:ext uri="{FF2B5EF4-FFF2-40B4-BE49-F238E27FC236}">
              <a16:creationId xmlns:a16="http://schemas.microsoft.com/office/drawing/2014/main" id="{F7909D7A-E745-4F70-8E88-12AD12B26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3783" cy="5404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1107378</xdr:colOff>
      <xdr:row>1</xdr:row>
      <xdr:rowOff>64753</xdr:rowOff>
    </xdr:to>
    <xdr:pic>
      <xdr:nvPicPr>
        <xdr:cNvPr id="2" name="Imagem 1">
          <a:extLst>
            <a:ext uri="{FF2B5EF4-FFF2-40B4-BE49-F238E27FC236}">
              <a16:creationId xmlns:a16="http://schemas.microsoft.com/office/drawing/2014/main" id="{E349AD61-1F19-453C-A9D1-104DD2EDB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7372" cy="541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1100510</xdr:colOff>
      <xdr:row>1</xdr:row>
      <xdr:rowOff>61308</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51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1099926</xdr:colOff>
      <xdr:row>1</xdr:row>
      <xdr:rowOff>62655</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9925"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1100519</xdr:colOff>
      <xdr:row>1</xdr:row>
      <xdr:rowOff>61308</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051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2" name="Imagem 1">
          <a:extLst>
            <a:ext uri="{FF2B5EF4-FFF2-40B4-BE49-F238E27FC236}">
              <a16:creationId xmlns:a16="http://schemas.microsoft.com/office/drawing/2014/main" id="{7E2C190B-DA02-4AF0-B2AE-735504306F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1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1096959</xdr:colOff>
      <xdr:row>1</xdr:row>
      <xdr:rowOff>67379</xdr:rowOff>
    </xdr:to>
    <xdr:pic>
      <xdr:nvPicPr>
        <xdr:cNvPr id="2" name="Imagem 1">
          <a:extLst>
            <a:ext uri="{FF2B5EF4-FFF2-40B4-BE49-F238E27FC236}">
              <a16:creationId xmlns:a16="http://schemas.microsoft.com/office/drawing/2014/main" id="{05799EDA-62B6-4709-A2B6-1D9F943781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6958" cy="543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2" name="Imagem 1">
          <a:extLst>
            <a:ext uri="{FF2B5EF4-FFF2-40B4-BE49-F238E27FC236}">
              <a16:creationId xmlns:a16="http://schemas.microsoft.com/office/drawing/2014/main" id="{EDCC8FF9-CF35-4E5F-912C-ADD574507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I20"/>
  <sheetViews>
    <sheetView showGridLines="0" showRowColHeaders="0" tabSelected="1" zoomScaleNormal="100" workbookViewId="0"/>
  </sheetViews>
  <sheetFormatPr defaultColWidth="0" defaultRowHeight="15" zeroHeight="1" x14ac:dyDescent="0.25"/>
  <cols>
    <col min="1" max="1" width="23.140625" customWidth="1"/>
    <col min="2" max="2" width="24.85546875" bestFit="1" customWidth="1"/>
    <col min="3" max="3" width="8.5703125" customWidth="1"/>
    <col min="4" max="4" width="24.85546875" customWidth="1"/>
    <col min="5" max="5" width="8.5703125" customWidth="1"/>
    <col min="6" max="6" width="24.85546875" customWidth="1"/>
    <col min="7" max="7" width="8.5703125" customWidth="1"/>
    <col min="8" max="8" width="24.85546875" customWidth="1"/>
    <col min="9" max="9" width="8.5703125" customWidth="1"/>
  </cols>
  <sheetData>
    <row r="1" spans="1:9" ht="37.5" customHeight="1" x14ac:dyDescent="0.25">
      <c r="A1" s="5"/>
      <c r="B1" s="5"/>
      <c r="C1" s="5"/>
      <c r="D1" s="5"/>
      <c r="E1" s="5"/>
      <c r="F1" s="5"/>
      <c r="G1" s="5"/>
      <c r="H1" s="5"/>
      <c r="I1" s="5"/>
    </row>
    <row r="2" spans="1:9" x14ac:dyDescent="0.25"/>
    <row r="3" spans="1:9" x14ac:dyDescent="0.25"/>
    <row r="4" spans="1:9" s="29" customFormat="1" ht="29.45" customHeight="1" x14ac:dyDescent="0.3">
      <c r="A4"/>
      <c r="B4" s="30"/>
      <c r="C4" s="30"/>
      <c r="D4" s="30"/>
      <c r="E4" s="30"/>
      <c r="F4" s="30"/>
      <c r="G4" s="30"/>
      <c r="H4" s="30"/>
      <c r="I4" s="30"/>
    </row>
    <row r="5" spans="1:9" x14ac:dyDescent="0.25"/>
    <row r="6" spans="1:9" x14ac:dyDescent="0.25">
      <c r="B6" s="103"/>
      <c r="D6" s="103"/>
      <c r="F6" s="103"/>
      <c r="H6" s="103"/>
    </row>
    <row r="7" spans="1:9" x14ac:dyDescent="0.25">
      <c r="B7" s="103"/>
      <c r="D7" s="103"/>
      <c r="F7" s="103"/>
      <c r="H7" s="103"/>
    </row>
    <row r="8" spans="1:9" x14ac:dyDescent="0.25"/>
    <row r="9" spans="1:9" x14ac:dyDescent="0.25">
      <c r="B9" s="103"/>
      <c r="D9" s="103"/>
      <c r="F9" s="103"/>
      <c r="H9" s="103"/>
    </row>
    <row r="10" spans="1:9" x14ac:dyDescent="0.25">
      <c r="B10" s="103"/>
      <c r="D10" s="103"/>
      <c r="F10" s="103"/>
      <c r="H10" s="103"/>
    </row>
    <row r="11" spans="1:9" x14ac:dyDescent="0.25"/>
    <row r="12" spans="1:9" x14ac:dyDescent="0.25">
      <c r="B12" s="103"/>
      <c r="D12" s="103"/>
      <c r="F12" s="103"/>
    </row>
    <row r="13" spans="1:9" x14ac:dyDescent="0.25">
      <c r="B13" s="103"/>
      <c r="D13" s="103"/>
      <c r="F13" s="103"/>
    </row>
    <row r="14" spans="1:9" x14ac:dyDescent="0.25"/>
    <row r="15" spans="1:9" x14ac:dyDescent="0.25">
      <c r="B15" s="103"/>
      <c r="D15" s="103"/>
    </row>
    <row r="16" spans="1:9" ht="14.45" customHeight="1" x14ac:dyDescent="0.25">
      <c r="B16" s="103"/>
      <c r="D16" s="103"/>
    </row>
    <row r="17" spans="2:8" x14ac:dyDescent="0.25"/>
    <row r="18" spans="2:8" x14ac:dyDescent="0.25"/>
    <row r="19" spans="2:8" x14ac:dyDescent="0.25">
      <c r="B19" s="33"/>
      <c r="H19" s="43"/>
    </row>
    <row r="20" spans="2:8" x14ac:dyDescent="0.25">
      <c r="B20" s="33"/>
    </row>
  </sheetData>
  <mergeCells count="13">
    <mergeCell ref="B6:B7"/>
    <mergeCell ref="B9:B10"/>
    <mergeCell ref="B12:B13"/>
    <mergeCell ref="B15:B16"/>
    <mergeCell ref="H6:H7"/>
    <mergeCell ref="H9:H10"/>
    <mergeCell ref="D6:D7"/>
    <mergeCell ref="D9:D10"/>
    <mergeCell ref="D12:D13"/>
    <mergeCell ref="F6:F7"/>
    <mergeCell ref="F9:F10"/>
    <mergeCell ref="F12:F13"/>
    <mergeCell ref="D15:D16"/>
  </mergeCells>
  <pageMargins left="0.511811024" right="0.511811024" top="0.78740157499999996" bottom="0.78740157499999996" header="0.31496062000000002" footer="0.3149606200000000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tabColor rgb="FF00B0F0"/>
  </sheetPr>
  <dimension ref="A1:AA39"/>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A5" sqref="AA5"/>
    </sheetView>
  </sheetViews>
  <sheetFormatPr defaultRowHeight="15" x14ac:dyDescent="0.25"/>
  <cols>
    <col min="1" max="1" width="45.7109375" customWidth="1"/>
    <col min="2" max="24" width="5.7109375" customWidth="1"/>
    <col min="25" max="27" width="6.140625" customWidth="1"/>
  </cols>
  <sheetData>
    <row r="1" spans="1:27" ht="37.5" customHeight="1" x14ac:dyDescent="0.25">
      <c r="A1" s="32" t="s">
        <v>2</v>
      </c>
      <c r="B1" s="5"/>
      <c r="C1" s="5"/>
      <c r="D1" s="5"/>
      <c r="E1" s="5"/>
      <c r="F1" s="5"/>
      <c r="G1" s="5"/>
      <c r="H1" s="5"/>
      <c r="I1" s="5"/>
      <c r="J1" s="5"/>
      <c r="K1" s="5"/>
      <c r="L1" s="5"/>
      <c r="M1" s="5"/>
      <c r="N1" s="5"/>
      <c r="O1" s="5"/>
      <c r="P1" s="5"/>
      <c r="Q1" s="5"/>
      <c r="R1" s="5"/>
      <c r="S1" s="5"/>
      <c r="T1" s="58"/>
      <c r="U1" s="58"/>
      <c r="V1" s="58"/>
      <c r="W1" s="58"/>
      <c r="X1" s="58"/>
      <c r="Y1" s="58"/>
      <c r="Z1" s="58"/>
      <c r="AA1" s="58"/>
    </row>
    <row r="2" spans="1:27" ht="14.45" customHeight="1" x14ac:dyDescent="0.3">
      <c r="A2" s="2"/>
      <c r="B2" s="2"/>
      <c r="C2" s="2"/>
      <c r="D2" s="2"/>
      <c r="E2" s="2"/>
      <c r="F2" s="2"/>
      <c r="G2" s="2"/>
      <c r="H2" s="2"/>
      <c r="I2" s="2"/>
      <c r="J2" s="2"/>
      <c r="K2" s="2"/>
      <c r="L2" s="2"/>
      <c r="M2" s="2"/>
      <c r="N2" s="2"/>
      <c r="O2" s="2"/>
      <c r="P2" s="2"/>
      <c r="Q2" s="2"/>
      <c r="R2" s="2"/>
      <c r="T2" s="2"/>
      <c r="U2" s="2"/>
      <c r="V2" s="2"/>
      <c r="W2" s="2"/>
      <c r="X2" s="2"/>
    </row>
    <row r="3" spans="1:27" ht="14.45" hidden="1" customHeight="1" x14ac:dyDescent="0.3">
      <c r="A3" s="3" t="s">
        <v>133</v>
      </c>
      <c r="B3" s="2"/>
      <c r="C3" s="2"/>
      <c r="D3" s="2"/>
      <c r="E3" s="13"/>
      <c r="F3" s="2"/>
      <c r="G3" s="2"/>
      <c r="H3" s="2"/>
      <c r="I3" s="2"/>
      <c r="J3" s="2"/>
      <c r="K3" s="2"/>
      <c r="L3" s="2"/>
      <c r="M3" s="2"/>
      <c r="N3" s="2"/>
      <c r="O3" s="2"/>
      <c r="P3" s="2"/>
      <c r="Q3" s="2"/>
      <c r="R3" s="2"/>
    </row>
    <row r="4" spans="1:27" ht="14.45" hidden="1" customHeight="1" x14ac:dyDescent="0.3">
      <c r="A4" s="2"/>
      <c r="B4" s="13"/>
      <c r="C4" s="2"/>
      <c r="D4" s="2"/>
      <c r="E4" s="13"/>
      <c r="F4" s="6"/>
      <c r="G4" s="6"/>
      <c r="H4" s="2"/>
      <c r="I4" s="2"/>
      <c r="J4" s="2"/>
      <c r="K4" s="2"/>
      <c r="L4" s="2"/>
      <c r="M4" s="2"/>
      <c r="N4" s="2"/>
      <c r="O4" s="2"/>
      <c r="P4" s="2"/>
      <c r="Q4" s="2"/>
      <c r="R4" s="2"/>
    </row>
    <row r="5" spans="1:27" ht="14.45" customHeight="1" x14ac:dyDescent="0.25">
      <c r="A5" s="17" t="s">
        <v>184</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row>
    <row r="6" spans="1:27" x14ac:dyDescent="0.25">
      <c r="A6" s="11" t="s">
        <v>95</v>
      </c>
      <c r="B6" s="12">
        <v>717.39356626999995</v>
      </c>
      <c r="C6" s="12">
        <v>742.2</v>
      </c>
      <c r="D6" s="12">
        <v>784.6</v>
      </c>
      <c r="E6" s="12">
        <v>788.3</v>
      </c>
      <c r="F6" s="12">
        <v>724.7</v>
      </c>
      <c r="G6" s="12">
        <v>745.8</v>
      </c>
      <c r="H6" s="12">
        <v>772.7</v>
      </c>
      <c r="I6" s="12">
        <v>875.1</v>
      </c>
      <c r="J6" s="12">
        <v>727.7</v>
      </c>
      <c r="K6" s="12">
        <v>562.29999999999995</v>
      </c>
      <c r="L6" s="12">
        <v>754.9</v>
      </c>
      <c r="M6" s="12">
        <v>907.6</v>
      </c>
      <c r="N6" s="12">
        <v>783.5</v>
      </c>
      <c r="O6" s="12">
        <v>854.9</v>
      </c>
      <c r="P6" s="12">
        <v>1006.8</v>
      </c>
      <c r="Q6" s="12">
        <v>1115.5999999999999</v>
      </c>
      <c r="R6" s="12">
        <v>1009.7</v>
      </c>
      <c r="S6" s="12">
        <v>1107.7</v>
      </c>
      <c r="T6" s="12">
        <v>1126.9000000000001</v>
      </c>
      <c r="U6" s="12">
        <v>1201.0999999999999</v>
      </c>
      <c r="V6" s="12">
        <v>1124.5</v>
      </c>
      <c r="W6" s="78">
        <v>1136.5999999999999</v>
      </c>
      <c r="X6" s="78">
        <v>1180.5999999999999</v>
      </c>
      <c r="Y6" s="78">
        <v>1274.2</v>
      </c>
      <c r="Z6" s="78">
        <v>1168.9000000000001</v>
      </c>
      <c r="AA6" s="78">
        <v>1191.5</v>
      </c>
    </row>
    <row r="7" spans="1:27" x14ac:dyDescent="0.25">
      <c r="A7" s="7" t="s">
        <v>96</v>
      </c>
      <c r="B7" s="8">
        <v>-96.704652749999994</v>
      </c>
      <c r="C7" s="8">
        <v>-83.5</v>
      </c>
      <c r="D7" s="8">
        <v>-87.8</v>
      </c>
      <c r="E7" s="8">
        <v>-87.2</v>
      </c>
      <c r="F7" s="8">
        <v>-80.2</v>
      </c>
      <c r="G7" s="8">
        <v>-82.5</v>
      </c>
      <c r="H7" s="8">
        <v>-85.5</v>
      </c>
      <c r="I7" s="8">
        <v>-96.8</v>
      </c>
      <c r="J7" s="8">
        <v>-80.5</v>
      </c>
      <c r="K7" s="8">
        <v>-62.300000000000004</v>
      </c>
      <c r="L7" s="8">
        <v>-83.5</v>
      </c>
      <c r="M7" s="8">
        <v>-103.8</v>
      </c>
      <c r="N7" s="8">
        <v>-103.8</v>
      </c>
      <c r="O7" s="8">
        <v>-123</v>
      </c>
      <c r="P7" s="8">
        <v>-142.30000000000001</v>
      </c>
      <c r="Q7" s="8">
        <v>-153.80000000000001</v>
      </c>
      <c r="R7" s="8">
        <v>-142.5</v>
      </c>
      <c r="S7" s="8">
        <v>-135.4</v>
      </c>
      <c r="T7" s="8">
        <v>-108.9</v>
      </c>
      <c r="U7" s="8">
        <v>-124.39999999999999</v>
      </c>
      <c r="V7" s="8">
        <v>-132.30000000000001</v>
      </c>
      <c r="W7" s="87">
        <v>-129.5</v>
      </c>
      <c r="X7" s="87">
        <v>-130.6</v>
      </c>
      <c r="Y7" s="87">
        <v>-141</v>
      </c>
      <c r="Z7" s="87">
        <v>-129.30000000000001</v>
      </c>
      <c r="AA7" s="87">
        <v>-131.9</v>
      </c>
    </row>
    <row r="8" spans="1:27" x14ac:dyDescent="0.25">
      <c r="A8" s="11" t="s">
        <v>97</v>
      </c>
      <c r="B8" s="12">
        <v>620.68891351999991</v>
      </c>
      <c r="C8" s="12">
        <v>658.7</v>
      </c>
      <c r="D8" s="12">
        <v>696.80000000000007</v>
      </c>
      <c r="E8" s="12">
        <v>701.09999999999991</v>
      </c>
      <c r="F8" s="12">
        <v>644.5</v>
      </c>
      <c r="G8" s="12">
        <v>663.3</v>
      </c>
      <c r="H8" s="12">
        <v>687.2</v>
      </c>
      <c r="I8" s="12">
        <v>778.30000000000007</v>
      </c>
      <c r="J8" s="12">
        <v>647.20000000000005</v>
      </c>
      <c r="K8" s="12">
        <v>499.99999999999994</v>
      </c>
      <c r="L8" s="12">
        <v>671.4</v>
      </c>
      <c r="M8" s="12">
        <v>803.80000000000007</v>
      </c>
      <c r="N8" s="12">
        <v>679.7</v>
      </c>
      <c r="O8" s="12">
        <v>731.9</v>
      </c>
      <c r="P8" s="12">
        <v>864.5</v>
      </c>
      <c r="Q8" s="12">
        <v>961.8</v>
      </c>
      <c r="R8" s="12">
        <f>SUM(R6:R7)</f>
        <v>867.2</v>
      </c>
      <c r="S8" s="12">
        <f>SUM(S6:S7)</f>
        <v>972.30000000000007</v>
      </c>
      <c r="T8" s="12">
        <f>SUM(T6:T7)</f>
        <v>1018.0000000000001</v>
      </c>
      <c r="U8" s="12">
        <f>SUM(U6:U7)</f>
        <v>1076.6999999999998</v>
      </c>
      <c r="V8" s="12">
        <v>992.2</v>
      </c>
      <c r="W8" s="78">
        <v>1007.0999999999999</v>
      </c>
      <c r="X8" s="78">
        <v>1050</v>
      </c>
      <c r="Y8" s="78">
        <v>1133.2</v>
      </c>
      <c r="Z8" s="78">
        <v>1039.6000000000001</v>
      </c>
      <c r="AA8" s="78">
        <v>1059.5999999999999</v>
      </c>
    </row>
    <row r="9" spans="1:27" x14ac:dyDescent="0.25">
      <c r="A9" s="14" t="s">
        <v>98</v>
      </c>
      <c r="B9" s="15">
        <v>-367.61710239000001</v>
      </c>
      <c r="C9" s="15">
        <v>-394.8</v>
      </c>
      <c r="D9" s="15">
        <v>-401.29999999999995</v>
      </c>
      <c r="E9" s="15">
        <v>-414.79999999999995</v>
      </c>
      <c r="F9" s="15">
        <v>-415.6</v>
      </c>
      <c r="G9" s="15">
        <v>-405.2</v>
      </c>
      <c r="H9" s="15">
        <v>-423.29999999999995</v>
      </c>
      <c r="I9" s="15">
        <v>-429</v>
      </c>
      <c r="J9" s="15">
        <v>-432.9</v>
      </c>
      <c r="K9" s="15">
        <v>-366.5</v>
      </c>
      <c r="L9" s="15">
        <v>-443</v>
      </c>
      <c r="M9" s="15">
        <v>-441.49999999999994</v>
      </c>
      <c r="N9" s="15">
        <v>-471.3</v>
      </c>
      <c r="O9" s="15">
        <v>-485.4</v>
      </c>
      <c r="P9" s="15">
        <v>-570.4</v>
      </c>
      <c r="Q9" s="15">
        <v>-541.29999999999995</v>
      </c>
      <c r="R9" s="15">
        <f t="shared" ref="R9:X9" si="0">SUM(R10:R11)</f>
        <v>-536.1</v>
      </c>
      <c r="S9" s="15">
        <f t="shared" si="0"/>
        <v>-579.4</v>
      </c>
      <c r="T9" s="15">
        <f t="shared" si="0"/>
        <v>-577.1</v>
      </c>
      <c r="U9" s="15">
        <f t="shared" si="0"/>
        <v>-587.79999999999995</v>
      </c>
      <c r="V9" s="15">
        <f t="shared" si="0"/>
        <v>-536.29999999999995</v>
      </c>
      <c r="W9" s="80">
        <f t="shared" si="0"/>
        <v>-558.29999999999995</v>
      </c>
      <c r="X9" s="80">
        <f t="shared" si="0"/>
        <v>-590.5</v>
      </c>
      <c r="Y9" s="80">
        <f t="shared" ref="Y9:AA9" si="1">SUM(Y10:Y11)</f>
        <v>-622.1</v>
      </c>
      <c r="Z9" s="80">
        <f t="shared" si="1"/>
        <v>-619.79999999999995</v>
      </c>
      <c r="AA9" s="80">
        <f t="shared" si="1"/>
        <v>-643.4</v>
      </c>
    </row>
    <row r="10" spans="1:27" x14ac:dyDescent="0.25">
      <c r="A10" s="16" t="s">
        <v>99</v>
      </c>
      <c r="B10" s="8">
        <v>-271.18376907000004</v>
      </c>
      <c r="C10" s="8">
        <v>-298.39999999999998</v>
      </c>
      <c r="D10" s="8">
        <v>-304.89999999999998</v>
      </c>
      <c r="E10" s="8">
        <v>-318.39999999999998</v>
      </c>
      <c r="F10" s="8">
        <v>-319.20000000000005</v>
      </c>
      <c r="G10" s="8">
        <v>-308.39999999999998</v>
      </c>
      <c r="H10" s="8">
        <v>-326.7</v>
      </c>
      <c r="I10" s="8">
        <v>-332.4</v>
      </c>
      <c r="J10" s="8">
        <v>-336.2</v>
      </c>
      <c r="K10" s="8">
        <v>-269.60000000000002</v>
      </c>
      <c r="L10" s="8">
        <v>-346.1</v>
      </c>
      <c r="M10" s="8">
        <v>-344.59999999999997</v>
      </c>
      <c r="N10" s="8">
        <v>-374.3</v>
      </c>
      <c r="O10" s="8">
        <v>-388.4</v>
      </c>
      <c r="P10" s="8">
        <v>-473.4</v>
      </c>
      <c r="Q10" s="8">
        <v>-444.5</v>
      </c>
      <c r="R10" s="8">
        <v>-439.5</v>
      </c>
      <c r="S10" s="8">
        <v>-482.8</v>
      </c>
      <c r="T10" s="8">
        <v>-480.5</v>
      </c>
      <c r="U10" s="8">
        <v>-491.3</v>
      </c>
      <c r="V10" s="8">
        <v>-439.7</v>
      </c>
      <c r="W10" s="87">
        <v>-461.7</v>
      </c>
      <c r="X10" s="87">
        <v>-493.9</v>
      </c>
      <c r="Y10" s="87">
        <v>-525.6</v>
      </c>
      <c r="Z10" s="87">
        <v>-523.29999999999995</v>
      </c>
      <c r="AA10" s="87">
        <v>-546.9</v>
      </c>
    </row>
    <row r="11" spans="1:27" x14ac:dyDescent="0.25">
      <c r="A11" s="16" t="s">
        <v>100</v>
      </c>
      <c r="B11" s="8">
        <v>-96.433333320000003</v>
      </c>
      <c r="C11" s="8">
        <v>-96.4</v>
      </c>
      <c r="D11" s="8">
        <v>-96.4</v>
      </c>
      <c r="E11" s="8">
        <v>-96.4</v>
      </c>
      <c r="F11" s="8">
        <v>-96.4</v>
      </c>
      <c r="G11" s="8">
        <v>-96.8</v>
      </c>
      <c r="H11" s="8">
        <v>-96.6</v>
      </c>
      <c r="I11" s="8">
        <v>-96.6</v>
      </c>
      <c r="J11" s="8">
        <v>-96.7</v>
      </c>
      <c r="K11" s="8">
        <v>-96.9</v>
      </c>
      <c r="L11" s="8">
        <v>-96.9</v>
      </c>
      <c r="M11" s="8">
        <v>-96.9</v>
      </c>
      <c r="N11" s="8">
        <v>-97</v>
      </c>
      <c r="O11" s="8">
        <v>-97</v>
      </c>
      <c r="P11" s="8">
        <v>-97</v>
      </c>
      <c r="Q11" s="8">
        <v>-96.8</v>
      </c>
      <c r="R11" s="8">
        <v>-96.6</v>
      </c>
      <c r="S11" s="8">
        <v>-96.6</v>
      </c>
      <c r="T11" s="8">
        <v>-96.6</v>
      </c>
      <c r="U11" s="8">
        <v>-96.5</v>
      </c>
      <c r="V11" s="8">
        <v>-96.6</v>
      </c>
      <c r="W11" s="87">
        <v>-96.6</v>
      </c>
      <c r="X11" s="87">
        <v>-96.6</v>
      </c>
      <c r="Y11" s="87">
        <v>-96.5</v>
      </c>
      <c r="Z11" s="87">
        <v>-96.5</v>
      </c>
      <c r="AA11" s="87">
        <v>-96.5</v>
      </c>
    </row>
    <row r="12" spans="1:27" x14ac:dyDescent="0.25">
      <c r="A12" s="11" t="s">
        <v>101</v>
      </c>
      <c r="B12" s="12">
        <v>253.07181112999987</v>
      </c>
      <c r="C12" s="12">
        <v>263.90000000000009</v>
      </c>
      <c r="D12" s="12">
        <v>295.50000000000011</v>
      </c>
      <c r="E12" s="12">
        <v>286.29999999999995</v>
      </c>
      <c r="F12" s="12">
        <v>228.89999999999998</v>
      </c>
      <c r="G12" s="12">
        <v>258.09999999999997</v>
      </c>
      <c r="H12" s="12">
        <v>263.90000000000009</v>
      </c>
      <c r="I12" s="12">
        <v>349.30000000000007</v>
      </c>
      <c r="J12" s="12">
        <v>214.30000000000007</v>
      </c>
      <c r="K12" s="12">
        <v>133.49999999999991</v>
      </c>
      <c r="L12" s="12">
        <v>228.39999999999995</v>
      </c>
      <c r="M12" s="12">
        <v>362.30000000000007</v>
      </c>
      <c r="N12" s="12">
        <v>208.40000000000003</v>
      </c>
      <c r="O12" s="12">
        <v>246.49999999999994</v>
      </c>
      <c r="P12" s="12">
        <v>294.10000000000002</v>
      </c>
      <c r="Q12" s="12">
        <v>420.5</v>
      </c>
      <c r="R12" s="12">
        <f t="shared" ref="R12:X12" si="2">SUM(R8:R9)</f>
        <v>331.1</v>
      </c>
      <c r="S12" s="12">
        <f t="shared" si="2"/>
        <v>392.90000000000009</v>
      </c>
      <c r="T12" s="12">
        <f t="shared" si="2"/>
        <v>440.90000000000009</v>
      </c>
      <c r="U12" s="12">
        <f t="shared" si="2"/>
        <v>488.89999999999986</v>
      </c>
      <c r="V12" s="12">
        <f t="shared" si="2"/>
        <v>455.90000000000009</v>
      </c>
      <c r="W12" s="78">
        <f t="shared" si="2"/>
        <v>448.79999999999995</v>
      </c>
      <c r="X12" s="78">
        <f t="shared" si="2"/>
        <v>459.5</v>
      </c>
      <c r="Y12" s="78">
        <f t="shared" ref="Y12:AA12" si="3">SUM(Y8:Y9)</f>
        <v>511.1</v>
      </c>
      <c r="Z12" s="78">
        <f t="shared" si="3"/>
        <v>419.80000000000018</v>
      </c>
      <c r="AA12" s="78">
        <f t="shared" si="3"/>
        <v>416.19999999999993</v>
      </c>
    </row>
    <row r="13" spans="1:27" x14ac:dyDescent="0.25">
      <c r="A13" s="14" t="s">
        <v>102</v>
      </c>
      <c r="B13" s="15">
        <v>-27.755137290000004</v>
      </c>
      <c r="C13" s="15">
        <v>-27.5</v>
      </c>
      <c r="D13" s="15">
        <v>-32</v>
      </c>
      <c r="E13" s="15">
        <v>-37.1</v>
      </c>
      <c r="F13" s="15">
        <v>-50.400000000000006</v>
      </c>
      <c r="G13" s="15">
        <v>-43.1</v>
      </c>
      <c r="H13" s="15">
        <v>-45.5</v>
      </c>
      <c r="I13" s="15">
        <v>-48.2</v>
      </c>
      <c r="J13" s="15">
        <v>-52.7</v>
      </c>
      <c r="K13" s="15">
        <v>-69.5</v>
      </c>
      <c r="L13" s="15">
        <v>-122.5</v>
      </c>
      <c r="M13" s="15">
        <v>-49.9</v>
      </c>
      <c r="N13" s="15">
        <f t="shared" ref="N13:R13" si="4">SUM(N14:N17)</f>
        <v>-92.5</v>
      </c>
      <c r="O13" s="15">
        <f t="shared" si="4"/>
        <v>-46.6</v>
      </c>
      <c r="P13" s="15">
        <f t="shared" si="4"/>
        <v>-30.099999999999998</v>
      </c>
      <c r="Q13" s="15">
        <f t="shared" si="4"/>
        <v>-94.600000000000009</v>
      </c>
      <c r="R13" s="15">
        <f t="shared" si="4"/>
        <v>-41.2</v>
      </c>
      <c r="S13" s="15">
        <f>SUM(S14:S17)</f>
        <v>-58.5</v>
      </c>
      <c r="T13" s="15">
        <f>SUM(T14:T17)</f>
        <v>-74.399999999999991</v>
      </c>
      <c r="U13" s="15">
        <f>SUM(U14:U17)</f>
        <v>-55.400000000000006</v>
      </c>
      <c r="V13" s="15">
        <f>SUM(V14:V17)</f>
        <v>-54.599999999999994</v>
      </c>
      <c r="W13" s="80">
        <f>SUM(W14:W17)</f>
        <v>114.1</v>
      </c>
      <c r="X13" s="80">
        <f t="shared" ref="X13" si="5">SUM(X14:X17)</f>
        <v>-51.3</v>
      </c>
      <c r="Y13" s="80">
        <f t="shared" ref="Y13" si="6">SUM(Y14:Y17)</f>
        <v>-58.5</v>
      </c>
      <c r="Z13" s="80">
        <f>SUM(Z14:Z17)</f>
        <v>-55.9</v>
      </c>
      <c r="AA13" s="80">
        <f t="shared" ref="AA13" si="7">SUM(AA14:AA17)</f>
        <v>-56.7</v>
      </c>
    </row>
    <row r="14" spans="1:27" x14ac:dyDescent="0.25">
      <c r="A14" s="16" t="s">
        <v>103</v>
      </c>
      <c r="B14" s="8">
        <v>-15.705485030000002</v>
      </c>
      <c r="C14" s="8">
        <v>-16.8</v>
      </c>
      <c r="D14" s="8">
        <v>-16.8</v>
      </c>
      <c r="E14" s="8">
        <v>-17.7</v>
      </c>
      <c r="F14" s="8">
        <v>-17.8</v>
      </c>
      <c r="G14" s="8">
        <v>-17.100000000000001</v>
      </c>
      <c r="H14" s="8">
        <v>-18</v>
      </c>
      <c r="I14" s="8">
        <v>-18.7</v>
      </c>
      <c r="J14" s="8">
        <v>-18.2</v>
      </c>
      <c r="K14" s="8">
        <v>-18.2</v>
      </c>
      <c r="L14" s="8">
        <v>-19.899999999999999</v>
      </c>
      <c r="M14" s="8">
        <v>-19.3</v>
      </c>
      <c r="N14" s="8">
        <v>-17.3</v>
      </c>
      <c r="O14" s="8">
        <v>-18.7</v>
      </c>
      <c r="P14" s="8">
        <v>-17.399999999999999</v>
      </c>
      <c r="Q14" s="8">
        <v>-23.1</v>
      </c>
      <c r="R14" s="8">
        <v>-19.7</v>
      </c>
      <c r="S14" s="8">
        <v>-19</v>
      </c>
      <c r="T14" s="8">
        <v>-22.4</v>
      </c>
      <c r="U14" s="8">
        <v>-28.2</v>
      </c>
      <c r="V14" s="8">
        <v>-27.1</v>
      </c>
      <c r="W14" s="87">
        <v>-24.5</v>
      </c>
      <c r="X14" s="87">
        <v>-27.9</v>
      </c>
      <c r="Y14" s="87">
        <v>-31.3</v>
      </c>
      <c r="Z14" s="87">
        <v>-30.5</v>
      </c>
      <c r="AA14" s="87">
        <v>-33.6</v>
      </c>
    </row>
    <row r="15" spans="1:27" x14ac:dyDescent="0.25">
      <c r="A15" s="20" t="s">
        <v>104</v>
      </c>
      <c r="B15" s="19">
        <v>-3.8469207500000002</v>
      </c>
      <c r="C15" s="19">
        <v>-4.5</v>
      </c>
      <c r="D15" s="19">
        <v>-6.2</v>
      </c>
      <c r="E15" s="19">
        <v>-8.1999999999999993</v>
      </c>
      <c r="F15" s="19">
        <v>-11.7</v>
      </c>
      <c r="G15" s="19">
        <v>-11</v>
      </c>
      <c r="H15" s="19">
        <v>-7.3999999999999995</v>
      </c>
      <c r="I15" s="19">
        <v>-10.6</v>
      </c>
      <c r="J15" s="19">
        <v>-7</v>
      </c>
      <c r="K15" s="19">
        <v>-7.2</v>
      </c>
      <c r="L15" s="19">
        <v>-7.7</v>
      </c>
      <c r="M15" s="19">
        <v>-11.2</v>
      </c>
      <c r="N15" s="19">
        <v>-6.5</v>
      </c>
      <c r="O15" s="19">
        <v>-7.3</v>
      </c>
      <c r="P15" s="19">
        <v>-4.4000000000000004</v>
      </c>
      <c r="Q15" s="19">
        <v>-5.2</v>
      </c>
      <c r="R15" s="55">
        <v>-5.9</v>
      </c>
      <c r="S15" s="55">
        <v>-3.7</v>
      </c>
      <c r="T15" s="55">
        <v>-6.2</v>
      </c>
      <c r="U15" s="55">
        <v>-6.4</v>
      </c>
      <c r="V15" s="55">
        <v>-5.8</v>
      </c>
      <c r="W15" s="94">
        <v>-12.5</v>
      </c>
      <c r="X15" s="94">
        <v>-9.1</v>
      </c>
      <c r="Y15" s="94">
        <v>-8</v>
      </c>
      <c r="Z15" s="94">
        <v>-6.9</v>
      </c>
      <c r="AA15" s="94">
        <v>-5.3</v>
      </c>
    </row>
    <row r="16" spans="1:27" x14ac:dyDescent="0.25">
      <c r="A16" s="16" t="s">
        <v>105</v>
      </c>
      <c r="B16" s="8">
        <v>-0.34146477000000003</v>
      </c>
      <c r="C16" s="8">
        <v>-0.1</v>
      </c>
      <c r="D16" s="8">
        <v>-0.8</v>
      </c>
      <c r="E16" s="8">
        <v>-2.1</v>
      </c>
      <c r="F16" s="8">
        <v>-0.8</v>
      </c>
      <c r="G16" s="8">
        <v>-1.1000000000000001</v>
      </c>
      <c r="H16" s="8">
        <v>-0.7</v>
      </c>
      <c r="I16" s="8">
        <v>0.2</v>
      </c>
      <c r="J16" s="8">
        <v>-0.1</v>
      </c>
      <c r="K16" s="8">
        <v>-0.1</v>
      </c>
      <c r="L16" s="8">
        <v>0.1</v>
      </c>
      <c r="M16" s="8">
        <v>-0.1</v>
      </c>
      <c r="N16" s="8">
        <v>-0.1</v>
      </c>
      <c r="O16" s="8">
        <v>-0.1</v>
      </c>
      <c r="P16" s="8">
        <v>-0.1</v>
      </c>
      <c r="Q16" s="8">
        <v>-0.1</v>
      </c>
      <c r="R16" s="8">
        <v>0</v>
      </c>
      <c r="S16" s="8">
        <v>0</v>
      </c>
      <c r="T16" s="8">
        <v>0</v>
      </c>
      <c r="U16" s="8">
        <v>0</v>
      </c>
      <c r="V16" s="8">
        <v>0</v>
      </c>
      <c r="W16" s="87">
        <v>0</v>
      </c>
      <c r="X16" s="87">
        <v>0</v>
      </c>
      <c r="Y16" s="87">
        <v>0</v>
      </c>
      <c r="Z16" s="87">
        <v>0</v>
      </c>
      <c r="AA16" s="87">
        <v>0</v>
      </c>
    </row>
    <row r="17" spans="1:27" x14ac:dyDescent="0.25">
      <c r="A17" s="16" t="s">
        <v>106</v>
      </c>
      <c r="B17" s="8">
        <v>-7.8612667399999996</v>
      </c>
      <c r="C17" s="8">
        <v>-6.1</v>
      </c>
      <c r="D17" s="8">
        <v>-8.1999999999999993</v>
      </c>
      <c r="E17" s="8">
        <v>-9.1</v>
      </c>
      <c r="F17" s="8">
        <v>-20.100000000000001</v>
      </c>
      <c r="G17" s="8">
        <v>-13.9</v>
      </c>
      <c r="H17" s="8">
        <v>-19.399999999999999</v>
      </c>
      <c r="I17" s="8">
        <v>-19.100000000000001</v>
      </c>
      <c r="J17" s="8">
        <v>-27.4</v>
      </c>
      <c r="K17" s="8">
        <v>-44</v>
      </c>
      <c r="L17" s="8">
        <v>-95</v>
      </c>
      <c r="M17" s="8">
        <v>-19.3</v>
      </c>
      <c r="N17" s="8">
        <v>-68.599999999999994</v>
      </c>
      <c r="O17" s="8">
        <v>-20.5</v>
      </c>
      <c r="P17" s="8">
        <v>-8.1999999999999993</v>
      </c>
      <c r="Q17" s="8">
        <v>-66.2</v>
      </c>
      <c r="R17" s="8">
        <v>-15.6</v>
      </c>
      <c r="S17" s="8">
        <v>-35.799999999999997</v>
      </c>
      <c r="T17" s="8">
        <v>-45.8</v>
      </c>
      <c r="U17" s="8">
        <v>-20.8</v>
      </c>
      <c r="V17" s="8">
        <v>-21.7</v>
      </c>
      <c r="W17" s="87">
        <v>151.1</v>
      </c>
      <c r="X17" s="87">
        <v>-14.3</v>
      </c>
      <c r="Y17" s="87">
        <v>-19.2</v>
      </c>
      <c r="Z17" s="87">
        <v>-18.5</v>
      </c>
      <c r="AA17" s="87">
        <v>-17.8</v>
      </c>
    </row>
    <row r="18" spans="1:27" x14ac:dyDescent="0.25">
      <c r="A18" s="7" t="s">
        <v>100</v>
      </c>
      <c r="B18" s="8">
        <v>-0.1028501</v>
      </c>
      <c r="C18" s="8">
        <v>-0.1</v>
      </c>
      <c r="D18" s="8">
        <v>-0.1</v>
      </c>
      <c r="E18" s="8">
        <v>-0.3</v>
      </c>
      <c r="F18" s="8">
        <v>-0.3</v>
      </c>
      <c r="G18" s="8">
        <v>-0.4</v>
      </c>
      <c r="H18" s="8">
        <v>-0.3</v>
      </c>
      <c r="I18" s="8">
        <v>-0.4</v>
      </c>
      <c r="J18" s="8">
        <v>-0.4</v>
      </c>
      <c r="K18" s="8">
        <v>-0.4</v>
      </c>
      <c r="L18" s="8">
        <v>-0.4</v>
      </c>
      <c r="M18" s="8">
        <v>-0.4</v>
      </c>
      <c r="N18" s="8">
        <v>-0.4</v>
      </c>
      <c r="O18" s="8">
        <v>-0.4</v>
      </c>
      <c r="P18" s="8">
        <v>-0.4</v>
      </c>
      <c r="Q18" s="8">
        <v>-0.4</v>
      </c>
      <c r="R18" s="8">
        <v>-0.4</v>
      </c>
      <c r="S18" s="8">
        <v>-0.4</v>
      </c>
      <c r="T18" s="8">
        <v>-0.4</v>
      </c>
      <c r="U18" s="8">
        <v>-0.30000000000000004</v>
      </c>
      <c r="V18" s="8">
        <v>-0.30000000000000004</v>
      </c>
      <c r="W18" s="87">
        <v>-0.3</v>
      </c>
      <c r="X18" s="87">
        <v>-0.3</v>
      </c>
      <c r="Y18" s="87">
        <v>-0.19999999999999998</v>
      </c>
      <c r="Z18" s="87">
        <v>-0.2</v>
      </c>
      <c r="AA18" s="87">
        <v>-0.1</v>
      </c>
    </row>
    <row r="19" spans="1:27" hidden="1" x14ac:dyDescent="0.25">
      <c r="A19" s="7" t="s">
        <v>107</v>
      </c>
      <c r="B19" s="19">
        <v>0</v>
      </c>
      <c r="C19" s="19">
        <v>0</v>
      </c>
      <c r="D19" s="19">
        <v>0</v>
      </c>
      <c r="E19" s="19">
        <v>0</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81">
        <v>0</v>
      </c>
      <c r="X19" s="81">
        <v>0</v>
      </c>
      <c r="Y19" s="81"/>
      <c r="Z19" s="81"/>
      <c r="AA19" s="81"/>
    </row>
    <row r="20" spans="1:27" x14ac:dyDescent="0.25">
      <c r="A20" s="14" t="s">
        <v>108</v>
      </c>
      <c r="B20" s="15">
        <v>-395.47508978000002</v>
      </c>
      <c r="C20" s="15">
        <v>-422.4</v>
      </c>
      <c r="D20" s="15">
        <v>-433.4</v>
      </c>
      <c r="E20" s="15">
        <v>-452.2</v>
      </c>
      <c r="F20" s="15">
        <v>-466.3</v>
      </c>
      <c r="G20" s="15">
        <v>-448.7</v>
      </c>
      <c r="H20" s="15">
        <v>-469.09999999999997</v>
      </c>
      <c r="I20" s="15">
        <v>-477.59999999999997</v>
      </c>
      <c r="J20" s="15">
        <v>-485.99999999999994</v>
      </c>
      <c r="K20" s="15">
        <v>-436.4</v>
      </c>
      <c r="L20" s="15">
        <v>-565.9</v>
      </c>
      <c r="M20" s="10">
        <v>-491.79999999999995</v>
      </c>
      <c r="N20" s="10">
        <f t="shared" ref="N20:R20" si="8">N13+N18+N9</f>
        <v>-564.20000000000005</v>
      </c>
      <c r="O20" s="10">
        <f>O13+O18+O9</f>
        <v>-532.4</v>
      </c>
      <c r="P20" s="10">
        <f t="shared" si="8"/>
        <v>-600.9</v>
      </c>
      <c r="Q20" s="10">
        <f t="shared" si="8"/>
        <v>-636.29999999999995</v>
      </c>
      <c r="R20" s="10">
        <f t="shared" si="8"/>
        <v>-577.70000000000005</v>
      </c>
      <c r="S20" s="10">
        <f>S13+S18+S9</f>
        <v>-638.29999999999995</v>
      </c>
      <c r="T20" s="10">
        <f>T13+T18+T9</f>
        <v>-651.9</v>
      </c>
      <c r="U20" s="10">
        <f>U13+U18+U9</f>
        <v>-643.5</v>
      </c>
      <c r="V20" s="10">
        <f>V13+V18+V9</f>
        <v>-591.19999999999993</v>
      </c>
      <c r="W20" s="88">
        <f>W13+W18+W9</f>
        <v>-444.49999999999994</v>
      </c>
      <c r="X20" s="88">
        <f t="shared" ref="X20:Y20" si="9">X13+X18+X9</f>
        <v>-642.1</v>
      </c>
      <c r="Y20" s="88">
        <f t="shared" si="9"/>
        <v>-680.80000000000007</v>
      </c>
      <c r="Z20" s="88">
        <f>Z13+Z18+Z9</f>
        <v>-675.9</v>
      </c>
      <c r="AA20" s="88">
        <f t="shared" ref="AA20" si="10">AA13+AA18+AA9</f>
        <v>-700.19999999999993</v>
      </c>
    </row>
    <row r="21" spans="1:27" x14ac:dyDescent="0.25">
      <c r="A21" s="11" t="s">
        <v>109</v>
      </c>
      <c r="B21" s="12">
        <v>225.21382373999987</v>
      </c>
      <c r="C21" s="12">
        <v>236.3000000000001</v>
      </c>
      <c r="D21" s="12">
        <v>263.40000000000009</v>
      </c>
      <c r="E21" s="12">
        <v>248.89999999999995</v>
      </c>
      <c r="F21" s="12">
        <v>178.2</v>
      </c>
      <c r="G21" s="12">
        <v>214.59999999999997</v>
      </c>
      <c r="H21" s="12">
        <v>218.10000000000008</v>
      </c>
      <c r="I21" s="12">
        <v>300.70000000000005</v>
      </c>
      <c r="J21" s="12">
        <v>161.20000000000007</v>
      </c>
      <c r="K21" s="12">
        <v>63.69999999999991</v>
      </c>
      <c r="L21" s="12">
        <v>105.49999999999994</v>
      </c>
      <c r="M21" s="12">
        <v>312.00000000000006</v>
      </c>
      <c r="N21" s="12">
        <v>115.50000000000003</v>
      </c>
      <c r="O21" s="12">
        <v>199.5</v>
      </c>
      <c r="P21" s="12">
        <v>263.60000000000002</v>
      </c>
      <c r="Q21" s="12">
        <v>325.5</v>
      </c>
      <c r="R21" s="12">
        <v>289.50000000000006</v>
      </c>
      <c r="S21" s="12">
        <v>334.00000000000011</v>
      </c>
      <c r="T21" s="12">
        <v>366.10000000000014</v>
      </c>
      <c r="U21" s="12">
        <v>433.19999999999987</v>
      </c>
      <c r="V21" s="12">
        <v>401</v>
      </c>
      <c r="W21" s="78">
        <f>W12+W13+W18+W19</f>
        <v>562.6</v>
      </c>
      <c r="X21" s="78">
        <f>X12+X13+X18+X19</f>
        <v>407.9</v>
      </c>
      <c r="Y21" s="78">
        <f>Y12+Y13+Y18+Y19</f>
        <v>452.40000000000003</v>
      </c>
      <c r="Z21" s="78">
        <f>Z12+Z13+Z18+Z19</f>
        <v>363.70000000000022</v>
      </c>
      <c r="AA21" s="78">
        <f>AA12+AA13+AA18+AA19</f>
        <v>359.39999999999992</v>
      </c>
    </row>
    <row r="22" spans="1:27" x14ac:dyDescent="0.25">
      <c r="A22" s="7" t="s">
        <v>1</v>
      </c>
      <c r="B22" s="19">
        <v>321.75000716000011</v>
      </c>
      <c r="C22" s="19">
        <v>332.8</v>
      </c>
      <c r="D22" s="19">
        <v>359.9</v>
      </c>
      <c r="E22" s="19">
        <v>345.7</v>
      </c>
      <c r="F22" s="19">
        <v>274.89999999999998</v>
      </c>
      <c r="G22" s="19">
        <v>311.8</v>
      </c>
      <c r="H22" s="19">
        <v>315</v>
      </c>
      <c r="I22" s="19">
        <v>397.70000000000005</v>
      </c>
      <c r="J22" s="19">
        <v>258.3</v>
      </c>
      <c r="K22" s="19">
        <v>161</v>
      </c>
      <c r="L22" s="19">
        <v>202.8</v>
      </c>
      <c r="M22" s="19">
        <v>409.29999999999995</v>
      </c>
      <c r="N22" s="19">
        <v>212.9</v>
      </c>
      <c r="O22" s="19">
        <v>296.89999999999998</v>
      </c>
      <c r="P22" s="19">
        <v>361</v>
      </c>
      <c r="Q22" s="19">
        <v>422.7</v>
      </c>
      <c r="R22" s="19">
        <v>386.5</v>
      </c>
      <c r="S22" s="8">
        <f>S21-S18-S11</f>
        <v>431.00000000000011</v>
      </c>
      <c r="T22" s="8">
        <f>T21-T18-T11</f>
        <v>463.10000000000014</v>
      </c>
      <c r="U22" s="8">
        <f>U21-U18-U11</f>
        <v>529.99999999999989</v>
      </c>
      <c r="V22" s="8">
        <v>497.9</v>
      </c>
      <c r="W22" s="87">
        <v>659.5</v>
      </c>
      <c r="X22" s="87">
        <f>X21-X18-X11</f>
        <v>504.79999999999995</v>
      </c>
      <c r="Y22" s="87">
        <f>Y21-Y18-Y11</f>
        <v>549.1</v>
      </c>
      <c r="Z22" s="87">
        <f>Z21-Z18-Z11</f>
        <v>460.4000000000002</v>
      </c>
      <c r="AA22" s="87">
        <f>AA21-AA18-AA11</f>
        <v>455.99999999999994</v>
      </c>
    </row>
    <row r="23" spans="1:27" x14ac:dyDescent="0.25">
      <c r="A23" s="7" t="s">
        <v>110</v>
      </c>
      <c r="B23" s="34">
        <f>(B22/B8)</f>
        <v>0.51837563093453354</v>
      </c>
      <c r="C23" s="34">
        <f t="shared" ref="C23:T23" si="11">(C22/C8)</f>
        <v>0.50523758919083039</v>
      </c>
      <c r="D23" s="34">
        <f t="shared" si="11"/>
        <v>0.51650401836968995</v>
      </c>
      <c r="E23" s="34">
        <f t="shared" si="11"/>
        <v>0.49308229924404512</v>
      </c>
      <c r="F23" s="34">
        <f t="shared" si="11"/>
        <v>0.42653219550038785</v>
      </c>
      <c r="G23" s="34">
        <f t="shared" si="11"/>
        <v>0.47007387305894771</v>
      </c>
      <c r="H23" s="34">
        <f t="shared" si="11"/>
        <v>0.45838183934807913</v>
      </c>
      <c r="I23" s="34">
        <f t="shared" si="11"/>
        <v>0.51098548117692411</v>
      </c>
      <c r="J23" s="34">
        <f t="shared" si="11"/>
        <v>0.39910383189122373</v>
      </c>
      <c r="K23" s="34">
        <f t="shared" si="11"/>
        <v>0.32200000000000006</v>
      </c>
      <c r="L23" s="34">
        <f t="shared" si="11"/>
        <v>0.30205540661304742</v>
      </c>
      <c r="M23" s="34">
        <f t="shared" si="11"/>
        <v>0.50920627021647169</v>
      </c>
      <c r="N23" s="34">
        <f t="shared" si="11"/>
        <v>0.313226423422098</v>
      </c>
      <c r="O23" s="34">
        <f t="shared" si="11"/>
        <v>0.40565651045224754</v>
      </c>
      <c r="P23" s="34">
        <f t="shared" si="11"/>
        <v>0.4175824175824176</v>
      </c>
      <c r="Q23" s="34">
        <f t="shared" si="11"/>
        <v>0.43948845913911416</v>
      </c>
      <c r="R23" s="34">
        <f t="shared" si="11"/>
        <v>0.44568726937269371</v>
      </c>
      <c r="S23" s="34">
        <f t="shared" si="11"/>
        <v>0.44327882340841313</v>
      </c>
      <c r="T23" s="34">
        <f t="shared" si="11"/>
        <v>0.45491159135559928</v>
      </c>
      <c r="U23" s="34">
        <f t="shared" ref="U23:AA23" si="12">(U22/U8)</f>
        <v>0.49224482214172932</v>
      </c>
      <c r="V23" s="34">
        <f t="shared" si="12"/>
        <v>0.50181415037290866</v>
      </c>
      <c r="W23" s="89">
        <f t="shared" si="12"/>
        <v>0.65485056101678096</v>
      </c>
      <c r="X23" s="89">
        <f t="shared" si="12"/>
        <v>0.48076190476190472</v>
      </c>
      <c r="Y23" s="89">
        <f t="shared" si="12"/>
        <v>0.4845570067066714</v>
      </c>
      <c r="Z23" s="89">
        <f t="shared" si="12"/>
        <v>0.44286263947672194</v>
      </c>
      <c r="AA23" s="89">
        <f t="shared" si="12"/>
        <v>0.43035107587768967</v>
      </c>
    </row>
    <row r="24" spans="1:27" x14ac:dyDescent="0.25">
      <c r="A24" s="14" t="s">
        <v>111</v>
      </c>
      <c r="B24" s="15">
        <v>25.620270340000001</v>
      </c>
      <c r="C24" s="15">
        <v>26.1</v>
      </c>
      <c r="D24" s="15">
        <v>29.3</v>
      </c>
      <c r="E24" s="15">
        <v>28.3</v>
      </c>
      <c r="F24" s="15">
        <v>29.099999999999998</v>
      </c>
      <c r="G24" s="15">
        <v>30.799999999999997</v>
      </c>
      <c r="H24" s="15">
        <v>31.999999999999996</v>
      </c>
      <c r="I24" s="15">
        <v>26.299999999999997</v>
      </c>
      <c r="J24" s="15">
        <v>17.600000000000001</v>
      </c>
      <c r="K24" s="15">
        <v>16.7</v>
      </c>
      <c r="L24" s="15">
        <v>16.600000000000001</v>
      </c>
      <c r="M24" s="15">
        <v>12.6</v>
      </c>
      <c r="N24" s="15">
        <v>4.9999999999999991</v>
      </c>
      <c r="O24" s="15">
        <v>8.6</v>
      </c>
      <c r="P24" s="15">
        <v>14.6</v>
      </c>
      <c r="Q24" s="15">
        <v>21</v>
      </c>
      <c r="R24" s="15">
        <f t="shared" ref="R24:W24" si="13">SUM(R25:R28)</f>
        <v>30.4</v>
      </c>
      <c r="S24" s="15">
        <f t="shared" si="13"/>
        <v>37.400000000000006</v>
      </c>
      <c r="T24" s="15">
        <f t="shared" si="13"/>
        <v>27.4</v>
      </c>
      <c r="U24" s="15">
        <f t="shared" si="13"/>
        <v>16.399999999999999</v>
      </c>
      <c r="V24" s="15">
        <f t="shared" si="13"/>
        <v>24.9</v>
      </c>
      <c r="W24" s="80">
        <f t="shared" si="13"/>
        <v>27</v>
      </c>
      <c r="X24" s="80">
        <f t="shared" ref="X24:AA24" si="14">SUM(X25:X28)</f>
        <v>26.9</v>
      </c>
      <c r="Y24" s="80">
        <f t="shared" si="14"/>
        <v>25.7</v>
      </c>
      <c r="Z24" s="80">
        <f t="shared" si="14"/>
        <v>18</v>
      </c>
      <c r="AA24" s="80">
        <f t="shared" si="14"/>
        <v>18.899999999999999</v>
      </c>
    </row>
    <row r="25" spans="1:27" x14ac:dyDescent="0.25">
      <c r="A25" s="16" t="s">
        <v>112</v>
      </c>
      <c r="B25" s="8">
        <v>25.92215427</v>
      </c>
      <c r="C25" s="8">
        <v>26.6</v>
      </c>
      <c r="D25" s="8">
        <v>29.8</v>
      </c>
      <c r="E25" s="8">
        <v>28.8</v>
      </c>
      <c r="F25" s="8">
        <v>29.7</v>
      </c>
      <c r="G25" s="8">
        <v>31.4</v>
      </c>
      <c r="H25" s="8">
        <v>32.799999999999997</v>
      </c>
      <c r="I25" s="8">
        <v>26.799999999999997</v>
      </c>
      <c r="J25" s="8">
        <v>19.399999999999999</v>
      </c>
      <c r="K25" s="8">
        <v>17.3</v>
      </c>
      <c r="L25" s="8">
        <v>16.899999999999999</v>
      </c>
      <c r="M25" s="8">
        <v>13.1</v>
      </c>
      <c r="N25" s="8">
        <v>5.3</v>
      </c>
      <c r="O25" s="8">
        <v>9.1</v>
      </c>
      <c r="P25" s="8">
        <v>15.1</v>
      </c>
      <c r="Q25" s="8">
        <v>21.7</v>
      </c>
      <c r="R25" s="8">
        <v>31.5</v>
      </c>
      <c r="S25" s="8">
        <v>38.700000000000003</v>
      </c>
      <c r="T25" s="8">
        <v>29.2</v>
      </c>
      <c r="U25" s="8">
        <v>22.2</v>
      </c>
      <c r="V25" s="8">
        <v>25.5</v>
      </c>
      <c r="W25" s="87">
        <v>27.5</v>
      </c>
      <c r="X25" s="87">
        <v>27</v>
      </c>
      <c r="Y25" s="87">
        <v>25.9</v>
      </c>
      <c r="Z25" s="87">
        <v>18.100000000000001</v>
      </c>
      <c r="AA25" s="87">
        <v>19</v>
      </c>
    </row>
    <row r="26" spans="1:27" x14ac:dyDescent="0.25">
      <c r="A26" s="16" t="s">
        <v>113</v>
      </c>
      <c r="B26" s="8">
        <v>-0.30188392999999997</v>
      </c>
      <c r="C26" s="8">
        <v>-0.5</v>
      </c>
      <c r="D26" s="8">
        <v>-0.5</v>
      </c>
      <c r="E26" s="8">
        <v>-0.5</v>
      </c>
      <c r="F26" s="8">
        <v>-0.6</v>
      </c>
      <c r="G26" s="8">
        <v>-0.6</v>
      </c>
      <c r="H26" s="8">
        <v>-0.8</v>
      </c>
      <c r="I26" s="8">
        <v>-0.5</v>
      </c>
      <c r="J26" s="8">
        <v>-1.9</v>
      </c>
      <c r="K26" s="8">
        <v>-0.6</v>
      </c>
      <c r="L26" s="8">
        <v>-0.4</v>
      </c>
      <c r="M26" s="8">
        <v>-0.5</v>
      </c>
      <c r="N26" s="8">
        <v>-0.4</v>
      </c>
      <c r="O26" s="8">
        <v>-0.5</v>
      </c>
      <c r="P26" s="8">
        <v>-0.5</v>
      </c>
      <c r="Q26" s="8">
        <v>-0.7</v>
      </c>
      <c r="R26" s="8">
        <v>-1.1000000000000001</v>
      </c>
      <c r="S26" s="8">
        <v>-1.3</v>
      </c>
      <c r="T26" s="8">
        <v>-1.8</v>
      </c>
      <c r="U26" s="8">
        <v>-5.8</v>
      </c>
      <c r="V26" s="8">
        <v>-0.6</v>
      </c>
      <c r="W26" s="87">
        <v>-0.5</v>
      </c>
      <c r="X26" s="87">
        <v>-0.1</v>
      </c>
      <c r="Y26" s="87">
        <v>-0.2</v>
      </c>
      <c r="Z26" s="87">
        <v>-0.1</v>
      </c>
      <c r="AA26" s="87">
        <v>-0.1</v>
      </c>
    </row>
    <row r="27" spans="1:27" hidden="1" x14ac:dyDescent="0.25">
      <c r="A27" s="16" t="s">
        <v>114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7">
        <v>0</v>
      </c>
      <c r="X27" s="87">
        <v>0</v>
      </c>
      <c r="Y27" s="87"/>
      <c r="Z27" s="87"/>
      <c r="AA27" s="87"/>
    </row>
    <row r="28" spans="1:27" hidden="1" x14ac:dyDescent="0.25">
      <c r="A28" s="16" t="s">
        <v>115</v>
      </c>
      <c r="B28" s="8">
        <v>0</v>
      </c>
      <c r="C28" s="8">
        <v>0</v>
      </c>
      <c r="D28" s="8">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7">
        <v>0</v>
      </c>
      <c r="X28" s="87">
        <v>0</v>
      </c>
      <c r="Y28" s="87"/>
      <c r="Z28" s="87"/>
      <c r="AA28" s="87"/>
    </row>
    <row r="29" spans="1:27" x14ac:dyDescent="0.25">
      <c r="A29" s="11" t="s">
        <v>116</v>
      </c>
      <c r="B29" s="12">
        <v>250.83409407999986</v>
      </c>
      <c r="C29" s="12">
        <v>262.40000000000009</v>
      </c>
      <c r="D29" s="12">
        <v>292.7000000000001</v>
      </c>
      <c r="E29" s="12">
        <v>277.19999999999993</v>
      </c>
      <c r="F29" s="12">
        <v>207.29999999999998</v>
      </c>
      <c r="G29" s="12">
        <v>245.39999999999998</v>
      </c>
      <c r="H29" s="12">
        <v>250.10000000000008</v>
      </c>
      <c r="I29" s="12">
        <v>327.00000000000006</v>
      </c>
      <c r="J29" s="12">
        <v>178.80000000000007</v>
      </c>
      <c r="K29" s="12">
        <v>80.399999999999906</v>
      </c>
      <c r="L29" s="12">
        <v>122.1</v>
      </c>
      <c r="M29" s="12">
        <v>324.60000000000008</v>
      </c>
      <c r="N29" s="12">
        <v>120.50000000000003</v>
      </c>
      <c r="O29" s="12">
        <v>208.1</v>
      </c>
      <c r="P29" s="12">
        <v>278.2</v>
      </c>
      <c r="Q29" s="12">
        <v>346.5</v>
      </c>
      <c r="R29" s="12">
        <f t="shared" ref="R29:AA29" si="15">SUM(R21,R24)</f>
        <v>319.90000000000003</v>
      </c>
      <c r="S29" s="12">
        <f t="shared" si="15"/>
        <v>371.40000000000009</v>
      </c>
      <c r="T29" s="12">
        <f t="shared" si="15"/>
        <v>393.50000000000011</v>
      </c>
      <c r="U29" s="12">
        <f t="shared" si="15"/>
        <v>449.59999999999985</v>
      </c>
      <c r="V29" s="12">
        <f t="shared" si="15"/>
        <v>425.9</v>
      </c>
      <c r="W29" s="78">
        <f t="shared" si="15"/>
        <v>589.6</v>
      </c>
      <c r="X29" s="78">
        <f t="shared" si="15"/>
        <v>434.79999999999995</v>
      </c>
      <c r="Y29" s="78">
        <f t="shared" si="15"/>
        <v>478.1</v>
      </c>
      <c r="Z29" s="78">
        <f t="shared" si="15"/>
        <v>381.70000000000022</v>
      </c>
      <c r="AA29" s="78">
        <f t="shared" si="15"/>
        <v>378.2999999999999</v>
      </c>
    </row>
    <row r="30" spans="1:27" x14ac:dyDescent="0.25">
      <c r="A30" s="14" t="s">
        <v>117</v>
      </c>
      <c r="B30" s="15">
        <v>-85.283927289999994</v>
      </c>
      <c r="C30" s="15">
        <v>-89</v>
      </c>
      <c r="D30" s="15">
        <v>-99.2</v>
      </c>
      <c r="E30" s="15">
        <v>-92.1</v>
      </c>
      <c r="F30" s="15">
        <v>-72.899999999999991</v>
      </c>
      <c r="G30" s="15">
        <v>-83.500000000000014</v>
      </c>
      <c r="H30" s="15">
        <v>-84.8</v>
      </c>
      <c r="I30" s="15">
        <v>-110.9</v>
      </c>
      <c r="J30" s="15">
        <v>-61.7</v>
      </c>
      <c r="K30" s="15">
        <v>-27.4</v>
      </c>
      <c r="L30" s="15">
        <v>-41.8</v>
      </c>
      <c r="M30" s="15">
        <v>-110.6</v>
      </c>
      <c r="N30" s="15">
        <v>-40.900000000000006</v>
      </c>
      <c r="O30" s="15">
        <v>-71</v>
      </c>
      <c r="P30" s="15">
        <v>-95.2</v>
      </c>
      <c r="Q30" s="15">
        <v>-119.4</v>
      </c>
      <c r="R30" s="15">
        <f t="shared" ref="R30:W30" si="16">SUM(R31:R32)</f>
        <v>-108.89999999999999</v>
      </c>
      <c r="S30" s="15">
        <f t="shared" si="16"/>
        <v>-126.69999999999999</v>
      </c>
      <c r="T30" s="15">
        <f t="shared" si="16"/>
        <v>-133.9</v>
      </c>
      <c r="U30" s="15">
        <f t="shared" si="16"/>
        <v>-154.19999999999999</v>
      </c>
      <c r="V30" s="15">
        <f t="shared" si="16"/>
        <v>-144</v>
      </c>
      <c r="W30" s="80">
        <f t="shared" si="16"/>
        <v>-201.20000000000002</v>
      </c>
      <c r="X30" s="80">
        <f t="shared" ref="X30:AA30" si="17">SUM(X31:X32)</f>
        <v>-148.80000000000001</v>
      </c>
      <c r="Y30" s="80">
        <f t="shared" si="17"/>
        <v>-163.19999999999999</v>
      </c>
      <c r="Z30" s="80">
        <f t="shared" si="17"/>
        <v>-130.10000000000002</v>
      </c>
      <c r="AA30" s="80">
        <f t="shared" si="17"/>
        <v>-130.10000000000002</v>
      </c>
    </row>
    <row r="31" spans="1:27" x14ac:dyDescent="0.25">
      <c r="A31" s="16" t="s">
        <v>53</v>
      </c>
      <c r="B31" s="8">
        <v>-77.102660110000002</v>
      </c>
      <c r="C31" s="8">
        <v>-90.6</v>
      </c>
      <c r="D31" s="8">
        <v>-103.3</v>
      </c>
      <c r="E31" s="8">
        <v>-92.3</v>
      </c>
      <c r="F31" s="8">
        <v>-73.599999999999994</v>
      </c>
      <c r="G31" s="8">
        <v>-88.800000000000011</v>
      </c>
      <c r="H31" s="8">
        <v>-90.7</v>
      </c>
      <c r="I31" s="8">
        <v>-105.5</v>
      </c>
      <c r="J31" s="8">
        <v>-59.7</v>
      </c>
      <c r="K31" s="8">
        <v>-15.8</v>
      </c>
      <c r="L31" s="8">
        <v>-77.8</v>
      </c>
      <c r="M31" s="8">
        <v>-94.8</v>
      </c>
      <c r="N31" s="8">
        <v>-52.1</v>
      </c>
      <c r="O31" s="8">
        <v>-76</v>
      </c>
      <c r="P31" s="8">
        <v>-143.69999999999999</v>
      </c>
      <c r="Q31" s="8">
        <v>-134.1</v>
      </c>
      <c r="R31" s="8">
        <v>-114.3</v>
      </c>
      <c r="S31" s="8">
        <v>-140.19999999999999</v>
      </c>
      <c r="T31" s="8">
        <v>-137.6</v>
      </c>
      <c r="U31" s="8">
        <v>-141.1</v>
      </c>
      <c r="V31" s="8">
        <v>-142.9</v>
      </c>
      <c r="W31" s="87">
        <v>-161.80000000000001</v>
      </c>
      <c r="X31" s="87">
        <v>-124.9</v>
      </c>
      <c r="Y31" s="87">
        <v>-177.5</v>
      </c>
      <c r="Z31" s="87">
        <v>-128.80000000000001</v>
      </c>
      <c r="AA31" s="87">
        <v>-135.80000000000001</v>
      </c>
    </row>
    <row r="32" spans="1:27" x14ac:dyDescent="0.25">
      <c r="A32" s="16" t="s">
        <v>118</v>
      </c>
      <c r="B32" s="8">
        <v>-8.1812671799999972</v>
      </c>
      <c r="C32" s="8">
        <v>1.6</v>
      </c>
      <c r="D32" s="8">
        <v>4.0999999999999996</v>
      </c>
      <c r="E32" s="8">
        <v>0.2</v>
      </c>
      <c r="F32" s="8">
        <v>0.7</v>
      </c>
      <c r="G32" s="8">
        <v>5.3</v>
      </c>
      <c r="H32" s="8">
        <v>5.9</v>
      </c>
      <c r="I32" s="8">
        <v>-5.4</v>
      </c>
      <c r="J32" s="8">
        <v>-2</v>
      </c>
      <c r="K32" s="8">
        <v>-11.6</v>
      </c>
      <c r="L32" s="8">
        <v>36</v>
      </c>
      <c r="M32" s="8">
        <v>-15.8</v>
      </c>
      <c r="N32" s="8">
        <v>11.2</v>
      </c>
      <c r="O32" s="8">
        <v>5</v>
      </c>
      <c r="P32" s="8">
        <v>48.5</v>
      </c>
      <c r="Q32" s="8">
        <v>14.7</v>
      </c>
      <c r="R32" s="8">
        <v>5.4</v>
      </c>
      <c r="S32" s="8">
        <v>13.5</v>
      </c>
      <c r="T32" s="8">
        <v>3.7</v>
      </c>
      <c r="U32" s="8">
        <v>-13.1</v>
      </c>
      <c r="V32" s="8">
        <v>-1.1000000000000001</v>
      </c>
      <c r="W32" s="87">
        <v>-39.4</v>
      </c>
      <c r="X32" s="87">
        <v>-23.9</v>
      </c>
      <c r="Y32" s="87">
        <v>14.3</v>
      </c>
      <c r="Z32" s="87">
        <v>-1.3</v>
      </c>
      <c r="AA32" s="87">
        <v>5.7</v>
      </c>
    </row>
    <row r="33" spans="1:27" x14ac:dyDescent="0.25">
      <c r="A33" s="11" t="s">
        <v>119</v>
      </c>
      <c r="B33" s="12">
        <v>165.55016678999988</v>
      </c>
      <c r="C33" s="12">
        <v>173.40000000000009</v>
      </c>
      <c r="D33" s="12">
        <v>193.50000000000011</v>
      </c>
      <c r="E33" s="12">
        <v>185.19999999999993</v>
      </c>
      <c r="F33" s="12">
        <v>134.39999999999998</v>
      </c>
      <c r="G33" s="12">
        <v>161.89999999999998</v>
      </c>
      <c r="H33" s="12">
        <v>165.30000000000007</v>
      </c>
      <c r="I33" s="12">
        <v>216.10000000000005</v>
      </c>
      <c r="J33" s="12">
        <v>117.10000000000005</v>
      </c>
      <c r="K33" s="12">
        <v>52.999999999999908</v>
      </c>
      <c r="L33" s="12">
        <v>80.3</v>
      </c>
      <c r="M33" s="12">
        <v>214.00000000000009</v>
      </c>
      <c r="N33" s="12">
        <v>79.600000000000023</v>
      </c>
      <c r="O33" s="12">
        <v>137.09999999999994</v>
      </c>
      <c r="P33" s="12">
        <v>183</v>
      </c>
      <c r="Q33" s="12">
        <v>227.1</v>
      </c>
      <c r="R33" s="12">
        <f t="shared" ref="R33:AA33" si="18">SUM(R29:R30)</f>
        <v>211.00000000000006</v>
      </c>
      <c r="S33" s="12">
        <f t="shared" si="18"/>
        <v>244.7000000000001</v>
      </c>
      <c r="T33" s="12">
        <f t="shared" si="18"/>
        <v>259.60000000000014</v>
      </c>
      <c r="U33" s="12">
        <f t="shared" si="18"/>
        <v>295.39999999999986</v>
      </c>
      <c r="V33" s="12">
        <f t="shared" si="18"/>
        <v>281.89999999999998</v>
      </c>
      <c r="W33" s="78">
        <f t="shared" si="18"/>
        <v>388.4</v>
      </c>
      <c r="X33" s="78">
        <f t="shared" si="18"/>
        <v>285.99999999999994</v>
      </c>
      <c r="Y33" s="78">
        <f t="shared" si="18"/>
        <v>314.90000000000003</v>
      </c>
      <c r="Z33" s="78">
        <f t="shared" si="18"/>
        <v>251.60000000000019</v>
      </c>
      <c r="AA33" s="78">
        <f t="shared" si="18"/>
        <v>248.19999999999987</v>
      </c>
    </row>
    <row r="34" spans="1:27" x14ac:dyDescent="0.25">
      <c r="A34" s="7" t="s">
        <v>120</v>
      </c>
      <c r="B34" s="34">
        <f>(B33/B8)</f>
        <v>0.26672003186128362</v>
      </c>
      <c r="C34" s="34">
        <f t="shared" ref="C34:T34" si="19">(C33/C8)</f>
        <v>0.26324578715652053</v>
      </c>
      <c r="D34" s="34">
        <f t="shared" si="19"/>
        <v>0.27769804822043642</v>
      </c>
      <c r="E34" s="34">
        <f t="shared" si="19"/>
        <v>0.26415632577378401</v>
      </c>
      <c r="F34" s="34">
        <f t="shared" si="19"/>
        <v>0.208533747090768</v>
      </c>
      <c r="G34" s="34">
        <f t="shared" si="19"/>
        <v>0.24408261721694555</v>
      </c>
      <c r="H34" s="34">
        <f t="shared" si="19"/>
        <v>0.24054132712456353</v>
      </c>
      <c r="I34" s="34">
        <f t="shared" si="19"/>
        <v>0.27765643068225626</v>
      </c>
      <c r="J34" s="34">
        <f t="shared" si="19"/>
        <v>0.18093325092707052</v>
      </c>
      <c r="K34" s="34">
        <f t="shared" si="19"/>
        <v>0.10599999999999983</v>
      </c>
      <c r="L34" s="34">
        <f t="shared" si="19"/>
        <v>0.11960083407804588</v>
      </c>
      <c r="M34" s="34">
        <f t="shared" si="19"/>
        <v>0.26623538193580504</v>
      </c>
      <c r="N34" s="34">
        <f t="shared" si="19"/>
        <v>0.11711048992202445</v>
      </c>
      <c r="O34" s="34">
        <f t="shared" si="19"/>
        <v>0.18732067222298121</v>
      </c>
      <c r="P34" s="34">
        <f t="shared" si="19"/>
        <v>0.21168305378831695</v>
      </c>
      <c r="Q34" s="34">
        <f t="shared" si="19"/>
        <v>0.23611977542108548</v>
      </c>
      <c r="R34" s="34">
        <f t="shared" si="19"/>
        <v>0.24331180811808123</v>
      </c>
      <c r="S34" s="34">
        <f t="shared" si="19"/>
        <v>0.25167129486783923</v>
      </c>
      <c r="T34" s="34">
        <f t="shared" si="19"/>
        <v>0.25500982318271131</v>
      </c>
      <c r="U34" s="34">
        <f t="shared" ref="U34:AA34" si="20">(U33/U8)</f>
        <v>0.27435683105786191</v>
      </c>
      <c r="V34" s="34">
        <f t="shared" si="20"/>
        <v>0.28411610562386613</v>
      </c>
      <c r="W34" s="89">
        <f t="shared" si="20"/>
        <v>0.38566180121139909</v>
      </c>
      <c r="X34" s="89">
        <f t="shared" si="20"/>
        <v>0.27238095238095233</v>
      </c>
      <c r="Y34" s="89">
        <f t="shared" si="20"/>
        <v>0.27788563360395341</v>
      </c>
      <c r="Z34" s="89">
        <f t="shared" si="20"/>
        <v>0.24201616006156229</v>
      </c>
      <c r="AA34" s="89">
        <f t="shared" si="20"/>
        <v>0.2342393355983389</v>
      </c>
    </row>
    <row r="35" spans="1:27" x14ac:dyDescent="0.25">
      <c r="A35" s="11" t="s">
        <v>121</v>
      </c>
      <c r="B35" s="12">
        <v>115.88511692612222</v>
      </c>
      <c r="C35" s="12">
        <v>121.4</v>
      </c>
      <c r="D35" s="12">
        <v>135.5</v>
      </c>
      <c r="E35" s="12">
        <v>129.6</v>
      </c>
      <c r="F35" s="12">
        <v>94.1</v>
      </c>
      <c r="G35" s="12">
        <v>113.3</v>
      </c>
      <c r="H35" s="12">
        <v>115.7</v>
      </c>
      <c r="I35" s="12">
        <v>151.30000000000001</v>
      </c>
      <c r="J35" s="12">
        <v>82</v>
      </c>
      <c r="K35" s="12">
        <v>37.1</v>
      </c>
      <c r="L35" s="12">
        <v>56.2</v>
      </c>
      <c r="M35" s="12">
        <v>149.9</v>
      </c>
      <c r="N35" s="12">
        <v>55.7</v>
      </c>
      <c r="O35" s="12">
        <v>96</v>
      </c>
      <c r="P35" s="12">
        <v>128.1</v>
      </c>
      <c r="Q35" s="12">
        <v>159</v>
      </c>
      <c r="R35" s="12">
        <v>147.69999999999999</v>
      </c>
      <c r="S35" s="12">
        <v>171.3</v>
      </c>
      <c r="T35" s="12">
        <v>181.7</v>
      </c>
      <c r="U35" s="12">
        <v>206.8</v>
      </c>
      <c r="V35" s="12">
        <v>197.3</v>
      </c>
      <c r="W35" s="78">
        <v>271.87999999999994</v>
      </c>
      <c r="X35" s="78">
        <v>200.2</v>
      </c>
      <c r="Y35" s="78">
        <v>220.4</v>
      </c>
      <c r="Z35" s="78">
        <v>176.1</v>
      </c>
      <c r="AA35" s="78">
        <v>173.70000000000002</v>
      </c>
    </row>
    <row r="36" spans="1:27" x14ac:dyDescent="0.2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7">
        <v>116.52000000000004</v>
      </c>
      <c r="X36" s="87">
        <v>85.8</v>
      </c>
      <c r="Y36" s="87">
        <v>94.5</v>
      </c>
      <c r="Z36" s="87">
        <v>75.5</v>
      </c>
      <c r="AA36" s="87">
        <v>74.5</v>
      </c>
    </row>
    <row r="37" spans="1:27" x14ac:dyDescent="0.25">
      <c r="T37" s="73"/>
      <c r="U37" s="73"/>
      <c r="V37" s="73"/>
    </row>
    <row r="38" spans="1:27" x14ac:dyDescent="0.25">
      <c r="A38" s="95" t="s">
        <v>203</v>
      </c>
      <c r="B38" s="90"/>
      <c r="C38" s="90"/>
      <c r="D38" s="90"/>
      <c r="E38" s="96"/>
      <c r="F38" s="90"/>
      <c r="G38" s="96"/>
      <c r="H38" s="90"/>
      <c r="I38" s="90"/>
      <c r="J38" s="90"/>
      <c r="K38" s="90"/>
      <c r="L38" s="90"/>
      <c r="M38" s="90"/>
      <c r="N38" s="90"/>
      <c r="Q38" s="93"/>
      <c r="W38" s="93">
        <v>73.364331509699994</v>
      </c>
      <c r="X38" s="93"/>
      <c r="Y38" s="93"/>
      <c r="Z38" s="93"/>
      <c r="AA38" s="93"/>
    </row>
    <row r="39" spans="1:27" x14ac:dyDescent="0.25">
      <c r="A39" s="83" t="s">
        <v>204</v>
      </c>
      <c r="B39" s="91">
        <f t="shared" ref="B39:AA39" si="21">B35-B38</f>
        <v>115.88511692612222</v>
      </c>
      <c r="C39" s="91">
        <f t="shared" si="21"/>
        <v>121.4</v>
      </c>
      <c r="D39" s="91">
        <f t="shared" si="21"/>
        <v>135.5</v>
      </c>
      <c r="E39" s="91">
        <f t="shared" si="21"/>
        <v>129.6</v>
      </c>
      <c r="F39" s="91">
        <f t="shared" si="21"/>
        <v>94.1</v>
      </c>
      <c r="G39" s="91">
        <f t="shared" si="21"/>
        <v>113.3</v>
      </c>
      <c r="H39" s="91">
        <f t="shared" si="21"/>
        <v>115.7</v>
      </c>
      <c r="I39" s="91">
        <f t="shared" si="21"/>
        <v>151.30000000000001</v>
      </c>
      <c r="J39" s="91">
        <f t="shared" si="21"/>
        <v>82</v>
      </c>
      <c r="K39" s="91">
        <f t="shared" si="21"/>
        <v>37.1</v>
      </c>
      <c r="L39" s="91">
        <f t="shared" si="21"/>
        <v>56.2</v>
      </c>
      <c r="M39" s="91">
        <f t="shared" si="21"/>
        <v>149.9</v>
      </c>
      <c r="N39" s="91">
        <f t="shared" si="21"/>
        <v>55.7</v>
      </c>
      <c r="O39" s="91">
        <f t="shared" si="21"/>
        <v>96</v>
      </c>
      <c r="P39" s="91">
        <f t="shared" si="21"/>
        <v>128.1</v>
      </c>
      <c r="Q39" s="91">
        <f t="shared" si="21"/>
        <v>159</v>
      </c>
      <c r="R39" s="91">
        <f t="shared" si="21"/>
        <v>147.69999999999999</v>
      </c>
      <c r="S39" s="91">
        <f t="shared" si="21"/>
        <v>171.3</v>
      </c>
      <c r="T39" s="91">
        <f t="shared" si="21"/>
        <v>181.7</v>
      </c>
      <c r="U39" s="91">
        <f t="shared" si="21"/>
        <v>206.8</v>
      </c>
      <c r="V39" s="91">
        <f t="shared" si="21"/>
        <v>197.3</v>
      </c>
      <c r="W39" s="91">
        <f t="shared" si="21"/>
        <v>198.51566849029996</v>
      </c>
      <c r="X39" s="91">
        <f t="shared" si="21"/>
        <v>200.2</v>
      </c>
      <c r="Y39" s="91">
        <f t="shared" si="21"/>
        <v>220.4</v>
      </c>
      <c r="Z39" s="91">
        <f t="shared" si="21"/>
        <v>176.1</v>
      </c>
      <c r="AA39" s="91">
        <f t="shared" si="21"/>
        <v>173.70000000000002</v>
      </c>
    </row>
  </sheetData>
  <phoneticPr fontId="22" type="noConversion"/>
  <hyperlinks>
    <hyperlink ref="A1" location="Home!A1" display="Home" xr:uid="{00000000-0004-0000-0600-000000000000}"/>
  </hyperlinks>
  <pageMargins left="0.511811024" right="0.511811024" top="0.78740157499999996" bottom="0.78740157499999996" header="0.31496062000000002" footer="0.31496062000000002"/>
  <pageSetup orientation="portrait" r:id="rId1"/>
  <ignoredErrors>
    <ignoredError sqref="N13:U1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042E-7009-4F30-8C3F-31CF09666FE4}">
  <sheetPr>
    <tabColor rgb="FF00B0F0"/>
  </sheetPr>
  <dimension ref="A1:AF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A5" sqref="AA5"/>
    </sheetView>
  </sheetViews>
  <sheetFormatPr defaultColWidth="8.7109375" defaultRowHeight="15" customHeight="1" x14ac:dyDescent="0.25"/>
  <cols>
    <col min="1" max="1" width="45.7109375" style="59" customWidth="1"/>
    <col min="2" max="20" width="5.7109375" style="59" customWidth="1"/>
    <col min="21" max="21" width="5.140625" style="59" bestFit="1" customWidth="1"/>
    <col min="22" max="24" width="5.5703125" style="59" customWidth="1"/>
    <col min="25" max="27" width="6.5703125" style="59" customWidth="1"/>
    <col min="28" max="16384" width="8.7109375" style="59"/>
  </cols>
  <sheetData>
    <row r="1" spans="1:32" ht="37.5" customHeight="1" x14ac:dyDescent="0.25">
      <c r="A1" s="57" t="s">
        <v>2</v>
      </c>
      <c r="B1" s="97"/>
      <c r="C1" s="97"/>
      <c r="D1" s="97"/>
      <c r="E1" s="97"/>
      <c r="F1" s="97"/>
      <c r="G1" s="97"/>
      <c r="H1" s="97"/>
      <c r="I1" s="97"/>
      <c r="J1" s="97"/>
      <c r="K1" s="97"/>
      <c r="L1" s="97"/>
      <c r="M1" s="97"/>
      <c r="N1" s="97"/>
      <c r="O1" s="97"/>
      <c r="P1" s="97"/>
      <c r="Q1" s="97"/>
      <c r="R1" s="97"/>
      <c r="S1" s="97"/>
      <c r="T1" s="97"/>
      <c r="U1" s="97"/>
      <c r="V1" s="97"/>
      <c r="W1" s="97"/>
      <c r="X1" s="97"/>
      <c r="Y1" s="97"/>
      <c r="Z1" s="97"/>
      <c r="AA1" s="97"/>
    </row>
    <row r="2" spans="1:32" ht="14.45" customHeight="1" x14ac:dyDescent="0.3">
      <c r="A2" s="60"/>
      <c r="B2" s="60"/>
      <c r="C2" s="60"/>
      <c r="D2" s="60"/>
      <c r="E2" s="98"/>
      <c r="F2" s="98"/>
      <c r="G2" s="98"/>
      <c r="H2" s="98"/>
      <c r="I2" s="98"/>
      <c r="J2" s="98"/>
      <c r="K2" s="98"/>
      <c r="L2" s="98"/>
      <c r="M2" s="98"/>
      <c r="N2" s="98"/>
      <c r="O2" s="98"/>
      <c r="P2" s="98"/>
      <c r="Q2" s="98"/>
      <c r="R2" s="98"/>
      <c r="S2" s="98"/>
      <c r="T2" s="98"/>
      <c r="U2" s="98"/>
    </row>
    <row r="3" spans="1:32" ht="14.45" hidden="1" customHeight="1" x14ac:dyDescent="0.3">
      <c r="A3" s="61" t="s">
        <v>205</v>
      </c>
      <c r="B3" s="60"/>
      <c r="C3" s="60"/>
      <c r="D3" s="60"/>
      <c r="E3" s="62"/>
      <c r="F3" s="60"/>
      <c r="G3" s="60"/>
      <c r="H3" s="60"/>
      <c r="I3" s="60"/>
      <c r="J3" s="60"/>
      <c r="K3" s="60"/>
    </row>
    <row r="4" spans="1:32" ht="14.45" hidden="1" customHeight="1" x14ac:dyDescent="0.3">
      <c r="A4" s="60"/>
      <c r="B4" s="62"/>
      <c r="C4" s="60"/>
      <c r="D4" s="60"/>
      <c r="E4" s="62"/>
      <c r="F4" s="99"/>
      <c r="G4" s="99"/>
      <c r="H4" s="99"/>
      <c r="I4" s="99"/>
      <c r="J4" s="99"/>
      <c r="K4" s="99"/>
      <c r="L4" s="99"/>
      <c r="M4" s="99"/>
      <c r="N4" s="99"/>
      <c r="O4" s="99"/>
      <c r="P4" s="99"/>
      <c r="Q4" s="99"/>
      <c r="R4" s="99"/>
    </row>
    <row r="5" spans="1:32" ht="14.45" customHeight="1" x14ac:dyDescent="0.25">
      <c r="A5" s="64" t="s">
        <v>206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c r="AF5" s="66"/>
    </row>
    <row r="6" spans="1:32" x14ac:dyDescent="0.25">
      <c r="A6" s="11" t="s">
        <v>95</v>
      </c>
      <c r="B6" s="78">
        <v>717.39356626999995</v>
      </c>
      <c r="C6" s="78">
        <v>742.2</v>
      </c>
      <c r="D6" s="78">
        <v>784.6</v>
      </c>
      <c r="E6" s="78">
        <v>788.3</v>
      </c>
      <c r="F6" s="78">
        <v>724.7</v>
      </c>
      <c r="G6" s="78">
        <v>745.8</v>
      </c>
      <c r="H6" s="78">
        <v>772.7</v>
      </c>
      <c r="I6" s="78">
        <v>875.1</v>
      </c>
      <c r="J6" s="78">
        <v>727.7</v>
      </c>
      <c r="K6" s="78">
        <v>562.29999999999995</v>
      </c>
      <c r="L6" s="78">
        <v>754.9</v>
      </c>
      <c r="M6" s="78">
        <v>907.6</v>
      </c>
      <c r="N6" s="78">
        <v>783.5</v>
      </c>
      <c r="O6" s="78">
        <v>854.9</v>
      </c>
      <c r="P6" s="78">
        <v>1006.8</v>
      </c>
      <c r="Q6" s="78">
        <v>1115.5999999999999</v>
      </c>
      <c r="R6" s="78">
        <v>1009.7</v>
      </c>
      <c r="S6" s="78">
        <v>1107.7</v>
      </c>
      <c r="T6" s="78">
        <v>1126.9000000000001</v>
      </c>
      <c r="U6" s="78">
        <v>1201.0999999999999</v>
      </c>
      <c r="V6" s="78">
        <v>1124.5</v>
      </c>
      <c r="W6" s="78">
        <v>1136.5999999999999</v>
      </c>
      <c r="X6" s="78">
        <v>1180.5999999999999</v>
      </c>
      <c r="Y6" s="78">
        <v>1274.2</v>
      </c>
      <c r="Z6" s="78">
        <v>1168.9000000000001</v>
      </c>
      <c r="AA6" s="78">
        <v>1191.5</v>
      </c>
    </row>
    <row r="7" spans="1:32" x14ac:dyDescent="0.25">
      <c r="A7" s="7" t="s">
        <v>96</v>
      </c>
      <c r="B7" s="87">
        <v>-96.704652749999994</v>
      </c>
      <c r="C7" s="87">
        <v>-83.5</v>
      </c>
      <c r="D7" s="87">
        <v>-87.8</v>
      </c>
      <c r="E7" s="87">
        <v>-87.2</v>
      </c>
      <c r="F7" s="87">
        <v>-80.2</v>
      </c>
      <c r="G7" s="87">
        <v>-82.5</v>
      </c>
      <c r="H7" s="87">
        <v>-85.5</v>
      </c>
      <c r="I7" s="87">
        <v>-96.8</v>
      </c>
      <c r="J7" s="87">
        <v>-80.5</v>
      </c>
      <c r="K7" s="87">
        <v>-62.300000000000004</v>
      </c>
      <c r="L7" s="87">
        <v>-83.5</v>
      </c>
      <c r="M7" s="87">
        <v>-103.8</v>
      </c>
      <c r="N7" s="87">
        <v>-103.8</v>
      </c>
      <c r="O7" s="87">
        <v>-123</v>
      </c>
      <c r="P7" s="87">
        <v>-142.30000000000001</v>
      </c>
      <c r="Q7" s="87">
        <v>-153.80000000000001</v>
      </c>
      <c r="R7" s="87">
        <v>-142.5</v>
      </c>
      <c r="S7" s="87">
        <v>-135.4</v>
      </c>
      <c r="T7" s="87">
        <v>-108.9</v>
      </c>
      <c r="U7" s="87">
        <v>-124.39999999999999</v>
      </c>
      <c r="V7" s="87">
        <v>-132.30000000000001</v>
      </c>
      <c r="W7" s="87">
        <v>-129.5</v>
      </c>
      <c r="X7" s="87">
        <v>-130.6</v>
      </c>
      <c r="Y7" s="87">
        <v>-141</v>
      </c>
      <c r="Z7" s="87">
        <v>-129.30000000000001</v>
      </c>
      <c r="AA7" s="87">
        <v>-131.9</v>
      </c>
    </row>
    <row r="8" spans="1:32" x14ac:dyDescent="0.25">
      <c r="A8" s="11" t="s">
        <v>97</v>
      </c>
      <c r="B8" s="78">
        <v>620.68891351999991</v>
      </c>
      <c r="C8" s="78">
        <v>658.7</v>
      </c>
      <c r="D8" s="78">
        <v>696.80000000000007</v>
      </c>
      <c r="E8" s="78">
        <v>701.09999999999991</v>
      </c>
      <c r="F8" s="78">
        <v>644.5</v>
      </c>
      <c r="G8" s="78">
        <v>663.3</v>
      </c>
      <c r="H8" s="78">
        <v>687.2</v>
      </c>
      <c r="I8" s="78">
        <v>778.30000000000007</v>
      </c>
      <c r="J8" s="78">
        <v>647.20000000000005</v>
      </c>
      <c r="K8" s="78">
        <v>499.99999999999994</v>
      </c>
      <c r="L8" s="78">
        <v>671.4</v>
      </c>
      <c r="M8" s="78">
        <v>803.80000000000007</v>
      </c>
      <c r="N8" s="78">
        <v>679.7</v>
      </c>
      <c r="O8" s="78">
        <v>731.9</v>
      </c>
      <c r="P8" s="78">
        <v>864.5</v>
      </c>
      <c r="Q8" s="78">
        <v>961.8</v>
      </c>
      <c r="R8" s="78">
        <f>SUM(R6:R7)</f>
        <v>867.2</v>
      </c>
      <c r="S8" s="78">
        <f>SUM(S6:S7)</f>
        <v>972.30000000000007</v>
      </c>
      <c r="T8" s="78">
        <f>SUM(T6:T7)</f>
        <v>1018.0000000000001</v>
      </c>
      <c r="U8" s="78">
        <f>SUM(U6:U7)</f>
        <v>1076.6999999999998</v>
      </c>
      <c r="V8" s="78">
        <v>992.2</v>
      </c>
      <c r="W8" s="78">
        <v>1007.0999999999999</v>
      </c>
      <c r="X8" s="78">
        <v>1050</v>
      </c>
      <c r="Y8" s="78">
        <v>1133.2</v>
      </c>
      <c r="Z8" s="78">
        <v>1039.6000000000001</v>
      </c>
      <c r="AA8" s="78">
        <v>1059.5999999999999</v>
      </c>
    </row>
    <row r="9" spans="1:32" x14ac:dyDescent="0.25">
      <c r="A9" s="14" t="s">
        <v>98</v>
      </c>
      <c r="B9" s="80">
        <v>-367.61710239000001</v>
      </c>
      <c r="C9" s="80">
        <v>-394.8</v>
      </c>
      <c r="D9" s="80">
        <v>-401.29999999999995</v>
      </c>
      <c r="E9" s="80">
        <v>-414.79999999999995</v>
      </c>
      <c r="F9" s="80">
        <v>-415.6</v>
      </c>
      <c r="G9" s="80">
        <v>-405.2</v>
      </c>
      <c r="H9" s="80">
        <v>-423.29999999999995</v>
      </c>
      <c r="I9" s="80">
        <v>-429</v>
      </c>
      <c r="J9" s="80">
        <v>-432.9</v>
      </c>
      <c r="K9" s="80">
        <v>-366.5</v>
      </c>
      <c r="L9" s="80">
        <v>-443</v>
      </c>
      <c r="M9" s="80">
        <v>-441.49999999999994</v>
      </c>
      <c r="N9" s="80">
        <v>-471.3</v>
      </c>
      <c r="O9" s="80">
        <v>-485.4</v>
      </c>
      <c r="P9" s="80">
        <v>-570.4</v>
      </c>
      <c r="Q9" s="80">
        <v>-541.29999999999995</v>
      </c>
      <c r="R9" s="80">
        <f t="shared" ref="R9:AA9" si="0">SUM(R10:R11)</f>
        <v>-536.1</v>
      </c>
      <c r="S9" s="80">
        <f t="shared" si="0"/>
        <v>-579.4</v>
      </c>
      <c r="T9" s="80">
        <f t="shared" si="0"/>
        <v>-577.1</v>
      </c>
      <c r="U9" s="80">
        <f t="shared" si="0"/>
        <v>-587.79999999999995</v>
      </c>
      <c r="V9" s="80">
        <f t="shared" si="0"/>
        <v>-536.29999999999995</v>
      </c>
      <c r="W9" s="80">
        <f t="shared" si="0"/>
        <v>-558.29999999999995</v>
      </c>
      <c r="X9" s="80">
        <f t="shared" si="0"/>
        <v>-590.5</v>
      </c>
      <c r="Y9" s="80">
        <f t="shared" si="0"/>
        <v>-622.1</v>
      </c>
      <c r="Z9" s="80">
        <f t="shared" si="0"/>
        <v>-619.79999999999995</v>
      </c>
      <c r="AA9" s="80">
        <f t="shared" si="0"/>
        <v>-643.4</v>
      </c>
    </row>
    <row r="10" spans="1:32" x14ac:dyDescent="0.25">
      <c r="A10" s="16" t="s">
        <v>99</v>
      </c>
      <c r="B10" s="87">
        <v>-271.18376907000004</v>
      </c>
      <c r="C10" s="87">
        <v>-298.39999999999998</v>
      </c>
      <c r="D10" s="87">
        <v>-304.89999999999998</v>
      </c>
      <c r="E10" s="87">
        <v>-318.39999999999998</v>
      </c>
      <c r="F10" s="87">
        <v>-319.20000000000005</v>
      </c>
      <c r="G10" s="87">
        <v>-308.39999999999998</v>
      </c>
      <c r="H10" s="87">
        <v>-326.7</v>
      </c>
      <c r="I10" s="87">
        <v>-332.4</v>
      </c>
      <c r="J10" s="87">
        <v>-336.2</v>
      </c>
      <c r="K10" s="87">
        <v>-269.60000000000002</v>
      </c>
      <c r="L10" s="87">
        <v>-346.1</v>
      </c>
      <c r="M10" s="87">
        <v>-344.59999999999997</v>
      </c>
      <c r="N10" s="87">
        <v>-374.3</v>
      </c>
      <c r="O10" s="87">
        <v>-388.4</v>
      </c>
      <c r="P10" s="87">
        <v>-473.4</v>
      </c>
      <c r="Q10" s="87">
        <v>-444.5</v>
      </c>
      <c r="R10" s="87">
        <v>-439.5</v>
      </c>
      <c r="S10" s="87">
        <v>-482.8</v>
      </c>
      <c r="T10" s="87">
        <v>-480.5</v>
      </c>
      <c r="U10" s="87">
        <v>-491.3</v>
      </c>
      <c r="V10" s="87">
        <v>-439.7</v>
      </c>
      <c r="W10" s="87">
        <v>-461.7</v>
      </c>
      <c r="X10" s="87">
        <v>-493.9</v>
      </c>
      <c r="Y10" s="87">
        <v>-525.6</v>
      </c>
      <c r="Z10" s="87">
        <v>-523.29999999999995</v>
      </c>
      <c r="AA10" s="87">
        <v>-546.9</v>
      </c>
    </row>
    <row r="11" spans="1:32" x14ac:dyDescent="0.25">
      <c r="A11" s="16" t="s">
        <v>100</v>
      </c>
      <c r="B11" s="87">
        <v>-96.433333320000003</v>
      </c>
      <c r="C11" s="87">
        <v>-96.4</v>
      </c>
      <c r="D11" s="87">
        <v>-96.4</v>
      </c>
      <c r="E11" s="87">
        <v>-96.4</v>
      </c>
      <c r="F11" s="87">
        <v>-96.4</v>
      </c>
      <c r="G11" s="87">
        <v>-96.8</v>
      </c>
      <c r="H11" s="87">
        <v>-96.6</v>
      </c>
      <c r="I11" s="87">
        <v>-96.6</v>
      </c>
      <c r="J11" s="87">
        <v>-96.7</v>
      </c>
      <c r="K11" s="87">
        <v>-96.9</v>
      </c>
      <c r="L11" s="87">
        <v>-96.9</v>
      </c>
      <c r="M11" s="87">
        <v>-96.9</v>
      </c>
      <c r="N11" s="87">
        <v>-97</v>
      </c>
      <c r="O11" s="87">
        <v>-97</v>
      </c>
      <c r="P11" s="87">
        <v>-97</v>
      </c>
      <c r="Q11" s="87">
        <v>-96.8</v>
      </c>
      <c r="R11" s="87">
        <v>-96.6</v>
      </c>
      <c r="S11" s="87">
        <v>-96.6</v>
      </c>
      <c r="T11" s="87">
        <v>-96.6</v>
      </c>
      <c r="U11" s="87">
        <v>-96.5</v>
      </c>
      <c r="V11" s="87">
        <v>-96.6</v>
      </c>
      <c r="W11" s="87">
        <v>-96.6</v>
      </c>
      <c r="X11" s="87">
        <v>-96.6</v>
      </c>
      <c r="Y11" s="87">
        <v>-96.5</v>
      </c>
      <c r="Z11" s="87">
        <v>-96.5</v>
      </c>
      <c r="AA11" s="87">
        <v>-96.5</v>
      </c>
    </row>
    <row r="12" spans="1:32" x14ac:dyDescent="0.25">
      <c r="A12" s="11" t="s">
        <v>101</v>
      </c>
      <c r="B12" s="78">
        <v>253.07181112999987</v>
      </c>
      <c r="C12" s="78">
        <v>263.90000000000009</v>
      </c>
      <c r="D12" s="78">
        <v>295.50000000000011</v>
      </c>
      <c r="E12" s="78">
        <v>286.29999999999995</v>
      </c>
      <c r="F12" s="78">
        <v>228.89999999999998</v>
      </c>
      <c r="G12" s="78">
        <v>258.09999999999997</v>
      </c>
      <c r="H12" s="78">
        <v>263.90000000000009</v>
      </c>
      <c r="I12" s="78">
        <v>349.30000000000007</v>
      </c>
      <c r="J12" s="78">
        <v>214.30000000000007</v>
      </c>
      <c r="K12" s="78">
        <v>133.49999999999991</v>
      </c>
      <c r="L12" s="78">
        <v>228.39999999999995</v>
      </c>
      <c r="M12" s="78">
        <v>362.30000000000007</v>
      </c>
      <c r="N12" s="78">
        <v>208.40000000000003</v>
      </c>
      <c r="O12" s="78">
        <v>246.49999999999994</v>
      </c>
      <c r="P12" s="78">
        <v>294.10000000000002</v>
      </c>
      <c r="Q12" s="78">
        <v>420.5</v>
      </c>
      <c r="R12" s="78">
        <f t="shared" ref="R12:AA12" si="1">SUM(R8:R9)</f>
        <v>331.1</v>
      </c>
      <c r="S12" s="78">
        <f t="shared" si="1"/>
        <v>392.90000000000009</v>
      </c>
      <c r="T12" s="78">
        <f t="shared" si="1"/>
        <v>440.90000000000009</v>
      </c>
      <c r="U12" s="78">
        <f t="shared" si="1"/>
        <v>488.89999999999986</v>
      </c>
      <c r="V12" s="78">
        <f t="shared" si="1"/>
        <v>455.90000000000009</v>
      </c>
      <c r="W12" s="78">
        <f t="shared" si="1"/>
        <v>448.79999999999995</v>
      </c>
      <c r="X12" s="78">
        <f t="shared" si="1"/>
        <v>459.5</v>
      </c>
      <c r="Y12" s="78">
        <f t="shared" si="1"/>
        <v>511.1</v>
      </c>
      <c r="Z12" s="78">
        <f t="shared" si="1"/>
        <v>419.80000000000018</v>
      </c>
      <c r="AA12" s="78">
        <f t="shared" si="1"/>
        <v>416.19999999999993</v>
      </c>
    </row>
    <row r="13" spans="1:32" x14ac:dyDescent="0.25">
      <c r="A13" s="14" t="s">
        <v>102</v>
      </c>
      <c r="B13" s="80">
        <f t="shared" ref="B13:R13" si="2">SUM(B14:B17)</f>
        <v>-27.75513729</v>
      </c>
      <c r="C13" s="80">
        <f t="shared" si="2"/>
        <v>-27.5</v>
      </c>
      <c r="D13" s="80">
        <f t="shared" si="2"/>
        <v>-32</v>
      </c>
      <c r="E13" s="80">
        <f t="shared" si="2"/>
        <v>-37.1</v>
      </c>
      <c r="F13" s="80">
        <f t="shared" si="2"/>
        <v>-50.400000000000006</v>
      </c>
      <c r="G13" s="80">
        <f t="shared" si="2"/>
        <v>-43.1</v>
      </c>
      <c r="H13" s="80">
        <f t="shared" si="2"/>
        <v>-45.5</v>
      </c>
      <c r="I13" s="80">
        <f t="shared" si="2"/>
        <v>-48.2</v>
      </c>
      <c r="J13" s="80">
        <f t="shared" si="2"/>
        <v>-52.7</v>
      </c>
      <c r="K13" s="80">
        <f t="shared" si="2"/>
        <v>-69.5</v>
      </c>
      <c r="L13" s="80">
        <f t="shared" si="2"/>
        <v>-122.5</v>
      </c>
      <c r="M13" s="80">
        <f t="shared" si="2"/>
        <v>-49.900000000000006</v>
      </c>
      <c r="N13" s="80">
        <f t="shared" si="2"/>
        <v>-92.5</v>
      </c>
      <c r="O13" s="80">
        <f t="shared" si="2"/>
        <v>-46.6</v>
      </c>
      <c r="P13" s="80">
        <f t="shared" si="2"/>
        <v>-30.099999999999998</v>
      </c>
      <c r="Q13" s="80">
        <f t="shared" si="2"/>
        <v>-94.600000000000009</v>
      </c>
      <c r="R13" s="80">
        <f t="shared" si="2"/>
        <v>-41.2</v>
      </c>
      <c r="S13" s="80">
        <f>SUM(S14:S17)</f>
        <v>-58.5</v>
      </c>
      <c r="T13" s="80">
        <f>SUM(T14:T17)</f>
        <v>-74.399999999999991</v>
      </c>
      <c r="U13" s="80">
        <f>SUM(U14:U17)</f>
        <v>-55.400000000000006</v>
      </c>
      <c r="V13" s="80">
        <f>SUM(V14:V17)</f>
        <v>-54.599999999999994</v>
      </c>
      <c r="W13" s="80">
        <f>SUM(W14:W17)</f>
        <v>-44.697254350000009</v>
      </c>
      <c r="X13" s="80">
        <f t="shared" ref="X13:Z13" si="3">SUM(X14:X17)</f>
        <v>-51.3</v>
      </c>
      <c r="Y13" s="80">
        <f t="shared" si="3"/>
        <v>-58.5</v>
      </c>
      <c r="Z13" s="80">
        <f t="shared" si="3"/>
        <v>-55.9</v>
      </c>
      <c r="AA13" s="80">
        <f>SUM(AA14:AA17)</f>
        <v>-56.7</v>
      </c>
      <c r="AB13" s="76"/>
      <c r="AC13" s="76"/>
    </row>
    <row r="14" spans="1:32" x14ac:dyDescent="0.25">
      <c r="A14" s="16" t="s">
        <v>103</v>
      </c>
      <c r="B14" s="87">
        <v>-15.705485030000002</v>
      </c>
      <c r="C14" s="87">
        <v>-16.8</v>
      </c>
      <c r="D14" s="87">
        <v>-16.8</v>
      </c>
      <c r="E14" s="87">
        <v>-17.7</v>
      </c>
      <c r="F14" s="87">
        <v>-17.8</v>
      </c>
      <c r="G14" s="87">
        <v>-17.100000000000001</v>
      </c>
      <c r="H14" s="87">
        <v>-18</v>
      </c>
      <c r="I14" s="87">
        <v>-18.7</v>
      </c>
      <c r="J14" s="87">
        <v>-18.2</v>
      </c>
      <c r="K14" s="87">
        <v>-18.2</v>
      </c>
      <c r="L14" s="87">
        <v>-19.899999999999999</v>
      </c>
      <c r="M14" s="87">
        <v>-19.3</v>
      </c>
      <c r="N14" s="87">
        <v>-17.3</v>
      </c>
      <c r="O14" s="87">
        <v>-18.7</v>
      </c>
      <c r="P14" s="87">
        <v>-17.399999999999999</v>
      </c>
      <c r="Q14" s="87">
        <v>-23.1</v>
      </c>
      <c r="R14" s="87">
        <v>-19.7</v>
      </c>
      <c r="S14" s="87">
        <v>-19</v>
      </c>
      <c r="T14" s="87">
        <v>-22.4</v>
      </c>
      <c r="U14" s="87">
        <v>-28.2</v>
      </c>
      <c r="V14" s="87">
        <v>-27.1</v>
      </c>
      <c r="W14" s="87">
        <v>-24.5</v>
      </c>
      <c r="X14" s="87">
        <v>-27.9</v>
      </c>
      <c r="Y14" s="87">
        <v>-31.3</v>
      </c>
      <c r="Z14" s="87">
        <v>-30.5</v>
      </c>
      <c r="AA14" s="87">
        <v>-33.6</v>
      </c>
    </row>
    <row r="15" spans="1:32" x14ac:dyDescent="0.25">
      <c r="A15" s="16" t="s">
        <v>104</v>
      </c>
      <c r="B15" s="81">
        <v>-3.8469207500000002</v>
      </c>
      <c r="C15" s="81">
        <v>-4.5</v>
      </c>
      <c r="D15" s="81">
        <v>-6.2</v>
      </c>
      <c r="E15" s="81">
        <v>-8.1999999999999993</v>
      </c>
      <c r="F15" s="81">
        <v>-11.7</v>
      </c>
      <c r="G15" s="81">
        <v>-11</v>
      </c>
      <c r="H15" s="81">
        <v>-7.3999999999999995</v>
      </c>
      <c r="I15" s="81">
        <v>-10.6</v>
      </c>
      <c r="J15" s="81">
        <v>-7</v>
      </c>
      <c r="K15" s="81">
        <v>-7.2</v>
      </c>
      <c r="L15" s="81">
        <v>-7.7</v>
      </c>
      <c r="M15" s="81">
        <v>-11.2</v>
      </c>
      <c r="N15" s="81">
        <v>-6.5</v>
      </c>
      <c r="O15" s="81">
        <v>-7.3</v>
      </c>
      <c r="P15" s="81">
        <v>-4.4000000000000004</v>
      </c>
      <c r="Q15" s="81">
        <v>-5.2</v>
      </c>
      <c r="R15" s="94">
        <v>-5.9</v>
      </c>
      <c r="S15" s="94">
        <v>-3.7</v>
      </c>
      <c r="T15" s="94">
        <v>-6.2</v>
      </c>
      <c r="U15" s="94">
        <v>-6.4</v>
      </c>
      <c r="V15" s="94">
        <v>-5.8</v>
      </c>
      <c r="W15" s="94">
        <v>-12.5</v>
      </c>
      <c r="X15" s="94">
        <v>-9.1</v>
      </c>
      <c r="Y15" s="94">
        <v>-8</v>
      </c>
      <c r="Z15" s="94">
        <v>-6.9</v>
      </c>
      <c r="AA15" s="94">
        <v>-5.3</v>
      </c>
    </row>
    <row r="16" spans="1:32" x14ac:dyDescent="0.25">
      <c r="A16" s="16" t="s">
        <v>105</v>
      </c>
      <c r="B16" s="87">
        <v>-0.34146477000000003</v>
      </c>
      <c r="C16" s="87">
        <v>-0.1</v>
      </c>
      <c r="D16" s="87">
        <v>-0.8</v>
      </c>
      <c r="E16" s="87">
        <v>-2.1</v>
      </c>
      <c r="F16" s="87">
        <v>-0.8</v>
      </c>
      <c r="G16" s="87">
        <v>-1.1000000000000001</v>
      </c>
      <c r="H16" s="87">
        <v>-0.7</v>
      </c>
      <c r="I16" s="87">
        <v>0.2</v>
      </c>
      <c r="J16" s="87">
        <v>-0.1</v>
      </c>
      <c r="K16" s="87">
        <v>-0.1</v>
      </c>
      <c r="L16" s="87">
        <v>0.1</v>
      </c>
      <c r="M16" s="87">
        <v>-0.1</v>
      </c>
      <c r="N16" s="87">
        <v>-0.1</v>
      </c>
      <c r="O16" s="87">
        <v>-0.1</v>
      </c>
      <c r="P16" s="87">
        <v>-0.1</v>
      </c>
      <c r="Q16" s="87">
        <v>-0.1</v>
      </c>
      <c r="R16" s="87">
        <v>0</v>
      </c>
      <c r="S16" s="87">
        <v>0</v>
      </c>
      <c r="T16" s="87">
        <v>0</v>
      </c>
      <c r="U16" s="87">
        <v>0</v>
      </c>
      <c r="V16" s="87">
        <v>0</v>
      </c>
      <c r="W16" s="87">
        <v>0</v>
      </c>
      <c r="X16" s="87">
        <v>0</v>
      </c>
      <c r="Y16" s="87">
        <v>0</v>
      </c>
      <c r="Z16" s="87">
        <v>0</v>
      </c>
      <c r="AA16" s="87">
        <v>0</v>
      </c>
    </row>
    <row r="17" spans="1:27" x14ac:dyDescent="0.25">
      <c r="A17" s="16" t="s">
        <v>106</v>
      </c>
      <c r="B17" s="87">
        <v>-7.8612667399999996</v>
      </c>
      <c r="C17" s="87">
        <v>-6.1</v>
      </c>
      <c r="D17" s="87">
        <v>-8.1999999999999993</v>
      </c>
      <c r="E17" s="87">
        <v>-9.1</v>
      </c>
      <c r="F17" s="87">
        <v>-20.100000000000001</v>
      </c>
      <c r="G17" s="87">
        <v>-13.9</v>
      </c>
      <c r="H17" s="87">
        <v>-19.399999999999999</v>
      </c>
      <c r="I17" s="87">
        <v>-19.100000000000001</v>
      </c>
      <c r="J17" s="87">
        <v>-27.4</v>
      </c>
      <c r="K17" s="87">
        <v>-44</v>
      </c>
      <c r="L17" s="87">
        <v>-95</v>
      </c>
      <c r="M17" s="87">
        <v>-19.3</v>
      </c>
      <c r="N17" s="87">
        <v>-68.599999999999994</v>
      </c>
      <c r="O17" s="87">
        <v>-20.5</v>
      </c>
      <c r="P17" s="87">
        <v>-8.1999999999999993</v>
      </c>
      <c r="Q17" s="87">
        <v>-66.2</v>
      </c>
      <c r="R17" s="87">
        <v>-15.6</v>
      </c>
      <c r="S17" s="87">
        <v>-35.799999999999997</v>
      </c>
      <c r="T17" s="87">
        <v>-45.8</v>
      </c>
      <c r="U17" s="87">
        <v>-20.8</v>
      </c>
      <c r="V17" s="87">
        <v>-21.7</v>
      </c>
      <c r="W17" s="87">
        <v>-7.6972543500000086</v>
      </c>
      <c r="X17" s="87">
        <v>-14.3</v>
      </c>
      <c r="Y17" s="87">
        <v>-19.2</v>
      </c>
      <c r="Z17" s="87">
        <v>-18.5</v>
      </c>
      <c r="AA17" s="87">
        <v>-17.8</v>
      </c>
    </row>
    <row r="18" spans="1:27" x14ac:dyDescent="0.25">
      <c r="A18" s="7" t="s">
        <v>100</v>
      </c>
      <c r="B18" s="87">
        <v>-0.1028501</v>
      </c>
      <c r="C18" s="87">
        <v>-0.1</v>
      </c>
      <c r="D18" s="87">
        <v>-0.1</v>
      </c>
      <c r="E18" s="87">
        <v>-0.3</v>
      </c>
      <c r="F18" s="87">
        <v>-0.3</v>
      </c>
      <c r="G18" s="87">
        <v>-0.4</v>
      </c>
      <c r="H18" s="87">
        <v>-0.3</v>
      </c>
      <c r="I18" s="87">
        <v>-0.4</v>
      </c>
      <c r="J18" s="87">
        <v>-0.4</v>
      </c>
      <c r="K18" s="87">
        <v>-0.4</v>
      </c>
      <c r="L18" s="87">
        <v>-0.4</v>
      </c>
      <c r="M18" s="87">
        <v>-0.4</v>
      </c>
      <c r="N18" s="87">
        <v>-0.4</v>
      </c>
      <c r="O18" s="87">
        <v>-0.4</v>
      </c>
      <c r="P18" s="87">
        <v>-0.4</v>
      </c>
      <c r="Q18" s="87">
        <v>-0.4</v>
      </c>
      <c r="R18" s="87">
        <v>-0.4</v>
      </c>
      <c r="S18" s="87">
        <v>-0.4</v>
      </c>
      <c r="T18" s="87">
        <v>-0.4</v>
      </c>
      <c r="U18" s="87">
        <v>-0.30000000000000004</v>
      </c>
      <c r="V18" s="87">
        <v>-0.30000000000000004</v>
      </c>
      <c r="W18" s="87">
        <v>-0.3</v>
      </c>
      <c r="X18" s="87">
        <v>-0.3</v>
      </c>
      <c r="Y18" s="87">
        <v>-0.19999999999999998</v>
      </c>
      <c r="Z18" s="87">
        <v>-0.19999999999999998</v>
      </c>
      <c r="AA18" s="87">
        <v>-0.1</v>
      </c>
    </row>
    <row r="19" spans="1:27" x14ac:dyDescent="0.25">
      <c r="A19" s="7" t="s">
        <v>107</v>
      </c>
      <c r="B19" s="81">
        <v>0</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81">
        <v>0</v>
      </c>
      <c r="T19" s="81">
        <v>0</v>
      </c>
      <c r="U19" s="81">
        <v>0</v>
      </c>
      <c r="V19" s="81">
        <v>0</v>
      </c>
      <c r="W19" s="81">
        <v>0</v>
      </c>
      <c r="X19" s="81">
        <v>0</v>
      </c>
      <c r="Y19" s="81">
        <v>0</v>
      </c>
      <c r="Z19" s="81">
        <v>0</v>
      </c>
      <c r="AA19" s="81">
        <v>0</v>
      </c>
    </row>
    <row r="20" spans="1:27" x14ac:dyDescent="0.25">
      <c r="A20" s="9" t="s">
        <v>108</v>
      </c>
      <c r="B20" s="88">
        <f t="shared" ref="B20:R20" si="4">B13+B18+B9</f>
        <v>-395.47508978000002</v>
      </c>
      <c r="C20" s="88">
        <f t="shared" si="4"/>
        <v>-422.40000000000003</v>
      </c>
      <c r="D20" s="88">
        <f t="shared" si="4"/>
        <v>-433.4</v>
      </c>
      <c r="E20" s="88">
        <f t="shared" si="4"/>
        <v>-452.19999999999993</v>
      </c>
      <c r="F20" s="88">
        <f t="shared" si="4"/>
        <v>-466.3</v>
      </c>
      <c r="G20" s="88">
        <f t="shared" si="4"/>
        <v>-448.7</v>
      </c>
      <c r="H20" s="88">
        <f t="shared" si="4"/>
        <v>-469.09999999999997</v>
      </c>
      <c r="I20" s="88">
        <f t="shared" si="4"/>
        <v>-477.6</v>
      </c>
      <c r="J20" s="88">
        <f t="shared" si="4"/>
        <v>-486</v>
      </c>
      <c r="K20" s="88">
        <f t="shared" si="4"/>
        <v>-436.4</v>
      </c>
      <c r="L20" s="88">
        <f t="shared" si="4"/>
        <v>-565.9</v>
      </c>
      <c r="M20" s="88">
        <f t="shared" si="4"/>
        <v>-491.79999999999995</v>
      </c>
      <c r="N20" s="88">
        <f t="shared" si="4"/>
        <v>-564.20000000000005</v>
      </c>
      <c r="O20" s="88">
        <f>O13+O18+O9</f>
        <v>-532.4</v>
      </c>
      <c r="P20" s="88">
        <f t="shared" si="4"/>
        <v>-600.9</v>
      </c>
      <c r="Q20" s="88">
        <f t="shared" si="4"/>
        <v>-636.29999999999995</v>
      </c>
      <c r="R20" s="88">
        <f t="shared" si="4"/>
        <v>-577.70000000000005</v>
      </c>
      <c r="S20" s="88">
        <f>S13+S18+S9</f>
        <v>-638.29999999999995</v>
      </c>
      <c r="T20" s="88">
        <f>T13+T18+T9</f>
        <v>-651.9</v>
      </c>
      <c r="U20" s="88">
        <f>U13+U18+U9</f>
        <v>-643.5</v>
      </c>
      <c r="V20" s="88">
        <f>V13+V18+V9</f>
        <v>-591.19999999999993</v>
      </c>
      <c r="W20" s="88">
        <f>W13+W18+W9</f>
        <v>-603.29725435</v>
      </c>
      <c r="X20" s="88">
        <f t="shared" ref="X20:Z20" si="5">X13+X18+X9</f>
        <v>-642.1</v>
      </c>
      <c r="Y20" s="88">
        <f t="shared" si="5"/>
        <v>-680.80000000000007</v>
      </c>
      <c r="Z20" s="88">
        <f t="shared" si="5"/>
        <v>-675.9</v>
      </c>
      <c r="AA20" s="88">
        <f>AA13+AA18+AA9</f>
        <v>-700.19999999999993</v>
      </c>
    </row>
    <row r="21" spans="1:27" x14ac:dyDescent="0.25">
      <c r="A21" s="11" t="s">
        <v>109</v>
      </c>
      <c r="B21" s="78">
        <v>225.21382373999987</v>
      </c>
      <c r="C21" s="78">
        <v>236.3000000000001</v>
      </c>
      <c r="D21" s="78">
        <v>263.40000000000009</v>
      </c>
      <c r="E21" s="78">
        <v>248.89999999999995</v>
      </c>
      <c r="F21" s="78">
        <v>178.2</v>
      </c>
      <c r="G21" s="78">
        <v>214.59999999999997</v>
      </c>
      <c r="H21" s="78">
        <v>218.10000000000008</v>
      </c>
      <c r="I21" s="78">
        <v>300.70000000000005</v>
      </c>
      <c r="J21" s="78">
        <v>161.20000000000007</v>
      </c>
      <c r="K21" s="78">
        <v>63.69999999999991</v>
      </c>
      <c r="L21" s="78">
        <v>105.49999999999994</v>
      </c>
      <c r="M21" s="78">
        <v>312.00000000000006</v>
      </c>
      <c r="N21" s="78">
        <v>115.50000000000003</v>
      </c>
      <c r="O21" s="78">
        <v>199.5</v>
      </c>
      <c r="P21" s="78">
        <v>263.60000000000002</v>
      </c>
      <c r="Q21" s="78">
        <v>325.5</v>
      </c>
      <c r="R21" s="78">
        <v>289.50000000000006</v>
      </c>
      <c r="S21" s="78">
        <v>334.00000000000011</v>
      </c>
      <c r="T21" s="78">
        <v>366.10000000000014</v>
      </c>
      <c r="U21" s="78">
        <v>433.19999999999987</v>
      </c>
      <c r="V21" s="78">
        <v>401</v>
      </c>
      <c r="W21" s="78">
        <f>W12+W13+W18+W19</f>
        <v>403.80274564999996</v>
      </c>
      <c r="X21" s="78">
        <f>X12+X13+X18+X19</f>
        <v>407.9</v>
      </c>
      <c r="Y21" s="78">
        <f>Y12+Y13+Y18+Y19</f>
        <v>452.40000000000003</v>
      </c>
      <c r="Z21" s="78">
        <f>Z12+Z13+Z18+Z19</f>
        <v>363.70000000000022</v>
      </c>
      <c r="AA21" s="78">
        <f>AA12+AA13+AA18+AA19</f>
        <v>359.39999999999992</v>
      </c>
    </row>
    <row r="22" spans="1:27" x14ac:dyDescent="0.25">
      <c r="A22" s="7" t="s">
        <v>1</v>
      </c>
      <c r="B22" s="81">
        <v>321.75000716000011</v>
      </c>
      <c r="C22" s="81">
        <v>332.8</v>
      </c>
      <c r="D22" s="81">
        <v>359.9</v>
      </c>
      <c r="E22" s="81">
        <v>345.7</v>
      </c>
      <c r="F22" s="81">
        <v>274.89999999999998</v>
      </c>
      <c r="G22" s="81">
        <v>311.8</v>
      </c>
      <c r="H22" s="81">
        <v>315</v>
      </c>
      <c r="I22" s="81">
        <v>397.70000000000005</v>
      </c>
      <c r="J22" s="81">
        <v>258.3</v>
      </c>
      <c r="K22" s="81">
        <v>161</v>
      </c>
      <c r="L22" s="81">
        <v>202.8</v>
      </c>
      <c r="M22" s="81">
        <v>409.29999999999995</v>
      </c>
      <c r="N22" s="81">
        <v>212.9</v>
      </c>
      <c r="O22" s="81">
        <v>296.89999999999998</v>
      </c>
      <c r="P22" s="81">
        <v>361</v>
      </c>
      <c r="Q22" s="81">
        <v>422.7</v>
      </c>
      <c r="R22" s="81">
        <v>386.5</v>
      </c>
      <c r="S22" s="87">
        <f>S21-S18-S11</f>
        <v>431.00000000000011</v>
      </c>
      <c r="T22" s="87">
        <f>T21-T18-T11</f>
        <v>463.10000000000014</v>
      </c>
      <c r="U22" s="87">
        <f>U21-U18-U11</f>
        <v>529.99999999999989</v>
      </c>
      <c r="V22" s="87">
        <v>497.9</v>
      </c>
      <c r="W22" s="87">
        <f>W21-W11-W18</f>
        <v>500.70274564999994</v>
      </c>
      <c r="X22" s="87">
        <f>X21-X18-X11</f>
        <v>504.79999999999995</v>
      </c>
      <c r="Y22" s="87">
        <f>Y21-Y18-Y11</f>
        <v>549.1</v>
      </c>
      <c r="Z22" s="87">
        <f>Z21-Z18-Z11</f>
        <v>460.4000000000002</v>
      </c>
      <c r="AA22" s="87">
        <f>AA21-AA18-AA11</f>
        <v>455.99999999999994</v>
      </c>
    </row>
    <row r="23" spans="1:27" x14ac:dyDescent="0.25">
      <c r="A23" s="7" t="s">
        <v>110</v>
      </c>
      <c r="B23" s="89">
        <f>(B22/B8)</f>
        <v>0.51837563093453354</v>
      </c>
      <c r="C23" s="89">
        <f t="shared" ref="C23:AA23" si="6">(C22/C8)</f>
        <v>0.50523758919083039</v>
      </c>
      <c r="D23" s="89">
        <f t="shared" si="6"/>
        <v>0.51650401836968995</v>
      </c>
      <c r="E23" s="89">
        <f t="shared" si="6"/>
        <v>0.49308229924404512</v>
      </c>
      <c r="F23" s="89">
        <f t="shared" si="6"/>
        <v>0.42653219550038785</v>
      </c>
      <c r="G23" s="89">
        <f t="shared" si="6"/>
        <v>0.47007387305894771</v>
      </c>
      <c r="H23" s="89">
        <f t="shared" si="6"/>
        <v>0.45838183934807913</v>
      </c>
      <c r="I23" s="89">
        <f t="shared" si="6"/>
        <v>0.51098548117692411</v>
      </c>
      <c r="J23" s="89">
        <f t="shared" si="6"/>
        <v>0.39910383189122373</v>
      </c>
      <c r="K23" s="89">
        <f t="shared" si="6"/>
        <v>0.32200000000000006</v>
      </c>
      <c r="L23" s="89">
        <f t="shared" si="6"/>
        <v>0.30205540661304742</v>
      </c>
      <c r="M23" s="89">
        <f t="shared" si="6"/>
        <v>0.50920627021647169</v>
      </c>
      <c r="N23" s="89">
        <f t="shared" si="6"/>
        <v>0.313226423422098</v>
      </c>
      <c r="O23" s="89">
        <f t="shared" si="6"/>
        <v>0.40565651045224754</v>
      </c>
      <c r="P23" s="89">
        <f t="shared" si="6"/>
        <v>0.4175824175824176</v>
      </c>
      <c r="Q23" s="89">
        <f t="shared" si="6"/>
        <v>0.43948845913911416</v>
      </c>
      <c r="R23" s="89">
        <f t="shared" si="6"/>
        <v>0.44568726937269371</v>
      </c>
      <c r="S23" s="89">
        <f t="shared" si="6"/>
        <v>0.44327882340841313</v>
      </c>
      <c r="T23" s="89">
        <f t="shared" si="6"/>
        <v>0.45491159135559928</v>
      </c>
      <c r="U23" s="89">
        <f t="shared" si="6"/>
        <v>0.49224482214172932</v>
      </c>
      <c r="V23" s="89">
        <f t="shared" si="6"/>
        <v>0.50181415037290866</v>
      </c>
      <c r="W23" s="89">
        <f t="shared" si="6"/>
        <v>0.49717281863767249</v>
      </c>
      <c r="X23" s="89">
        <f t="shared" si="6"/>
        <v>0.48076190476190472</v>
      </c>
      <c r="Y23" s="89">
        <f t="shared" si="6"/>
        <v>0.4845570067066714</v>
      </c>
      <c r="Z23" s="89">
        <f t="shared" si="6"/>
        <v>0.44286263947672194</v>
      </c>
      <c r="AA23" s="89">
        <f t="shared" si="6"/>
        <v>0.43035107587768967</v>
      </c>
    </row>
    <row r="24" spans="1:27" x14ac:dyDescent="0.25">
      <c r="A24" s="14" t="s">
        <v>111</v>
      </c>
      <c r="B24" s="80">
        <v>25.620270340000001</v>
      </c>
      <c r="C24" s="80">
        <v>26.1</v>
      </c>
      <c r="D24" s="80">
        <v>29.3</v>
      </c>
      <c r="E24" s="80">
        <v>28.3</v>
      </c>
      <c r="F24" s="80">
        <v>29.099999999999998</v>
      </c>
      <c r="G24" s="80">
        <v>30.799999999999997</v>
      </c>
      <c r="H24" s="80">
        <v>31.999999999999996</v>
      </c>
      <c r="I24" s="80">
        <v>26.299999999999997</v>
      </c>
      <c r="J24" s="80">
        <v>17.600000000000001</v>
      </c>
      <c r="K24" s="80">
        <v>16.7</v>
      </c>
      <c r="L24" s="80">
        <v>16.600000000000001</v>
      </c>
      <c r="M24" s="80">
        <v>12.6</v>
      </c>
      <c r="N24" s="80">
        <v>4.9999999999999991</v>
      </c>
      <c r="O24" s="80">
        <v>8.6</v>
      </c>
      <c r="P24" s="80">
        <v>14.6</v>
      </c>
      <c r="Q24" s="80">
        <v>21</v>
      </c>
      <c r="R24" s="80">
        <f t="shared" ref="R24:W24" si="7">SUM(R25:R28)</f>
        <v>30.4</v>
      </c>
      <c r="S24" s="80">
        <f t="shared" si="7"/>
        <v>37.400000000000006</v>
      </c>
      <c r="T24" s="80">
        <f t="shared" si="7"/>
        <v>27.4</v>
      </c>
      <c r="U24" s="80">
        <f t="shared" si="7"/>
        <v>16.399999999999999</v>
      </c>
      <c r="V24" s="80">
        <f t="shared" si="7"/>
        <v>24.9</v>
      </c>
      <c r="W24" s="80">
        <f t="shared" si="7"/>
        <v>27</v>
      </c>
      <c r="X24" s="80">
        <f t="shared" ref="X24:AA24" si="8">SUM(X25:X28)</f>
        <v>26.9</v>
      </c>
      <c r="Y24" s="80">
        <f t="shared" si="8"/>
        <v>25.7</v>
      </c>
      <c r="Z24" s="80">
        <f t="shared" si="8"/>
        <v>18</v>
      </c>
      <c r="AA24" s="80">
        <f t="shared" si="8"/>
        <v>18.899999999999999</v>
      </c>
    </row>
    <row r="25" spans="1:27" x14ac:dyDescent="0.25">
      <c r="A25" s="16" t="s">
        <v>112</v>
      </c>
      <c r="B25" s="87">
        <v>25.92215427</v>
      </c>
      <c r="C25" s="87">
        <v>26.6</v>
      </c>
      <c r="D25" s="87">
        <v>29.8</v>
      </c>
      <c r="E25" s="87">
        <v>28.8</v>
      </c>
      <c r="F25" s="87">
        <v>29.7</v>
      </c>
      <c r="G25" s="87">
        <v>31.4</v>
      </c>
      <c r="H25" s="87">
        <v>32.799999999999997</v>
      </c>
      <c r="I25" s="87">
        <v>26.799999999999997</v>
      </c>
      <c r="J25" s="87">
        <v>19.399999999999999</v>
      </c>
      <c r="K25" s="87">
        <v>17.3</v>
      </c>
      <c r="L25" s="87">
        <v>16.899999999999999</v>
      </c>
      <c r="M25" s="87">
        <v>13.1</v>
      </c>
      <c r="N25" s="87">
        <v>5.3</v>
      </c>
      <c r="O25" s="87">
        <v>9.1</v>
      </c>
      <c r="P25" s="87">
        <v>15.1</v>
      </c>
      <c r="Q25" s="87">
        <v>21.7</v>
      </c>
      <c r="R25" s="87">
        <v>31.5</v>
      </c>
      <c r="S25" s="87">
        <v>38.700000000000003</v>
      </c>
      <c r="T25" s="87">
        <v>29.2</v>
      </c>
      <c r="U25" s="87">
        <v>22.2</v>
      </c>
      <c r="V25" s="87">
        <v>25.5</v>
      </c>
      <c r="W25" s="87">
        <v>27.5</v>
      </c>
      <c r="X25" s="87">
        <v>27</v>
      </c>
      <c r="Y25" s="87">
        <v>25.9</v>
      </c>
      <c r="Z25" s="87">
        <v>18.100000000000001</v>
      </c>
      <c r="AA25" s="87">
        <v>19</v>
      </c>
    </row>
    <row r="26" spans="1:27" x14ac:dyDescent="0.25">
      <c r="A26" s="16" t="s">
        <v>113</v>
      </c>
      <c r="B26" s="87">
        <v>-0.30188392999999997</v>
      </c>
      <c r="C26" s="87">
        <v>-0.5</v>
      </c>
      <c r="D26" s="87">
        <v>-0.5</v>
      </c>
      <c r="E26" s="87">
        <v>-0.5</v>
      </c>
      <c r="F26" s="87">
        <v>-0.6</v>
      </c>
      <c r="G26" s="87">
        <v>-0.6</v>
      </c>
      <c r="H26" s="87">
        <v>-0.8</v>
      </c>
      <c r="I26" s="87">
        <v>-0.5</v>
      </c>
      <c r="J26" s="87">
        <v>-1.9</v>
      </c>
      <c r="K26" s="87">
        <v>-0.6</v>
      </c>
      <c r="L26" s="87">
        <v>-0.4</v>
      </c>
      <c r="M26" s="87">
        <v>-0.5</v>
      </c>
      <c r="N26" s="87">
        <v>-0.4</v>
      </c>
      <c r="O26" s="87">
        <v>-0.5</v>
      </c>
      <c r="P26" s="87">
        <v>-0.5</v>
      </c>
      <c r="Q26" s="87">
        <v>-0.7</v>
      </c>
      <c r="R26" s="87">
        <v>-1.1000000000000001</v>
      </c>
      <c r="S26" s="87">
        <v>-1.3</v>
      </c>
      <c r="T26" s="87">
        <v>-1.8</v>
      </c>
      <c r="U26" s="87">
        <v>-5.8</v>
      </c>
      <c r="V26" s="87">
        <v>-0.6</v>
      </c>
      <c r="W26" s="87">
        <v>-0.5</v>
      </c>
      <c r="X26" s="87">
        <v>-0.1</v>
      </c>
      <c r="Y26" s="87">
        <v>-0.2</v>
      </c>
      <c r="Z26" s="87">
        <v>-0.1</v>
      </c>
      <c r="AA26" s="87">
        <v>-0.1</v>
      </c>
    </row>
    <row r="27" spans="1:27" x14ac:dyDescent="0.25">
      <c r="A27" s="16" t="s">
        <v>114</v>
      </c>
      <c r="B27" s="87">
        <v>0</v>
      </c>
      <c r="C27" s="87">
        <v>0</v>
      </c>
      <c r="D27" s="87">
        <v>0</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7">
        <v>0</v>
      </c>
      <c r="Y27" s="87">
        <v>0</v>
      </c>
      <c r="Z27" s="87">
        <v>0</v>
      </c>
      <c r="AA27" s="87"/>
    </row>
    <row r="28" spans="1:27" x14ac:dyDescent="0.25">
      <c r="A28" s="16" t="s">
        <v>115</v>
      </c>
      <c r="B28" s="87">
        <v>0</v>
      </c>
      <c r="C28" s="87">
        <v>0</v>
      </c>
      <c r="D28" s="87">
        <v>0</v>
      </c>
      <c r="E28" s="87">
        <v>0</v>
      </c>
      <c r="F28" s="87">
        <v>0</v>
      </c>
      <c r="G28" s="87">
        <v>0</v>
      </c>
      <c r="H28" s="87">
        <v>0</v>
      </c>
      <c r="I28" s="87">
        <v>0</v>
      </c>
      <c r="J28" s="87">
        <v>0</v>
      </c>
      <c r="K28" s="87">
        <v>0</v>
      </c>
      <c r="L28" s="87">
        <v>0</v>
      </c>
      <c r="M28" s="87">
        <v>0</v>
      </c>
      <c r="N28" s="87">
        <v>0</v>
      </c>
      <c r="O28" s="87">
        <v>0</v>
      </c>
      <c r="P28" s="87">
        <v>0</v>
      </c>
      <c r="Q28" s="87">
        <v>0</v>
      </c>
      <c r="R28" s="87">
        <v>0</v>
      </c>
      <c r="S28" s="87">
        <v>0</v>
      </c>
      <c r="T28" s="87">
        <v>0</v>
      </c>
      <c r="U28" s="87">
        <v>0</v>
      </c>
      <c r="V28" s="87">
        <v>0</v>
      </c>
      <c r="W28" s="87">
        <v>0</v>
      </c>
      <c r="X28" s="87">
        <v>0</v>
      </c>
      <c r="Y28" s="87">
        <v>0</v>
      </c>
      <c r="Z28" s="87">
        <v>0</v>
      </c>
      <c r="AA28" s="87"/>
    </row>
    <row r="29" spans="1:27" x14ac:dyDescent="0.25">
      <c r="A29" s="11" t="s">
        <v>116</v>
      </c>
      <c r="B29" s="78">
        <v>250.83409407999986</v>
      </c>
      <c r="C29" s="78">
        <v>262.40000000000009</v>
      </c>
      <c r="D29" s="78">
        <v>292.7000000000001</v>
      </c>
      <c r="E29" s="78">
        <v>277.19999999999993</v>
      </c>
      <c r="F29" s="78">
        <v>207.29999999999998</v>
      </c>
      <c r="G29" s="78">
        <v>245.39999999999998</v>
      </c>
      <c r="H29" s="78">
        <v>250.10000000000008</v>
      </c>
      <c r="I29" s="78">
        <v>327.00000000000006</v>
      </c>
      <c r="J29" s="78">
        <v>178.80000000000007</v>
      </c>
      <c r="K29" s="78">
        <v>80.399999999999906</v>
      </c>
      <c r="L29" s="78">
        <v>122.1</v>
      </c>
      <c r="M29" s="78">
        <v>324.60000000000008</v>
      </c>
      <c r="N29" s="78">
        <v>120.50000000000003</v>
      </c>
      <c r="O29" s="78">
        <v>208.1</v>
      </c>
      <c r="P29" s="78">
        <v>278.2</v>
      </c>
      <c r="Q29" s="78">
        <v>346.5</v>
      </c>
      <c r="R29" s="78">
        <f t="shared" ref="R29:V29" si="9">SUM(R21,R24)</f>
        <v>319.90000000000003</v>
      </c>
      <c r="S29" s="78">
        <f t="shared" si="9"/>
        <v>371.40000000000009</v>
      </c>
      <c r="T29" s="78">
        <f t="shared" si="9"/>
        <v>393.50000000000011</v>
      </c>
      <c r="U29" s="78">
        <f t="shared" si="9"/>
        <v>449.59999999999985</v>
      </c>
      <c r="V29" s="78">
        <f t="shared" si="9"/>
        <v>425.9</v>
      </c>
      <c r="W29" s="78">
        <f>SUM(W21,W24)</f>
        <v>430.80274564999996</v>
      </c>
      <c r="X29" s="78">
        <f t="shared" ref="X29:AA29" si="10">SUM(X21,X24)</f>
        <v>434.79999999999995</v>
      </c>
      <c r="Y29" s="78">
        <f t="shared" si="10"/>
        <v>478.1</v>
      </c>
      <c r="Z29" s="78">
        <f t="shared" si="10"/>
        <v>381.70000000000022</v>
      </c>
      <c r="AA29" s="78">
        <f t="shared" si="10"/>
        <v>378.2999999999999</v>
      </c>
    </row>
    <row r="30" spans="1:27" x14ac:dyDescent="0.25">
      <c r="A30" s="14" t="s">
        <v>117</v>
      </c>
      <c r="B30" s="80">
        <v>-85.283927289999994</v>
      </c>
      <c r="C30" s="80">
        <v>-89</v>
      </c>
      <c r="D30" s="80">
        <v>-99.2</v>
      </c>
      <c r="E30" s="80">
        <v>-92.1</v>
      </c>
      <c r="F30" s="80">
        <v>-72.899999999999991</v>
      </c>
      <c r="G30" s="80">
        <v>-83.500000000000014</v>
      </c>
      <c r="H30" s="80">
        <v>-84.8</v>
      </c>
      <c r="I30" s="80">
        <v>-110.9</v>
      </c>
      <c r="J30" s="80">
        <v>-61.7</v>
      </c>
      <c r="K30" s="80">
        <v>-27.4</v>
      </c>
      <c r="L30" s="80">
        <v>-41.8</v>
      </c>
      <c r="M30" s="80">
        <v>-110.6</v>
      </c>
      <c r="N30" s="80">
        <v>-40.900000000000006</v>
      </c>
      <c r="O30" s="80">
        <v>-71</v>
      </c>
      <c r="P30" s="80">
        <v>-95.2</v>
      </c>
      <c r="Q30" s="80">
        <v>-119.4</v>
      </c>
      <c r="R30" s="80">
        <f t="shared" ref="R30:V30" si="11">SUM(R31:R32)</f>
        <v>-108.89999999999999</v>
      </c>
      <c r="S30" s="80">
        <f t="shared" si="11"/>
        <v>-126.69999999999999</v>
      </c>
      <c r="T30" s="80">
        <f t="shared" si="11"/>
        <v>-133.9</v>
      </c>
      <c r="U30" s="80">
        <f t="shared" si="11"/>
        <v>-154.19999999999999</v>
      </c>
      <c r="V30" s="80">
        <f t="shared" si="11"/>
        <v>-144</v>
      </c>
      <c r="W30" s="80">
        <v>-147.20893352100001</v>
      </c>
      <c r="X30" s="80">
        <f t="shared" ref="X30:Y30" si="12">SUM(X31:X32)</f>
        <v>-148.80000000000001</v>
      </c>
      <c r="Y30" s="80">
        <f t="shared" si="12"/>
        <v>-163.19999999999999</v>
      </c>
      <c r="Z30" s="80">
        <v>-130.10000000000002</v>
      </c>
      <c r="AA30" s="80">
        <f t="shared" ref="AA30" si="13">SUM(AA31:AA32)</f>
        <v>-130.10000000000002</v>
      </c>
    </row>
    <row r="31" spans="1:27" hidden="1" x14ac:dyDescent="0.25">
      <c r="A31" s="16" t="s">
        <v>53</v>
      </c>
      <c r="B31" s="87">
        <v>-77.102660110000002</v>
      </c>
      <c r="C31" s="87">
        <v>-90.6</v>
      </c>
      <c r="D31" s="87">
        <v>-103.3</v>
      </c>
      <c r="E31" s="87">
        <v>-92.3</v>
      </c>
      <c r="F31" s="87">
        <v>-73.599999999999994</v>
      </c>
      <c r="G31" s="87">
        <v>-88.800000000000011</v>
      </c>
      <c r="H31" s="87">
        <v>-90.7</v>
      </c>
      <c r="I31" s="87">
        <v>-105.5</v>
      </c>
      <c r="J31" s="87">
        <v>-59.7</v>
      </c>
      <c r="K31" s="87">
        <v>-15.8</v>
      </c>
      <c r="L31" s="87">
        <v>-77.8</v>
      </c>
      <c r="M31" s="87">
        <v>-94.8</v>
      </c>
      <c r="N31" s="87">
        <v>-52.1</v>
      </c>
      <c r="O31" s="87">
        <v>-76</v>
      </c>
      <c r="P31" s="87">
        <v>-143.69999999999999</v>
      </c>
      <c r="Q31" s="87">
        <v>-134.1</v>
      </c>
      <c r="R31" s="87">
        <v>-114.3</v>
      </c>
      <c r="S31" s="87">
        <v>-140.19999999999999</v>
      </c>
      <c r="T31" s="87">
        <v>-137.6</v>
      </c>
      <c r="U31" s="87">
        <v>-141.1</v>
      </c>
      <c r="V31" s="87">
        <v>-142.9</v>
      </c>
      <c r="W31" s="87">
        <v>-161.80000000000001</v>
      </c>
      <c r="X31" s="87">
        <v>-124.9</v>
      </c>
      <c r="Y31" s="87">
        <v>-177.5</v>
      </c>
      <c r="Z31" s="87">
        <v>-177.5</v>
      </c>
      <c r="AA31" s="87">
        <v>-135.80000000000001</v>
      </c>
    </row>
    <row r="32" spans="1:27" hidden="1" x14ac:dyDescent="0.25">
      <c r="A32" s="16" t="s">
        <v>118</v>
      </c>
      <c r="B32" s="87">
        <v>-8.1812671799999972</v>
      </c>
      <c r="C32" s="87">
        <v>1.6</v>
      </c>
      <c r="D32" s="87">
        <v>4.0999999999999996</v>
      </c>
      <c r="E32" s="87">
        <v>0.2</v>
      </c>
      <c r="F32" s="87">
        <v>0.7</v>
      </c>
      <c r="G32" s="87">
        <v>5.3</v>
      </c>
      <c r="H32" s="87">
        <v>5.9</v>
      </c>
      <c r="I32" s="87">
        <v>-5.4</v>
      </c>
      <c r="J32" s="87">
        <v>-2</v>
      </c>
      <c r="K32" s="87">
        <v>-11.6</v>
      </c>
      <c r="L32" s="87">
        <v>36</v>
      </c>
      <c r="M32" s="87">
        <v>-15.8</v>
      </c>
      <c r="N32" s="87">
        <v>11.2</v>
      </c>
      <c r="O32" s="87">
        <v>5</v>
      </c>
      <c r="P32" s="87">
        <v>48.5</v>
      </c>
      <c r="Q32" s="87">
        <v>14.7</v>
      </c>
      <c r="R32" s="87">
        <v>5.4</v>
      </c>
      <c r="S32" s="87">
        <v>13.5</v>
      </c>
      <c r="T32" s="87">
        <v>3.7</v>
      </c>
      <c r="U32" s="87">
        <v>-13.1</v>
      </c>
      <c r="V32" s="87">
        <v>-1.1000000000000001</v>
      </c>
      <c r="W32" s="87">
        <v>-39.4</v>
      </c>
      <c r="X32" s="87">
        <v>-23.9</v>
      </c>
      <c r="Y32" s="87">
        <v>14.3</v>
      </c>
      <c r="Z32" s="87">
        <v>14.3</v>
      </c>
      <c r="AA32" s="87">
        <v>5.7</v>
      </c>
    </row>
    <row r="33" spans="1:27" x14ac:dyDescent="0.25">
      <c r="A33" s="11" t="s">
        <v>119</v>
      </c>
      <c r="B33" s="78">
        <v>165.55016678999988</v>
      </c>
      <c r="C33" s="78">
        <v>173.40000000000009</v>
      </c>
      <c r="D33" s="78">
        <v>193.50000000000011</v>
      </c>
      <c r="E33" s="78">
        <v>185.19999999999993</v>
      </c>
      <c r="F33" s="78">
        <v>134.39999999999998</v>
      </c>
      <c r="G33" s="78">
        <v>161.89999999999998</v>
      </c>
      <c r="H33" s="78">
        <v>165.30000000000007</v>
      </c>
      <c r="I33" s="78">
        <v>216.10000000000005</v>
      </c>
      <c r="J33" s="78">
        <v>117.10000000000005</v>
      </c>
      <c r="K33" s="78">
        <v>52.999999999999908</v>
      </c>
      <c r="L33" s="78">
        <v>80.3</v>
      </c>
      <c r="M33" s="78">
        <v>214.00000000000009</v>
      </c>
      <c r="N33" s="78">
        <v>79.600000000000023</v>
      </c>
      <c r="O33" s="78">
        <v>137.09999999999994</v>
      </c>
      <c r="P33" s="78">
        <v>183</v>
      </c>
      <c r="Q33" s="78">
        <v>227.1</v>
      </c>
      <c r="R33" s="78">
        <f t="shared" ref="R33:V33" si="14">SUM(R29:R30)</f>
        <v>211.00000000000006</v>
      </c>
      <c r="S33" s="78">
        <f t="shared" si="14"/>
        <v>244.7000000000001</v>
      </c>
      <c r="T33" s="78">
        <f t="shared" si="14"/>
        <v>259.60000000000014</v>
      </c>
      <c r="U33" s="78">
        <f t="shared" si="14"/>
        <v>295.39999999999986</v>
      </c>
      <c r="V33" s="78">
        <f t="shared" si="14"/>
        <v>281.89999999999998</v>
      </c>
      <c r="W33" s="78">
        <f>SUM(W29:W30)</f>
        <v>283.59381212899996</v>
      </c>
      <c r="X33" s="78">
        <f t="shared" ref="X33:Y33" si="15">SUM(X29:X30)</f>
        <v>285.99999999999994</v>
      </c>
      <c r="Y33" s="78">
        <f t="shared" si="15"/>
        <v>314.90000000000003</v>
      </c>
      <c r="Z33" s="78">
        <v>251.6</v>
      </c>
      <c r="AA33" s="78">
        <f t="shared" ref="AA33" si="16">SUM(AA29:AA30)</f>
        <v>248.19999999999987</v>
      </c>
    </row>
    <row r="34" spans="1:27" x14ac:dyDescent="0.25">
      <c r="A34" s="7" t="s">
        <v>120</v>
      </c>
      <c r="B34" s="89">
        <f>(B33/B8)</f>
        <v>0.26672003186128362</v>
      </c>
      <c r="C34" s="89">
        <f t="shared" ref="C34:AA34" si="17">(C33/C8)</f>
        <v>0.26324578715652053</v>
      </c>
      <c r="D34" s="89">
        <f t="shared" si="17"/>
        <v>0.27769804822043642</v>
      </c>
      <c r="E34" s="89">
        <f t="shared" si="17"/>
        <v>0.26415632577378401</v>
      </c>
      <c r="F34" s="89">
        <f t="shared" si="17"/>
        <v>0.208533747090768</v>
      </c>
      <c r="G34" s="89">
        <f t="shared" si="17"/>
        <v>0.24408261721694555</v>
      </c>
      <c r="H34" s="89">
        <f t="shared" si="17"/>
        <v>0.24054132712456353</v>
      </c>
      <c r="I34" s="89">
        <f t="shared" si="17"/>
        <v>0.27765643068225626</v>
      </c>
      <c r="J34" s="89">
        <f t="shared" si="17"/>
        <v>0.18093325092707052</v>
      </c>
      <c r="K34" s="89">
        <f t="shared" si="17"/>
        <v>0.10599999999999983</v>
      </c>
      <c r="L34" s="89">
        <f t="shared" si="17"/>
        <v>0.11960083407804588</v>
      </c>
      <c r="M34" s="89">
        <f t="shared" si="17"/>
        <v>0.26623538193580504</v>
      </c>
      <c r="N34" s="89">
        <f t="shared" si="17"/>
        <v>0.11711048992202445</v>
      </c>
      <c r="O34" s="89">
        <f t="shared" si="17"/>
        <v>0.18732067222298121</v>
      </c>
      <c r="P34" s="89">
        <f t="shared" si="17"/>
        <v>0.21168305378831695</v>
      </c>
      <c r="Q34" s="89">
        <f t="shared" si="17"/>
        <v>0.23611977542108548</v>
      </c>
      <c r="R34" s="89">
        <f t="shared" si="17"/>
        <v>0.24331180811808123</v>
      </c>
      <c r="S34" s="89">
        <f t="shared" si="17"/>
        <v>0.25167129486783923</v>
      </c>
      <c r="T34" s="89">
        <f t="shared" si="17"/>
        <v>0.25500982318271131</v>
      </c>
      <c r="U34" s="89">
        <f t="shared" si="17"/>
        <v>0.27435683105786191</v>
      </c>
      <c r="V34" s="89">
        <f t="shared" si="17"/>
        <v>0.28411610562386613</v>
      </c>
      <c r="W34" s="89">
        <f t="shared" si="17"/>
        <v>0.28159449124118757</v>
      </c>
      <c r="X34" s="89">
        <f t="shared" si="17"/>
        <v>0.27238095238095233</v>
      </c>
      <c r="Y34" s="89">
        <f t="shared" si="17"/>
        <v>0.27788563360395341</v>
      </c>
      <c r="Z34" s="89">
        <f t="shared" si="17"/>
        <v>0.2420161600615621</v>
      </c>
      <c r="AA34" s="89">
        <f t="shared" si="17"/>
        <v>0.2342393355983389</v>
      </c>
    </row>
    <row r="35" spans="1:27" x14ac:dyDescent="0.25">
      <c r="A35" s="11" t="s">
        <v>121</v>
      </c>
      <c r="B35" s="78">
        <v>115.88511692612222</v>
      </c>
      <c r="C35" s="78">
        <v>121.4</v>
      </c>
      <c r="D35" s="78">
        <v>135.5</v>
      </c>
      <c r="E35" s="78">
        <v>129.6</v>
      </c>
      <c r="F35" s="78">
        <v>94.1</v>
      </c>
      <c r="G35" s="78">
        <v>113.3</v>
      </c>
      <c r="H35" s="78">
        <v>115.7</v>
      </c>
      <c r="I35" s="78">
        <v>151.30000000000001</v>
      </c>
      <c r="J35" s="78">
        <v>82</v>
      </c>
      <c r="K35" s="78">
        <v>37.1</v>
      </c>
      <c r="L35" s="78">
        <v>56.2</v>
      </c>
      <c r="M35" s="78">
        <v>149.9</v>
      </c>
      <c r="N35" s="78">
        <v>55.7</v>
      </c>
      <c r="O35" s="78">
        <v>96</v>
      </c>
      <c r="P35" s="78">
        <v>128.1</v>
      </c>
      <c r="Q35" s="78">
        <v>159</v>
      </c>
      <c r="R35" s="78">
        <v>147.69999999999999</v>
      </c>
      <c r="S35" s="78">
        <v>171.3</v>
      </c>
      <c r="T35" s="78">
        <v>181.7</v>
      </c>
      <c r="U35" s="78">
        <v>206.8</v>
      </c>
      <c r="V35" s="78">
        <v>197.3</v>
      </c>
      <c r="W35" s="78">
        <v>198.51566849029996</v>
      </c>
      <c r="X35" s="78">
        <v>200.2</v>
      </c>
      <c r="Y35" s="78">
        <v>220.4</v>
      </c>
      <c r="Z35" s="78">
        <v>176.1</v>
      </c>
      <c r="AA35" s="78">
        <v>173.70000000000002</v>
      </c>
    </row>
    <row r="36" spans="1:27" x14ac:dyDescent="0.25">
      <c r="A36" s="7" t="s">
        <v>122</v>
      </c>
      <c r="B36" s="87">
        <v>49.665049863877805</v>
      </c>
      <c r="C36" s="87">
        <v>52</v>
      </c>
      <c r="D36" s="87">
        <v>58</v>
      </c>
      <c r="E36" s="87">
        <v>55.6</v>
      </c>
      <c r="F36" s="87">
        <v>40.299999999999997</v>
      </c>
      <c r="G36" s="87">
        <v>48.6</v>
      </c>
      <c r="H36" s="87">
        <v>49.6</v>
      </c>
      <c r="I36" s="87">
        <v>64.8</v>
      </c>
      <c r="J36" s="87">
        <v>35.1</v>
      </c>
      <c r="K36" s="87">
        <v>15.9</v>
      </c>
      <c r="L36" s="87">
        <v>24.1</v>
      </c>
      <c r="M36" s="87">
        <v>64.100000000000009</v>
      </c>
      <c r="N36" s="87">
        <v>23.9</v>
      </c>
      <c r="O36" s="87">
        <v>41.1</v>
      </c>
      <c r="P36" s="87">
        <v>54.9</v>
      </c>
      <c r="Q36" s="87">
        <v>68.099999999999994</v>
      </c>
      <c r="R36" s="87">
        <v>63.3</v>
      </c>
      <c r="S36" s="87">
        <v>73.400000000000006</v>
      </c>
      <c r="T36" s="87">
        <v>77.900000000000006</v>
      </c>
      <c r="U36" s="87">
        <v>88.6</v>
      </c>
      <c r="V36" s="87">
        <v>84.6</v>
      </c>
      <c r="W36" s="87">
        <v>85.078143638699999</v>
      </c>
      <c r="X36" s="87">
        <v>85.8</v>
      </c>
      <c r="Y36" s="87">
        <v>94.5</v>
      </c>
      <c r="Z36" s="87">
        <v>75.5</v>
      </c>
      <c r="AA36" s="87">
        <v>74.5</v>
      </c>
    </row>
    <row r="37" spans="1:27" ht="15" customHeight="1" x14ac:dyDescent="0.3">
      <c r="A37" s="2"/>
      <c r="R37" s="76"/>
      <c r="S37" s="76"/>
      <c r="T37" s="76"/>
      <c r="W37"/>
      <c r="X37"/>
      <c r="Y37"/>
      <c r="Z37"/>
      <c r="AA37"/>
    </row>
    <row r="38" spans="1:27" x14ac:dyDescent="0.25">
      <c r="A38" s="36" t="s">
        <v>162</v>
      </c>
      <c r="B38" s="90"/>
      <c r="C38" s="90"/>
      <c r="D38" s="90"/>
      <c r="E38" s="96"/>
      <c r="F38" s="90"/>
      <c r="G38" s="96"/>
      <c r="H38" s="90"/>
      <c r="I38" s="90"/>
      <c r="J38" s="90"/>
      <c r="K38" s="90"/>
      <c r="L38" s="90"/>
      <c r="M38" s="90"/>
      <c r="N38" s="90"/>
      <c r="Q38" s="93"/>
      <c r="W38" s="93">
        <v>73.400000000000006</v>
      </c>
      <c r="X38"/>
      <c r="Y38"/>
      <c r="Z38"/>
      <c r="AA38"/>
    </row>
    <row r="39" spans="1:27" x14ac:dyDescent="0.25">
      <c r="A39" s="11" t="s">
        <v>166</v>
      </c>
      <c r="B39" s="91">
        <f>B35+B38</f>
        <v>115.88511692612222</v>
      </c>
      <c r="C39" s="91">
        <f t="shared" ref="C39:Z39" si="18">C35+C38</f>
        <v>121.4</v>
      </c>
      <c r="D39" s="91">
        <f t="shared" si="18"/>
        <v>135.5</v>
      </c>
      <c r="E39" s="91">
        <f t="shared" si="18"/>
        <v>129.6</v>
      </c>
      <c r="F39" s="91">
        <f t="shared" si="18"/>
        <v>94.1</v>
      </c>
      <c r="G39" s="91">
        <f t="shared" si="18"/>
        <v>113.3</v>
      </c>
      <c r="H39" s="91">
        <f t="shared" si="18"/>
        <v>115.7</v>
      </c>
      <c r="I39" s="91">
        <f t="shared" si="18"/>
        <v>151.30000000000001</v>
      </c>
      <c r="J39" s="91">
        <f t="shared" si="18"/>
        <v>82</v>
      </c>
      <c r="K39" s="91">
        <f t="shared" si="18"/>
        <v>37.1</v>
      </c>
      <c r="L39" s="91">
        <f t="shared" si="18"/>
        <v>56.2</v>
      </c>
      <c r="M39" s="91">
        <f t="shared" si="18"/>
        <v>149.9</v>
      </c>
      <c r="N39" s="91">
        <f t="shared" si="18"/>
        <v>55.7</v>
      </c>
      <c r="O39" s="91">
        <f t="shared" si="18"/>
        <v>96</v>
      </c>
      <c r="P39" s="91">
        <f t="shared" si="18"/>
        <v>128.1</v>
      </c>
      <c r="Q39" s="91">
        <f t="shared" si="18"/>
        <v>159</v>
      </c>
      <c r="R39" s="91">
        <f t="shared" si="18"/>
        <v>147.69999999999999</v>
      </c>
      <c r="S39" s="91">
        <f t="shared" si="18"/>
        <v>171.3</v>
      </c>
      <c r="T39" s="91">
        <f t="shared" si="18"/>
        <v>181.7</v>
      </c>
      <c r="U39" s="91">
        <f t="shared" si="18"/>
        <v>206.8</v>
      </c>
      <c r="V39" s="91">
        <f t="shared" si="18"/>
        <v>197.3</v>
      </c>
      <c r="W39" s="91">
        <f t="shared" si="18"/>
        <v>271.91566849029994</v>
      </c>
      <c r="X39" s="91">
        <f t="shared" si="18"/>
        <v>200.2</v>
      </c>
      <c r="Y39" s="91">
        <f t="shared" si="18"/>
        <v>220.4</v>
      </c>
      <c r="Z39" s="91">
        <f t="shared" si="18"/>
        <v>176.1</v>
      </c>
      <c r="AA39" s="91">
        <f t="shared" ref="AA39" si="19">AA35-AA38</f>
        <v>173.70000000000002</v>
      </c>
    </row>
    <row r="41" spans="1:27" x14ac:dyDescent="0.25">
      <c r="A41" s="77"/>
    </row>
  </sheetData>
  <phoneticPr fontId="22" type="noConversion"/>
  <hyperlinks>
    <hyperlink ref="A1" location="Home!A1" display="Home" xr:uid="{CE1CD241-7020-4945-92CE-17A77C0B8E58}"/>
  </hyperlink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3">
    <tabColor rgb="FF00B0F0"/>
  </sheetPr>
  <dimension ref="A1:AA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A5" sqref="AA5"/>
    </sheetView>
  </sheetViews>
  <sheetFormatPr defaultColWidth="9.140625" defaultRowHeight="15" x14ac:dyDescent="0.25"/>
  <cols>
    <col min="1" max="1" width="45.7109375" customWidth="1"/>
    <col min="2" max="24" width="5.7109375" customWidth="1"/>
    <col min="25" max="27" width="7" customWidth="1"/>
  </cols>
  <sheetData>
    <row r="1" spans="1:27" ht="37.5" customHeight="1" x14ac:dyDescent="0.25">
      <c r="A1" s="32" t="s">
        <v>2</v>
      </c>
      <c r="B1" s="5"/>
      <c r="C1" s="5"/>
      <c r="D1" s="5"/>
      <c r="E1" s="5"/>
      <c r="F1" s="5"/>
      <c r="G1" s="5"/>
      <c r="H1" s="5"/>
      <c r="I1" s="5"/>
      <c r="J1" s="5"/>
      <c r="K1" s="5"/>
      <c r="L1" s="5"/>
      <c r="M1" s="5"/>
      <c r="N1" s="5"/>
      <c r="O1" s="5"/>
      <c r="P1" s="5"/>
      <c r="Q1" s="5"/>
      <c r="R1" s="5"/>
      <c r="S1" s="5"/>
      <c r="T1" s="58"/>
      <c r="U1" s="58"/>
      <c r="V1" s="58"/>
      <c r="W1" s="58"/>
      <c r="X1" s="58"/>
      <c r="Y1" s="58"/>
      <c r="Z1" s="58"/>
      <c r="AA1" s="58"/>
    </row>
    <row r="2" spans="1:27" ht="14.45" customHeight="1" x14ac:dyDescent="0.3">
      <c r="A2" s="2"/>
      <c r="B2" s="2"/>
      <c r="C2" s="2"/>
      <c r="D2" s="2"/>
      <c r="E2" s="2"/>
      <c r="F2" s="2"/>
      <c r="G2" s="2"/>
      <c r="H2" s="2"/>
      <c r="I2" s="2"/>
      <c r="J2" s="2"/>
      <c r="K2" s="2"/>
      <c r="L2" s="2"/>
      <c r="M2" s="2"/>
      <c r="N2" s="2"/>
      <c r="O2" s="2"/>
      <c r="P2" s="2"/>
      <c r="Q2" s="2"/>
      <c r="R2" s="2"/>
      <c r="T2" s="2"/>
      <c r="U2" s="2"/>
      <c r="V2" s="2"/>
      <c r="W2" s="2"/>
      <c r="X2" s="2"/>
    </row>
    <row r="3" spans="1:27" ht="14.45" hidden="1" customHeight="1" x14ac:dyDescent="0.3">
      <c r="A3" s="3" t="s">
        <v>134</v>
      </c>
      <c r="B3" s="2"/>
      <c r="C3" s="2"/>
      <c r="D3" s="2"/>
      <c r="E3" s="13"/>
      <c r="F3" s="2"/>
      <c r="G3" s="2"/>
      <c r="H3" s="2"/>
      <c r="I3" s="2"/>
      <c r="J3" s="2"/>
      <c r="K3" s="2"/>
      <c r="L3" s="2"/>
      <c r="M3" s="2"/>
      <c r="N3" s="2"/>
      <c r="O3" s="2"/>
      <c r="P3" s="2"/>
      <c r="Q3" s="2"/>
      <c r="R3" s="2"/>
      <c r="T3" s="2"/>
      <c r="U3" s="2"/>
      <c r="V3" s="2"/>
      <c r="W3" s="2"/>
      <c r="X3" s="2"/>
    </row>
    <row r="4" spans="1:27" ht="14.45" hidden="1" customHeight="1" x14ac:dyDescent="0.3">
      <c r="A4" s="2"/>
      <c r="B4" s="13"/>
      <c r="C4" s="2"/>
      <c r="D4" s="2"/>
      <c r="E4" s="13"/>
      <c r="F4" s="6"/>
      <c r="G4" s="6"/>
      <c r="H4" s="6"/>
      <c r="I4" s="2"/>
      <c r="J4" s="2"/>
      <c r="K4" s="2"/>
      <c r="L4" s="2"/>
      <c r="M4" s="2"/>
      <c r="N4" s="2"/>
      <c r="O4" s="2"/>
      <c r="P4" s="2"/>
      <c r="Q4" s="2"/>
      <c r="R4" s="2"/>
    </row>
    <row r="5" spans="1:27" ht="14.45" customHeight="1" x14ac:dyDescent="0.25">
      <c r="A5" s="17" t="s">
        <v>181</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row>
    <row r="6" spans="1:27" x14ac:dyDescent="0.2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c r="X6" s="78">
        <v>0</v>
      </c>
      <c r="Y6" s="78">
        <v>0</v>
      </c>
      <c r="Z6" s="78">
        <v>0</v>
      </c>
      <c r="AA6" s="78">
        <v>0</v>
      </c>
    </row>
    <row r="7" spans="1:27" x14ac:dyDescent="0.2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c r="X7" s="87">
        <v>0</v>
      </c>
      <c r="Y7" s="87">
        <v>0</v>
      </c>
      <c r="Z7" s="87">
        <v>0</v>
      </c>
      <c r="AA7" s="87">
        <v>0</v>
      </c>
    </row>
    <row r="8" spans="1:27" x14ac:dyDescent="0.2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c r="X8" s="78">
        <v>0</v>
      </c>
      <c r="Y8" s="78">
        <v>0</v>
      </c>
      <c r="Z8" s="78">
        <v>0</v>
      </c>
      <c r="AA8" s="78">
        <v>0</v>
      </c>
    </row>
    <row r="9" spans="1:27" x14ac:dyDescent="0.2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AA9" si="1">SUM(V10:V11)</f>
        <v>0</v>
      </c>
      <c r="W9" s="80">
        <f t="shared" si="1"/>
        <v>0</v>
      </c>
      <c r="X9" s="80">
        <f t="shared" si="1"/>
        <v>0</v>
      </c>
      <c r="Y9" s="80">
        <f t="shared" si="1"/>
        <v>0</v>
      </c>
      <c r="Z9" s="80">
        <f t="shared" si="1"/>
        <v>0</v>
      </c>
      <c r="AA9" s="80">
        <f t="shared" si="1"/>
        <v>0</v>
      </c>
    </row>
    <row r="10" spans="1:27" x14ac:dyDescent="0.2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c r="X10" s="87">
        <v>0</v>
      </c>
      <c r="Y10" s="87">
        <v>0</v>
      </c>
      <c r="Z10" s="87">
        <v>0</v>
      </c>
      <c r="AA10" s="87">
        <v>0</v>
      </c>
    </row>
    <row r="11" spans="1:27" x14ac:dyDescent="0.2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c r="X11" s="87">
        <v>0</v>
      </c>
      <c r="Y11" s="87">
        <v>0</v>
      </c>
      <c r="Z11" s="87">
        <v>0</v>
      </c>
      <c r="AA11" s="87">
        <v>0</v>
      </c>
    </row>
    <row r="12" spans="1:27" x14ac:dyDescent="0.2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AA12" si="2">SUM(V8:V9)</f>
        <v>0</v>
      </c>
      <c r="W12" s="78">
        <f t="shared" si="2"/>
        <v>0</v>
      </c>
      <c r="X12" s="78">
        <f t="shared" si="2"/>
        <v>0</v>
      </c>
      <c r="Y12" s="78">
        <f t="shared" si="2"/>
        <v>0</v>
      </c>
      <c r="Z12" s="78">
        <f t="shared" si="2"/>
        <v>0</v>
      </c>
      <c r="AA12" s="78">
        <f t="shared" si="2"/>
        <v>0</v>
      </c>
    </row>
    <row r="13" spans="1:27" x14ac:dyDescent="0.25">
      <c r="A13" s="14" t="s">
        <v>102</v>
      </c>
      <c r="B13" s="15">
        <f t="shared" ref="B13:S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 t="shared" si="3"/>
        <v>-112.60000000000001</v>
      </c>
      <c r="R13" s="15">
        <f t="shared" si="3"/>
        <v>-105.9</v>
      </c>
      <c r="S13" s="15">
        <f t="shared" si="3"/>
        <v>313.8</v>
      </c>
      <c r="T13" s="15">
        <f>SUM(T14:T17)</f>
        <v>3.2999999999999945</v>
      </c>
      <c r="U13" s="15">
        <f>SUM(U14:U17)</f>
        <v>-132.89999999999995</v>
      </c>
      <c r="V13" s="15">
        <f t="shared" ref="V13:AA13" si="4">SUM(V14:V17)</f>
        <v>-0.50000000000000233</v>
      </c>
      <c r="W13" s="80">
        <f t="shared" si="4"/>
        <v>-0.69999999999998863</v>
      </c>
      <c r="X13" s="80">
        <f t="shared" si="4"/>
        <v>-0.30000000000000604</v>
      </c>
      <c r="Y13" s="80">
        <f t="shared" si="4"/>
        <v>-0.40000000000000568</v>
      </c>
      <c r="Z13" s="80">
        <f t="shared" si="4"/>
        <v>-0.3999999999999968</v>
      </c>
      <c r="AA13" s="80">
        <f t="shared" si="4"/>
        <v>-0.70000000000001439</v>
      </c>
    </row>
    <row r="14" spans="1:27" x14ac:dyDescent="0.2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c r="X14" s="87">
        <v>0</v>
      </c>
      <c r="Y14" s="87">
        <v>0</v>
      </c>
      <c r="Z14" s="87">
        <v>0</v>
      </c>
      <c r="AA14" s="87">
        <v>0</v>
      </c>
    </row>
    <row r="15" spans="1:27" x14ac:dyDescent="0.2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c r="X15" s="87">
        <v>-0.30000000000000604</v>
      </c>
      <c r="Y15" s="87">
        <v>-0.40000000000000568</v>
      </c>
      <c r="Z15" s="87">
        <v>-0.3999999999999968</v>
      </c>
      <c r="AA15" s="87">
        <v>-0.70000000000001439</v>
      </c>
    </row>
    <row r="16" spans="1:27" x14ac:dyDescent="0.2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c r="X16" s="87">
        <v>0</v>
      </c>
      <c r="Y16" s="87">
        <v>0</v>
      </c>
      <c r="Z16" s="87">
        <v>0</v>
      </c>
      <c r="AA16" s="87">
        <v>0</v>
      </c>
    </row>
    <row r="17" spans="1:27" x14ac:dyDescent="0.2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v>314.5</v>
      </c>
      <c r="T17" s="8">
        <v>4.2999999999999972</v>
      </c>
      <c r="U17" s="8">
        <v>-131.79999999999995</v>
      </c>
      <c r="V17" s="8">
        <v>-0.10000000000000497</v>
      </c>
      <c r="W17" s="87">
        <v>0.10000000000002274</v>
      </c>
      <c r="X17" s="87">
        <v>0</v>
      </c>
      <c r="Y17" s="87">
        <v>0</v>
      </c>
      <c r="Z17" s="87">
        <v>0</v>
      </c>
      <c r="AA17" s="87">
        <v>0</v>
      </c>
    </row>
    <row r="18" spans="1:27" x14ac:dyDescent="0.2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c r="X18" s="87">
        <v>0</v>
      </c>
      <c r="Y18" s="87">
        <v>0</v>
      </c>
      <c r="Z18" s="87">
        <v>0</v>
      </c>
      <c r="AA18" s="87">
        <v>0</v>
      </c>
    </row>
    <row r="19" spans="1:27" x14ac:dyDescent="0.25">
      <c r="A19" s="7" t="s">
        <v>107</v>
      </c>
      <c r="B19" s="8">
        <v>0</v>
      </c>
      <c r="C19" s="8">
        <v>0</v>
      </c>
      <c r="D19" s="8">
        <v>0</v>
      </c>
      <c r="E19" s="8">
        <v>0</v>
      </c>
      <c r="F19" s="8">
        <v>0</v>
      </c>
      <c r="G19" s="8">
        <v>0</v>
      </c>
      <c r="H19" s="8">
        <v>0</v>
      </c>
      <c r="I19" s="8">
        <v>0</v>
      </c>
      <c r="J19" s="8">
        <v>0</v>
      </c>
      <c r="K19" s="8">
        <v>0</v>
      </c>
      <c r="L19" s="8">
        <v>0</v>
      </c>
      <c r="M19" s="8">
        <v>0</v>
      </c>
      <c r="N19" s="54">
        <v>0</v>
      </c>
      <c r="O19" s="54">
        <v>0</v>
      </c>
      <c r="P19" s="54">
        <v>0</v>
      </c>
      <c r="Q19" s="54">
        <v>0</v>
      </c>
      <c r="R19" s="54">
        <v>0</v>
      </c>
      <c r="S19" s="54">
        <v>0</v>
      </c>
      <c r="T19" s="54">
        <v>0</v>
      </c>
      <c r="U19" s="54">
        <v>0</v>
      </c>
      <c r="V19" s="54">
        <v>0</v>
      </c>
      <c r="W19" s="92">
        <v>0</v>
      </c>
      <c r="X19" s="92">
        <v>0</v>
      </c>
      <c r="Y19" s="92">
        <v>0</v>
      </c>
      <c r="Z19" s="92">
        <v>0</v>
      </c>
      <c r="AA19" s="92">
        <v>0</v>
      </c>
    </row>
    <row r="20" spans="1:27" x14ac:dyDescent="0.2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302.79999999999995</v>
      </c>
      <c r="T20" s="10">
        <f>T9+T13+T18+T19</f>
        <v>3.2999999999999945</v>
      </c>
      <c r="U20" s="10">
        <f>U9+U13+U18+U19</f>
        <v>-132.89999999999995</v>
      </c>
      <c r="V20" s="10">
        <f t="shared" ref="V20:AA20" si="5">V9+V13+V18+V19</f>
        <v>-0.50000000000000233</v>
      </c>
      <c r="W20" s="88">
        <f t="shared" si="5"/>
        <v>-0.69999999999998863</v>
      </c>
      <c r="X20" s="88">
        <f t="shared" si="5"/>
        <v>-0.30000000000000604</v>
      </c>
      <c r="Y20" s="88">
        <f t="shared" si="5"/>
        <v>-0.40000000000000568</v>
      </c>
      <c r="Z20" s="88">
        <f t="shared" si="5"/>
        <v>-0.3999999999999968</v>
      </c>
      <c r="AA20" s="88">
        <f t="shared" si="5"/>
        <v>-0.70000000000001439</v>
      </c>
    </row>
    <row r="21" spans="1:27" x14ac:dyDescent="0.25">
      <c r="A21" s="11" t="s">
        <v>109</v>
      </c>
      <c r="B21" s="12">
        <f t="shared" ref="B21:S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 t="shared" si="6"/>
        <v>-20.70000000000001</v>
      </c>
      <c r="P21" s="12">
        <f t="shared" si="6"/>
        <v>-35.799999999999997</v>
      </c>
      <c r="Q21" s="12">
        <f t="shared" si="6"/>
        <v>-37.400000000000006</v>
      </c>
      <c r="R21" s="12">
        <f t="shared" si="6"/>
        <v>-41.899999999999963</v>
      </c>
      <c r="S21" s="12">
        <f t="shared" si="6"/>
        <v>302.79999999999995</v>
      </c>
      <c r="T21" s="12">
        <f>T12+T13+T18+T19</f>
        <v>3.2999999999999945</v>
      </c>
      <c r="U21" s="12">
        <f>U12+U13+U18+U19</f>
        <v>-132.89999999999995</v>
      </c>
      <c r="V21" s="12">
        <f t="shared" ref="V21:AA21" si="7">V12+V13+V18+V19</f>
        <v>-0.50000000000000233</v>
      </c>
      <c r="W21" s="78">
        <f t="shared" si="7"/>
        <v>-0.69999999999998863</v>
      </c>
      <c r="X21" s="78">
        <f t="shared" si="7"/>
        <v>-0.30000000000000604</v>
      </c>
      <c r="Y21" s="78">
        <f t="shared" si="7"/>
        <v>-0.40000000000000568</v>
      </c>
      <c r="Z21" s="78">
        <f t="shared" si="7"/>
        <v>-0.3999999999999968</v>
      </c>
      <c r="AA21" s="78">
        <f t="shared" si="7"/>
        <v>-0.70000000000001439</v>
      </c>
    </row>
    <row r="22" spans="1:27" x14ac:dyDescent="0.2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8">
        <f>S21-S18-S11</f>
        <v>313.79999999999995</v>
      </c>
      <c r="T22" s="8">
        <f>T21-T18-T11</f>
        <v>3.2999999999999945</v>
      </c>
      <c r="U22" s="8">
        <f>U21-U18-U11</f>
        <v>-132.89999999999995</v>
      </c>
      <c r="V22" s="8">
        <f>V21-V18-V11</f>
        <v>-0.50000000000000233</v>
      </c>
      <c r="W22" s="87">
        <f>W21-W18-W11</f>
        <v>-0.69999999999998863</v>
      </c>
      <c r="X22" s="87">
        <f t="shared" ref="X22:AA22" si="8">X21-X18-X11</f>
        <v>-0.30000000000000604</v>
      </c>
      <c r="Y22" s="87">
        <f t="shared" si="8"/>
        <v>-0.40000000000000568</v>
      </c>
      <c r="Z22" s="87">
        <f t="shared" si="8"/>
        <v>-0.3999999999999968</v>
      </c>
      <c r="AA22" s="87">
        <f t="shared" si="8"/>
        <v>-0.70000000000001439</v>
      </c>
    </row>
    <row r="23" spans="1:27" x14ac:dyDescent="0.25">
      <c r="A23" s="7" t="s">
        <v>110</v>
      </c>
      <c r="B23" s="34">
        <f>(B22/B8)</f>
        <v>4.5173427146256502E-2</v>
      </c>
      <c r="C23" s="34">
        <f t="shared" ref="C23:Q23" si="9">(C22/C8)</f>
        <v>5.1481820959364502E-2</v>
      </c>
      <c r="D23" s="34">
        <f t="shared" si="9"/>
        <v>8.6493395824456754E-2</v>
      </c>
      <c r="E23" s="34">
        <f t="shared" si="9"/>
        <v>5.548078360998953E-2</v>
      </c>
      <c r="F23" s="34">
        <f t="shared" si="9"/>
        <v>3.0792227204783314E-2</v>
      </c>
      <c r="G23" s="34">
        <f t="shared" si="9"/>
        <v>3.9421477025470372E-2</v>
      </c>
      <c r="H23" s="34">
        <f t="shared" si="9"/>
        <v>3.3894172153133381E-2</v>
      </c>
      <c r="I23" s="34">
        <f t="shared" si="9"/>
        <v>1.3232079162351874E-2</v>
      </c>
      <c r="J23" s="34">
        <f t="shared" si="9"/>
        <v>8.199339793419233E-3</v>
      </c>
      <c r="K23" s="34">
        <f t="shared" si="9"/>
        <v>-2.550804403048262E-2</v>
      </c>
      <c r="L23" s="34">
        <f t="shared" si="9"/>
        <v>-2.357544141252008E-2</v>
      </c>
      <c r="M23" s="34">
        <f t="shared" si="9"/>
        <v>-1.0415524613529218E-2</v>
      </c>
      <c r="N23" s="34">
        <f t="shared" si="9"/>
        <v>2.567014993184916E-2</v>
      </c>
      <c r="O23" s="34">
        <f>(O22/O8)</f>
        <v>1.874383426504439E-2</v>
      </c>
      <c r="P23" s="34">
        <f t="shared" si="9"/>
        <v>1.6657223796033994E-2</v>
      </c>
      <c r="Q23" s="34">
        <f t="shared" si="9"/>
        <v>1.462749473162266E-2</v>
      </c>
      <c r="R23" s="34">
        <v>5.0000000000000001E-3</v>
      </c>
      <c r="S23" s="34" t="s">
        <v>172</v>
      </c>
      <c r="T23" s="34" t="s">
        <v>172</v>
      </c>
      <c r="U23" s="34" t="s">
        <v>172</v>
      </c>
      <c r="V23" s="34" t="s">
        <v>172</v>
      </c>
      <c r="W23" s="89" t="s">
        <v>172</v>
      </c>
      <c r="X23" s="89" t="s">
        <v>172</v>
      </c>
      <c r="Y23" s="89" t="s">
        <v>172</v>
      </c>
      <c r="Z23" s="89" t="s">
        <v>172</v>
      </c>
      <c r="AA23" s="89" t="s">
        <v>172</v>
      </c>
    </row>
    <row r="24" spans="1:27" x14ac:dyDescent="0.2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0">SUM(O25:O28)</f>
        <v>-20.3</v>
      </c>
      <c r="P24" s="15">
        <f t="shared" si="10"/>
        <v>-19.3</v>
      </c>
      <c r="Q24" s="15">
        <f t="shared" si="10"/>
        <v>-22.099999999999998</v>
      </c>
      <c r="R24" s="15">
        <f t="shared" si="10"/>
        <v>-20.299999999999997</v>
      </c>
      <c r="S24" s="15">
        <f t="shared" si="10"/>
        <v>-11.300000000000043</v>
      </c>
      <c r="T24" s="15">
        <f t="shared" si="10"/>
        <v>-8.9999999999999787</v>
      </c>
      <c r="U24" s="15">
        <f t="shared" ref="U24" si="11">SUM(U25:U28)</f>
        <v>-7.4999999999999645</v>
      </c>
      <c r="V24" s="15">
        <f t="shared" ref="V24:W24" si="12">SUM(V25:V28)</f>
        <v>0.50000000000006262</v>
      </c>
      <c r="W24" s="80">
        <f t="shared" si="12"/>
        <v>0.39999999999998437</v>
      </c>
      <c r="X24" s="80">
        <f t="shared" ref="X24:AA24" si="13">SUM(X25:X28)</f>
        <v>0.29999999999999583</v>
      </c>
      <c r="Y24" s="80">
        <f t="shared" si="13"/>
        <v>0.40000000000003832</v>
      </c>
      <c r="Z24" s="80">
        <f t="shared" si="13"/>
        <v>0.39999999999998437</v>
      </c>
      <c r="AA24" s="80">
        <f t="shared" si="13"/>
        <v>0.30000000000001359</v>
      </c>
    </row>
    <row r="25" spans="1:27" x14ac:dyDescent="0.2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c r="X25" s="87">
        <v>3.6999999999999957</v>
      </c>
      <c r="Y25" s="87">
        <v>1.8000000000000043</v>
      </c>
      <c r="Z25" s="87">
        <v>2.0999999999999956</v>
      </c>
      <c r="AA25" s="87">
        <v>1.4000000000000021</v>
      </c>
    </row>
    <row r="26" spans="1:27" x14ac:dyDescent="0.2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c r="X26" s="87">
        <v>-3.4</v>
      </c>
      <c r="Y26" s="87">
        <v>-1.3999999999999659</v>
      </c>
      <c r="Z26" s="87">
        <v>-1.7000000000000113</v>
      </c>
      <c r="AA26" s="87">
        <v>-1.0999999999999885</v>
      </c>
    </row>
    <row r="27" spans="1:27" x14ac:dyDescent="0.2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c r="X27" s="87">
        <v>0</v>
      </c>
      <c r="Y27" s="87">
        <v>0</v>
      </c>
      <c r="Z27" s="87">
        <v>0</v>
      </c>
      <c r="AA27" s="87">
        <v>0</v>
      </c>
    </row>
    <row r="28" spans="1:27" x14ac:dyDescent="0.2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c r="X28" s="87">
        <v>0</v>
      </c>
      <c r="Y28" s="87">
        <v>0</v>
      </c>
      <c r="Z28" s="87">
        <v>0</v>
      </c>
      <c r="AA28" s="87">
        <v>0</v>
      </c>
    </row>
    <row r="29" spans="1:27" x14ac:dyDescent="0.2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291.49999999999989</v>
      </c>
      <c r="T29" s="12">
        <f>SUM(T21,T24)</f>
        <v>-5.6999999999999842</v>
      </c>
      <c r="U29" s="12">
        <f>SUM(U21,U24)</f>
        <v>-140.39999999999992</v>
      </c>
      <c r="V29" s="12">
        <f t="shared" ref="V29:AA29" si="14">SUM(V21,V24)</f>
        <v>6.0285110237146E-14</v>
      </c>
      <c r="W29" s="78">
        <f t="shared" si="14"/>
        <v>-0.30000000000000426</v>
      </c>
      <c r="X29" s="78">
        <f t="shared" si="14"/>
        <v>-1.021405182655144E-14</v>
      </c>
      <c r="Y29" s="78">
        <f t="shared" si="14"/>
        <v>3.2640556923979602E-14</v>
      </c>
      <c r="Z29" s="78">
        <f t="shared" si="14"/>
        <v>-1.2434497875801753E-14</v>
      </c>
      <c r="AA29" s="78">
        <f t="shared" si="14"/>
        <v>-0.4000000000000008</v>
      </c>
    </row>
    <row r="30" spans="1:27" x14ac:dyDescent="0.2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f>SUM(R31:R32)</f>
        <v>8.5</v>
      </c>
      <c r="S30" s="15">
        <f>SUM(S31:S32)</f>
        <v>-32.200000000000038</v>
      </c>
      <c r="T30" s="15">
        <f>SUM(T31:T32)</f>
        <v>0</v>
      </c>
      <c r="U30" s="15">
        <f>SUM(U31:U32)</f>
        <v>0</v>
      </c>
      <c r="V30" s="15">
        <f t="shared" ref="V30:AA30" si="15">SUM(V31:V32)</f>
        <v>0</v>
      </c>
      <c r="W30" s="80">
        <f t="shared" si="15"/>
        <v>0</v>
      </c>
      <c r="X30" s="80">
        <f t="shared" si="15"/>
        <v>0</v>
      </c>
      <c r="Y30" s="80">
        <f t="shared" si="15"/>
        <v>0</v>
      </c>
      <c r="Z30" s="80">
        <f t="shared" si="15"/>
        <v>0</v>
      </c>
      <c r="AA30" s="80">
        <f t="shared" si="15"/>
        <v>0</v>
      </c>
    </row>
    <row r="31" spans="1:27" x14ac:dyDescent="0.25">
      <c r="A31" s="16" t="s">
        <v>53</v>
      </c>
      <c r="B31" s="8">
        <v>77.921386839914433</v>
      </c>
      <c r="C31" s="8">
        <v>-63.799999999999983</v>
      </c>
      <c r="D31" s="8">
        <v>-2.4</v>
      </c>
      <c r="E31" s="8">
        <v>2.7999999999999972</v>
      </c>
      <c r="F31" s="8">
        <v>-5.7</v>
      </c>
      <c r="G31" s="8">
        <v>-1</v>
      </c>
      <c r="H31" s="8">
        <v>0.4</v>
      </c>
      <c r="I31" s="8">
        <v>-10.900000000000006</v>
      </c>
      <c r="J31" s="8">
        <v>4.9000000000000004</v>
      </c>
      <c r="K31" s="8">
        <v>9.0999999999999979</v>
      </c>
      <c r="L31" s="8">
        <v>11.7</v>
      </c>
      <c r="M31" s="8">
        <v>34.400000000000006</v>
      </c>
      <c r="N31" s="8">
        <v>4.6999999999999957</v>
      </c>
      <c r="O31" s="8">
        <v>6.2</v>
      </c>
      <c r="P31" s="8">
        <v>5.0999999999999996</v>
      </c>
      <c r="Q31" s="8">
        <v>-15.9</v>
      </c>
      <c r="R31" s="8">
        <v>-0.1</v>
      </c>
      <c r="S31" s="8">
        <v>-3.4111602431607935E-14</v>
      </c>
      <c r="T31" s="8">
        <v>0</v>
      </c>
      <c r="U31" s="8">
        <v>0</v>
      </c>
      <c r="V31" s="8">
        <v>0</v>
      </c>
      <c r="W31" s="87">
        <v>0</v>
      </c>
      <c r="X31" s="87">
        <v>0</v>
      </c>
      <c r="Y31" s="87">
        <v>0</v>
      </c>
      <c r="Z31" s="87">
        <v>0</v>
      </c>
      <c r="AA31" s="87">
        <v>0</v>
      </c>
    </row>
    <row r="32" spans="1:27" x14ac:dyDescent="0.25">
      <c r="A32" s="16" t="s">
        <v>118</v>
      </c>
      <c r="B32" s="8">
        <v>2.0611012429857078</v>
      </c>
      <c r="C32" s="8">
        <v>66.7</v>
      </c>
      <c r="D32" s="8">
        <v>-1.8</v>
      </c>
      <c r="E32" s="8">
        <v>0.3</v>
      </c>
      <c r="F32" s="8">
        <v>15.000000000000004</v>
      </c>
      <c r="G32" s="8">
        <v>5.5000000000000009</v>
      </c>
      <c r="H32" s="8">
        <v>4.5999999999999996</v>
      </c>
      <c r="I32" s="8">
        <v>19.599999999999998</v>
      </c>
      <c r="J32" s="8">
        <v>9.6</v>
      </c>
      <c r="K32" s="8">
        <v>14.399999999999999</v>
      </c>
      <c r="L32" s="8">
        <v>14.399999999999999</v>
      </c>
      <c r="M32" s="8">
        <v>6.4000000000000021</v>
      </c>
      <c r="N32" s="8">
        <v>8.6</v>
      </c>
      <c r="O32" s="8">
        <v>5.8999999999999986</v>
      </c>
      <c r="P32" s="8">
        <v>7.3</v>
      </c>
      <c r="Q32" s="8">
        <v>34.700000000000003</v>
      </c>
      <c r="R32" s="8">
        <v>8.6</v>
      </c>
      <c r="S32" s="8">
        <v>-32.200000000000003</v>
      </c>
      <c r="T32" s="8">
        <v>0</v>
      </c>
      <c r="U32" s="8">
        <v>0</v>
      </c>
      <c r="V32" s="8">
        <v>0</v>
      </c>
      <c r="W32" s="87">
        <v>0</v>
      </c>
      <c r="X32" s="87">
        <v>0</v>
      </c>
      <c r="Y32" s="87">
        <v>0</v>
      </c>
      <c r="Z32" s="87">
        <v>0</v>
      </c>
      <c r="AA32" s="87">
        <v>0</v>
      </c>
    </row>
    <row r="33" spans="1:27" x14ac:dyDescent="0.2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AA33" si="16">SUM(R29:R30)</f>
        <v>-53.69999999999996</v>
      </c>
      <c r="S33" s="12">
        <f t="shared" si="16"/>
        <v>259.29999999999984</v>
      </c>
      <c r="T33" s="12">
        <f t="shared" si="16"/>
        <v>-5.6999999999999842</v>
      </c>
      <c r="U33" s="12">
        <f t="shared" si="16"/>
        <v>-140.39999999999992</v>
      </c>
      <c r="V33" s="12">
        <f t="shared" si="16"/>
        <v>6.0285110237146E-14</v>
      </c>
      <c r="W33" s="78">
        <f t="shared" si="16"/>
        <v>-0.30000000000000426</v>
      </c>
      <c r="X33" s="78">
        <f t="shared" si="16"/>
        <v>-1.021405182655144E-14</v>
      </c>
      <c r="Y33" s="78">
        <f t="shared" si="16"/>
        <v>3.2640556923979602E-14</v>
      </c>
      <c r="Z33" s="78">
        <f t="shared" si="16"/>
        <v>-1.2434497875801753E-14</v>
      </c>
      <c r="AA33" s="78">
        <f t="shared" si="16"/>
        <v>-0.4000000000000008</v>
      </c>
    </row>
    <row r="34" spans="1:27" x14ac:dyDescent="0.25">
      <c r="A34" s="7" t="s">
        <v>120</v>
      </c>
      <c r="B34" s="34">
        <f>(B33/B8)</f>
        <v>0.10485485507592368</v>
      </c>
      <c r="C34" s="34">
        <f t="shared" ref="C34:Q34" si="17">(C33/C8)</f>
        <v>-2.0012221203788573E-2</v>
      </c>
      <c r="D34" s="34">
        <f t="shared" si="17"/>
        <v>-8.5215168299957388E-4</v>
      </c>
      <c r="E34" s="34">
        <f t="shared" si="17"/>
        <v>-2.0337969193958427E-2</v>
      </c>
      <c r="F34" s="34">
        <f t="shared" si="17"/>
        <v>-3.9013452914798158E-2</v>
      </c>
      <c r="G34" s="34">
        <f t="shared" si="17"/>
        <v>-2.8542173300908743E-2</v>
      </c>
      <c r="H34" s="34">
        <f t="shared" si="17"/>
        <v>-2.9992684711046085E-2</v>
      </c>
      <c r="I34" s="34">
        <f t="shared" si="17"/>
        <v>-4.1076976182257502E-2</v>
      </c>
      <c r="J34" s="34">
        <f t="shared" si="17"/>
        <v>-4.2700457885209243E-2</v>
      </c>
      <c r="K34" s="34">
        <f t="shared" si="17"/>
        <v>-8.2027942421676561E-2</v>
      </c>
      <c r="L34" s="34">
        <f t="shared" si="17"/>
        <v>-7.2532102728731895E-2</v>
      </c>
      <c r="M34" s="34">
        <f t="shared" si="17"/>
        <v>-4.6486130906698828E-2</v>
      </c>
      <c r="N34" s="34">
        <f t="shared" si="17"/>
        <v>-4.9977283053157642E-2</v>
      </c>
      <c r="O34" s="34">
        <f t="shared" si="17"/>
        <v>-3.1678176038583791E-2</v>
      </c>
      <c r="P34" s="34">
        <f t="shared" si="17"/>
        <v>-4.8498583569405097E-2</v>
      </c>
      <c r="Q34" s="34">
        <f t="shared" si="17"/>
        <v>-5.0452460642122228E-2</v>
      </c>
      <c r="R34" s="34">
        <v>-9.4E-2</v>
      </c>
      <c r="S34" s="34" t="s">
        <v>172</v>
      </c>
      <c r="T34" s="34" t="s">
        <v>172</v>
      </c>
      <c r="U34" s="34" t="s">
        <v>172</v>
      </c>
      <c r="V34" s="34" t="s">
        <v>172</v>
      </c>
      <c r="W34" s="89" t="s">
        <v>172</v>
      </c>
      <c r="X34" s="89" t="s">
        <v>172</v>
      </c>
      <c r="Y34" s="89" t="s">
        <v>172</v>
      </c>
      <c r="Z34" s="89" t="s">
        <v>172</v>
      </c>
      <c r="AA34" s="89" t="s">
        <v>172</v>
      </c>
    </row>
    <row r="35" spans="1:27" x14ac:dyDescent="0.2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AA35" si="18">R33</f>
        <v>-53.69999999999996</v>
      </c>
      <c r="S35" s="12">
        <f t="shared" si="18"/>
        <v>259.29999999999984</v>
      </c>
      <c r="T35" s="12">
        <f t="shared" si="18"/>
        <v>-5.6999999999999842</v>
      </c>
      <c r="U35" s="12">
        <f t="shared" si="18"/>
        <v>-140.39999999999992</v>
      </c>
      <c r="V35" s="12">
        <f t="shared" si="18"/>
        <v>6.0285110237146E-14</v>
      </c>
      <c r="W35" s="78">
        <f t="shared" si="18"/>
        <v>-0.30000000000000426</v>
      </c>
      <c r="X35" s="78">
        <f t="shared" si="18"/>
        <v>-1.021405182655144E-14</v>
      </c>
      <c r="Y35" s="78">
        <f t="shared" si="18"/>
        <v>3.2640556923979602E-14</v>
      </c>
      <c r="Z35" s="78">
        <f t="shared" si="18"/>
        <v>-1.2434497875801753E-14</v>
      </c>
      <c r="AA35" s="78">
        <f t="shared" si="18"/>
        <v>-0.4000000000000008</v>
      </c>
    </row>
    <row r="36" spans="1:27" x14ac:dyDescent="0.2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c r="X36" s="87">
        <v>0</v>
      </c>
      <c r="Y36" s="87">
        <v>0</v>
      </c>
      <c r="Z36" s="87">
        <v>0</v>
      </c>
      <c r="AA36" s="87">
        <v>0</v>
      </c>
    </row>
    <row r="37" spans="1:27" ht="16.5" x14ac:dyDescent="0.3">
      <c r="A37" s="2"/>
      <c r="B37" s="2"/>
      <c r="C37" s="2"/>
      <c r="D37" s="2"/>
      <c r="E37" s="13"/>
      <c r="F37" s="2"/>
      <c r="G37" s="2"/>
      <c r="H37" s="2"/>
      <c r="I37" s="2"/>
      <c r="J37" s="2"/>
      <c r="K37" s="2"/>
      <c r="L37" s="13"/>
      <c r="M37" s="2"/>
      <c r="N37" s="2"/>
      <c r="O37" s="2"/>
      <c r="P37" s="2"/>
      <c r="T37" s="2"/>
      <c r="U37" s="2"/>
    </row>
    <row r="38" spans="1:27" x14ac:dyDescent="0.25">
      <c r="A38" s="36" t="s">
        <v>162</v>
      </c>
      <c r="B38" s="37"/>
      <c r="C38" s="37"/>
      <c r="D38" s="37"/>
      <c r="E38" s="46"/>
      <c r="F38" s="37"/>
      <c r="G38" s="46"/>
      <c r="H38" s="37"/>
      <c r="I38" s="37"/>
      <c r="J38" s="37"/>
      <c r="K38" s="37"/>
      <c r="L38" s="37"/>
      <c r="M38" s="37"/>
      <c r="N38" s="37"/>
      <c r="S38" s="48">
        <v>282.3</v>
      </c>
      <c r="T38" s="48">
        <v>0</v>
      </c>
      <c r="U38" s="48">
        <v>-131.86600000000001</v>
      </c>
      <c r="V38" s="48"/>
      <c r="W38" s="93"/>
    </row>
    <row r="39" spans="1:27" x14ac:dyDescent="0.25">
      <c r="A39" s="11" t="s">
        <v>165</v>
      </c>
      <c r="B39" s="49">
        <f t="shared" ref="B39:Q39" si="19">B35-B38</f>
        <v>56.205430717263205</v>
      </c>
      <c r="C39" s="49">
        <f t="shared" si="19"/>
        <v>-13.9</v>
      </c>
      <c r="D39" s="49">
        <f t="shared" si="19"/>
        <v>-1.2</v>
      </c>
      <c r="E39" s="49">
        <f t="shared" si="19"/>
        <v>-14.1</v>
      </c>
      <c r="F39" s="49">
        <f t="shared" si="19"/>
        <v>-26.499999999999972</v>
      </c>
      <c r="G39" s="49">
        <f t="shared" si="19"/>
        <v>-23</v>
      </c>
      <c r="H39" s="49">
        <f t="shared" si="19"/>
        <v>-25.2</v>
      </c>
      <c r="I39" s="49">
        <f t="shared" si="19"/>
        <v>-36.300000000000004</v>
      </c>
      <c r="J39" s="49">
        <f t="shared" si="19"/>
        <v>-40.799999999999997</v>
      </c>
      <c r="K39" s="49">
        <f t="shared" si="19"/>
        <v>-77.90000000000002</v>
      </c>
      <c r="L39" s="49">
        <f t="shared" si="19"/>
        <v>-72.8</v>
      </c>
      <c r="M39" s="49">
        <f t="shared" si="19"/>
        <v>-42.9</v>
      </c>
      <c r="N39" s="49">
        <f t="shared" si="19"/>
        <v>-44</v>
      </c>
      <c r="O39" s="49">
        <f t="shared" si="19"/>
        <v>-28.9</v>
      </c>
      <c r="P39" s="49">
        <f t="shared" si="19"/>
        <v>-42.8</v>
      </c>
      <c r="Q39" s="49">
        <f t="shared" si="19"/>
        <v>-40.700000000000003</v>
      </c>
      <c r="R39" s="49">
        <f t="shared" ref="R39:T39" si="20">R35-R38</f>
        <v>-53.69999999999996</v>
      </c>
      <c r="S39" s="49">
        <f t="shared" si="20"/>
        <v>-23.000000000000171</v>
      </c>
      <c r="T39" s="49">
        <f t="shared" si="20"/>
        <v>-5.6999999999999842</v>
      </c>
      <c r="U39" s="49">
        <f t="shared" ref="U39:AA39" si="21">U35-U38</f>
        <v>-8.5339999999999065</v>
      </c>
      <c r="V39" s="49">
        <f t="shared" si="21"/>
        <v>6.0285110237146E-14</v>
      </c>
      <c r="W39" s="91">
        <f t="shared" si="21"/>
        <v>-0.30000000000000426</v>
      </c>
      <c r="X39" s="91">
        <f t="shared" si="21"/>
        <v>-1.021405182655144E-14</v>
      </c>
      <c r="Y39" s="91">
        <f t="shared" si="21"/>
        <v>3.2640556923979602E-14</v>
      </c>
      <c r="Z39" s="91">
        <f t="shared" si="21"/>
        <v>-1.2434497875801753E-14</v>
      </c>
      <c r="AA39" s="91">
        <f t="shared" si="21"/>
        <v>-0.4000000000000008</v>
      </c>
    </row>
    <row r="41" spans="1:27" ht="25.5" x14ac:dyDescent="0.3">
      <c r="A41" s="35" t="s">
        <v>136</v>
      </c>
      <c r="B41" s="13"/>
      <c r="C41" s="13"/>
      <c r="D41" s="2"/>
      <c r="E41" s="2"/>
      <c r="F41" s="2"/>
      <c r="G41" s="2"/>
      <c r="H41" s="2"/>
      <c r="I41" s="2"/>
      <c r="J41" s="2"/>
      <c r="K41" s="2"/>
      <c r="L41" s="2"/>
      <c r="M41" s="2"/>
      <c r="N41" s="2"/>
      <c r="O41" s="2"/>
      <c r="P41" s="2"/>
    </row>
  </sheetData>
  <phoneticPr fontId="22" type="noConversion"/>
  <hyperlinks>
    <hyperlink ref="A1" location="Home!A1" display="Home" xr:uid="{00000000-0004-0000-0700-000000000000}"/>
  </hyperlinks>
  <pageMargins left="0.511811024" right="0.511811024" top="0.78740157499999996" bottom="0.78740157499999996" header="0.31496062000000002" footer="0.31496062000000002"/>
  <pageSetup orientation="portrait" r:id="rId1"/>
  <ignoredErrors>
    <ignoredError sqref="O24:Q24 S13 R13 T13:U13 B13: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3DC7-E969-41C8-BF22-E8086234DE40}">
  <sheetPr>
    <tabColor rgb="FF00B0F0"/>
  </sheetPr>
  <dimension ref="A1:AA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A5" sqref="AA5"/>
    </sheetView>
  </sheetViews>
  <sheetFormatPr defaultColWidth="9.140625" defaultRowHeight="15" customHeight="1" x14ac:dyDescent="0.25"/>
  <cols>
    <col min="1" max="1" width="45.7109375" style="59" customWidth="1"/>
    <col min="2" max="19" width="5.7109375" style="59" customWidth="1"/>
    <col min="20" max="24" width="5.7109375" customWidth="1"/>
    <col min="25" max="27" width="6" style="59" customWidth="1"/>
    <col min="28" max="16384" width="9.140625" style="59"/>
  </cols>
  <sheetData>
    <row r="1" spans="1:27" ht="37.5" customHeight="1" x14ac:dyDescent="0.25">
      <c r="A1" s="57" t="s">
        <v>2</v>
      </c>
      <c r="B1" s="58"/>
      <c r="C1" s="58"/>
      <c r="D1" s="58"/>
      <c r="E1" s="58"/>
      <c r="F1" s="58"/>
      <c r="G1" s="58"/>
      <c r="H1" s="58"/>
      <c r="I1" s="58"/>
      <c r="J1" s="58"/>
      <c r="K1" s="58"/>
      <c r="L1" s="58"/>
      <c r="M1" s="58"/>
      <c r="N1" s="58"/>
      <c r="O1" s="58"/>
      <c r="P1" s="58"/>
      <c r="Q1" s="58"/>
      <c r="R1" s="58"/>
      <c r="S1" s="58"/>
      <c r="T1" s="58"/>
      <c r="U1" s="58"/>
      <c r="V1" s="58"/>
      <c r="W1" s="58"/>
      <c r="X1" s="58"/>
      <c r="Y1" s="58"/>
      <c r="Z1" s="58"/>
      <c r="AA1" s="58"/>
    </row>
    <row r="2" spans="1:27" ht="14.45" customHeight="1" x14ac:dyDescent="0.3">
      <c r="A2" s="60"/>
      <c r="B2" s="60"/>
      <c r="C2" s="60"/>
      <c r="D2" s="60"/>
      <c r="E2" s="60"/>
      <c r="F2" s="60"/>
      <c r="G2" s="60"/>
      <c r="H2" s="60"/>
      <c r="I2" s="60"/>
      <c r="J2" s="60"/>
      <c r="K2" s="60"/>
      <c r="L2" s="60"/>
      <c r="M2" s="60"/>
      <c r="N2" s="60"/>
      <c r="O2" s="60"/>
      <c r="P2" s="60"/>
      <c r="Q2" s="60"/>
      <c r="R2" s="60"/>
      <c r="S2" s="60"/>
      <c r="T2" s="2"/>
      <c r="U2" s="2"/>
      <c r="V2" s="2"/>
      <c r="W2" s="2"/>
      <c r="X2" s="2"/>
    </row>
    <row r="3" spans="1:27" ht="14.45" hidden="1" customHeight="1" x14ac:dyDescent="0.3">
      <c r="A3" s="61" t="s">
        <v>182</v>
      </c>
      <c r="B3" s="60"/>
      <c r="C3" s="60"/>
      <c r="D3" s="60"/>
      <c r="E3" s="62"/>
      <c r="F3" s="60"/>
      <c r="G3" s="60"/>
      <c r="H3" s="60"/>
      <c r="I3" s="60"/>
      <c r="J3" s="60"/>
      <c r="K3" s="60"/>
      <c r="L3" s="60"/>
      <c r="M3" s="60"/>
      <c r="N3" s="60"/>
      <c r="O3" s="60"/>
      <c r="P3" s="60"/>
      <c r="Q3" s="60"/>
      <c r="R3" s="60"/>
      <c r="S3" s="60"/>
      <c r="T3" s="2"/>
      <c r="U3" s="2"/>
      <c r="V3" s="2"/>
      <c r="W3" s="2"/>
      <c r="X3" s="2"/>
    </row>
    <row r="4" spans="1:27" ht="14.45" hidden="1" customHeight="1" x14ac:dyDescent="0.3">
      <c r="A4" s="60"/>
      <c r="B4" s="62"/>
      <c r="C4" s="60"/>
      <c r="D4" s="60"/>
      <c r="E4" s="62"/>
      <c r="F4" s="63"/>
      <c r="G4" s="63"/>
      <c r="H4" s="63"/>
      <c r="I4" s="60"/>
      <c r="J4" s="60"/>
      <c r="K4" s="60"/>
    </row>
    <row r="5" spans="1:27" ht="14.45" customHeight="1" x14ac:dyDescent="0.25">
      <c r="A5" s="64" t="s">
        <v>183</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row>
    <row r="6" spans="1:27" x14ac:dyDescent="0.2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c r="X6" s="78">
        <v>0</v>
      </c>
      <c r="Y6" s="78">
        <v>0</v>
      </c>
      <c r="Z6" s="78">
        <v>0</v>
      </c>
      <c r="AA6" s="78">
        <v>0</v>
      </c>
    </row>
    <row r="7" spans="1:27" x14ac:dyDescent="0.2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c r="X7" s="87">
        <v>0</v>
      </c>
      <c r="Y7" s="87">
        <v>0</v>
      </c>
      <c r="Z7" s="87">
        <v>0</v>
      </c>
      <c r="AA7" s="87">
        <v>0</v>
      </c>
    </row>
    <row r="8" spans="1:27" x14ac:dyDescent="0.2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c r="X8" s="78">
        <v>0</v>
      </c>
      <c r="Y8" s="78">
        <v>0</v>
      </c>
      <c r="Z8" s="78">
        <v>0</v>
      </c>
      <c r="AA8" s="78">
        <v>0</v>
      </c>
    </row>
    <row r="9" spans="1:27" x14ac:dyDescent="0.2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AA9" si="1">SUM(V10:V11)</f>
        <v>0</v>
      </c>
      <c r="W9" s="80">
        <f t="shared" si="1"/>
        <v>0</v>
      </c>
      <c r="X9" s="80">
        <f t="shared" si="1"/>
        <v>0</v>
      </c>
      <c r="Y9" s="80">
        <f t="shared" si="1"/>
        <v>0</v>
      </c>
      <c r="Z9" s="80">
        <f t="shared" si="1"/>
        <v>0</v>
      </c>
      <c r="AA9" s="80">
        <f t="shared" si="1"/>
        <v>0</v>
      </c>
    </row>
    <row r="10" spans="1:27" x14ac:dyDescent="0.2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c r="X10" s="87">
        <v>0</v>
      </c>
      <c r="Y10" s="87">
        <v>0</v>
      </c>
      <c r="Z10" s="87">
        <v>0</v>
      </c>
      <c r="AA10" s="87">
        <v>0</v>
      </c>
    </row>
    <row r="11" spans="1:27" x14ac:dyDescent="0.2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c r="X11" s="87">
        <v>0</v>
      </c>
      <c r="Y11" s="87">
        <v>0</v>
      </c>
      <c r="Z11" s="87">
        <v>0</v>
      </c>
      <c r="AA11" s="87">
        <v>0</v>
      </c>
    </row>
    <row r="12" spans="1:27" x14ac:dyDescent="0.2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AA12" si="2">SUM(V8:V9)</f>
        <v>0</v>
      </c>
      <c r="W12" s="78">
        <f t="shared" si="2"/>
        <v>0</v>
      </c>
      <c r="X12" s="78">
        <f t="shared" si="2"/>
        <v>0</v>
      </c>
      <c r="Y12" s="78">
        <f t="shared" si="2"/>
        <v>0</v>
      </c>
      <c r="Z12" s="78">
        <f t="shared" si="2"/>
        <v>0</v>
      </c>
      <c r="AA12" s="78">
        <f t="shared" si="2"/>
        <v>0</v>
      </c>
    </row>
    <row r="13" spans="1:27" x14ac:dyDescent="0.25">
      <c r="A13" s="14" t="s">
        <v>102</v>
      </c>
      <c r="B13" s="15">
        <f t="shared" ref="B13:P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SUM(Q14:Q17)</f>
        <v>-112.60000000000001</v>
      </c>
      <c r="R13" s="15">
        <f>SUM(R14:R17)</f>
        <v>-105.9</v>
      </c>
      <c r="S13" s="15">
        <f>SUM(S14:S17)</f>
        <v>-0.6999999999999913</v>
      </c>
      <c r="T13" s="15">
        <f>SUM(T14:T17)</f>
        <v>3.2999999999999945</v>
      </c>
      <c r="U13" s="15">
        <f>SUM(U14:U17)</f>
        <v>-1.0339999999999971</v>
      </c>
      <c r="V13" s="15">
        <f t="shared" ref="V13:AA13" si="4">SUM(V14:V17)</f>
        <v>-0.50000000000000233</v>
      </c>
      <c r="W13" s="80">
        <f t="shared" si="4"/>
        <v>-0.69999999999998863</v>
      </c>
      <c r="X13" s="80">
        <f t="shared" si="4"/>
        <v>-0.30000000000000604</v>
      </c>
      <c r="Y13" s="80">
        <f t="shared" si="4"/>
        <v>-0.40000000000000568</v>
      </c>
      <c r="Z13" s="80">
        <f t="shared" si="4"/>
        <v>-0.3999999999999968</v>
      </c>
      <c r="AA13" s="80">
        <f t="shared" si="4"/>
        <v>-0.70000000000001439</v>
      </c>
    </row>
    <row r="14" spans="1:27" x14ac:dyDescent="0.2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c r="X14" s="87">
        <v>0</v>
      </c>
      <c r="Y14" s="87">
        <v>0</v>
      </c>
      <c r="Z14" s="87">
        <v>0</v>
      </c>
      <c r="AA14" s="87">
        <v>0</v>
      </c>
    </row>
    <row r="15" spans="1:27" x14ac:dyDescent="0.2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c r="X15" s="87">
        <v>-0.30000000000000604</v>
      </c>
      <c r="Y15" s="87">
        <v>-0.40000000000000568</v>
      </c>
      <c r="Z15" s="87">
        <v>-0.3999999999999968</v>
      </c>
      <c r="AA15" s="87">
        <v>-0.70000000000001439</v>
      </c>
    </row>
    <row r="16" spans="1:27" x14ac:dyDescent="0.2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c r="X16" s="87">
        <v>0</v>
      </c>
      <c r="Y16" s="87">
        <v>0</v>
      </c>
      <c r="Z16" s="87">
        <v>0</v>
      </c>
      <c r="AA16" s="87">
        <v>0</v>
      </c>
    </row>
    <row r="17" spans="1:27" x14ac:dyDescent="0.2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f>314.5-314.5</f>
        <v>0</v>
      </c>
      <c r="T17" s="8">
        <v>4.2999999999999972</v>
      </c>
      <c r="U17" s="8">
        <v>6.6000000000002501E-2</v>
      </c>
      <c r="V17" s="8">
        <v>-0.10000000000000497</v>
      </c>
      <c r="W17" s="87">
        <v>0.10000000000002274</v>
      </c>
      <c r="X17" s="87">
        <v>0</v>
      </c>
      <c r="Y17" s="87">
        <v>0</v>
      </c>
      <c r="Z17" s="87">
        <v>0</v>
      </c>
      <c r="AA17" s="87">
        <v>0</v>
      </c>
    </row>
    <row r="18" spans="1:27" x14ac:dyDescent="0.2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c r="X18" s="87">
        <v>0</v>
      </c>
      <c r="Y18" s="87">
        <v>0</v>
      </c>
      <c r="Z18" s="87">
        <v>0</v>
      </c>
      <c r="AA18" s="87">
        <v>0</v>
      </c>
    </row>
    <row r="19" spans="1:27" x14ac:dyDescent="0.25">
      <c r="A19" s="7" t="s">
        <v>107</v>
      </c>
      <c r="B19" s="54">
        <v>0</v>
      </c>
      <c r="C19" s="54">
        <v>0</v>
      </c>
      <c r="D19" s="54">
        <v>0</v>
      </c>
      <c r="E19" s="54">
        <v>0</v>
      </c>
      <c r="F19" s="54">
        <v>0</v>
      </c>
      <c r="G19" s="54">
        <v>0</v>
      </c>
      <c r="H19" s="54">
        <v>0</v>
      </c>
      <c r="I19" s="54">
        <v>0</v>
      </c>
      <c r="J19" s="54">
        <v>0</v>
      </c>
      <c r="K19" s="54">
        <v>0</v>
      </c>
      <c r="L19" s="54">
        <v>0</v>
      </c>
      <c r="M19" s="54">
        <v>0</v>
      </c>
      <c r="N19" s="54">
        <v>0</v>
      </c>
      <c r="O19" s="54">
        <v>0</v>
      </c>
      <c r="P19" s="54">
        <v>0</v>
      </c>
      <c r="Q19" s="54">
        <v>0</v>
      </c>
      <c r="R19" s="54">
        <v>0</v>
      </c>
      <c r="S19" s="54">
        <v>0</v>
      </c>
      <c r="T19" s="54">
        <v>0</v>
      </c>
      <c r="U19" s="54">
        <v>0</v>
      </c>
      <c r="V19" s="54">
        <v>0</v>
      </c>
      <c r="W19" s="92">
        <v>0</v>
      </c>
      <c r="X19" s="92">
        <v>0</v>
      </c>
      <c r="Y19" s="92">
        <v>0</v>
      </c>
      <c r="Z19" s="92">
        <v>0</v>
      </c>
      <c r="AA19" s="92">
        <v>0</v>
      </c>
    </row>
    <row r="20" spans="1:27" x14ac:dyDescent="0.2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-11.700000000000021</v>
      </c>
      <c r="T20" s="10">
        <f>T9+T13+T18+T19</f>
        <v>3.2999999999999945</v>
      </c>
      <c r="U20" s="10">
        <f>U9+U13+U18+U19</f>
        <v>-1.0339999999999971</v>
      </c>
      <c r="V20" s="10">
        <f t="shared" ref="V20:AA20" si="5">V9+V13+V18+V19</f>
        <v>-0.50000000000000233</v>
      </c>
      <c r="W20" s="88">
        <f t="shared" si="5"/>
        <v>-0.69999999999998863</v>
      </c>
      <c r="X20" s="88">
        <f t="shared" si="5"/>
        <v>-0.30000000000000604</v>
      </c>
      <c r="Y20" s="88">
        <f t="shared" si="5"/>
        <v>-0.40000000000000568</v>
      </c>
      <c r="Z20" s="88">
        <f t="shared" si="5"/>
        <v>-0.3999999999999968</v>
      </c>
      <c r="AA20" s="88">
        <f t="shared" si="5"/>
        <v>-0.70000000000001439</v>
      </c>
    </row>
    <row r="21" spans="1:27" x14ac:dyDescent="0.25">
      <c r="A21" s="11" t="s">
        <v>109</v>
      </c>
      <c r="B21" s="12">
        <f t="shared" ref="B21:N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O12+O13+O18+O19</f>
        <v>-20.70000000000001</v>
      </c>
      <c r="P21" s="12">
        <f t="shared" ref="P21:R21" si="7">P12+P13+P18+P19</f>
        <v>-35.799999999999997</v>
      </c>
      <c r="Q21" s="12">
        <f t="shared" si="7"/>
        <v>-37.400000000000006</v>
      </c>
      <c r="R21" s="12">
        <f t="shared" si="7"/>
        <v>-41.899999999999963</v>
      </c>
      <c r="S21" s="12">
        <f>S12+S13+S18+S19</f>
        <v>-11.700000000000021</v>
      </c>
      <c r="T21" s="12">
        <f>T12+T13+T18+T19</f>
        <v>3.2999999999999945</v>
      </c>
      <c r="U21" s="12">
        <f>U12+U13+U18+U19</f>
        <v>-1.0339999999999971</v>
      </c>
      <c r="V21" s="12">
        <f t="shared" ref="V21:AA21" si="8">V12+V13+V18+V19</f>
        <v>-0.50000000000000233</v>
      </c>
      <c r="W21" s="78">
        <f t="shared" si="8"/>
        <v>-0.69999999999998863</v>
      </c>
      <c r="X21" s="78">
        <f t="shared" si="8"/>
        <v>-0.30000000000000604</v>
      </c>
      <c r="Y21" s="78">
        <f t="shared" si="8"/>
        <v>-0.40000000000000568</v>
      </c>
      <c r="Z21" s="78">
        <f t="shared" si="8"/>
        <v>-0.3999999999999968</v>
      </c>
      <c r="AA21" s="78">
        <f t="shared" si="8"/>
        <v>-0.70000000000001439</v>
      </c>
    </row>
    <row r="22" spans="1:27" x14ac:dyDescent="0.2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56">
        <f t="shared" ref="S22:X22" si="9">S21-S18-S11</f>
        <v>-0.69999999999999218</v>
      </c>
      <c r="T22" s="8">
        <f t="shared" si="9"/>
        <v>3.2999999999999945</v>
      </c>
      <c r="U22" s="8">
        <f t="shared" si="9"/>
        <v>-1.0339999999999971</v>
      </c>
      <c r="V22" s="8">
        <f t="shared" si="9"/>
        <v>-0.50000000000000233</v>
      </c>
      <c r="W22" s="87">
        <f t="shared" si="9"/>
        <v>-0.69999999999998863</v>
      </c>
      <c r="X22" s="87">
        <f t="shared" si="9"/>
        <v>-0.30000000000000604</v>
      </c>
      <c r="Y22" s="87">
        <f>Y21-Y18-Y11</f>
        <v>-0.40000000000000568</v>
      </c>
      <c r="Z22" s="87">
        <f>Z21-Z18-Z11</f>
        <v>-0.3999999999999968</v>
      </c>
      <c r="AA22" s="87">
        <f t="shared" ref="AA22" si="10">AA21-AA18-AA11</f>
        <v>-0.70000000000001439</v>
      </c>
    </row>
    <row r="23" spans="1:27" x14ac:dyDescent="0.25">
      <c r="A23" s="7" t="s">
        <v>110</v>
      </c>
      <c r="B23" s="34">
        <f>(B22/B8)</f>
        <v>4.5173427146256502E-2</v>
      </c>
      <c r="C23" s="34">
        <f t="shared" ref="C23:N23" si="11">(C22/C8)</f>
        <v>5.1481820959364502E-2</v>
      </c>
      <c r="D23" s="34">
        <f t="shared" si="11"/>
        <v>8.6493395824456754E-2</v>
      </c>
      <c r="E23" s="34">
        <f t="shared" si="11"/>
        <v>5.548078360998953E-2</v>
      </c>
      <c r="F23" s="34">
        <f t="shared" si="11"/>
        <v>3.0792227204783314E-2</v>
      </c>
      <c r="G23" s="34">
        <f t="shared" si="11"/>
        <v>3.9421477025470372E-2</v>
      </c>
      <c r="H23" s="34">
        <f t="shared" si="11"/>
        <v>3.3894172153133381E-2</v>
      </c>
      <c r="I23" s="34">
        <f t="shared" si="11"/>
        <v>1.3232079162351874E-2</v>
      </c>
      <c r="J23" s="34">
        <f t="shared" si="11"/>
        <v>8.199339793419233E-3</v>
      </c>
      <c r="K23" s="34">
        <f t="shared" si="11"/>
        <v>-2.550804403048262E-2</v>
      </c>
      <c r="L23" s="34">
        <f t="shared" si="11"/>
        <v>-2.357544141252008E-2</v>
      </c>
      <c r="M23" s="34">
        <f t="shared" si="11"/>
        <v>-1.0415524613529218E-2</v>
      </c>
      <c r="N23" s="34">
        <f t="shared" si="11"/>
        <v>2.567014993184916E-2</v>
      </c>
      <c r="O23" s="34">
        <f>(O22/O8)</f>
        <v>1.874383426504439E-2</v>
      </c>
      <c r="P23" s="34">
        <f t="shared" ref="P23:Q23" si="12">(P22/P8)</f>
        <v>1.6657223796033994E-2</v>
      </c>
      <c r="Q23" s="34">
        <f t="shared" si="12"/>
        <v>1.462749473162266E-2</v>
      </c>
      <c r="R23" s="34">
        <v>5.0000000000000001E-3</v>
      </c>
      <c r="S23" s="34" t="s">
        <v>172</v>
      </c>
      <c r="T23" s="34" t="s">
        <v>172</v>
      </c>
      <c r="U23" s="34" t="s">
        <v>172</v>
      </c>
      <c r="V23" s="34" t="s">
        <v>172</v>
      </c>
      <c r="W23" s="89" t="s">
        <v>172</v>
      </c>
      <c r="X23" s="89" t="s">
        <v>172</v>
      </c>
      <c r="Y23" s="89" t="s">
        <v>172</v>
      </c>
      <c r="Z23" s="89" t="s">
        <v>172</v>
      </c>
      <c r="AA23" s="89" t="s">
        <v>172</v>
      </c>
    </row>
    <row r="24" spans="1:27" x14ac:dyDescent="0.2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3">SUM(O25:O28)</f>
        <v>-20.3</v>
      </c>
      <c r="P24" s="15">
        <f t="shared" si="13"/>
        <v>-19.3</v>
      </c>
      <c r="Q24" s="15">
        <f t="shared" si="13"/>
        <v>-22.099999999999998</v>
      </c>
      <c r="R24" s="15">
        <f t="shared" si="13"/>
        <v>-20.299999999999997</v>
      </c>
      <c r="S24" s="15">
        <f t="shared" si="13"/>
        <v>-11.300000000000043</v>
      </c>
      <c r="T24" s="15">
        <f t="shared" si="13"/>
        <v>-8.9999999999999787</v>
      </c>
      <c r="U24" s="15">
        <f t="shared" ref="U24" si="14">SUM(U25:U28)</f>
        <v>-7.4999999999999645</v>
      </c>
      <c r="V24" s="15">
        <f t="shared" ref="V24:X24" si="15">SUM(V25:V28)</f>
        <v>0.50000000000006262</v>
      </c>
      <c r="W24" s="80">
        <f t="shared" si="15"/>
        <v>0.39999999999998437</v>
      </c>
      <c r="X24" s="80">
        <f t="shared" si="15"/>
        <v>0.29999999999999583</v>
      </c>
      <c r="Y24" s="80">
        <f t="shared" ref="Y24:Z24" si="16">SUM(Y25:Y28)</f>
        <v>0.40000000000003832</v>
      </c>
      <c r="Z24" s="80">
        <f t="shared" si="16"/>
        <v>0.39999999999998437</v>
      </c>
      <c r="AA24" s="80">
        <f t="shared" ref="AA24" si="17">SUM(AA25:AA28)</f>
        <v>0.30000000000001359</v>
      </c>
    </row>
    <row r="25" spans="1:27" x14ac:dyDescent="0.2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c r="X25" s="87">
        <v>3.6999999999999957</v>
      </c>
      <c r="Y25" s="87">
        <v>1.8000000000000043</v>
      </c>
      <c r="Z25" s="87">
        <v>2.0999999999999956</v>
      </c>
      <c r="AA25" s="87">
        <v>1.4000000000000021</v>
      </c>
    </row>
    <row r="26" spans="1:27" x14ac:dyDescent="0.2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c r="X26" s="87">
        <v>-3.4</v>
      </c>
      <c r="Y26" s="87">
        <v>-1.3999999999999659</v>
      </c>
      <c r="Z26" s="87">
        <v>-1.7000000000000113</v>
      </c>
      <c r="AA26" s="87">
        <v>-1.0999999999999885</v>
      </c>
    </row>
    <row r="27" spans="1:27" x14ac:dyDescent="0.2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c r="X27" s="87">
        <v>0</v>
      </c>
      <c r="Y27" s="87">
        <v>0</v>
      </c>
      <c r="Z27" s="87">
        <v>0</v>
      </c>
      <c r="AA27" s="87">
        <v>0</v>
      </c>
    </row>
    <row r="28" spans="1:27" x14ac:dyDescent="0.2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c r="X28" s="87">
        <v>0</v>
      </c>
      <c r="Y28" s="87">
        <v>0</v>
      </c>
      <c r="Z28" s="87">
        <v>0</v>
      </c>
      <c r="AA28" s="87">
        <v>0</v>
      </c>
    </row>
    <row r="29" spans="1:27" x14ac:dyDescent="0.2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-23.000000000000064</v>
      </c>
      <c r="T29" s="12">
        <f>SUM(T21,T24)</f>
        <v>-5.6999999999999842</v>
      </c>
      <c r="U29" s="12">
        <f>SUM(U21,U24)</f>
        <v>-8.5339999999999616</v>
      </c>
      <c r="V29" s="12">
        <f t="shared" ref="V29:AA29" si="18">SUM(V21,V24)</f>
        <v>6.0285110237146E-14</v>
      </c>
      <c r="W29" s="78">
        <f t="shared" si="18"/>
        <v>-0.30000000000000426</v>
      </c>
      <c r="X29" s="78">
        <f t="shared" si="18"/>
        <v>-1.021405182655144E-14</v>
      </c>
      <c r="Y29" s="78">
        <f t="shared" si="18"/>
        <v>3.2640556923979602E-14</v>
      </c>
      <c r="Z29" s="78">
        <f t="shared" si="18"/>
        <v>-1.2434497875801753E-14</v>
      </c>
      <c r="AA29" s="78">
        <f t="shared" si="18"/>
        <v>-0.4000000000000008</v>
      </c>
    </row>
    <row r="30" spans="1:27" x14ac:dyDescent="0.2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v>8.5</v>
      </c>
      <c r="S30" s="15">
        <f>-32.2+32.2</f>
        <v>0</v>
      </c>
      <c r="T30" s="15">
        <f>SUM(T31:T32)</f>
        <v>0</v>
      </c>
      <c r="U30" s="15">
        <f>SUM(U31:U32)</f>
        <v>0</v>
      </c>
      <c r="V30" s="15">
        <f t="shared" ref="V30" si="19">SUM(V31:V32)</f>
        <v>0</v>
      </c>
      <c r="W30" s="80">
        <f t="shared" ref="W30:AA30" si="20">SUM(W31:W32)</f>
        <v>0</v>
      </c>
      <c r="X30" s="80">
        <f t="shared" si="20"/>
        <v>0</v>
      </c>
      <c r="Y30" s="80">
        <f t="shared" si="20"/>
        <v>0</v>
      </c>
      <c r="Z30" s="80">
        <f t="shared" si="20"/>
        <v>0</v>
      </c>
      <c r="AA30" s="80">
        <f t="shared" si="20"/>
        <v>0</v>
      </c>
    </row>
    <row r="31" spans="1:27" hidden="1" x14ac:dyDescent="0.25">
      <c r="A31" s="16" t="s">
        <v>53</v>
      </c>
      <c r="B31" s="8"/>
      <c r="C31" s="8"/>
      <c r="D31" s="8"/>
      <c r="E31" s="8"/>
      <c r="F31" s="8"/>
      <c r="G31" s="8"/>
      <c r="H31" s="8"/>
      <c r="I31" s="8"/>
      <c r="J31" s="8"/>
      <c r="K31" s="8"/>
      <c r="L31" s="8"/>
      <c r="M31" s="8"/>
      <c r="N31" s="8"/>
      <c r="O31" s="8"/>
      <c r="P31" s="8"/>
      <c r="Q31" s="8"/>
      <c r="R31" s="8"/>
      <c r="S31" s="8"/>
      <c r="T31" s="8">
        <v>0</v>
      </c>
      <c r="U31" s="8">
        <v>0</v>
      </c>
      <c r="V31" s="8">
        <v>0</v>
      </c>
      <c r="W31" s="87">
        <v>0</v>
      </c>
      <c r="X31" s="87">
        <v>0</v>
      </c>
      <c r="Y31" s="87"/>
      <c r="Z31" s="87"/>
      <c r="AA31" s="87">
        <v>0</v>
      </c>
    </row>
    <row r="32" spans="1:27" hidden="1" x14ac:dyDescent="0.25">
      <c r="A32" s="16" t="s">
        <v>118</v>
      </c>
      <c r="B32" s="8"/>
      <c r="C32" s="8"/>
      <c r="D32" s="8"/>
      <c r="E32" s="8"/>
      <c r="F32" s="8"/>
      <c r="G32" s="8"/>
      <c r="H32" s="8"/>
      <c r="I32" s="8"/>
      <c r="J32" s="8"/>
      <c r="K32" s="8"/>
      <c r="L32" s="8"/>
      <c r="M32" s="8"/>
      <c r="N32" s="8"/>
      <c r="O32" s="8"/>
      <c r="P32" s="8"/>
      <c r="Q32" s="8"/>
      <c r="R32" s="8"/>
      <c r="S32" s="8"/>
      <c r="T32" s="8">
        <v>0</v>
      </c>
      <c r="U32" s="8">
        <v>0</v>
      </c>
      <c r="V32" s="8">
        <v>0</v>
      </c>
      <c r="W32" s="87">
        <v>0</v>
      </c>
      <c r="X32" s="87">
        <v>0</v>
      </c>
      <c r="Y32" s="87"/>
      <c r="Z32" s="87"/>
      <c r="AA32" s="87">
        <v>0</v>
      </c>
    </row>
    <row r="33" spans="1:27" x14ac:dyDescent="0.2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V33" si="21">SUM(R29:R30)</f>
        <v>-53.69999999999996</v>
      </c>
      <c r="S33" s="12">
        <f t="shared" si="21"/>
        <v>-23.000000000000064</v>
      </c>
      <c r="T33" s="12">
        <f t="shared" si="21"/>
        <v>-5.6999999999999842</v>
      </c>
      <c r="U33" s="12">
        <f t="shared" si="21"/>
        <v>-8.5339999999999616</v>
      </c>
      <c r="V33" s="12">
        <f t="shared" si="21"/>
        <v>6.0285110237146E-14</v>
      </c>
      <c r="W33" s="78">
        <f t="shared" ref="W33:AA33" si="22">SUM(W29:W30)</f>
        <v>-0.30000000000000426</v>
      </c>
      <c r="X33" s="78">
        <f t="shared" si="22"/>
        <v>-1.021405182655144E-14</v>
      </c>
      <c r="Y33" s="78">
        <f t="shared" si="22"/>
        <v>3.2640556923979602E-14</v>
      </c>
      <c r="Z33" s="78">
        <f t="shared" si="22"/>
        <v>-1.2434497875801753E-14</v>
      </c>
      <c r="AA33" s="78">
        <f t="shared" si="22"/>
        <v>-0.4000000000000008</v>
      </c>
    </row>
    <row r="34" spans="1:27" x14ac:dyDescent="0.25">
      <c r="A34" s="7" t="s">
        <v>120</v>
      </c>
      <c r="B34" s="34">
        <f>(B33/B8)</f>
        <v>0.10485485507592368</v>
      </c>
      <c r="C34" s="34">
        <f t="shared" ref="C34:Q34" si="23">(C33/C8)</f>
        <v>-2.0012221203788573E-2</v>
      </c>
      <c r="D34" s="34">
        <f t="shared" si="23"/>
        <v>-8.5215168299957388E-4</v>
      </c>
      <c r="E34" s="34">
        <f t="shared" si="23"/>
        <v>-2.0337969193958427E-2</v>
      </c>
      <c r="F34" s="34">
        <f t="shared" si="23"/>
        <v>-3.9013452914798158E-2</v>
      </c>
      <c r="G34" s="34">
        <f t="shared" si="23"/>
        <v>-2.8542173300908743E-2</v>
      </c>
      <c r="H34" s="34">
        <f t="shared" si="23"/>
        <v>-2.9992684711046085E-2</v>
      </c>
      <c r="I34" s="34">
        <f t="shared" si="23"/>
        <v>-4.1076976182257502E-2</v>
      </c>
      <c r="J34" s="34">
        <f t="shared" si="23"/>
        <v>-4.2700457885209243E-2</v>
      </c>
      <c r="K34" s="34">
        <f t="shared" si="23"/>
        <v>-8.2027942421676561E-2</v>
      </c>
      <c r="L34" s="34">
        <f t="shared" si="23"/>
        <v>-7.2532102728731895E-2</v>
      </c>
      <c r="M34" s="34">
        <f t="shared" si="23"/>
        <v>-4.6486130906698828E-2</v>
      </c>
      <c r="N34" s="34">
        <f t="shared" si="23"/>
        <v>-4.9977283053157642E-2</v>
      </c>
      <c r="O34" s="34">
        <f t="shared" si="23"/>
        <v>-3.1678176038583791E-2</v>
      </c>
      <c r="P34" s="34">
        <f t="shared" si="23"/>
        <v>-4.8498583569405097E-2</v>
      </c>
      <c r="Q34" s="34">
        <f t="shared" si="23"/>
        <v>-5.0452460642122228E-2</v>
      </c>
      <c r="R34" s="34">
        <v>-9.4E-2</v>
      </c>
      <c r="S34" s="34" t="s">
        <v>172</v>
      </c>
      <c r="T34" s="34" t="s">
        <v>172</v>
      </c>
      <c r="U34" s="34" t="s">
        <v>172</v>
      </c>
      <c r="V34" s="34" t="s">
        <v>172</v>
      </c>
      <c r="W34" s="89" t="s">
        <v>172</v>
      </c>
      <c r="X34" s="89" t="s">
        <v>172</v>
      </c>
      <c r="Y34" s="89" t="s">
        <v>172</v>
      </c>
      <c r="Z34" s="89" t="s">
        <v>172</v>
      </c>
      <c r="AA34" s="89" t="s">
        <v>172</v>
      </c>
    </row>
    <row r="35" spans="1:27" x14ac:dyDescent="0.2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AA35" si="24">R33</f>
        <v>-53.69999999999996</v>
      </c>
      <c r="S35" s="12">
        <f t="shared" si="24"/>
        <v>-23.000000000000064</v>
      </c>
      <c r="T35" s="12">
        <f t="shared" si="24"/>
        <v>-5.6999999999999842</v>
      </c>
      <c r="U35" s="12">
        <f t="shared" si="24"/>
        <v>-8.5339999999999616</v>
      </c>
      <c r="V35" s="12">
        <f t="shared" si="24"/>
        <v>6.0285110237146E-14</v>
      </c>
      <c r="W35" s="78">
        <f t="shared" si="24"/>
        <v>-0.30000000000000426</v>
      </c>
      <c r="X35" s="78">
        <f t="shared" si="24"/>
        <v>-1.021405182655144E-14</v>
      </c>
      <c r="Y35" s="78">
        <f t="shared" si="24"/>
        <v>3.2640556923979602E-14</v>
      </c>
      <c r="Z35" s="78">
        <f t="shared" si="24"/>
        <v>-1.2434497875801753E-14</v>
      </c>
      <c r="AA35" s="78">
        <f t="shared" si="24"/>
        <v>-0.4000000000000008</v>
      </c>
    </row>
    <row r="36" spans="1:27" x14ac:dyDescent="0.2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c r="X36" s="87">
        <v>0</v>
      </c>
      <c r="Y36" s="87">
        <v>0</v>
      </c>
      <c r="Z36" s="87">
        <v>0</v>
      </c>
      <c r="AA36" s="87">
        <v>0</v>
      </c>
    </row>
    <row r="37" spans="1:27" ht="16.5" x14ac:dyDescent="0.3">
      <c r="A37" s="2"/>
      <c r="B37" s="60"/>
      <c r="C37" s="60"/>
      <c r="D37" s="60"/>
      <c r="E37" s="62"/>
      <c r="F37" s="60"/>
      <c r="G37" s="60"/>
      <c r="H37" s="60"/>
      <c r="I37" s="60"/>
      <c r="J37" s="60"/>
      <c r="K37" s="60"/>
      <c r="L37" s="60"/>
      <c r="M37" s="60"/>
      <c r="N37" s="60"/>
      <c r="O37" s="60"/>
      <c r="P37" s="60"/>
      <c r="Q37" s="60"/>
      <c r="R37" s="60"/>
      <c r="S37" s="60"/>
      <c r="T37" s="2"/>
      <c r="U37" s="2"/>
      <c r="Y37"/>
      <c r="Z37"/>
      <c r="AA37"/>
    </row>
    <row r="38" spans="1:27" x14ac:dyDescent="0.25">
      <c r="A38" s="36" t="s">
        <v>162</v>
      </c>
      <c r="B38" s="37"/>
      <c r="C38" s="37"/>
      <c r="D38" s="37"/>
      <c r="E38" s="46"/>
      <c r="F38" s="37"/>
      <c r="G38" s="46"/>
      <c r="H38" s="37"/>
      <c r="I38" s="37"/>
      <c r="J38" s="37"/>
      <c r="K38" s="37"/>
      <c r="L38" s="37"/>
      <c r="M38" s="37"/>
      <c r="N38" s="37"/>
      <c r="O38" s="37"/>
      <c r="P38" s="37"/>
      <c r="Q38" s="37"/>
      <c r="S38" s="37">
        <v>282.3</v>
      </c>
      <c r="T38" s="48">
        <v>0</v>
      </c>
      <c r="U38" s="48">
        <v>-131.86600000000001</v>
      </c>
      <c r="V38" s="48"/>
      <c r="W38" s="93"/>
      <c r="Y38"/>
      <c r="Z38"/>
      <c r="AA38"/>
    </row>
    <row r="39" spans="1:27" x14ac:dyDescent="0.25">
      <c r="A39" s="11" t="s">
        <v>166</v>
      </c>
      <c r="B39" s="49">
        <f t="shared" ref="B39:R39" si="25">B35+B38</f>
        <v>56.205430717263205</v>
      </c>
      <c r="C39" s="49">
        <f t="shared" si="25"/>
        <v>-13.9</v>
      </c>
      <c r="D39" s="49">
        <f t="shared" si="25"/>
        <v>-1.2</v>
      </c>
      <c r="E39" s="49">
        <f t="shared" si="25"/>
        <v>-14.1</v>
      </c>
      <c r="F39" s="49">
        <f t="shared" si="25"/>
        <v>-26.499999999999972</v>
      </c>
      <c r="G39" s="49">
        <f t="shared" si="25"/>
        <v>-23</v>
      </c>
      <c r="H39" s="49">
        <f t="shared" si="25"/>
        <v>-25.2</v>
      </c>
      <c r="I39" s="49">
        <f t="shared" si="25"/>
        <v>-36.300000000000004</v>
      </c>
      <c r="J39" s="49">
        <f t="shared" si="25"/>
        <v>-40.799999999999997</v>
      </c>
      <c r="K39" s="49">
        <f t="shared" si="25"/>
        <v>-77.90000000000002</v>
      </c>
      <c r="L39" s="49">
        <f t="shared" si="25"/>
        <v>-72.8</v>
      </c>
      <c r="M39" s="49">
        <f t="shared" si="25"/>
        <v>-42.9</v>
      </c>
      <c r="N39" s="49">
        <f t="shared" si="25"/>
        <v>-44</v>
      </c>
      <c r="O39" s="49">
        <f t="shared" si="25"/>
        <v>-28.9</v>
      </c>
      <c r="P39" s="49">
        <f t="shared" si="25"/>
        <v>-42.8</v>
      </c>
      <c r="Q39" s="49">
        <f t="shared" si="25"/>
        <v>-40.700000000000003</v>
      </c>
      <c r="R39" s="49">
        <f t="shared" si="25"/>
        <v>-53.69999999999996</v>
      </c>
      <c r="S39" s="49">
        <f>S35+S38</f>
        <v>259.29999999999995</v>
      </c>
      <c r="T39" s="49">
        <f t="shared" ref="T39" si="26">T35-T38</f>
        <v>-5.6999999999999842</v>
      </c>
      <c r="U39" s="49">
        <f>U35+U38</f>
        <v>-140.39999999999998</v>
      </c>
      <c r="V39" s="49">
        <f t="shared" ref="V39:AA39" si="27">V35-V38</f>
        <v>6.0285110237146E-14</v>
      </c>
      <c r="W39" s="91">
        <f t="shared" si="27"/>
        <v>-0.30000000000000426</v>
      </c>
      <c r="X39" s="91">
        <f t="shared" si="27"/>
        <v>-1.021405182655144E-14</v>
      </c>
      <c r="Y39" s="91">
        <f t="shared" si="27"/>
        <v>3.2640556923979602E-14</v>
      </c>
      <c r="Z39" s="91">
        <f t="shared" si="27"/>
        <v>-1.2434497875801753E-14</v>
      </c>
      <c r="AA39" s="91">
        <f t="shared" si="27"/>
        <v>-0.4000000000000008</v>
      </c>
    </row>
    <row r="41" spans="1:27" ht="16.5" x14ac:dyDescent="0.3">
      <c r="A41" s="65" t="s">
        <v>173</v>
      </c>
      <c r="B41" s="62"/>
      <c r="C41" s="62"/>
      <c r="D41" s="60"/>
      <c r="E41" s="60"/>
      <c r="F41" s="60"/>
      <c r="G41" s="60"/>
      <c r="H41" s="60"/>
      <c r="I41" s="60"/>
      <c r="J41" s="60"/>
      <c r="K41" s="60"/>
    </row>
  </sheetData>
  <phoneticPr fontId="22" type="noConversion"/>
  <hyperlinks>
    <hyperlink ref="A1" location="Home!A1" display="Home" xr:uid="{7C799FB1-7B3F-4F85-AEC7-85848F7B6689}"/>
  </hyperlinks>
  <pageMargins left="0.511811024" right="0.511811024" top="0.78740157499999996" bottom="0.78740157499999996" header="0.31496062000000002" footer="0.31496062000000002"/>
  <pageSetup orientation="portrait" r:id="rId1"/>
  <ignoredErrors>
    <ignoredError sqref="B13:R13 O24:Q24 T13:U13" formulaRange="1"/>
    <ignoredError sqref="T3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CD32-71F7-4FD0-B7DD-709A9A3D31CF}">
  <sheetPr>
    <tabColor rgb="FF008EC0"/>
  </sheetPr>
  <dimension ref="A1:O38"/>
  <sheetViews>
    <sheetView showGridLines="0" zoomScaleNormal="100" workbookViewId="0">
      <pane xSplit="1" ySplit="5" topLeftCell="H6" activePane="bottomRight" state="frozen"/>
      <selection activeCell="B6" sqref="B6"/>
      <selection pane="topRight" activeCell="B6" sqref="B6"/>
      <selection pane="bottomLeft" activeCell="B6" sqref="B6"/>
      <selection pane="bottomRight" activeCell="O5" sqref="O5"/>
    </sheetView>
  </sheetViews>
  <sheetFormatPr defaultColWidth="8.5703125" defaultRowHeight="15" customHeight="1" x14ac:dyDescent="0.25"/>
  <cols>
    <col min="1" max="1" width="45.7109375" style="59" customWidth="1"/>
    <col min="2" max="7" width="10.5703125" style="59" customWidth="1"/>
    <col min="8" max="9" width="10.5703125" customWidth="1"/>
    <col min="10" max="14" width="8.5703125" style="59"/>
    <col min="16" max="16384" width="8.5703125" style="59"/>
  </cols>
  <sheetData>
    <row r="1" spans="1:15" ht="37.5" customHeight="1" x14ac:dyDescent="0.25">
      <c r="A1" s="57" t="s">
        <v>2</v>
      </c>
      <c r="B1" s="58"/>
      <c r="C1" s="58"/>
      <c r="D1" s="58"/>
      <c r="E1" s="58"/>
      <c r="F1" s="58"/>
      <c r="G1" s="58"/>
      <c r="H1" s="58"/>
      <c r="I1" s="58"/>
      <c r="J1" s="58"/>
      <c r="K1" s="58"/>
      <c r="L1" s="58"/>
      <c r="M1" s="58"/>
      <c r="N1" s="58"/>
      <c r="O1" s="97"/>
    </row>
    <row r="2" spans="1:15" ht="14.45" customHeight="1" x14ac:dyDescent="0.3">
      <c r="A2" s="60"/>
      <c r="B2" s="60"/>
      <c r="C2" s="60"/>
      <c r="D2" s="60"/>
      <c r="E2" s="60"/>
      <c r="F2" s="60"/>
      <c r="G2" s="60"/>
      <c r="H2" s="2"/>
      <c r="I2" s="2"/>
    </row>
    <row r="3" spans="1:15" ht="14.45" hidden="1" customHeight="1" x14ac:dyDescent="0.3">
      <c r="A3" s="61" t="s">
        <v>174</v>
      </c>
      <c r="B3" s="62"/>
      <c r="C3" s="60"/>
      <c r="D3" s="60"/>
      <c r="E3" s="62"/>
      <c r="F3" s="60"/>
      <c r="G3" s="60"/>
      <c r="H3" s="2"/>
      <c r="I3" s="2"/>
    </row>
    <row r="4" spans="1:15" ht="14.45" hidden="1" customHeight="1" x14ac:dyDescent="0.3">
      <c r="A4" s="60"/>
      <c r="B4" s="62"/>
      <c r="C4" s="62"/>
      <c r="D4" s="62"/>
      <c r="E4" s="62"/>
      <c r="F4" s="63"/>
      <c r="G4" s="63"/>
      <c r="H4" s="6"/>
      <c r="I4" s="6"/>
    </row>
    <row r="5" spans="1:15" ht="16.5" x14ac:dyDescent="0.3">
      <c r="A5" s="3" t="s">
        <v>159</v>
      </c>
      <c r="B5" s="4" t="s">
        <v>40</v>
      </c>
      <c r="C5" s="4" t="s">
        <v>138</v>
      </c>
      <c r="D5" s="4" t="s">
        <v>139</v>
      </c>
      <c r="E5" s="4" t="s">
        <v>155</v>
      </c>
      <c r="F5" s="4" t="s">
        <v>160</v>
      </c>
      <c r="G5" s="4" t="s">
        <v>171</v>
      </c>
      <c r="H5" s="72" t="s">
        <v>192</v>
      </c>
      <c r="I5" s="72" t="s">
        <v>193</v>
      </c>
      <c r="J5" s="72" t="s">
        <v>198</v>
      </c>
      <c r="K5" s="72" t="s">
        <v>201</v>
      </c>
      <c r="L5" s="72" t="s">
        <v>209</v>
      </c>
      <c r="M5" s="72" t="s">
        <v>211</v>
      </c>
      <c r="N5" s="72" t="s">
        <v>212</v>
      </c>
      <c r="O5" s="72" t="s">
        <v>213</v>
      </c>
    </row>
    <row r="6" spans="1:15" x14ac:dyDescent="0.25">
      <c r="A6" s="69"/>
      <c r="B6" s="66"/>
      <c r="C6" s="66"/>
      <c r="D6" s="66"/>
      <c r="E6" s="66"/>
      <c r="F6" s="66"/>
      <c r="G6" s="66"/>
      <c r="H6" s="66"/>
      <c r="I6" s="66"/>
      <c r="L6"/>
    </row>
    <row r="7" spans="1:15" x14ac:dyDescent="0.25">
      <c r="A7" s="28" t="s">
        <v>180</v>
      </c>
      <c r="B7" s="67"/>
      <c r="C7" s="67"/>
      <c r="D7" s="67"/>
      <c r="E7" s="67"/>
      <c r="F7" s="67"/>
      <c r="G7" s="67"/>
      <c r="H7" s="67"/>
      <c r="I7" s="67"/>
      <c r="J7" s="102"/>
      <c r="K7" s="102"/>
      <c r="L7" s="102"/>
      <c r="M7" s="102"/>
      <c r="N7" s="102"/>
      <c r="O7" s="102"/>
    </row>
    <row r="8" spans="1:15" x14ac:dyDescent="0.25">
      <c r="A8" s="45" t="s">
        <v>175</v>
      </c>
      <c r="B8" s="100">
        <v>5</v>
      </c>
      <c r="C8" s="100">
        <v>4.0999999999999996</v>
      </c>
      <c r="D8" s="100">
        <v>4.8</v>
      </c>
      <c r="E8" s="100">
        <v>3.9</v>
      </c>
      <c r="F8" s="100">
        <v>6.1</v>
      </c>
      <c r="G8" s="100">
        <v>7.1</v>
      </c>
      <c r="H8" s="100">
        <v>8.1999999999999993</v>
      </c>
      <c r="I8" s="100">
        <v>9.6999999999999993</v>
      </c>
      <c r="J8" s="100">
        <v>10.3</v>
      </c>
      <c r="K8" s="100">
        <v>12.022</v>
      </c>
      <c r="L8" s="100">
        <v>11.733000000000001</v>
      </c>
      <c r="M8" s="100">
        <v>13.401999999999999</v>
      </c>
      <c r="N8" s="100">
        <v>9.6839999999999993</v>
      </c>
      <c r="O8" s="100">
        <v>9.5790000000000006</v>
      </c>
    </row>
    <row r="9" spans="1:15" x14ac:dyDescent="0.25">
      <c r="A9" s="45" t="s">
        <v>176</v>
      </c>
      <c r="B9" s="100">
        <v>5.2</v>
      </c>
      <c r="C9" s="100">
        <v>5.8</v>
      </c>
      <c r="D9" s="100">
        <v>7</v>
      </c>
      <c r="E9" s="100">
        <v>8.4</v>
      </c>
      <c r="F9" s="100">
        <v>8.4</v>
      </c>
      <c r="G9" s="100">
        <v>8.6</v>
      </c>
      <c r="H9" s="100">
        <v>8.3000000000000007</v>
      </c>
      <c r="I9" s="100">
        <v>8.9</v>
      </c>
      <c r="J9" s="100">
        <v>8.5</v>
      </c>
      <c r="K9" s="100">
        <v>8.5350000000000001</v>
      </c>
      <c r="L9" s="100">
        <v>8.4429999999999996</v>
      </c>
      <c r="M9" s="100">
        <v>8.4849999999999994</v>
      </c>
      <c r="N9" s="100">
        <v>6.907</v>
      </c>
      <c r="O9" s="100">
        <v>6.2949999999999999</v>
      </c>
    </row>
    <row r="10" spans="1:15" x14ac:dyDescent="0.25">
      <c r="A10" s="45" t="s">
        <v>177</v>
      </c>
      <c r="B10" s="101">
        <v>10.199999999999999</v>
      </c>
      <c r="C10" s="101">
        <v>9.8999999999999986</v>
      </c>
      <c r="D10" s="101">
        <v>11.8</v>
      </c>
      <c r="E10" s="101">
        <v>12.3</v>
      </c>
      <c r="F10" s="101">
        <v>14.5</v>
      </c>
      <c r="G10" s="101">
        <v>15.6</v>
      </c>
      <c r="H10" s="101">
        <f>SUM(H8:H9)</f>
        <v>16.5</v>
      </c>
      <c r="I10" s="101">
        <f>SUM(I8:I9)</f>
        <v>18.600000000000001</v>
      </c>
      <c r="J10" s="101">
        <f t="shared" ref="J10:O10" si="0">SUM(J8:J9)</f>
        <v>18.8</v>
      </c>
      <c r="K10" s="101">
        <f t="shared" si="0"/>
        <v>20.557000000000002</v>
      </c>
      <c r="L10" s="101">
        <f t="shared" si="0"/>
        <v>20.176000000000002</v>
      </c>
      <c r="M10" s="101">
        <f t="shared" si="0"/>
        <v>21.887</v>
      </c>
      <c r="N10" s="101">
        <f t="shared" si="0"/>
        <v>16.591000000000001</v>
      </c>
      <c r="O10" s="101">
        <f t="shared" si="0"/>
        <v>15.874000000000001</v>
      </c>
    </row>
    <row r="11" spans="1:15" ht="15" customHeight="1" x14ac:dyDescent="0.25">
      <c r="B11"/>
      <c r="C11"/>
      <c r="D11"/>
      <c r="E11"/>
      <c r="F11"/>
      <c r="G11"/>
      <c r="J11"/>
      <c r="K11"/>
      <c r="L11"/>
    </row>
    <row r="12" spans="1:15" x14ac:dyDescent="0.25">
      <c r="A12" s="28" t="s">
        <v>179</v>
      </c>
      <c r="B12" s="102"/>
      <c r="C12" s="102"/>
      <c r="D12" s="102"/>
      <c r="E12" s="102"/>
      <c r="F12" s="102"/>
      <c r="G12" s="102"/>
      <c r="H12" s="102"/>
      <c r="I12" s="102"/>
      <c r="J12" s="102"/>
      <c r="K12" s="102"/>
      <c r="L12" s="102"/>
      <c r="M12" s="102"/>
      <c r="N12" s="102"/>
      <c r="O12" s="102"/>
    </row>
    <row r="13" spans="1:15" ht="15" customHeight="1" x14ac:dyDescent="0.25">
      <c r="A13" s="45" t="s">
        <v>151</v>
      </c>
      <c r="B13" s="100">
        <v>88820.126471580006</v>
      </c>
      <c r="C13" s="100">
        <v>92855.259874410011</v>
      </c>
      <c r="D13" s="100">
        <v>102917.28029291</v>
      </c>
      <c r="E13" s="100">
        <v>122094.85605177999</v>
      </c>
      <c r="F13" s="100">
        <v>118446.92231713</v>
      </c>
      <c r="G13" s="100">
        <v>130915.88793617001</v>
      </c>
      <c r="H13" s="100">
        <v>131166.33369038999</v>
      </c>
      <c r="I13" s="100">
        <v>136712.39920233999</v>
      </c>
      <c r="J13" s="94">
        <v>122130.19873060001</v>
      </c>
      <c r="K13" s="94">
        <v>120847.22211073</v>
      </c>
      <c r="L13" s="94">
        <v>120197.56554098999</v>
      </c>
      <c r="M13" s="94">
        <v>135155.43960223001</v>
      </c>
      <c r="N13" s="94">
        <v>127254.49777985999</v>
      </c>
      <c r="O13" s="100">
        <v>127194.98693106002</v>
      </c>
    </row>
    <row r="14" spans="1:15" ht="15" customHeight="1" x14ac:dyDescent="0.25">
      <c r="A14" s="45" t="s">
        <v>150</v>
      </c>
      <c r="B14" s="100">
        <v>10189.832469489998</v>
      </c>
      <c r="C14" s="100">
        <v>7515.7569452699981</v>
      </c>
      <c r="D14" s="100">
        <v>7924.3163842299982</v>
      </c>
      <c r="E14" s="100">
        <v>7372.5716109699979</v>
      </c>
      <c r="F14" s="100">
        <v>10978.398183519985</v>
      </c>
      <c r="G14" s="100">
        <v>12793.848147999966</v>
      </c>
      <c r="H14" s="100">
        <v>13577.641411219967</v>
      </c>
      <c r="I14" s="100">
        <v>14005.759954559986</v>
      </c>
      <c r="J14" s="100">
        <v>17407.669134819978</v>
      </c>
      <c r="K14" s="100">
        <v>17782.389183119965</v>
      </c>
      <c r="L14" s="100">
        <v>17538.999814189978</v>
      </c>
      <c r="M14" s="100">
        <v>20070.329943319997</v>
      </c>
      <c r="N14" s="100">
        <v>12966.092995579982</v>
      </c>
      <c r="O14" s="100">
        <v>12797.892533209968</v>
      </c>
    </row>
    <row r="15" spans="1:15" ht="15" customHeight="1" x14ac:dyDescent="0.25">
      <c r="A15" s="45" t="s">
        <v>154</v>
      </c>
      <c r="B15" s="47">
        <v>0.11472436343299358</v>
      </c>
      <c r="C15" s="47">
        <v>8.0940562284089482E-2</v>
      </c>
      <c r="D15" s="47">
        <v>7.6996947079021355E-2</v>
      </c>
      <c r="E15" s="47">
        <v>6.0383965790035549E-2</v>
      </c>
      <c r="F15" s="47">
        <v>9.2686225768926295E-2</v>
      </c>
      <c r="G15" s="47">
        <v>9.7725710375487787E-2</v>
      </c>
      <c r="H15" s="47">
        <v>0.10351468268732089</v>
      </c>
      <c r="I15" s="47">
        <v>0.10244688876998555</v>
      </c>
      <c r="J15" s="47">
        <v>0.14252508768234431</v>
      </c>
      <c r="K15" s="47">
        <v>0.14713893569690539</v>
      </c>
      <c r="L15" s="47">
        <v>0.14591809522305837</v>
      </c>
      <c r="M15" s="47">
        <v>0.14849812928275841</v>
      </c>
      <c r="N15" s="47">
        <v>0.10189103899502458</v>
      </c>
      <c r="O15" s="47">
        <v>0.10061632806445789</v>
      </c>
    </row>
    <row r="16" spans="1:15" ht="15" customHeight="1" x14ac:dyDescent="0.25">
      <c r="A16" s="45" t="s">
        <v>153</v>
      </c>
      <c r="B16" s="68">
        <v>47.967432914049219</v>
      </c>
      <c r="C16" s="68">
        <v>46.189736547092934</v>
      </c>
      <c r="D16" s="68">
        <v>56.930481800606927</v>
      </c>
      <c r="E16" s="68">
        <v>47.330158448389994</v>
      </c>
      <c r="F16" s="68">
        <v>48.739815083649987</v>
      </c>
      <c r="G16" s="68">
        <v>43.960433804359049</v>
      </c>
      <c r="H16" s="68">
        <v>50.932073070739371</v>
      </c>
      <c r="I16" s="68">
        <v>46.036884098535594</v>
      </c>
      <c r="J16" s="68">
        <v>56.008796945748152</v>
      </c>
      <c r="K16" s="68">
        <v>57.539635073640419</v>
      </c>
      <c r="L16" s="68">
        <v>60.991462305495837</v>
      </c>
      <c r="M16" s="68">
        <v>56.384061463506399</v>
      </c>
      <c r="N16" s="68">
        <v>60.764018369073092</v>
      </c>
      <c r="O16" s="68">
        <v>56.384061463506399</v>
      </c>
    </row>
    <row r="17" spans="1:15" ht="15" customHeight="1" x14ac:dyDescent="0.25">
      <c r="A17" s="45" t="s">
        <v>149</v>
      </c>
      <c r="B17" s="100">
        <v>9970.6150410000009</v>
      </c>
      <c r="C17" s="100">
        <v>11025.72864763</v>
      </c>
      <c r="D17" s="100">
        <v>13966.423640699999</v>
      </c>
      <c r="E17" s="100">
        <v>16720.716090050002</v>
      </c>
      <c r="F17" s="100">
        <v>15437.08108482</v>
      </c>
      <c r="G17" s="100">
        <v>16528.854571200001</v>
      </c>
      <c r="H17" s="100">
        <v>16035.564920360001</v>
      </c>
      <c r="I17" s="100">
        <v>16216.21891211</v>
      </c>
      <c r="J17" s="100">
        <v>14780.581123989999</v>
      </c>
      <c r="K17" s="100">
        <v>14039.69629738</v>
      </c>
      <c r="L17" s="100">
        <v>13663.213142800001</v>
      </c>
      <c r="M17" s="100">
        <v>13584.97122902</v>
      </c>
      <c r="N17" s="100">
        <v>11648.775673009999</v>
      </c>
      <c r="O17" s="100">
        <v>10961.73577162</v>
      </c>
    </row>
    <row r="18" spans="1:15" ht="15" customHeight="1" x14ac:dyDescent="0.25">
      <c r="A18" s="45" t="s">
        <v>148</v>
      </c>
      <c r="B18" s="47">
        <v>0.11225625809247551</v>
      </c>
      <c r="C18" s="47">
        <v>0.11874102406845539</v>
      </c>
      <c r="D18" s="47">
        <v>0.135705331514305</v>
      </c>
      <c r="E18" s="47">
        <v>0.13694857122366241</v>
      </c>
      <c r="F18" s="47">
        <v>0.13032910254509383</v>
      </c>
      <c r="G18" s="47">
        <v>0.12625552812397292</v>
      </c>
      <c r="H18" s="47">
        <v>0.12225366425359543</v>
      </c>
      <c r="I18" s="47">
        <v>0.11861556820540708</v>
      </c>
      <c r="J18" s="47">
        <v>0.12101583528370889</v>
      </c>
      <c r="K18" s="47">
        <v>0.11617032725080811</v>
      </c>
      <c r="L18" s="47">
        <v>0.11367296069021088</v>
      </c>
      <c r="M18" s="47">
        <v>0.1005136846064156</v>
      </c>
      <c r="N18" s="47">
        <v>9.1539205892442729E-2</v>
      </c>
      <c r="O18" s="47">
        <v>8.6180564471155505E-2</v>
      </c>
    </row>
    <row r="19" spans="1:15" ht="15" customHeight="1" x14ac:dyDescent="0.25">
      <c r="A19" s="45" t="s">
        <v>147</v>
      </c>
      <c r="B19" s="100">
        <v>20160.447510489998</v>
      </c>
      <c r="C19" s="100">
        <v>18541.485592899997</v>
      </c>
      <c r="D19" s="100">
        <v>21890.740024929997</v>
      </c>
      <c r="E19" s="100">
        <v>24093.287701019999</v>
      </c>
      <c r="F19" s="100">
        <v>26415.479268339986</v>
      </c>
      <c r="G19" s="100">
        <v>29322.702719199966</v>
      </c>
      <c r="H19" s="100">
        <v>29613.206331579968</v>
      </c>
      <c r="I19" s="100">
        <v>30221.978866669986</v>
      </c>
      <c r="J19" s="100">
        <v>32188.250258809978</v>
      </c>
      <c r="K19" s="100">
        <v>31822.085480499965</v>
      </c>
      <c r="L19" s="100">
        <v>31202.212956989977</v>
      </c>
      <c r="M19" s="100">
        <v>33655.301172339998</v>
      </c>
      <c r="N19" s="100">
        <v>24614.868668589981</v>
      </c>
      <c r="O19" s="100">
        <v>23759.628304829967</v>
      </c>
    </row>
    <row r="20" spans="1:15" ht="15" customHeight="1" x14ac:dyDescent="0.25">
      <c r="A20" s="45" t="s">
        <v>178</v>
      </c>
      <c r="B20" s="47">
        <v>0.22698062152546908</v>
      </c>
      <c r="C20" s="47">
        <v>0.19968158635254488</v>
      </c>
      <c r="D20" s="47">
        <v>0.21270227859332633</v>
      </c>
      <c r="E20" s="47">
        <v>0.19733253701369796</v>
      </c>
      <c r="F20" s="47">
        <v>0.22301532831402016</v>
      </c>
      <c r="G20" s="47">
        <v>0.22398123849946072</v>
      </c>
      <c r="H20" s="47">
        <v>0.22576834694091633</v>
      </c>
      <c r="I20" s="47">
        <v>0.22106245697539262</v>
      </c>
      <c r="J20" s="47">
        <v>0.26354092296605319</v>
      </c>
      <c r="K20" s="47">
        <v>0.26330926294771351</v>
      </c>
      <c r="L20" s="47">
        <v>0.25959105591326925</v>
      </c>
      <c r="M20" s="47">
        <v>0.24901181388917401</v>
      </c>
      <c r="N20" s="47">
        <v>0.1934302448874673</v>
      </c>
      <c r="O20" s="47">
        <v>0.18679689253561338</v>
      </c>
    </row>
    <row r="21" spans="1:15" ht="15" customHeight="1" x14ac:dyDescent="0.25">
      <c r="A21" s="18"/>
      <c r="B21" s="38"/>
      <c r="C21" s="38"/>
      <c r="D21" s="44"/>
      <c r="E21" s="38"/>
      <c r="F21" s="44"/>
      <c r="G21"/>
      <c r="J21"/>
      <c r="K21"/>
      <c r="L21"/>
    </row>
    <row r="22" spans="1:15" x14ac:dyDescent="0.25">
      <c r="A22" s="28" t="s">
        <v>152</v>
      </c>
      <c r="B22" s="102"/>
      <c r="C22" s="102"/>
      <c r="D22" s="102"/>
      <c r="E22" s="102"/>
      <c r="F22" s="102"/>
      <c r="G22" s="102"/>
      <c r="H22" s="102"/>
      <c r="I22" s="102"/>
      <c r="J22" s="102"/>
      <c r="K22" s="102"/>
      <c r="L22" s="102"/>
      <c r="M22" s="102"/>
      <c r="N22" s="102"/>
      <c r="O22" s="102"/>
    </row>
    <row r="23" spans="1:15" ht="15" customHeight="1" x14ac:dyDescent="0.25">
      <c r="A23" s="18" t="s">
        <v>151</v>
      </c>
      <c r="B23" s="100">
        <v>28958.159808121232</v>
      </c>
      <c r="C23" s="100">
        <v>31137.62510221533</v>
      </c>
      <c r="D23" s="100">
        <v>34193.74950700684</v>
      </c>
      <c r="E23" s="100">
        <v>37050.5577072671</v>
      </c>
      <c r="F23" s="100">
        <v>33627.413824210009</v>
      </c>
      <c r="G23" s="100">
        <v>36915.663232489998</v>
      </c>
      <c r="H23" s="100">
        <v>36332.118874470005</v>
      </c>
      <c r="I23" s="100">
        <v>37089.984220230006</v>
      </c>
      <c r="J23" s="100">
        <v>34420.481730520005</v>
      </c>
      <c r="K23" s="100">
        <v>34260.740573720002</v>
      </c>
      <c r="L23" s="100">
        <v>34278.900034799997</v>
      </c>
      <c r="M23" s="100">
        <v>36209.605390739998</v>
      </c>
      <c r="N23" s="100">
        <v>32767.184695520002</v>
      </c>
      <c r="O23" s="100">
        <v>30660.278934139998</v>
      </c>
    </row>
    <row r="24" spans="1:15" ht="15" customHeight="1" x14ac:dyDescent="0.25">
      <c r="A24" s="18" t="s">
        <v>150</v>
      </c>
      <c r="B24" s="100">
        <v>1175.6458303506074</v>
      </c>
      <c r="C24" s="100">
        <v>1112.5539051499998</v>
      </c>
      <c r="D24" s="100">
        <v>1303.2769288700006</v>
      </c>
      <c r="E24" s="100">
        <v>1467.1104622499993</v>
      </c>
      <c r="F24" s="100">
        <v>1386.77972658</v>
      </c>
      <c r="G24" s="100">
        <v>1652.7581395599977</v>
      </c>
      <c r="H24" s="100">
        <v>1856.349364799999</v>
      </c>
      <c r="I24" s="100">
        <v>2113.4002852299991</v>
      </c>
      <c r="J24" s="100">
        <v>2235.4422795899982</v>
      </c>
      <c r="K24" s="100">
        <v>2346.8614061999983</v>
      </c>
      <c r="L24" s="100">
        <v>2227.633668319997</v>
      </c>
      <c r="M24" s="100">
        <v>2572.7780838399967</v>
      </c>
      <c r="N24" s="100">
        <v>2418.5823127399981</v>
      </c>
      <c r="O24" s="100">
        <v>2210.8634706599973</v>
      </c>
    </row>
    <row r="25" spans="1:15" ht="15" customHeight="1" x14ac:dyDescent="0.25">
      <c r="A25" s="45" t="s">
        <v>154</v>
      </c>
      <c r="B25" s="47">
        <v>4.0598084896986478E-2</v>
      </c>
      <c r="C25" s="47">
        <v>3.5730210685555638E-2</v>
      </c>
      <c r="D25" s="47">
        <v>3.8114478454693554E-2</v>
      </c>
      <c r="E25" s="47">
        <v>3.9597527082898404E-2</v>
      </c>
      <c r="F25" s="47">
        <v>4.123955930210696E-2</v>
      </c>
      <c r="G25" s="47">
        <v>4.47711891061294E-2</v>
      </c>
      <c r="H25" s="47">
        <v>5.1093892189822868E-2</v>
      </c>
      <c r="I25" s="47">
        <v>5.6980350077293546E-2</v>
      </c>
      <c r="J25" s="47">
        <v>6.4945118929229648E-2</v>
      </c>
      <c r="K25" s="47">
        <v>6.8500019757313083E-2</v>
      </c>
      <c r="L25" s="47">
        <v>6.4985564474312169E-2</v>
      </c>
      <c r="M25" s="47">
        <v>7.1052364588815475E-2</v>
      </c>
      <c r="N25" s="47">
        <v>7.3811111183765252E-2</v>
      </c>
      <c r="O25" s="47">
        <v>7.2108393906299945E-2</v>
      </c>
    </row>
    <row r="26" spans="1:15" ht="15" customHeight="1" x14ac:dyDescent="0.25">
      <c r="A26" s="45" t="s">
        <v>149</v>
      </c>
      <c r="B26" s="100">
        <v>9085.914645230001</v>
      </c>
      <c r="C26" s="100">
        <v>10088.384211619999</v>
      </c>
      <c r="D26" s="100">
        <v>12737.20304941</v>
      </c>
      <c r="E26" s="100">
        <v>15297.60194187</v>
      </c>
      <c r="F26" s="100">
        <v>13795.906813240001</v>
      </c>
      <c r="G26" s="100">
        <v>14711.759460599998</v>
      </c>
      <c r="H26" s="100">
        <v>13984.760788829999</v>
      </c>
      <c r="I26" s="100">
        <v>14033.032000640002</v>
      </c>
      <c r="J26" s="100">
        <v>12815.902871849998</v>
      </c>
      <c r="K26" s="100">
        <v>12415.232597570001</v>
      </c>
      <c r="L26" s="100">
        <v>12268.169008490002</v>
      </c>
      <c r="M26" s="100">
        <v>12289.504365849998</v>
      </c>
      <c r="N26" s="100">
        <v>10530.2893993</v>
      </c>
      <c r="O26" s="100">
        <v>10007.10800167</v>
      </c>
    </row>
    <row r="27" spans="1:15" ht="15" customHeight="1" x14ac:dyDescent="0.25">
      <c r="A27" s="45" t="s">
        <v>148</v>
      </c>
      <c r="B27" s="47">
        <v>0.31376008370123998</v>
      </c>
      <c r="C27" s="47">
        <v>0.32399337388458205</v>
      </c>
      <c r="D27" s="47">
        <v>0.37250091706965172</v>
      </c>
      <c r="E27" s="47">
        <v>0.41288452559162225</v>
      </c>
      <c r="F27" s="47">
        <v>0.41025774046613295</v>
      </c>
      <c r="G27" s="47">
        <v>0.39852350391071861</v>
      </c>
      <c r="H27" s="47">
        <v>0.38491453903771261</v>
      </c>
      <c r="I27" s="47">
        <v>0.37835098330901845</v>
      </c>
      <c r="J27" s="47">
        <v>0.37233362891857419</v>
      </c>
      <c r="K27" s="47">
        <v>0.36237490461876393</v>
      </c>
      <c r="L27" s="47">
        <v>0.35789272689716811</v>
      </c>
      <c r="M27" s="47">
        <v>0.33939901396972511</v>
      </c>
      <c r="N27" s="47">
        <v>0.3213669253904417</v>
      </c>
      <c r="O27" s="47">
        <v>0.3263867241118657</v>
      </c>
    </row>
    <row r="28" spans="1:15" ht="15" customHeight="1" x14ac:dyDescent="0.25">
      <c r="A28" s="45" t="s">
        <v>147</v>
      </c>
      <c r="B28" s="100">
        <v>10261.560475580609</v>
      </c>
      <c r="C28" s="100">
        <v>11200.938116769999</v>
      </c>
      <c r="D28" s="100">
        <v>14040.47997828</v>
      </c>
      <c r="E28" s="100">
        <v>16764.71240412</v>
      </c>
      <c r="F28" s="100">
        <v>15182.686539820001</v>
      </c>
      <c r="G28" s="100">
        <v>16364.517600159996</v>
      </c>
      <c r="H28" s="100">
        <v>15841.110153629998</v>
      </c>
      <c r="I28" s="100">
        <v>16146.43228587</v>
      </c>
      <c r="J28" s="100">
        <v>15051.345151439997</v>
      </c>
      <c r="K28" s="100">
        <v>14762.094003769998</v>
      </c>
      <c r="L28" s="100">
        <v>14495.802676809999</v>
      </c>
      <c r="M28" s="100">
        <v>14862.282449689996</v>
      </c>
      <c r="N28" s="100">
        <v>12948.871712039998</v>
      </c>
      <c r="O28" s="100">
        <v>12217.971472329997</v>
      </c>
    </row>
    <row r="29" spans="1:15" ht="15" customHeight="1" x14ac:dyDescent="0.25">
      <c r="A29" s="45" t="s">
        <v>154</v>
      </c>
      <c r="B29" s="47">
        <v>0.35435816859822644</v>
      </c>
      <c r="C29" s="47">
        <v>0.3597235845701377</v>
      </c>
      <c r="D29" s="47">
        <v>0.41061539552434528</v>
      </c>
      <c r="E29" s="47">
        <v>0.45248205267452069</v>
      </c>
      <c r="F29" s="47">
        <v>0.45149729976823988</v>
      </c>
      <c r="G29" s="47">
        <v>0.44329469301684798</v>
      </c>
      <c r="H29" s="47">
        <v>0.43600843122753546</v>
      </c>
      <c r="I29" s="47">
        <v>0.43533133338631197</v>
      </c>
      <c r="J29" s="47">
        <v>0.43727874784780385</v>
      </c>
      <c r="K29" s="47">
        <v>0.430874924376077</v>
      </c>
      <c r="L29" s="47">
        <v>0.42287829137148031</v>
      </c>
      <c r="M29" s="47">
        <v>0.41045137855854058</v>
      </c>
      <c r="N29" s="47">
        <v>0.39517803657420697</v>
      </c>
      <c r="O29" s="47">
        <v>0.39849511801816567</v>
      </c>
    </row>
    <row r="31" spans="1:15" ht="15" customHeight="1" x14ac:dyDescent="0.25">
      <c r="A31" s="104" t="s">
        <v>207</v>
      </c>
      <c r="B31" s="104"/>
      <c r="C31" s="104"/>
      <c r="D31" s="104"/>
      <c r="E31" s="104"/>
      <c r="F31" s="104"/>
      <c r="G31" s="104"/>
    </row>
    <row r="32" spans="1:15" ht="15" customHeight="1" x14ac:dyDescent="0.25">
      <c r="A32" s="104"/>
      <c r="B32" s="104"/>
      <c r="C32" s="104"/>
      <c r="D32" s="104"/>
      <c r="E32" s="104"/>
      <c r="F32" s="104"/>
      <c r="G32" s="104"/>
    </row>
    <row r="33" spans="1:9" ht="15" customHeight="1" x14ac:dyDescent="0.25">
      <c r="A33" s="104"/>
      <c r="B33" s="104"/>
      <c r="C33" s="104"/>
      <c r="D33" s="104"/>
      <c r="E33" s="104"/>
      <c r="F33" s="104"/>
      <c r="G33" s="104"/>
    </row>
    <row r="34" spans="1:9" ht="15" customHeight="1" x14ac:dyDescent="0.25">
      <c r="A34" s="70" t="s">
        <v>208</v>
      </c>
      <c r="B34" s="71"/>
      <c r="C34" s="71"/>
      <c r="D34" s="71"/>
      <c r="E34" s="71"/>
      <c r="F34" s="71"/>
      <c r="G34" s="71"/>
      <c r="H34" s="74"/>
      <c r="I34" s="74"/>
    </row>
    <row r="35" spans="1:9" ht="15" customHeight="1" x14ac:dyDescent="0.25">
      <c r="A35" s="71"/>
      <c r="B35" s="71"/>
      <c r="C35" s="71"/>
      <c r="D35" s="71"/>
      <c r="E35" s="71"/>
      <c r="F35" s="71"/>
      <c r="G35" s="71"/>
      <c r="H35" s="74"/>
      <c r="I35" s="74"/>
    </row>
    <row r="36" spans="1:9" ht="15" customHeight="1" x14ac:dyDescent="0.25">
      <c r="A36" s="71"/>
      <c r="B36" s="71"/>
      <c r="C36" s="71"/>
      <c r="D36" s="71"/>
      <c r="E36" s="71"/>
      <c r="F36" s="71"/>
      <c r="G36" s="71"/>
      <c r="H36" s="74"/>
      <c r="I36" s="74"/>
    </row>
    <row r="37" spans="1:9" ht="15" customHeight="1" x14ac:dyDescent="0.25">
      <c r="A37" s="71"/>
      <c r="B37" s="71"/>
      <c r="C37" s="71"/>
      <c r="D37" s="71"/>
      <c r="E37" s="71"/>
      <c r="F37" s="71"/>
      <c r="G37" s="71"/>
      <c r="H37" s="74"/>
      <c r="I37" s="74"/>
    </row>
    <row r="38" spans="1:9" ht="15" customHeight="1" x14ac:dyDescent="0.25">
      <c r="A38" s="71"/>
      <c r="B38" s="71"/>
      <c r="C38" s="71"/>
      <c r="D38" s="71"/>
      <c r="E38" s="71"/>
      <c r="F38" s="71"/>
      <c r="G38" s="71"/>
      <c r="H38" s="74"/>
      <c r="I38" s="74"/>
    </row>
  </sheetData>
  <mergeCells count="1">
    <mergeCell ref="A31:G33"/>
  </mergeCells>
  <phoneticPr fontId="22" type="noConversion"/>
  <hyperlinks>
    <hyperlink ref="A1" location="Home!A1" display="Home" xr:uid="{974A0FF3-4AE6-4B5E-8B54-F0B1E554616D}"/>
  </hyperlink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tabColor rgb="FF00B0F0"/>
  </sheetPr>
  <dimension ref="A1:AY19"/>
  <sheetViews>
    <sheetView showGridLines="0" zoomScaleNormal="100" workbookViewId="0">
      <pane xSplit="1" ySplit="5" topLeftCell="AT6" activePane="bottomRight" state="frozen"/>
      <selection activeCell="B6" sqref="B6"/>
      <selection pane="topRight" activeCell="B6" sqref="B6"/>
      <selection pane="bottomLeft" activeCell="B6" sqref="B6"/>
      <selection pane="bottomRight" activeCell="AY5" sqref="AY5"/>
    </sheetView>
  </sheetViews>
  <sheetFormatPr defaultColWidth="8.85546875" defaultRowHeight="15" x14ac:dyDescent="0.25"/>
  <cols>
    <col min="1" max="1" width="45.7109375" customWidth="1"/>
    <col min="2" max="39" width="7.5703125" customWidth="1"/>
    <col min="40" max="40" width="8.28515625" bestFit="1" customWidth="1"/>
    <col min="41" max="43" width="7.5703125" customWidth="1"/>
    <col min="44" max="44" width="8.5703125"/>
    <col min="47" max="47" width="8.85546875" customWidth="1"/>
  </cols>
  <sheetData>
    <row r="1" spans="1:51" ht="37.5" customHeight="1" x14ac:dyDescent="0.25">
      <c r="A1" s="32"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8"/>
      <c r="AS1" s="58"/>
      <c r="AT1" s="58"/>
      <c r="AU1" s="58"/>
      <c r="AV1" s="58"/>
      <c r="AW1" s="58"/>
      <c r="AX1" s="58"/>
      <c r="AY1" s="58"/>
    </row>
    <row r="2" spans="1:51" ht="14.45" customHeigh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R2" s="2"/>
      <c r="AS2" s="2"/>
      <c r="AT2" s="2"/>
      <c r="AU2" s="2"/>
      <c r="AV2" s="2"/>
    </row>
    <row r="3" spans="1:51" ht="14.45" hidden="1" customHeight="1" x14ac:dyDescent="0.3">
      <c r="A3" s="3" t="s">
        <v>127</v>
      </c>
      <c r="B3" s="13"/>
      <c r="C3" s="2"/>
      <c r="D3" s="2"/>
      <c r="E3" s="13"/>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2"/>
      <c r="AS3" s="2"/>
      <c r="AT3" s="2"/>
      <c r="AU3" s="2"/>
      <c r="AV3" s="2"/>
    </row>
    <row r="4" spans="1:51" ht="14.45" hidden="1" customHeight="1" x14ac:dyDescent="0.3">
      <c r="A4" s="2"/>
      <c r="B4" s="13"/>
      <c r="C4" s="13"/>
      <c r="D4" s="13"/>
      <c r="E4" s="13"/>
      <c r="F4" s="6"/>
      <c r="G4" s="6"/>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R4" s="2"/>
      <c r="AS4" s="2"/>
      <c r="AT4" s="2"/>
      <c r="AU4" s="2"/>
      <c r="AV4" s="2"/>
    </row>
    <row r="5" spans="1:51" ht="14.45" customHeight="1" x14ac:dyDescent="0.25">
      <c r="A5" s="17" t="s">
        <v>191</v>
      </c>
      <c r="B5" s="4" t="s">
        <v>4</v>
      </c>
      <c r="C5" s="4" t="s">
        <v>5</v>
      </c>
      <c r="D5" s="4" t="s">
        <v>6</v>
      </c>
      <c r="E5" s="4" t="s">
        <v>7</v>
      </c>
      <c r="F5" s="4" t="s">
        <v>8</v>
      </c>
      <c r="G5" s="4" t="s">
        <v>9</v>
      </c>
      <c r="H5" s="4" t="s">
        <v>10</v>
      </c>
      <c r="I5" s="4" t="s">
        <v>11</v>
      </c>
      <c r="J5" s="4" t="s">
        <v>12</v>
      </c>
      <c r="K5" s="4" t="s">
        <v>13</v>
      </c>
      <c r="L5" s="4" t="s">
        <v>14</v>
      </c>
      <c r="M5" s="4" t="s">
        <v>15</v>
      </c>
      <c r="N5" s="4" t="s">
        <v>16</v>
      </c>
      <c r="O5" s="4" t="s">
        <v>17</v>
      </c>
      <c r="P5" s="4" t="s">
        <v>18</v>
      </c>
      <c r="Q5" s="4" t="s">
        <v>19</v>
      </c>
      <c r="R5" s="4" t="s">
        <v>20</v>
      </c>
      <c r="S5" s="4" t="s">
        <v>21</v>
      </c>
      <c r="T5" s="4" t="s">
        <v>22</v>
      </c>
      <c r="U5" s="4" t="s">
        <v>23</v>
      </c>
      <c r="V5" s="4" t="s">
        <v>24</v>
      </c>
      <c r="W5" s="4" t="s">
        <v>25</v>
      </c>
      <c r="X5" s="4" t="s">
        <v>26</v>
      </c>
      <c r="Y5" s="4" t="s">
        <v>27</v>
      </c>
      <c r="Z5" s="4" t="s">
        <v>28</v>
      </c>
      <c r="AA5" s="4" t="s">
        <v>29</v>
      </c>
      <c r="AB5" s="4" t="s">
        <v>30</v>
      </c>
      <c r="AC5" s="4" t="s">
        <v>31</v>
      </c>
      <c r="AD5" s="4" t="s">
        <v>32</v>
      </c>
      <c r="AE5" s="4" t="s">
        <v>33</v>
      </c>
      <c r="AF5" s="4" t="s">
        <v>34</v>
      </c>
      <c r="AG5" s="4" t="s">
        <v>35</v>
      </c>
      <c r="AH5" s="4" t="s">
        <v>36</v>
      </c>
      <c r="AI5" s="4" t="s">
        <v>37</v>
      </c>
      <c r="AJ5" s="4" t="s">
        <v>38</v>
      </c>
      <c r="AK5" s="4" t="s">
        <v>39</v>
      </c>
      <c r="AL5" s="4" t="s">
        <v>40</v>
      </c>
      <c r="AM5" s="4" t="s">
        <v>138</v>
      </c>
      <c r="AN5" s="4" t="s">
        <v>139</v>
      </c>
      <c r="AO5" s="4" t="s">
        <v>155</v>
      </c>
      <c r="AP5" s="4" t="s">
        <v>160</v>
      </c>
      <c r="AQ5" s="4" t="s">
        <v>171</v>
      </c>
      <c r="AR5" s="72" t="s">
        <v>192</v>
      </c>
      <c r="AS5" s="72" t="s">
        <v>193</v>
      </c>
      <c r="AT5" s="72" t="s">
        <v>198</v>
      </c>
      <c r="AU5" s="72" t="s">
        <v>201</v>
      </c>
      <c r="AV5" s="72" t="s">
        <v>209</v>
      </c>
      <c r="AW5" s="72" t="s">
        <v>211</v>
      </c>
      <c r="AX5" s="72" t="s">
        <v>212</v>
      </c>
      <c r="AY5" s="72" t="s">
        <v>213</v>
      </c>
    </row>
    <row r="6" spans="1:51" x14ac:dyDescent="0.25">
      <c r="A6" s="25" t="s">
        <v>140</v>
      </c>
      <c r="B6" s="12"/>
      <c r="C6" s="12"/>
      <c r="D6" s="12"/>
      <c r="E6" s="12"/>
      <c r="F6" s="12"/>
      <c r="G6" s="12"/>
      <c r="H6" s="12"/>
      <c r="I6" s="12"/>
      <c r="J6" s="12"/>
      <c r="K6" s="12"/>
      <c r="L6" s="11"/>
      <c r="M6" s="12"/>
      <c r="N6" s="12"/>
      <c r="O6" s="12"/>
      <c r="P6" s="11"/>
      <c r="Q6" s="12"/>
      <c r="R6" s="12"/>
      <c r="S6" s="12"/>
      <c r="T6" s="12"/>
      <c r="U6" s="12"/>
      <c r="V6" s="12"/>
      <c r="W6" s="12"/>
      <c r="X6" s="12"/>
      <c r="Y6" s="12"/>
      <c r="Z6" s="25"/>
      <c r="AA6" s="12"/>
      <c r="AB6" s="12"/>
      <c r="AC6" s="12"/>
      <c r="AD6" s="12"/>
      <c r="AE6" s="12"/>
      <c r="AF6" s="12"/>
      <c r="AG6" s="12"/>
      <c r="AH6" s="12"/>
      <c r="AI6" s="12"/>
      <c r="AJ6" s="12"/>
      <c r="AK6" s="11"/>
      <c r="AL6" s="11"/>
      <c r="AM6" s="11"/>
      <c r="AN6" s="11"/>
      <c r="AO6" s="11"/>
      <c r="AP6" s="11"/>
      <c r="AQ6" s="11"/>
      <c r="AR6" s="11"/>
      <c r="AS6" s="11"/>
      <c r="AT6" s="11"/>
      <c r="AU6" s="11"/>
      <c r="AV6" s="83"/>
      <c r="AW6" s="83"/>
      <c r="AX6" s="83"/>
      <c r="AY6" s="83"/>
    </row>
    <row r="7" spans="1:51" x14ac:dyDescent="0.25">
      <c r="A7" s="20" t="s">
        <v>143</v>
      </c>
      <c r="B7" s="19">
        <f>B10+B14</f>
        <v>87329</v>
      </c>
      <c r="C7" s="19">
        <f t="shared" ref="C7:AK7" si="0">C10+C14</f>
        <v>93016</v>
      </c>
      <c r="D7" s="19">
        <f t="shared" si="0"/>
        <v>96186</v>
      </c>
      <c r="E7" s="19">
        <f t="shared" si="0"/>
        <v>106798</v>
      </c>
      <c r="F7" s="19">
        <f t="shared" si="0"/>
        <v>97622</v>
      </c>
      <c r="G7" s="19">
        <f t="shared" si="0"/>
        <v>106285</v>
      </c>
      <c r="H7" s="19">
        <f t="shared" si="0"/>
        <v>113201</v>
      </c>
      <c r="I7" s="19">
        <f t="shared" si="0"/>
        <v>131640</v>
      </c>
      <c r="J7" s="19">
        <f t="shared" si="0"/>
        <v>119574</v>
      </c>
      <c r="K7" s="19">
        <f t="shared" si="0"/>
        <v>125338</v>
      </c>
      <c r="L7" s="19">
        <f t="shared" si="0"/>
        <v>128770</v>
      </c>
      <c r="M7" s="19">
        <f t="shared" si="0"/>
        <v>143929</v>
      </c>
      <c r="N7" s="19">
        <f t="shared" si="0"/>
        <v>126539</v>
      </c>
      <c r="O7" s="19">
        <f t="shared" si="0"/>
        <v>129698</v>
      </c>
      <c r="P7" s="19">
        <f t="shared" si="0"/>
        <v>137329</v>
      </c>
      <c r="Q7" s="19">
        <f t="shared" si="0"/>
        <v>154585</v>
      </c>
      <c r="R7" s="19">
        <f t="shared" si="0"/>
        <v>139510</v>
      </c>
      <c r="S7" s="19">
        <f t="shared" si="0"/>
        <v>142583</v>
      </c>
      <c r="T7" s="19">
        <f t="shared" si="0"/>
        <v>143513</v>
      </c>
      <c r="U7" s="19">
        <f t="shared" si="0"/>
        <v>159333</v>
      </c>
      <c r="V7" s="19">
        <f t="shared" si="0"/>
        <v>144642</v>
      </c>
      <c r="W7" s="19">
        <f t="shared" si="0"/>
        <v>150981</v>
      </c>
      <c r="X7" s="19">
        <f t="shared" si="0"/>
        <v>158306</v>
      </c>
      <c r="Y7" s="19">
        <f t="shared" si="0"/>
        <v>171691</v>
      </c>
      <c r="Z7" s="18">
        <f t="shared" si="0"/>
        <v>152678</v>
      </c>
      <c r="AA7" s="19">
        <f t="shared" si="0"/>
        <v>151054.85470136997</v>
      </c>
      <c r="AB7" s="19">
        <f t="shared" si="0"/>
        <v>153933.59761231998</v>
      </c>
      <c r="AC7" s="19">
        <f t="shared" si="0"/>
        <v>168840.99940704001</v>
      </c>
      <c r="AD7" s="18">
        <f t="shared" si="0"/>
        <v>156789.31989931001</v>
      </c>
      <c r="AE7" s="19">
        <f t="shared" si="0"/>
        <v>164514.46382994001</v>
      </c>
      <c r="AF7" s="19">
        <f t="shared" si="0"/>
        <v>171737.82386767998</v>
      </c>
      <c r="AG7" s="19">
        <f t="shared" si="0"/>
        <v>190096.35077325001</v>
      </c>
      <c r="AH7" s="18">
        <f t="shared" si="0"/>
        <v>159771.59842132998</v>
      </c>
      <c r="AI7" s="19">
        <f t="shared" si="0"/>
        <v>127964.07430522999</v>
      </c>
      <c r="AJ7" s="19">
        <f t="shared" si="0"/>
        <v>165633.34321070998</v>
      </c>
      <c r="AK7" s="19">
        <f t="shared" si="0"/>
        <v>190586.32368900001</v>
      </c>
      <c r="AL7" s="19">
        <f t="shared" ref="AL7:AP7" si="1">(AL10+AL14)</f>
        <v>160030.13765464001</v>
      </c>
      <c r="AM7" s="19">
        <f t="shared" si="1"/>
        <v>165237.73958592</v>
      </c>
      <c r="AN7" s="19">
        <f t="shared" si="1"/>
        <v>179765.59288538</v>
      </c>
      <c r="AO7" s="19">
        <f t="shared" si="1"/>
        <v>208391.29510156001</v>
      </c>
      <c r="AP7" s="19">
        <f t="shared" si="1"/>
        <v>198353.82231712999</v>
      </c>
      <c r="AQ7" s="19">
        <f t="shared" ref="AQ7:AR7" si="2">(AQ10+AQ14)</f>
        <v>221028.54335216002</v>
      </c>
      <c r="AR7" s="19">
        <f t="shared" si="2"/>
        <v>221271.43160164001</v>
      </c>
      <c r="AS7" s="19">
        <v>231374.01010876999</v>
      </c>
      <c r="AT7" s="19">
        <f t="shared" ref="AT7:AY7" si="3">(AT10+AT14)</f>
        <v>201032.60302388002</v>
      </c>
      <c r="AU7" s="81">
        <f t="shared" si="3"/>
        <v>195830.46816846001</v>
      </c>
      <c r="AV7" s="81">
        <f t="shared" si="3"/>
        <v>197462.13909090997</v>
      </c>
      <c r="AW7" s="81">
        <f t="shared" si="3"/>
        <v>221852.88621559</v>
      </c>
      <c r="AX7" s="81">
        <f t="shared" si="3"/>
        <v>200029.73655819998</v>
      </c>
      <c r="AY7" s="81">
        <f t="shared" si="3"/>
        <v>198927.37940124003</v>
      </c>
    </row>
    <row r="8" spans="1:51" x14ac:dyDescent="0.25">
      <c r="A8" s="20" t="s">
        <v>157</v>
      </c>
      <c r="B8" s="19">
        <f>B12+B16</f>
        <v>1016.4</v>
      </c>
      <c r="C8" s="19">
        <f t="shared" ref="C8:AP8" si="4">C12+C16</f>
        <v>1042.8</v>
      </c>
      <c r="D8" s="19">
        <f t="shared" si="4"/>
        <v>1080.1999999999998</v>
      </c>
      <c r="E8" s="19">
        <f t="shared" si="4"/>
        <v>1162.2</v>
      </c>
      <c r="F8" s="19">
        <f t="shared" si="4"/>
        <v>1089.1999999999998</v>
      </c>
      <c r="G8" s="19">
        <f t="shared" si="4"/>
        <v>1158.1999999999998</v>
      </c>
      <c r="H8" s="19">
        <f t="shared" si="4"/>
        <v>1251.5</v>
      </c>
      <c r="I8" s="19">
        <f t="shared" si="4"/>
        <v>1402.6</v>
      </c>
      <c r="J8" s="19">
        <f t="shared" si="4"/>
        <v>1318.3000000000002</v>
      </c>
      <c r="K8" s="19">
        <f t="shared" si="4"/>
        <v>1358.6</v>
      </c>
      <c r="L8" s="19">
        <f t="shared" si="4"/>
        <v>1413.9</v>
      </c>
      <c r="M8" s="19">
        <f t="shared" si="4"/>
        <v>1568.5</v>
      </c>
      <c r="N8" s="19">
        <f t="shared" si="4"/>
        <v>1425</v>
      </c>
      <c r="O8" s="19">
        <f t="shared" si="4"/>
        <v>1495</v>
      </c>
      <c r="P8" s="19">
        <f t="shared" si="4"/>
        <v>1558.3</v>
      </c>
      <c r="Q8" s="19">
        <f t="shared" si="4"/>
        <v>1722</v>
      </c>
      <c r="R8" s="19">
        <f t="shared" si="4"/>
        <v>1623.3</v>
      </c>
      <c r="S8" s="19">
        <f t="shared" si="4"/>
        <v>1630.9</v>
      </c>
      <c r="T8" s="19">
        <f t="shared" si="4"/>
        <v>1661.3</v>
      </c>
      <c r="U8" s="19">
        <f t="shared" si="4"/>
        <v>1815.7</v>
      </c>
      <c r="V8" s="19">
        <f t="shared" si="4"/>
        <v>1720.9</v>
      </c>
      <c r="W8" s="19">
        <f t="shared" si="4"/>
        <v>1789.6999999999998</v>
      </c>
      <c r="X8" s="19">
        <f t="shared" si="4"/>
        <v>1889.4</v>
      </c>
      <c r="Y8" s="19">
        <f t="shared" si="4"/>
        <v>1923.8</v>
      </c>
      <c r="Z8" s="19">
        <f t="shared" si="4"/>
        <v>1744.7</v>
      </c>
      <c r="AA8" s="19">
        <f t="shared" si="4"/>
        <v>1683.6062040000002</v>
      </c>
      <c r="AB8" s="19">
        <f t="shared" si="4"/>
        <v>1688.813396</v>
      </c>
      <c r="AC8" s="19">
        <f t="shared" si="4"/>
        <v>1814.454698</v>
      </c>
      <c r="AD8" s="19">
        <f t="shared" si="4"/>
        <v>1706.4294800000002</v>
      </c>
      <c r="AE8" s="19">
        <f t="shared" si="4"/>
        <v>1741.2092730000002</v>
      </c>
      <c r="AF8" s="19">
        <f t="shared" si="4"/>
        <v>1783.1143520000001</v>
      </c>
      <c r="AG8" s="19">
        <f t="shared" si="4"/>
        <v>1909.4558339999999</v>
      </c>
      <c r="AH8" s="19">
        <f t="shared" si="4"/>
        <v>1648.751743</v>
      </c>
      <c r="AI8" s="19">
        <f t="shared" si="4"/>
        <v>1236.954845</v>
      </c>
      <c r="AJ8" s="19">
        <f t="shared" si="4"/>
        <v>1537.7411090000001</v>
      </c>
      <c r="AK8" s="19">
        <f t="shared" si="4"/>
        <v>1751.3716209999998</v>
      </c>
      <c r="AL8" s="19">
        <f t="shared" si="4"/>
        <v>1533.873621</v>
      </c>
      <c r="AM8" s="19">
        <f t="shared" si="4"/>
        <v>1578.907813</v>
      </c>
      <c r="AN8" s="19">
        <f t="shared" si="4"/>
        <v>1718.602668</v>
      </c>
      <c r="AO8" s="19">
        <f t="shared" si="4"/>
        <v>1936.3950950000001</v>
      </c>
      <c r="AP8" s="19">
        <f t="shared" si="4"/>
        <v>1898</v>
      </c>
      <c r="AQ8" s="19">
        <f t="shared" ref="AQ8:AR8" si="5">AQ12+AQ16</f>
        <v>2092.7688550000003</v>
      </c>
      <c r="AR8" s="19">
        <f t="shared" si="5"/>
        <v>2113.8073509999999</v>
      </c>
      <c r="AS8" s="19">
        <v>2172.4515160000001</v>
      </c>
      <c r="AT8" s="19">
        <f t="shared" ref="AT8:AY8" si="6">AT12+AT16</f>
        <v>1947.26774</v>
      </c>
      <c r="AU8" s="81">
        <f t="shared" si="6"/>
        <v>1915.5268699999999</v>
      </c>
      <c r="AV8" s="81">
        <f t="shared" si="6"/>
        <v>1912.043226</v>
      </c>
      <c r="AW8" s="81">
        <f t="shared" si="6"/>
        <v>2076.597174</v>
      </c>
      <c r="AX8" s="81">
        <f t="shared" si="6"/>
        <v>1917.618109</v>
      </c>
      <c r="AY8" s="81">
        <f t="shared" si="6"/>
        <v>1871.3075370000001</v>
      </c>
    </row>
    <row r="9" spans="1:51" x14ac:dyDescent="0.25">
      <c r="A9" s="25" t="s">
        <v>145</v>
      </c>
      <c r="B9" s="12"/>
      <c r="C9" s="12"/>
      <c r="D9" s="12"/>
      <c r="E9" s="12"/>
      <c r="F9" s="12"/>
      <c r="G9" s="12"/>
      <c r="H9" s="12"/>
      <c r="I9" s="12"/>
      <c r="J9" s="12"/>
      <c r="K9" s="12"/>
      <c r="L9" s="11"/>
      <c r="M9" s="12"/>
      <c r="N9" s="12"/>
      <c r="O9" s="12"/>
      <c r="P9" s="11"/>
      <c r="Q9" s="12"/>
      <c r="R9" s="12"/>
      <c r="S9" s="12"/>
      <c r="T9" s="12"/>
      <c r="U9" s="12"/>
      <c r="V9" s="12"/>
      <c r="W9" s="12"/>
      <c r="X9" s="12"/>
      <c r="Y9" s="12"/>
      <c r="Z9" s="25"/>
      <c r="AA9" s="12"/>
      <c r="AB9" s="12"/>
      <c r="AC9" s="12"/>
      <c r="AD9" s="12"/>
      <c r="AE9" s="12"/>
      <c r="AF9" s="12"/>
      <c r="AG9" s="12"/>
      <c r="AH9" s="12"/>
      <c r="AI9" s="12"/>
      <c r="AJ9" s="12"/>
      <c r="AK9" s="11"/>
      <c r="AL9" s="11"/>
      <c r="AM9" s="11"/>
      <c r="AN9" s="11"/>
      <c r="AO9" s="11"/>
      <c r="AP9" s="11"/>
      <c r="AQ9" s="11"/>
      <c r="AR9" s="11"/>
      <c r="AS9" s="11"/>
      <c r="AT9" s="11"/>
      <c r="AU9" s="83"/>
      <c r="AV9" s="83"/>
      <c r="AW9" s="83"/>
      <c r="AX9" s="83"/>
      <c r="AY9" s="83"/>
    </row>
    <row r="10" spans="1:51" x14ac:dyDescent="0.25">
      <c r="A10" s="42" t="s">
        <v>128</v>
      </c>
      <c r="B10" s="19">
        <v>56033</v>
      </c>
      <c r="C10" s="19">
        <v>59866</v>
      </c>
      <c r="D10" s="19">
        <v>61565</v>
      </c>
      <c r="E10" s="19">
        <v>67496</v>
      </c>
      <c r="F10" s="19">
        <v>62088</v>
      </c>
      <c r="G10" s="19">
        <v>67246</v>
      </c>
      <c r="H10" s="19">
        <v>70759</v>
      </c>
      <c r="I10" s="19">
        <v>79524</v>
      </c>
      <c r="J10" s="19">
        <v>73120</v>
      </c>
      <c r="K10" s="19">
        <v>75979</v>
      </c>
      <c r="L10" s="19">
        <v>78574</v>
      </c>
      <c r="M10" s="19">
        <v>84952</v>
      </c>
      <c r="N10" s="19">
        <v>75484</v>
      </c>
      <c r="O10" s="19">
        <v>77434</v>
      </c>
      <c r="P10" s="19">
        <v>79613</v>
      </c>
      <c r="Q10" s="19">
        <v>87973</v>
      </c>
      <c r="R10" s="19">
        <v>79572</v>
      </c>
      <c r="S10" s="19">
        <v>80955</v>
      </c>
      <c r="T10" s="19">
        <v>81305</v>
      </c>
      <c r="U10" s="19">
        <v>87463</v>
      </c>
      <c r="V10" s="19">
        <v>79636</v>
      </c>
      <c r="W10" s="19">
        <v>82715</v>
      </c>
      <c r="X10" s="19">
        <v>86441</v>
      </c>
      <c r="Y10" s="19">
        <v>95294</v>
      </c>
      <c r="Z10" s="18">
        <v>87645</v>
      </c>
      <c r="AA10" s="19">
        <v>88588.478304259988</v>
      </c>
      <c r="AB10" s="19">
        <v>90033.595713999995</v>
      </c>
      <c r="AC10" s="19">
        <v>98115.765569200012</v>
      </c>
      <c r="AD10" s="18">
        <v>93240.246521749999</v>
      </c>
      <c r="AE10" s="19">
        <v>99905.709204219995</v>
      </c>
      <c r="AF10" s="19">
        <v>104763.88569086</v>
      </c>
      <c r="AG10" s="19">
        <v>113669.59263027999</v>
      </c>
      <c r="AH10" s="18">
        <v>94965.329303679988</v>
      </c>
      <c r="AI10" s="19">
        <v>70803.450887359999</v>
      </c>
      <c r="AJ10" s="19">
        <v>90724.015092119997</v>
      </c>
      <c r="AK10" s="19">
        <v>103670.63357577001</v>
      </c>
      <c r="AL10" s="19">
        <v>88820.126471579992</v>
      </c>
      <c r="AM10" s="19">
        <v>92855.259874410011</v>
      </c>
      <c r="AN10" s="19">
        <v>102917.28029291</v>
      </c>
      <c r="AO10" s="19">
        <v>122094.85605178001</v>
      </c>
      <c r="AP10" s="19">
        <v>118446.92231713</v>
      </c>
      <c r="AQ10" s="19">
        <v>130915.88793617001</v>
      </c>
      <c r="AR10" s="19">
        <v>131166.33369038999</v>
      </c>
      <c r="AS10" s="19">
        <v>136712.39920233999</v>
      </c>
      <c r="AT10" s="81">
        <v>122137.57884940002</v>
      </c>
      <c r="AU10" s="81">
        <v>120855</v>
      </c>
      <c r="AV10" s="81">
        <v>120197.56554098999</v>
      </c>
      <c r="AW10" s="81">
        <v>135155.43960223001</v>
      </c>
      <c r="AX10" s="81">
        <v>127254.49777985999</v>
      </c>
      <c r="AY10" s="81">
        <v>127194.98693106002</v>
      </c>
    </row>
    <row r="11" spans="1:51" x14ac:dyDescent="0.25">
      <c r="A11" s="20" t="s">
        <v>144</v>
      </c>
      <c r="B11" s="38">
        <f>B10/B7</f>
        <v>0.64163107329753</v>
      </c>
      <c r="C11" s="38">
        <f t="shared" ref="C11:AM11" si="7">C10/C7</f>
        <v>0.64360970155672137</v>
      </c>
      <c r="D11" s="38">
        <f t="shared" si="7"/>
        <v>0.6400619632794794</v>
      </c>
      <c r="E11" s="38">
        <f t="shared" si="7"/>
        <v>0.631996853873668</v>
      </c>
      <c r="F11" s="38">
        <f t="shared" si="7"/>
        <v>0.63600417938579423</v>
      </c>
      <c r="G11" s="38">
        <f t="shared" si="7"/>
        <v>0.63269511219833463</v>
      </c>
      <c r="H11" s="38">
        <f t="shared" si="7"/>
        <v>0.6250739834453759</v>
      </c>
      <c r="I11" s="38">
        <f t="shared" si="7"/>
        <v>0.60410209662716496</v>
      </c>
      <c r="J11" s="38">
        <f t="shared" si="7"/>
        <v>0.61150417314800876</v>
      </c>
      <c r="K11" s="38">
        <f t="shared" si="7"/>
        <v>0.60619285452137417</v>
      </c>
      <c r="L11" s="38">
        <f t="shared" si="7"/>
        <v>0.61018870855012819</v>
      </c>
      <c r="M11" s="38">
        <f t="shared" si="7"/>
        <v>0.59023546331871968</v>
      </c>
      <c r="N11" s="38">
        <f t="shared" si="7"/>
        <v>0.59652755277029212</v>
      </c>
      <c r="O11" s="38">
        <f t="shared" si="7"/>
        <v>0.59703310768092033</v>
      </c>
      <c r="P11" s="38">
        <f t="shared" si="7"/>
        <v>0.57972460296077299</v>
      </c>
      <c r="Q11" s="38">
        <f t="shared" si="7"/>
        <v>0.5690914383672413</v>
      </c>
      <c r="R11" s="38">
        <f t="shared" si="7"/>
        <v>0.57036771557594435</v>
      </c>
      <c r="S11" s="38">
        <f t="shared" si="7"/>
        <v>0.56777455937944921</v>
      </c>
      <c r="T11" s="38">
        <f t="shared" si="7"/>
        <v>0.56653404221220383</v>
      </c>
      <c r="U11" s="38">
        <f t="shared" si="7"/>
        <v>0.54893211073663339</v>
      </c>
      <c r="V11" s="38">
        <f t="shared" si="7"/>
        <v>0.55057313919884954</v>
      </c>
      <c r="W11" s="38">
        <f t="shared" si="7"/>
        <v>0.54785039177115002</v>
      </c>
      <c r="X11" s="38">
        <f t="shared" si="7"/>
        <v>0.54603742119692245</v>
      </c>
      <c r="Y11" s="38">
        <f t="shared" si="7"/>
        <v>0.5550320051720824</v>
      </c>
      <c r="Z11" s="38">
        <f t="shared" si="7"/>
        <v>0.57405127130300371</v>
      </c>
      <c r="AA11" s="38">
        <f t="shared" si="7"/>
        <v>0.58646561528523022</v>
      </c>
      <c r="AB11" s="38">
        <f t="shared" si="7"/>
        <v>0.58488593205460304</v>
      </c>
      <c r="AC11" s="38">
        <f t="shared" si="7"/>
        <v>0.58111339019418862</v>
      </c>
      <c r="AD11" s="38">
        <f t="shared" si="7"/>
        <v>0.5946849350557093</v>
      </c>
      <c r="AE11" s="38">
        <f t="shared" si="7"/>
        <v>0.60727614386230122</v>
      </c>
      <c r="AF11" s="38">
        <f t="shared" si="7"/>
        <v>0.61002220321353406</v>
      </c>
      <c r="AG11" s="38">
        <f t="shared" si="7"/>
        <v>0.59795778387070098</v>
      </c>
      <c r="AH11" s="38">
        <f t="shared" si="7"/>
        <v>0.59438179402354807</v>
      </c>
      <c r="AI11" s="38">
        <f t="shared" si="7"/>
        <v>0.55330725652321777</v>
      </c>
      <c r="AJ11" s="38">
        <f t="shared" si="7"/>
        <v>0.54774004637886042</v>
      </c>
      <c r="AK11" s="38">
        <f t="shared" si="7"/>
        <v>0.54395631107791564</v>
      </c>
      <c r="AL11" s="51">
        <f t="shared" si="7"/>
        <v>0.55502124645585271</v>
      </c>
      <c r="AM11" s="51">
        <f t="shared" si="7"/>
        <v>0.56194946812454616</v>
      </c>
      <c r="AN11" s="51">
        <f t="shared" ref="AN11:AS11" si="8">AN10/AN7</f>
        <v>0.57250822385422162</v>
      </c>
      <c r="AO11" s="51">
        <f t="shared" si="8"/>
        <v>0.58589230414963722</v>
      </c>
      <c r="AP11" s="51">
        <f t="shared" si="8"/>
        <v>0.59714968400132928</v>
      </c>
      <c r="AQ11" s="51">
        <f t="shared" si="8"/>
        <v>0.5923030842563376</v>
      </c>
      <c r="AR11" s="51">
        <f t="shared" si="8"/>
        <v>0.5927847654844649</v>
      </c>
      <c r="AS11" s="51">
        <f t="shared" si="8"/>
        <v>0.59087189238787396</v>
      </c>
      <c r="AT11" s="51">
        <f>AT10/AT7</f>
        <v>0.60755109873840552</v>
      </c>
      <c r="AU11" s="84">
        <f>AU10/AU7</f>
        <v>0.61714094405389686</v>
      </c>
      <c r="AV11" s="84">
        <f>AV10/AV7</f>
        <v>0.60871195913486997</v>
      </c>
      <c r="AW11" s="84">
        <f>AW10/AW7</f>
        <v>0.60921199587590669</v>
      </c>
      <c r="AX11" s="84">
        <f t="shared" ref="AX11:AY11" si="9">AX10/AX7</f>
        <v>0.63617790019352671</v>
      </c>
      <c r="AY11" s="84">
        <f t="shared" si="9"/>
        <v>0.6394041248314315</v>
      </c>
    </row>
    <row r="12" spans="1:51" x14ac:dyDescent="0.25">
      <c r="A12" s="20" t="s">
        <v>157</v>
      </c>
      <c r="B12" s="19">
        <v>485.5</v>
      </c>
      <c r="C12" s="19">
        <v>511.7</v>
      </c>
      <c r="D12" s="19">
        <v>520.4</v>
      </c>
      <c r="E12" s="19">
        <v>544.20000000000005</v>
      </c>
      <c r="F12" s="19">
        <v>515.29999999999995</v>
      </c>
      <c r="G12" s="19">
        <v>556.29999999999995</v>
      </c>
      <c r="H12" s="19">
        <v>587.4</v>
      </c>
      <c r="I12" s="19">
        <v>624.29999999999995</v>
      </c>
      <c r="J12" s="19">
        <v>591.6</v>
      </c>
      <c r="K12" s="19">
        <v>624.5</v>
      </c>
      <c r="L12" s="19">
        <v>636.6</v>
      </c>
      <c r="M12" s="19">
        <v>672.5</v>
      </c>
      <c r="N12" s="19">
        <v>610.29999999999995</v>
      </c>
      <c r="O12" s="19">
        <v>658.7</v>
      </c>
      <c r="P12" s="19">
        <v>677.5</v>
      </c>
      <c r="Q12" s="19">
        <v>716.8</v>
      </c>
      <c r="R12" s="19">
        <v>676.8</v>
      </c>
      <c r="S12" s="19">
        <v>696.8</v>
      </c>
      <c r="T12" s="19">
        <v>685.4</v>
      </c>
      <c r="U12" s="19">
        <v>713</v>
      </c>
      <c r="V12" s="19">
        <v>675.7</v>
      </c>
      <c r="W12" s="19">
        <v>704.6</v>
      </c>
      <c r="X12" s="19">
        <v>741.5</v>
      </c>
      <c r="Y12" s="19">
        <v>764.5</v>
      </c>
      <c r="Z12" s="18">
        <v>736.6</v>
      </c>
      <c r="AA12" s="19">
        <v>748.98664900000006</v>
      </c>
      <c r="AB12" s="19">
        <v>756.42825300000004</v>
      </c>
      <c r="AC12" s="19">
        <v>798.610727</v>
      </c>
      <c r="AD12" s="18">
        <v>771.66932099999997</v>
      </c>
      <c r="AE12" s="19">
        <v>832.13556100000005</v>
      </c>
      <c r="AF12" s="19">
        <v>842.70046300000001</v>
      </c>
      <c r="AG12" s="19">
        <v>862.453711</v>
      </c>
      <c r="AH12" s="18">
        <v>756.85140999999999</v>
      </c>
      <c r="AI12" s="19">
        <v>541.50440800000001</v>
      </c>
      <c r="AJ12" s="19">
        <v>656.31392900000003</v>
      </c>
      <c r="AK12" s="19">
        <v>722.66806299999996</v>
      </c>
      <c r="AL12" s="19">
        <v>659.63886400000001</v>
      </c>
      <c r="AM12" s="19">
        <v>676.768146</v>
      </c>
      <c r="AN12" s="19">
        <v>731.04747299999997</v>
      </c>
      <c r="AO12" s="19">
        <v>824.79015000000004</v>
      </c>
      <c r="AP12" s="19">
        <v>821.3</v>
      </c>
      <c r="AQ12" s="19">
        <v>898.44810500000006</v>
      </c>
      <c r="AR12" s="19">
        <v>905.02531199999999</v>
      </c>
      <c r="AS12" s="19">
        <v>912.26976999999999</v>
      </c>
      <c r="AT12" s="81">
        <v>831.277738</v>
      </c>
      <c r="AU12" s="81">
        <v>831.88960999999995</v>
      </c>
      <c r="AV12" s="81">
        <v>827.57221000000004</v>
      </c>
      <c r="AW12" s="81">
        <v>902.23881200000005</v>
      </c>
      <c r="AX12" s="81">
        <v>898.292012</v>
      </c>
      <c r="AY12" s="81">
        <v>888.48500899999999</v>
      </c>
    </row>
    <row r="13" spans="1:51" x14ac:dyDescent="0.25">
      <c r="A13" s="25" t="s">
        <v>3</v>
      </c>
      <c r="B13" s="26"/>
      <c r="C13" s="26"/>
      <c r="D13" s="26"/>
      <c r="E13" s="26"/>
      <c r="F13" s="26"/>
      <c r="G13" s="26"/>
      <c r="H13" s="26"/>
      <c r="I13" s="26"/>
      <c r="J13" s="26"/>
      <c r="K13" s="26"/>
      <c r="L13" s="27"/>
      <c r="M13" s="26"/>
      <c r="N13" s="26"/>
      <c r="O13" s="26"/>
      <c r="P13" s="27"/>
      <c r="Q13" s="26"/>
      <c r="R13" s="26"/>
      <c r="S13" s="26"/>
      <c r="T13" s="26"/>
      <c r="U13" s="26"/>
      <c r="V13" s="26"/>
      <c r="W13" s="26"/>
      <c r="X13" s="26"/>
      <c r="Y13" s="26"/>
      <c r="Z13" s="28"/>
      <c r="AA13" s="26"/>
      <c r="AB13" s="26"/>
      <c r="AC13" s="26"/>
      <c r="AD13" s="26"/>
      <c r="AE13" s="26"/>
      <c r="AF13" s="26"/>
      <c r="AG13" s="26"/>
      <c r="AH13" s="26"/>
      <c r="AI13" s="26"/>
      <c r="AJ13" s="26"/>
      <c r="AK13" s="27"/>
      <c r="AL13" s="52"/>
      <c r="AM13" s="52"/>
      <c r="AN13" s="52"/>
      <c r="AO13" s="52"/>
      <c r="AP13" s="52"/>
      <c r="AQ13" s="52"/>
      <c r="AR13" s="52"/>
      <c r="AS13" s="52"/>
      <c r="AT13" s="52"/>
      <c r="AU13" s="85"/>
      <c r="AV13" s="85"/>
      <c r="AW13" s="85"/>
      <c r="AX13" s="85"/>
      <c r="AY13" s="85"/>
    </row>
    <row r="14" spans="1:51" x14ac:dyDescent="0.25">
      <c r="A14" s="18" t="s">
        <v>129</v>
      </c>
      <c r="B14" s="19">
        <v>31296</v>
      </c>
      <c r="C14" s="19">
        <v>33150</v>
      </c>
      <c r="D14" s="19">
        <v>34621</v>
      </c>
      <c r="E14" s="19">
        <v>39302</v>
      </c>
      <c r="F14" s="19">
        <v>35534</v>
      </c>
      <c r="G14" s="19">
        <v>39039</v>
      </c>
      <c r="H14" s="19">
        <v>42442</v>
      </c>
      <c r="I14" s="19">
        <v>52116</v>
      </c>
      <c r="J14" s="19">
        <v>46454</v>
      </c>
      <c r="K14" s="19">
        <v>49359</v>
      </c>
      <c r="L14" s="19">
        <v>50196</v>
      </c>
      <c r="M14" s="19">
        <v>58977</v>
      </c>
      <c r="N14" s="19">
        <v>51055</v>
      </c>
      <c r="O14" s="19">
        <v>52264</v>
      </c>
      <c r="P14" s="19">
        <v>57716</v>
      </c>
      <c r="Q14" s="19">
        <v>66612</v>
      </c>
      <c r="R14" s="19">
        <v>59938</v>
      </c>
      <c r="S14" s="19">
        <v>61628</v>
      </c>
      <c r="T14" s="19">
        <v>62208</v>
      </c>
      <c r="U14" s="19">
        <v>71870</v>
      </c>
      <c r="V14" s="19">
        <v>65006</v>
      </c>
      <c r="W14" s="19">
        <v>68266</v>
      </c>
      <c r="X14" s="19">
        <v>71865</v>
      </c>
      <c r="Y14" s="19">
        <v>76397</v>
      </c>
      <c r="Z14" s="18">
        <v>65033</v>
      </c>
      <c r="AA14" s="19">
        <v>62466.376397109991</v>
      </c>
      <c r="AB14" s="19">
        <v>63900.001898319999</v>
      </c>
      <c r="AC14" s="19">
        <v>70725.233837840002</v>
      </c>
      <c r="AD14" s="18">
        <v>63549.073377559995</v>
      </c>
      <c r="AE14" s="19">
        <v>64608.754625720001</v>
      </c>
      <c r="AF14" s="19">
        <v>66973.938176819996</v>
      </c>
      <c r="AG14" s="19">
        <v>76426.758142970022</v>
      </c>
      <c r="AH14" s="18">
        <v>64806.269117649994</v>
      </c>
      <c r="AI14" s="19">
        <v>57160.623417870003</v>
      </c>
      <c r="AJ14" s="19">
        <v>74909.328118589998</v>
      </c>
      <c r="AK14" s="19">
        <v>86915.690113229997</v>
      </c>
      <c r="AL14" s="19">
        <v>71210.011183060007</v>
      </c>
      <c r="AM14" s="19">
        <v>72382.479711509994</v>
      </c>
      <c r="AN14" s="19">
        <v>76848.31259247</v>
      </c>
      <c r="AO14" s="19">
        <v>86296.43904977999</v>
      </c>
      <c r="AP14" s="19">
        <v>79906.899999999994</v>
      </c>
      <c r="AQ14" s="19">
        <v>90112.655415989997</v>
      </c>
      <c r="AR14" s="19">
        <v>90105.097911250006</v>
      </c>
      <c r="AS14" s="19">
        <v>94661.610906429996</v>
      </c>
      <c r="AT14" s="81">
        <v>78895.024174480001</v>
      </c>
      <c r="AU14" s="81">
        <v>74975.468168459993</v>
      </c>
      <c r="AV14" s="81">
        <v>77264.57354991998</v>
      </c>
      <c r="AW14" s="81">
        <v>86697.446613360007</v>
      </c>
      <c r="AX14" s="81">
        <v>72775.238778340005</v>
      </c>
      <c r="AY14" s="81">
        <v>71732.392470179999</v>
      </c>
    </row>
    <row r="15" spans="1:51" x14ac:dyDescent="0.25">
      <c r="A15" s="20" t="s">
        <v>144</v>
      </c>
      <c r="B15" s="38">
        <f t="shared" ref="B15:AF15" si="10">B14/B7</f>
        <v>0.35836892670246995</v>
      </c>
      <c r="C15" s="38">
        <f>C14/C7</f>
        <v>0.35639029844327857</v>
      </c>
      <c r="D15" s="38">
        <f>D14/D7</f>
        <v>0.35993803672052066</v>
      </c>
      <c r="E15" s="38">
        <f t="shared" si="10"/>
        <v>0.36800314612633195</v>
      </c>
      <c r="F15" s="38">
        <f t="shared" si="10"/>
        <v>0.36399582061420582</v>
      </c>
      <c r="G15" s="38">
        <f t="shared" si="10"/>
        <v>0.36730488780166531</v>
      </c>
      <c r="H15" s="38">
        <f t="shared" si="10"/>
        <v>0.3749260165546241</v>
      </c>
      <c r="I15" s="38">
        <f t="shared" si="10"/>
        <v>0.39589790337283498</v>
      </c>
      <c r="J15" s="38">
        <f t="shared" si="10"/>
        <v>0.38849582685199124</v>
      </c>
      <c r="K15" s="38">
        <f t="shared" si="10"/>
        <v>0.39380714547862578</v>
      </c>
      <c r="L15" s="38">
        <f t="shared" si="10"/>
        <v>0.38981129144987187</v>
      </c>
      <c r="M15" s="38">
        <f t="shared" si="10"/>
        <v>0.40976453668128038</v>
      </c>
      <c r="N15" s="38">
        <f t="shared" si="10"/>
        <v>0.40347244722970782</v>
      </c>
      <c r="O15" s="38">
        <f t="shared" si="10"/>
        <v>0.40296689231907973</v>
      </c>
      <c r="P15" s="38">
        <f t="shared" si="10"/>
        <v>0.42027539703922695</v>
      </c>
      <c r="Q15" s="38">
        <f t="shared" si="10"/>
        <v>0.4309085616327587</v>
      </c>
      <c r="R15" s="38">
        <f t="shared" si="10"/>
        <v>0.4296322844240556</v>
      </c>
      <c r="S15" s="38">
        <f t="shared" si="10"/>
        <v>0.43222544062055085</v>
      </c>
      <c r="T15" s="38">
        <f t="shared" si="10"/>
        <v>0.43346595778779623</v>
      </c>
      <c r="U15" s="38">
        <f t="shared" si="10"/>
        <v>0.45106788926336666</v>
      </c>
      <c r="V15" s="38">
        <f t="shared" si="10"/>
        <v>0.44942686080115041</v>
      </c>
      <c r="W15" s="38">
        <f t="shared" si="10"/>
        <v>0.45214960822884998</v>
      </c>
      <c r="X15" s="38">
        <f t="shared" si="10"/>
        <v>0.45396257880307761</v>
      </c>
      <c r="Y15" s="38">
        <f t="shared" si="10"/>
        <v>0.4449679948279176</v>
      </c>
      <c r="Z15" s="38">
        <f t="shared" si="10"/>
        <v>0.42594872869699629</v>
      </c>
      <c r="AA15" s="38">
        <f t="shared" si="10"/>
        <v>0.41353438471476983</v>
      </c>
      <c r="AB15" s="38">
        <f t="shared" si="10"/>
        <v>0.41511406794539701</v>
      </c>
      <c r="AC15" s="38">
        <f t="shared" si="10"/>
        <v>0.41888660980581138</v>
      </c>
      <c r="AD15" s="38">
        <f t="shared" si="10"/>
        <v>0.40531506494429065</v>
      </c>
      <c r="AE15" s="38">
        <f t="shared" si="10"/>
        <v>0.39272385613769872</v>
      </c>
      <c r="AF15" s="38">
        <f t="shared" si="10"/>
        <v>0.38997779678646599</v>
      </c>
      <c r="AG15" s="38">
        <f>AG14/AG7</f>
        <v>0.40204221612929902</v>
      </c>
      <c r="AH15" s="38">
        <f t="shared" ref="AH15:AM15" si="11">AH14/AH7</f>
        <v>0.40561820597645198</v>
      </c>
      <c r="AI15" s="38">
        <f t="shared" si="11"/>
        <v>0.44669274347678223</v>
      </c>
      <c r="AJ15" s="38">
        <f t="shared" si="11"/>
        <v>0.45225995362113963</v>
      </c>
      <c r="AK15" s="38">
        <f t="shared" si="11"/>
        <v>0.45604368892208436</v>
      </c>
      <c r="AL15" s="51">
        <f t="shared" si="11"/>
        <v>0.44497875354414718</v>
      </c>
      <c r="AM15" s="51">
        <f t="shared" si="11"/>
        <v>0.43805053187545384</v>
      </c>
      <c r="AN15" s="51">
        <f t="shared" ref="AN15:AY15" si="12">AN14/AN7</f>
        <v>0.42749177614577838</v>
      </c>
      <c r="AO15" s="51">
        <f t="shared" si="12"/>
        <v>0.41410769585036267</v>
      </c>
      <c r="AP15" s="51">
        <f t="shared" si="12"/>
        <v>0.40285031599867066</v>
      </c>
      <c r="AQ15" s="51">
        <f t="shared" si="12"/>
        <v>0.40769691574366229</v>
      </c>
      <c r="AR15" s="51">
        <f t="shared" si="12"/>
        <v>0.40721523451553504</v>
      </c>
      <c r="AS15" s="51">
        <f t="shared" si="12"/>
        <v>0.40912810761212609</v>
      </c>
      <c r="AT15" s="51">
        <f t="shared" si="12"/>
        <v>0.39244890126159443</v>
      </c>
      <c r="AU15" s="84">
        <f t="shared" si="12"/>
        <v>0.38285905594610309</v>
      </c>
      <c r="AV15" s="84">
        <f t="shared" si="12"/>
        <v>0.39128804086513008</v>
      </c>
      <c r="AW15" s="84">
        <f t="shared" si="12"/>
        <v>0.39078800412409337</v>
      </c>
      <c r="AX15" s="84">
        <f t="shared" si="12"/>
        <v>0.36382209980647334</v>
      </c>
      <c r="AY15" s="84">
        <f t="shared" si="12"/>
        <v>0.36059587516856839</v>
      </c>
    </row>
    <row r="16" spans="1:51" x14ac:dyDescent="0.25">
      <c r="A16" s="18" t="s">
        <v>156</v>
      </c>
      <c r="B16" s="19">
        <v>530.9</v>
      </c>
      <c r="C16" s="19">
        <v>531.1</v>
      </c>
      <c r="D16" s="19">
        <v>559.79999999999995</v>
      </c>
      <c r="E16" s="19">
        <v>618</v>
      </c>
      <c r="F16" s="19">
        <v>573.9</v>
      </c>
      <c r="G16" s="19">
        <v>601.9</v>
      </c>
      <c r="H16" s="19">
        <v>664.1</v>
      </c>
      <c r="I16" s="19">
        <v>778.3</v>
      </c>
      <c r="J16" s="19">
        <v>726.7</v>
      </c>
      <c r="K16" s="19">
        <v>734.1</v>
      </c>
      <c r="L16" s="19">
        <v>777.3</v>
      </c>
      <c r="M16" s="19">
        <v>896</v>
      </c>
      <c r="N16" s="19">
        <v>814.7</v>
      </c>
      <c r="O16" s="19">
        <v>836.3</v>
      </c>
      <c r="P16" s="19">
        <v>880.8</v>
      </c>
      <c r="Q16" s="19">
        <v>1005.2</v>
      </c>
      <c r="R16" s="19">
        <v>946.5</v>
      </c>
      <c r="S16" s="19">
        <v>934.1</v>
      </c>
      <c r="T16" s="19">
        <v>975.9</v>
      </c>
      <c r="U16" s="19">
        <v>1102.7</v>
      </c>
      <c r="V16" s="19">
        <v>1045.2</v>
      </c>
      <c r="W16" s="19">
        <v>1085.0999999999999</v>
      </c>
      <c r="X16" s="19">
        <v>1147.9000000000001</v>
      </c>
      <c r="Y16" s="19">
        <v>1159.3</v>
      </c>
      <c r="Z16" s="18">
        <v>1008.1</v>
      </c>
      <c r="AA16" s="19">
        <v>934.61955499999999</v>
      </c>
      <c r="AB16" s="19">
        <v>932.38514299999997</v>
      </c>
      <c r="AC16" s="19">
        <v>1015.843971</v>
      </c>
      <c r="AD16" s="18">
        <v>934.76015900000016</v>
      </c>
      <c r="AE16" s="19">
        <v>909.07371200000011</v>
      </c>
      <c r="AF16" s="19">
        <v>940.41388900000004</v>
      </c>
      <c r="AG16" s="19">
        <v>1047.002123</v>
      </c>
      <c r="AH16" s="18">
        <v>891.90033300000005</v>
      </c>
      <c r="AI16" s="19">
        <v>695.45043699999997</v>
      </c>
      <c r="AJ16" s="19">
        <v>881.42718000000002</v>
      </c>
      <c r="AK16" s="19">
        <v>1028.7035579999999</v>
      </c>
      <c r="AL16" s="19">
        <v>874.23475699999995</v>
      </c>
      <c r="AM16" s="19">
        <v>902.13966700000003</v>
      </c>
      <c r="AN16" s="19">
        <v>987.55519500000003</v>
      </c>
      <c r="AO16" s="19">
        <v>1111.604945</v>
      </c>
      <c r="AP16" s="19">
        <v>1076.7</v>
      </c>
      <c r="AQ16" s="19">
        <v>1194.3207500000001</v>
      </c>
      <c r="AR16" s="19">
        <v>1208.7820389999999</v>
      </c>
      <c r="AS16" s="19">
        <v>1260.181746</v>
      </c>
      <c r="AT16" s="81">
        <v>1115.990002</v>
      </c>
      <c r="AU16" s="81">
        <v>1083.63726</v>
      </c>
      <c r="AV16" s="81">
        <v>1084.471016</v>
      </c>
      <c r="AW16" s="81">
        <v>1174.3583619999999</v>
      </c>
      <c r="AX16" s="81">
        <v>1019.326097</v>
      </c>
      <c r="AY16" s="81">
        <v>982.82252800000003</v>
      </c>
    </row>
    <row r="17" spans="1:51" x14ac:dyDescent="0.25">
      <c r="A17" s="18"/>
      <c r="B17" s="19"/>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8"/>
      <c r="AE17" s="19"/>
      <c r="AF17" s="19"/>
      <c r="AG17" s="19"/>
      <c r="AH17" s="18"/>
      <c r="AI17" s="19"/>
      <c r="AJ17" s="19"/>
      <c r="AK17" s="19"/>
      <c r="AL17" s="19"/>
      <c r="AM17" s="19"/>
      <c r="AN17" s="19"/>
      <c r="AO17" s="19"/>
      <c r="AP17" s="19"/>
      <c r="AQ17" s="19"/>
      <c r="AR17" s="19"/>
      <c r="AS17" s="19"/>
    </row>
    <row r="18" spans="1:51" x14ac:dyDescent="0.25">
      <c r="A18" s="25" t="s">
        <v>142</v>
      </c>
      <c r="B18" s="39"/>
      <c r="C18" s="39"/>
      <c r="D18" s="39"/>
      <c r="E18" s="39"/>
      <c r="F18" s="39"/>
      <c r="G18" s="39"/>
      <c r="H18" s="39"/>
      <c r="I18" s="39"/>
      <c r="J18" s="39"/>
      <c r="K18" s="39"/>
      <c r="L18" s="39"/>
      <c r="M18" s="40"/>
      <c r="N18" s="39"/>
      <c r="O18" s="39"/>
      <c r="P18" s="39"/>
      <c r="Q18" s="40"/>
      <c r="R18" s="39"/>
      <c r="S18" s="39"/>
      <c r="T18" s="39"/>
      <c r="U18" s="39"/>
      <c r="V18" s="39"/>
      <c r="W18" s="39"/>
      <c r="X18" s="39"/>
      <c r="Y18" s="39"/>
      <c r="Z18" s="41">
        <v>1.0645499949501567E-2</v>
      </c>
      <c r="AA18" s="41">
        <v>1.0684860166797155E-2</v>
      </c>
      <c r="AB18" s="41">
        <v>1.0142685055228268E-2</v>
      </c>
      <c r="AC18" s="41">
        <v>9.7239414938664684E-3</v>
      </c>
      <c r="AD18" s="41">
        <v>9.315685538645084E-3</v>
      </c>
      <c r="AE18" s="41">
        <v>8.2345343288500461E-3</v>
      </c>
      <c r="AF18" s="41">
        <v>7.5324117359067558E-3</v>
      </c>
      <c r="AG18" s="41">
        <v>6.9975041319266761E-3</v>
      </c>
      <c r="AH18" s="41">
        <v>7.78987011645145E-3</v>
      </c>
      <c r="AI18" s="41">
        <v>7.8576741594019762E-3</v>
      </c>
      <c r="AJ18" s="41">
        <v>7.3306495930312698E-3</v>
      </c>
      <c r="AK18" s="41">
        <v>6.8567354399072444E-3</v>
      </c>
      <c r="AL18" s="53">
        <v>7.264256702126843E-3</v>
      </c>
      <c r="AM18" s="53">
        <v>7.0667875445779849E-3</v>
      </c>
      <c r="AN18" s="53">
        <v>7.0230347183567006E-3</v>
      </c>
      <c r="AO18" s="53">
        <v>6.5885669520450224E-3</v>
      </c>
      <c r="AP18" s="53">
        <v>6.6845195343911172E-3</v>
      </c>
      <c r="AQ18" s="53">
        <v>7.0936539517518276E-3</v>
      </c>
      <c r="AR18" s="53">
        <v>7.3154495737804163E-3</v>
      </c>
      <c r="AS18" s="53">
        <v>7.2493016791794962E-3</v>
      </c>
      <c r="AT18" s="53">
        <v>7.847483324944074E-3</v>
      </c>
      <c r="AU18" s="86">
        <v>8.3490834991537359E-3</v>
      </c>
      <c r="AV18" s="86">
        <v>7.9458270189083947E-3</v>
      </c>
      <c r="AW18" s="86">
        <v>7.3792143430088854E-3</v>
      </c>
      <c r="AX18" s="86">
        <v>7.6168675028809949E-3</v>
      </c>
      <c r="AY18" s="86">
        <v>7.1357698687461394E-3</v>
      </c>
    </row>
    <row r="19" spans="1:51" x14ac:dyDescent="0.25">
      <c r="A19" s="25" t="s">
        <v>141</v>
      </c>
      <c r="B19" s="12"/>
      <c r="C19" s="12"/>
      <c r="D19" s="12"/>
      <c r="E19" s="12"/>
      <c r="F19" s="12"/>
      <c r="G19" s="12"/>
      <c r="H19" s="12"/>
      <c r="I19" s="12"/>
      <c r="J19" s="12"/>
      <c r="K19" s="12"/>
      <c r="L19" s="12"/>
      <c r="M19" s="12"/>
      <c r="N19" s="12">
        <v>1708.848</v>
      </c>
      <c r="O19" s="12">
        <v>1758.5319999999999</v>
      </c>
      <c r="P19" s="12">
        <v>1797.1420000000001</v>
      </c>
      <c r="Q19" s="12">
        <v>1822.671</v>
      </c>
      <c r="R19" s="12">
        <v>1786.018</v>
      </c>
      <c r="S19" s="12">
        <v>1787.585</v>
      </c>
      <c r="T19" s="12">
        <v>1762.347</v>
      </c>
      <c r="U19" s="12">
        <v>1701.615</v>
      </c>
      <c r="V19" s="12">
        <v>1591.114</v>
      </c>
      <c r="W19" s="12">
        <v>1515.248</v>
      </c>
      <c r="X19" s="12">
        <v>1455.356</v>
      </c>
      <c r="Y19" s="12">
        <v>1389.8989999999999</v>
      </c>
      <c r="Z19" s="12">
        <v>1295.0509999999999</v>
      </c>
      <c r="AA19" s="12">
        <v>1259.308</v>
      </c>
      <c r="AB19" s="12">
        <v>1267.701</v>
      </c>
      <c r="AC19" s="12">
        <v>1339.2239999999999</v>
      </c>
      <c r="AD19" s="12">
        <v>1377.2570000000001</v>
      </c>
      <c r="AE19" s="12">
        <v>1440.682</v>
      </c>
      <c r="AF19" s="12">
        <v>1508</v>
      </c>
      <c r="AG19" s="12">
        <v>1577</v>
      </c>
      <c r="AH19" s="12">
        <v>1472</v>
      </c>
      <c r="AI19" s="12">
        <v>1335.0229999999999</v>
      </c>
      <c r="AJ19" s="12">
        <v>1426</v>
      </c>
      <c r="AK19" s="12">
        <v>1406</v>
      </c>
      <c r="AL19" s="11">
        <v>1358.962</v>
      </c>
      <c r="AM19" s="11">
        <v>1307.8689999999999</v>
      </c>
      <c r="AN19" s="11">
        <v>1268.566</v>
      </c>
      <c r="AO19" s="11">
        <v>1206.8119999999999</v>
      </c>
      <c r="AP19" s="11">
        <v>1124</v>
      </c>
      <c r="AQ19" s="11">
        <v>1109.1030000000001</v>
      </c>
      <c r="AR19" s="12">
        <v>1093.3</v>
      </c>
      <c r="AS19" s="12">
        <v>1056.615</v>
      </c>
      <c r="AT19" s="12">
        <v>1015.365</v>
      </c>
      <c r="AU19" s="78">
        <v>957.99099999999999</v>
      </c>
      <c r="AV19" s="78">
        <v>919.08799999999997</v>
      </c>
      <c r="AW19" s="78">
        <v>870.42200000000003</v>
      </c>
      <c r="AX19" s="78">
        <v>822.25400000000002</v>
      </c>
      <c r="AY19" s="78">
        <v>779.88900000000001</v>
      </c>
    </row>
  </sheetData>
  <phoneticPr fontId="22" type="noConversion"/>
  <hyperlinks>
    <hyperlink ref="A1" location="Home!A1" display="Home" xr:uid="{00000000-0004-0000-0100-000000000000}"/>
  </hyperlinks>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tabColor rgb="FF00B0F0"/>
  </sheetPr>
  <dimension ref="A1:AM16"/>
  <sheetViews>
    <sheetView showGridLines="0" zoomScaleNormal="100" workbookViewId="0">
      <pane xSplit="1" ySplit="5" topLeftCell="AH6" activePane="bottomRight" state="frozen"/>
      <selection activeCell="B6" sqref="B6"/>
      <selection pane="topRight" activeCell="B6" sqref="B6"/>
      <selection pane="bottomLeft" activeCell="B6" sqref="B6"/>
      <selection pane="bottomRight" activeCell="AM5" sqref="AM5"/>
    </sheetView>
  </sheetViews>
  <sheetFormatPr defaultColWidth="8.85546875" defaultRowHeight="15" x14ac:dyDescent="0.25"/>
  <cols>
    <col min="1" max="1" width="45.7109375" customWidth="1"/>
    <col min="2" max="2" width="7.7109375" customWidth="1"/>
    <col min="3" max="36" width="7.5703125" customWidth="1"/>
  </cols>
  <sheetData>
    <row r="1" spans="1:39" ht="37.5" customHeight="1" x14ac:dyDescent="0.25">
      <c r="A1" s="31"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row>
    <row r="2" spans="1:39" ht="14.45" customHeigh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9" ht="14.45" hidden="1" customHeight="1" x14ac:dyDescent="0.3">
      <c r="A3" s="3" t="s">
        <v>41</v>
      </c>
      <c r="B3" s="13"/>
      <c r="C3" s="2"/>
      <c r="D3" s="2"/>
      <c r="E3" s="13"/>
      <c r="F3" s="2"/>
      <c r="G3" s="2"/>
      <c r="H3" s="2"/>
      <c r="I3" s="2"/>
      <c r="J3" s="2"/>
      <c r="K3" s="2"/>
      <c r="L3" s="2"/>
      <c r="M3" s="2"/>
      <c r="N3" s="2"/>
      <c r="O3" s="2"/>
      <c r="P3" s="2"/>
      <c r="Q3" s="2"/>
      <c r="R3" s="2"/>
      <c r="S3" s="2"/>
      <c r="T3" s="2"/>
      <c r="U3" s="2"/>
      <c r="V3" s="2"/>
      <c r="W3" s="2"/>
      <c r="X3" s="2"/>
      <c r="Y3" s="2"/>
      <c r="Z3" s="2"/>
      <c r="AA3" s="2"/>
      <c r="AB3" s="2"/>
      <c r="AC3" s="2"/>
      <c r="AD3" s="2"/>
    </row>
    <row r="4" spans="1:39" ht="14.45" hidden="1" customHeight="1" x14ac:dyDescent="0.3">
      <c r="A4" s="2"/>
      <c r="B4" s="13"/>
      <c r="C4" s="13"/>
      <c r="D4" s="13"/>
      <c r="E4" s="13"/>
      <c r="F4" s="6"/>
      <c r="G4" s="6"/>
      <c r="H4" s="2"/>
      <c r="I4" s="2"/>
      <c r="J4" s="2"/>
      <c r="K4" s="2"/>
      <c r="L4" s="2"/>
      <c r="M4" s="2"/>
      <c r="N4" s="2"/>
      <c r="O4" s="2"/>
      <c r="P4" s="2"/>
      <c r="Q4" s="2"/>
      <c r="R4" s="2"/>
      <c r="S4" s="2"/>
      <c r="T4" s="2"/>
      <c r="U4" s="2"/>
      <c r="V4" s="2"/>
      <c r="W4" s="2"/>
      <c r="X4" s="2"/>
      <c r="Y4" s="2"/>
      <c r="Z4" s="2"/>
      <c r="AA4" s="2"/>
      <c r="AB4" s="2"/>
      <c r="AC4" s="2"/>
      <c r="AD4" s="2"/>
    </row>
    <row r="5" spans="1:39" ht="14.45" customHeight="1" x14ac:dyDescent="0.25">
      <c r="A5" s="17" t="s">
        <v>190</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138</v>
      </c>
      <c r="AB5" s="4" t="s">
        <v>139</v>
      </c>
      <c r="AC5" s="4" t="s">
        <v>155</v>
      </c>
      <c r="AD5" s="4" t="s">
        <v>160</v>
      </c>
      <c r="AE5" s="4" t="s">
        <v>171</v>
      </c>
      <c r="AF5" s="4" t="s">
        <v>192</v>
      </c>
      <c r="AG5" s="4" t="s">
        <v>193</v>
      </c>
      <c r="AH5" s="4" t="s">
        <v>198</v>
      </c>
      <c r="AI5" s="4" t="s">
        <v>201</v>
      </c>
      <c r="AJ5" s="4" t="s">
        <v>209</v>
      </c>
      <c r="AK5" s="4" t="s">
        <v>211</v>
      </c>
      <c r="AL5" s="4" t="s">
        <v>212</v>
      </c>
      <c r="AM5" s="4" t="s">
        <v>213</v>
      </c>
    </row>
    <row r="6" spans="1:39" x14ac:dyDescent="0.25">
      <c r="A6" s="25" t="s">
        <v>161</v>
      </c>
      <c r="B6" s="12">
        <v>50600</v>
      </c>
      <c r="C6" s="12">
        <v>52800</v>
      </c>
      <c r="D6" s="12" t="s">
        <v>0</v>
      </c>
      <c r="E6" s="12">
        <v>62400</v>
      </c>
      <c r="F6" s="12">
        <v>55900</v>
      </c>
      <c r="G6" s="12">
        <v>59700</v>
      </c>
      <c r="H6" s="12">
        <v>58500</v>
      </c>
      <c r="I6" s="12">
        <v>64099.999999999993</v>
      </c>
      <c r="J6" s="12">
        <v>57100</v>
      </c>
      <c r="K6" s="12">
        <v>59100</v>
      </c>
      <c r="L6" s="11">
        <v>61100</v>
      </c>
      <c r="M6" s="12">
        <v>68400</v>
      </c>
      <c r="N6" s="12">
        <v>59400</v>
      </c>
      <c r="O6" s="12">
        <v>62880.859784763161</v>
      </c>
      <c r="P6" s="11">
        <v>66092.419044787806</v>
      </c>
      <c r="Q6" s="12">
        <v>72556.360491595755</v>
      </c>
      <c r="R6" s="12">
        <v>65615.100000000006</v>
      </c>
      <c r="S6" s="12">
        <v>68170.675928251498</v>
      </c>
      <c r="T6" s="12">
        <v>71000.399999999994</v>
      </c>
      <c r="U6" s="12">
        <v>79448.032182878145</v>
      </c>
      <c r="V6" s="12">
        <v>68537.361947135971</v>
      </c>
      <c r="W6" s="12">
        <v>55590.1</v>
      </c>
      <c r="X6" s="12">
        <v>71513.216379489997</v>
      </c>
      <c r="Y6" s="12">
        <v>86158.522158833977</v>
      </c>
      <c r="Z6" s="12">
        <v>74580.917392479998</v>
      </c>
      <c r="AA6" s="12">
        <v>79826.271461120035</v>
      </c>
      <c r="AB6" s="12">
        <v>90830.053138430027</v>
      </c>
      <c r="AC6" s="12">
        <f t="shared" ref="AC6:AH6" si="0">SUM(AC7:AC8)</f>
        <v>100638.0723192466</v>
      </c>
      <c r="AD6" s="12">
        <f t="shared" si="0"/>
        <v>90818.222999999998</v>
      </c>
      <c r="AE6" s="12">
        <f t="shared" si="0"/>
        <v>98397.957732049996</v>
      </c>
      <c r="AF6" s="12">
        <v>100194.59616502999</v>
      </c>
      <c r="AG6" s="12">
        <f t="shared" si="0"/>
        <v>106598.73231910999</v>
      </c>
      <c r="AH6" s="12">
        <f t="shared" si="0"/>
        <v>98366.819776749995</v>
      </c>
      <c r="AI6" s="78">
        <f>SUM(AI7:AI8)</f>
        <v>100403.9</v>
      </c>
      <c r="AJ6" s="78">
        <f>SUM(AJ7:AJ8)</f>
        <v>104339.42932907998</v>
      </c>
      <c r="AK6" s="78">
        <f>SUM(AK7:AK8)</f>
        <v>111865.49276448</v>
      </c>
      <c r="AL6" s="78">
        <f>SUM(AL7:AL8)</f>
        <v>102436.89706981</v>
      </c>
      <c r="AM6" s="78">
        <f t="shared" ref="AM6" si="1">SUM(AM7:AM8)</f>
        <v>103187.72548389</v>
      </c>
    </row>
    <row r="7" spans="1:39" x14ac:dyDescent="0.25">
      <c r="A7" s="18" t="s">
        <v>42</v>
      </c>
      <c r="B7" s="19">
        <v>27600</v>
      </c>
      <c r="C7" s="19">
        <v>28700</v>
      </c>
      <c r="D7" s="19" t="s">
        <v>0</v>
      </c>
      <c r="E7" s="19">
        <v>31600</v>
      </c>
      <c r="F7" s="19">
        <v>28800</v>
      </c>
      <c r="G7" s="19">
        <v>29300</v>
      </c>
      <c r="H7" s="19">
        <v>29600</v>
      </c>
      <c r="I7" s="19">
        <v>31900</v>
      </c>
      <c r="J7" s="19">
        <v>28800</v>
      </c>
      <c r="K7" s="19">
        <v>29600</v>
      </c>
      <c r="L7" s="19">
        <v>31000</v>
      </c>
      <c r="M7" s="19">
        <v>35100</v>
      </c>
      <c r="N7" s="19">
        <v>31100</v>
      </c>
      <c r="O7" s="19">
        <v>31726.821065876415</v>
      </c>
      <c r="P7" s="19">
        <v>33494.196733560399</v>
      </c>
      <c r="Q7" s="19">
        <v>37149.010411076531</v>
      </c>
      <c r="R7" s="19">
        <v>34710.199999999997</v>
      </c>
      <c r="S7" s="19">
        <v>35545.479531293</v>
      </c>
      <c r="T7" s="19">
        <v>37125.199999999997</v>
      </c>
      <c r="U7" s="19">
        <v>41642.928518963556</v>
      </c>
      <c r="V7" s="19">
        <v>35552.820924661311</v>
      </c>
      <c r="W7" s="19">
        <v>27972</v>
      </c>
      <c r="X7" s="19">
        <v>36042.947721920777</v>
      </c>
      <c r="Y7" s="19">
        <v>42782.220715777905</v>
      </c>
      <c r="Z7" s="19">
        <v>38091.167391210598</v>
      </c>
      <c r="AA7" s="19">
        <v>41125.48099063</v>
      </c>
      <c r="AB7" s="19">
        <v>49354.18555555999</v>
      </c>
      <c r="AC7" s="19">
        <v>54097.325511249393</v>
      </c>
      <c r="AD7" s="19">
        <v>51366.222999999998</v>
      </c>
      <c r="AE7" s="19">
        <v>56047.494748029974</v>
      </c>
      <c r="AF7" s="19">
        <v>57310.533463699991</v>
      </c>
      <c r="AG7" s="19">
        <v>60897.433390289996</v>
      </c>
      <c r="AH7" s="19">
        <v>57552.709466890003</v>
      </c>
      <c r="AI7" s="81">
        <v>59588.5</v>
      </c>
      <c r="AJ7" s="81">
        <v>61757.474566569988</v>
      </c>
      <c r="AK7" s="81">
        <v>66151.077935270005</v>
      </c>
      <c r="AL7" s="81">
        <v>61117.529199730008</v>
      </c>
      <c r="AM7" s="81">
        <v>62029.171059100001</v>
      </c>
    </row>
    <row r="8" spans="1:39" x14ac:dyDescent="0.25">
      <c r="A8" s="18" t="s">
        <v>43</v>
      </c>
      <c r="B8" s="19">
        <v>23000</v>
      </c>
      <c r="C8" s="19">
        <v>24100</v>
      </c>
      <c r="D8" s="19" t="s">
        <v>0</v>
      </c>
      <c r="E8" s="19">
        <v>30800</v>
      </c>
      <c r="F8" s="19">
        <v>27100</v>
      </c>
      <c r="G8" s="19">
        <v>30400</v>
      </c>
      <c r="H8" s="19">
        <v>28900</v>
      </c>
      <c r="I8" s="19">
        <v>32200.000000000004</v>
      </c>
      <c r="J8" s="19">
        <v>28200</v>
      </c>
      <c r="K8" s="19">
        <v>29500</v>
      </c>
      <c r="L8" s="19">
        <v>30200</v>
      </c>
      <c r="M8" s="19">
        <v>33300</v>
      </c>
      <c r="N8" s="19">
        <v>28306.651873941282</v>
      </c>
      <c r="O8" s="19">
        <v>31154.038718886743</v>
      </c>
      <c r="P8" s="19">
        <v>32598.222311227404</v>
      </c>
      <c r="Q8" s="19">
        <v>35407.350080519216</v>
      </c>
      <c r="R8" s="19">
        <v>30904.9</v>
      </c>
      <c r="S8" s="19">
        <v>32625.196396958501</v>
      </c>
      <c r="T8" s="19">
        <v>33875.199999999997</v>
      </c>
      <c r="U8" s="19">
        <v>37805.10366391459</v>
      </c>
      <c r="V8" s="19">
        <v>32984.541022474667</v>
      </c>
      <c r="W8" s="19">
        <v>27618.1</v>
      </c>
      <c r="X8" s="19">
        <v>35470.268657569242</v>
      </c>
      <c r="Y8" s="19">
        <v>43376.301443056065</v>
      </c>
      <c r="Z8" s="19">
        <v>36489.750001266504</v>
      </c>
      <c r="AA8" s="19">
        <v>38700.790470490036</v>
      </c>
      <c r="AB8" s="19">
        <v>41475.867582870036</v>
      </c>
      <c r="AC8" s="19">
        <v>46540.74680799721</v>
      </c>
      <c r="AD8" s="19">
        <v>39452</v>
      </c>
      <c r="AE8" s="19">
        <v>42350.462984020021</v>
      </c>
      <c r="AF8" s="19">
        <v>42884.062701329996</v>
      </c>
      <c r="AG8" s="19">
        <v>45701.298928819997</v>
      </c>
      <c r="AH8" s="19">
        <v>40814.11030986</v>
      </c>
      <c r="AI8" s="81">
        <v>40815.4</v>
      </c>
      <c r="AJ8" s="81">
        <v>42581.954762509995</v>
      </c>
      <c r="AK8" s="81">
        <v>45714.414829209993</v>
      </c>
      <c r="AL8" s="81">
        <v>41319.367870079994</v>
      </c>
      <c r="AM8" s="81">
        <v>41158.554424789996</v>
      </c>
    </row>
    <row r="9" spans="1:39" x14ac:dyDescent="0.25">
      <c r="A9" s="25" t="s">
        <v>44</v>
      </c>
      <c r="B9" s="12">
        <v>207.3</v>
      </c>
      <c r="C9" s="12">
        <v>571.70000000000005</v>
      </c>
      <c r="D9" s="12">
        <v>605.6</v>
      </c>
      <c r="E9" s="12">
        <v>652.29999999999995</v>
      </c>
      <c r="F9" s="12">
        <v>593</v>
      </c>
      <c r="G9" s="12">
        <v>609.4</v>
      </c>
      <c r="H9" s="12">
        <v>609</v>
      </c>
      <c r="I9" s="12">
        <v>675.6</v>
      </c>
      <c r="J9" s="12">
        <v>598.5</v>
      </c>
      <c r="K9" s="12">
        <v>617.70000000000005</v>
      </c>
      <c r="L9" s="11">
        <v>645.6</v>
      </c>
      <c r="M9" s="12">
        <v>732.7</v>
      </c>
      <c r="N9" s="12">
        <v>620.70000000000005</v>
      </c>
      <c r="O9" s="12">
        <v>658.71581755999978</v>
      </c>
      <c r="P9" s="11">
        <v>696.84830269000065</v>
      </c>
      <c r="Q9" s="12">
        <v>701.07579403999887</v>
      </c>
      <c r="R9" s="12">
        <v>644.5</v>
      </c>
      <c r="S9" s="12">
        <v>663.3</v>
      </c>
      <c r="T9" s="12">
        <v>687.2</v>
      </c>
      <c r="U9" s="12">
        <v>778.30000000000007</v>
      </c>
      <c r="V9" s="12">
        <v>647.20000000000005</v>
      </c>
      <c r="W9" s="12">
        <v>500.04981682999994</v>
      </c>
      <c r="X9" s="12">
        <v>671.3</v>
      </c>
      <c r="Y9" s="12">
        <v>803.80000000000007</v>
      </c>
      <c r="Z9" s="12">
        <v>679.7</v>
      </c>
      <c r="AA9" s="12">
        <v>731.9</v>
      </c>
      <c r="AB9" s="12">
        <v>864.5</v>
      </c>
      <c r="AC9" s="12">
        <v>961.8</v>
      </c>
      <c r="AD9" s="12">
        <v>867.2</v>
      </c>
      <c r="AE9" s="12">
        <v>972.30000000000007</v>
      </c>
      <c r="AF9" s="12">
        <v>1018.0000000000001</v>
      </c>
      <c r="AG9" s="12">
        <v>1076.6999999999998</v>
      </c>
      <c r="AH9" s="12">
        <v>992.2</v>
      </c>
      <c r="AI9" s="78">
        <v>1007.0999999999999</v>
      </c>
      <c r="AJ9" s="78">
        <v>1050</v>
      </c>
      <c r="AK9" s="78">
        <v>1133.2</v>
      </c>
      <c r="AL9" s="78">
        <v>1039.6000000000001</v>
      </c>
      <c r="AM9" s="78">
        <v>1059.5999999999999</v>
      </c>
    </row>
    <row r="10" spans="1:39" x14ac:dyDescent="0.25">
      <c r="A10" s="14" t="s">
        <v>45</v>
      </c>
      <c r="B10" s="15">
        <v>-114</v>
      </c>
      <c r="C10" s="15">
        <v>-308.10000000000002</v>
      </c>
      <c r="D10" s="15">
        <v>-334.1</v>
      </c>
      <c r="E10" s="15">
        <v>-357.5</v>
      </c>
      <c r="F10" s="15">
        <v>-332.7</v>
      </c>
      <c r="G10" s="15">
        <v>-349</v>
      </c>
      <c r="H10" s="15">
        <v>-337</v>
      </c>
      <c r="I10" s="15">
        <v>-351.5</v>
      </c>
      <c r="J10" s="15">
        <v>-318</v>
      </c>
      <c r="K10" s="15">
        <v>-323</v>
      </c>
      <c r="L10" s="15">
        <v>-315.3</v>
      </c>
      <c r="M10" s="15">
        <v>-338.3</v>
      </c>
      <c r="N10" s="15">
        <v>-299</v>
      </c>
      <c r="O10" s="15">
        <v>-326.09351635000019</v>
      </c>
      <c r="P10" s="15">
        <v>-336.99579727000003</v>
      </c>
      <c r="Q10" s="15">
        <v>-355.65410169000012</v>
      </c>
      <c r="R10" s="15">
        <v>-369.9</v>
      </c>
      <c r="S10" s="15">
        <v>-351.81759523999995</v>
      </c>
      <c r="T10" s="15">
        <v>-372.7</v>
      </c>
      <c r="U10" s="15">
        <v>-380.8</v>
      </c>
      <c r="V10" s="15">
        <v>-389.38970153000002</v>
      </c>
      <c r="W10" s="15">
        <v>-339.7013273199999</v>
      </c>
      <c r="X10" s="15">
        <v>-469.18696379000005</v>
      </c>
      <c r="Y10" s="15">
        <v>-395.2</v>
      </c>
      <c r="Z10" s="15">
        <v>-467.1</v>
      </c>
      <c r="AA10" s="15">
        <v>-435.29999999999995</v>
      </c>
      <c r="AB10" s="15">
        <v>-503.9</v>
      </c>
      <c r="AC10" s="15">
        <v>-539.5</v>
      </c>
      <c r="AD10" s="15">
        <v>-481.1</v>
      </c>
      <c r="AE10" s="15">
        <v>-541.69999999999993</v>
      </c>
      <c r="AF10" s="15">
        <v>-555.28401332000021</v>
      </c>
      <c r="AG10" s="15">
        <v>-547</v>
      </c>
      <c r="AH10" s="15">
        <v>-494.59999999999991</v>
      </c>
      <c r="AI10" s="80">
        <v>-347.9</v>
      </c>
      <c r="AJ10" s="80">
        <v>-545.54143408000004</v>
      </c>
      <c r="AK10" s="80">
        <v>-622.1</v>
      </c>
      <c r="AL10" s="80">
        <v>-619.79999999999995</v>
      </c>
      <c r="AM10" s="80">
        <v>-643.4</v>
      </c>
    </row>
    <row r="11" spans="1:39" x14ac:dyDescent="0.25">
      <c r="A11" s="18" t="s">
        <v>158</v>
      </c>
      <c r="B11" s="19">
        <v>-32.1</v>
      </c>
      <c r="C11" s="19">
        <v>-96.4</v>
      </c>
      <c r="D11" s="19">
        <v>-96.4</v>
      </c>
      <c r="E11" s="19">
        <v>-96.4</v>
      </c>
      <c r="F11" s="19">
        <v>-96.4</v>
      </c>
      <c r="G11" s="19">
        <v>-96.4</v>
      </c>
      <c r="H11" s="19">
        <v>-96.4</v>
      </c>
      <c r="I11" s="19">
        <v>-96.4</v>
      </c>
      <c r="J11" s="19">
        <v>-96.4</v>
      </c>
      <c r="K11" s="19">
        <v>-96.4</v>
      </c>
      <c r="L11" s="19">
        <v>-96.4</v>
      </c>
      <c r="M11" s="19">
        <v>-96.4</v>
      </c>
      <c r="N11" s="19">
        <v>-96.4</v>
      </c>
      <c r="O11" s="19">
        <v>-96.4</v>
      </c>
      <c r="P11" s="19">
        <v>-96.4</v>
      </c>
      <c r="Q11" s="19">
        <v>-96.433333320000003</v>
      </c>
      <c r="R11" s="19">
        <v>-96.4</v>
      </c>
      <c r="S11" s="19">
        <v>-96.8</v>
      </c>
      <c r="T11" s="19">
        <v>-96.6</v>
      </c>
      <c r="U11" s="19">
        <v>-96.6</v>
      </c>
      <c r="V11" s="19">
        <v>-96.7</v>
      </c>
      <c r="W11" s="19">
        <v>-96.9</v>
      </c>
      <c r="X11" s="19">
        <v>-96.9</v>
      </c>
      <c r="Y11" s="19">
        <v>-96.9</v>
      </c>
      <c r="Z11" s="19">
        <v>-97</v>
      </c>
      <c r="AA11" s="19">
        <v>-97</v>
      </c>
      <c r="AB11" s="19">
        <v>-97</v>
      </c>
      <c r="AC11" s="19">
        <v>-96.8</v>
      </c>
      <c r="AD11" s="19">
        <v>-96.6</v>
      </c>
      <c r="AE11" s="19">
        <v>-96.6</v>
      </c>
      <c r="AF11" s="19">
        <v>-96.58252619999999</v>
      </c>
      <c r="AG11" s="19">
        <v>-96.5</v>
      </c>
      <c r="AH11" s="19">
        <v>-96.6</v>
      </c>
      <c r="AI11" s="81">
        <v>-96.560971469999998</v>
      </c>
      <c r="AJ11" s="81">
        <v>-96.558565920000007</v>
      </c>
      <c r="AK11" s="81">
        <v>-96.546455289999997</v>
      </c>
      <c r="AL11" s="81">
        <v>-96.483042470000001</v>
      </c>
      <c r="AM11" s="81">
        <v>-96.474994620000004</v>
      </c>
    </row>
    <row r="12" spans="1:39" x14ac:dyDescent="0.25">
      <c r="A12" s="25" t="s">
        <v>46</v>
      </c>
      <c r="B12" s="12">
        <v>61.2</v>
      </c>
      <c r="C12" s="12">
        <v>167.1</v>
      </c>
      <c r="D12" s="12">
        <v>175.1</v>
      </c>
      <c r="E12" s="12">
        <v>198.4</v>
      </c>
      <c r="F12" s="12">
        <v>163.9</v>
      </c>
      <c r="G12" s="12">
        <v>164</v>
      </c>
      <c r="H12" s="12">
        <v>175.6</v>
      </c>
      <c r="I12" s="12">
        <v>227.7</v>
      </c>
      <c r="J12" s="12">
        <v>184.1</v>
      </c>
      <c r="K12" s="12">
        <v>198.3</v>
      </c>
      <c r="L12" s="11">
        <v>233.9</v>
      </c>
      <c r="M12" s="12">
        <v>297.89999999999998</v>
      </c>
      <c r="N12" s="12">
        <v>225.2</v>
      </c>
      <c r="O12" s="12">
        <v>236.18896788999967</v>
      </c>
      <c r="P12" s="11">
        <v>263.4525054200007</v>
      </c>
      <c r="Q12" s="12">
        <v>248.9871169199991</v>
      </c>
      <c r="R12" s="12">
        <v>178.2</v>
      </c>
      <c r="S12" s="12">
        <v>214.59999999999997</v>
      </c>
      <c r="T12" s="12">
        <v>218.1</v>
      </c>
      <c r="U12" s="12">
        <v>300.7</v>
      </c>
      <c r="V12" s="12">
        <v>161.20000000000007</v>
      </c>
      <c r="W12" s="12">
        <v>63.659999999999904</v>
      </c>
      <c r="X12" s="12">
        <v>105.49999999999994</v>
      </c>
      <c r="Y12" s="12">
        <v>312</v>
      </c>
      <c r="Z12" s="12">
        <v>115.5</v>
      </c>
      <c r="AA12" s="12">
        <v>199.6</v>
      </c>
      <c r="AB12" s="12">
        <v>263.60000000000002</v>
      </c>
      <c r="AC12" s="12">
        <v>325.5</v>
      </c>
      <c r="AD12" s="12">
        <v>289.50000000000006</v>
      </c>
      <c r="AE12" s="12">
        <v>334.00000000000011</v>
      </c>
      <c r="AF12" s="12">
        <v>366.11852631999966</v>
      </c>
      <c r="AG12" s="12">
        <v>433.19999999999987</v>
      </c>
      <c r="AH12" s="12">
        <v>401</v>
      </c>
      <c r="AI12" s="78">
        <v>562.59999999999991</v>
      </c>
      <c r="AJ12" s="78">
        <v>407.9</v>
      </c>
      <c r="AK12" s="78">
        <v>452.40000000000003</v>
      </c>
      <c r="AL12" s="78">
        <v>363.70000000000016</v>
      </c>
      <c r="AM12" s="78">
        <v>359.39999999999992</v>
      </c>
    </row>
    <row r="13" spans="1:39" x14ac:dyDescent="0.25">
      <c r="A13" s="14" t="s">
        <v>47</v>
      </c>
      <c r="B13" s="15">
        <v>0</v>
      </c>
      <c r="C13" s="15">
        <v>19.600000000000001</v>
      </c>
      <c r="D13" s="15">
        <v>24.6</v>
      </c>
      <c r="E13" s="15">
        <v>25.8</v>
      </c>
      <c r="F13" s="15">
        <v>29.3</v>
      </c>
      <c r="G13" s="15">
        <v>32.200000000000003</v>
      </c>
      <c r="H13" s="15">
        <v>32.9</v>
      </c>
      <c r="I13" s="15">
        <v>33.799999999999997</v>
      </c>
      <c r="J13" s="15">
        <v>36</v>
      </c>
      <c r="K13" s="15">
        <v>31.8</v>
      </c>
      <c r="L13" s="15">
        <v>31.2</v>
      </c>
      <c r="M13" s="15">
        <v>26.6</v>
      </c>
      <c r="N13" s="15">
        <v>25.6</v>
      </c>
      <c r="O13" s="15">
        <v>26.133818529999999</v>
      </c>
      <c r="P13" s="15">
        <v>29.28356187</v>
      </c>
      <c r="Q13" s="15">
        <v>28.326434110000015</v>
      </c>
      <c r="R13" s="15">
        <v>29.099999999999998</v>
      </c>
      <c r="S13" s="15">
        <v>30.799999999999997</v>
      </c>
      <c r="T13" s="15">
        <v>32</v>
      </c>
      <c r="U13" s="15">
        <v>26.3</v>
      </c>
      <c r="V13" s="15">
        <v>17.600000000000001</v>
      </c>
      <c r="W13" s="15">
        <v>16.7</v>
      </c>
      <c r="X13" s="15">
        <v>16.5</v>
      </c>
      <c r="Y13" s="15">
        <v>12.6</v>
      </c>
      <c r="Z13" s="15">
        <v>5</v>
      </c>
      <c r="AA13" s="15">
        <v>8.6</v>
      </c>
      <c r="AB13" s="15">
        <v>14.6</v>
      </c>
      <c r="AC13" s="15">
        <v>21</v>
      </c>
      <c r="AD13" s="15">
        <v>30.4</v>
      </c>
      <c r="AE13" s="15">
        <v>37.400000000000006</v>
      </c>
      <c r="AF13" s="15">
        <v>27.4</v>
      </c>
      <c r="AG13" s="15">
        <v>16.399999999999999</v>
      </c>
      <c r="AH13" s="15">
        <v>24.9</v>
      </c>
      <c r="AI13" s="80">
        <v>27</v>
      </c>
      <c r="AJ13" s="80">
        <v>26.9</v>
      </c>
      <c r="AK13" s="80">
        <v>25.7</v>
      </c>
      <c r="AL13" s="80">
        <v>18</v>
      </c>
      <c r="AM13" s="80">
        <v>18.899999999999999</v>
      </c>
    </row>
    <row r="14" spans="1:39" x14ac:dyDescent="0.25">
      <c r="A14" s="18" t="s">
        <v>48</v>
      </c>
      <c r="B14" s="19">
        <v>-20.8</v>
      </c>
      <c r="C14" s="19">
        <v>-63.5</v>
      </c>
      <c r="D14" s="19">
        <v>-68.2</v>
      </c>
      <c r="E14" s="19">
        <v>-75.900000000000006</v>
      </c>
      <c r="F14" s="19">
        <v>-65.7</v>
      </c>
      <c r="G14" s="19">
        <v>-66.7</v>
      </c>
      <c r="H14" s="19">
        <v>-70.900000000000006</v>
      </c>
      <c r="I14" s="19">
        <v>-88.9</v>
      </c>
      <c r="J14" s="19">
        <v>-74.8</v>
      </c>
      <c r="K14" s="19">
        <v>-78.3</v>
      </c>
      <c r="L14" s="19">
        <v>-90</v>
      </c>
      <c r="M14" s="19">
        <v>-110.5</v>
      </c>
      <c r="N14" s="19">
        <v>-85.3</v>
      </c>
      <c r="O14" s="19">
        <v>-88.962488019999995</v>
      </c>
      <c r="P14" s="19">
        <v>-99.25568597000003</v>
      </c>
      <c r="Q14" s="19">
        <v>-92.139588819999986</v>
      </c>
      <c r="R14" s="19">
        <v>-72.900000000000006</v>
      </c>
      <c r="S14" s="19">
        <v>-83.500000000000014</v>
      </c>
      <c r="T14" s="19">
        <v>-84.8</v>
      </c>
      <c r="U14" s="19">
        <v>-110.9</v>
      </c>
      <c r="V14" s="19">
        <v>-61.7</v>
      </c>
      <c r="W14" s="19">
        <v>-27.417403270000012</v>
      </c>
      <c r="X14" s="19">
        <v>-41.8</v>
      </c>
      <c r="Y14" s="19">
        <v>-110.6</v>
      </c>
      <c r="Z14" s="19">
        <v>-40.9</v>
      </c>
      <c r="AA14" s="19">
        <v>-71</v>
      </c>
      <c r="AB14" s="19">
        <v>-95.2</v>
      </c>
      <c r="AC14" s="19">
        <v>-119.4</v>
      </c>
      <c r="AD14" s="19">
        <v>-108.89999999999999</v>
      </c>
      <c r="AE14" s="19">
        <v>-126.69999999999999</v>
      </c>
      <c r="AF14" s="19">
        <v>-133.9</v>
      </c>
      <c r="AG14" s="19">
        <v>-154.19999999999999</v>
      </c>
      <c r="AH14" s="19">
        <v>-144</v>
      </c>
      <c r="AI14" s="81">
        <v>-201.20000000000002</v>
      </c>
      <c r="AJ14" s="81">
        <v>-148.80000000000001</v>
      </c>
      <c r="AK14" s="81">
        <v>-163.19999999999999</v>
      </c>
      <c r="AL14" s="81">
        <v>-130.10000000000002</v>
      </c>
      <c r="AM14" s="81">
        <v>-130.10000000000002</v>
      </c>
    </row>
    <row r="15" spans="1:39" x14ac:dyDescent="0.25">
      <c r="A15" s="25" t="s">
        <v>163</v>
      </c>
      <c r="B15" s="12">
        <v>40.799999999999997</v>
      </c>
      <c r="C15" s="12">
        <v>123.2</v>
      </c>
      <c r="D15" s="12">
        <v>131.5</v>
      </c>
      <c r="E15" s="12">
        <v>148.30000000000001</v>
      </c>
      <c r="F15" s="12">
        <v>127.5</v>
      </c>
      <c r="G15" s="12">
        <v>129.5</v>
      </c>
      <c r="H15" s="12">
        <v>137.6</v>
      </c>
      <c r="I15" s="12">
        <v>172.6</v>
      </c>
      <c r="J15" s="12">
        <v>145.19999999999999</v>
      </c>
      <c r="K15" s="12">
        <v>151.80000000000001</v>
      </c>
      <c r="L15" s="11">
        <v>175.1</v>
      </c>
      <c r="M15" s="12">
        <v>214</v>
      </c>
      <c r="N15" s="12">
        <v>165.6</v>
      </c>
      <c r="O15" s="12">
        <v>173.36029839999966</v>
      </c>
      <c r="P15" s="11">
        <v>193.4803813200007</v>
      </c>
      <c r="Q15" s="12">
        <v>185.1739622099991</v>
      </c>
      <c r="R15" s="12">
        <v>134.4</v>
      </c>
      <c r="S15" s="12">
        <v>161.89999999999998</v>
      </c>
      <c r="T15" s="12">
        <v>165.3</v>
      </c>
      <c r="U15" s="12">
        <v>216.10000000000005</v>
      </c>
      <c r="V15" s="12">
        <v>117.10000000000005</v>
      </c>
      <c r="W15" s="12">
        <v>52.959999999999901</v>
      </c>
      <c r="X15" s="12">
        <v>80.199999999999946</v>
      </c>
      <c r="Y15" s="12">
        <v>214.00000000000009</v>
      </c>
      <c r="Z15" s="12">
        <v>79.599999999999994</v>
      </c>
      <c r="AA15" s="12">
        <v>137.09999999999994</v>
      </c>
      <c r="AB15" s="12">
        <v>183</v>
      </c>
      <c r="AC15" s="12">
        <v>227.1</v>
      </c>
      <c r="AD15" s="12">
        <v>211.00000000000006</v>
      </c>
      <c r="AE15" s="12">
        <v>244.7000000000001</v>
      </c>
      <c r="AF15" s="12">
        <v>259.54769700999964</v>
      </c>
      <c r="AG15" s="12">
        <v>295.39999999999986</v>
      </c>
      <c r="AH15" s="12">
        <v>281.89999999999998</v>
      </c>
      <c r="AI15" s="78">
        <v>388.39999999999975</v>
      </c>
      <c r="AJ15" s="78">
        <v>285.99999999999994</v>
      </c>
      <c r="AK15" s="78">
        <v>314.90000000000003</v>
      </c>
      <c r="AL15" s="78">
        <v>251.60000000000014</v>
      </c>
      <c r="AM15" s="78">
        <v>248.19999999999987</v>
      </c>
    </row>
    <row r="16" spans="1:39" x14ac:dyDescent="0.25">
      <c r="A16" s="25" t="s">
        <v>49</v>
      </c>
      <c r="B16" s="12">
        <v>28.6</v>
      </c>
      <c r="C16" s="12">
        <v>86.3</v>
      </c>
      <c r="D16" s="12">
        <v>92</v>
      </c>
      <c r="E16" s="12">
        <v>103.8</v>
      </c>
      <c r="F16" s="12">
        <v>89.2</v>
      </c>
      <c r="G16" s="12">
        <v>90.6</v>
      </c>
      <c r="H16" s="12">
        <v>96.3</v>
      </c>
      <c r="I16" s="12">
        <v>120.8</v>
      </c>
      <c r="J16" s="12">
        <v>101.6</v>
      </c>
      <c r="K16" s="12">
        <v>106.3</v>
      </c>
      <c r="L16" s="11">
        <v>122.6</v>
      </c>
      <c r="M16" s="12">
        <v>149.80000000000001</v>
      </c>
      <c r="N16" s="12">
        <v>115.9</v>
      </c>
      <c r="O16" s="12">
        <v>121.35220856387862</v>
      </c>
      <c r="P16" s="11">
        <v>135.43626692400048</v>
      </c>
      <c r="Q16" s="12">
        <v>129.6226429543172</v>
      </c>
      <c r="R16" s="12">
        <v>94.1</v>
      </c>
      <c r="S16" s="12">
        <v>113.3</v>
      </c>
      <c r="T16" s="12">
        <v>115.7</v>
      </c>
      <c r="U16" s="12">
        <v>151.30000000000001</v>
      </c>
      <c r="V16" s="12">
        <v>82</v>
      </c>
      <c r="W16" s="12">
        <v>37.1</v>
      </c>
      <c r="X16" s="12">
        <v>56.2</v>
      </c>
      <c r="Y16" s="12">
        <v>149.9</v>
      </c>
      <c r="Z16" s="12">
        <v>55.7</v>
      </c>
      <c r="AA16" s="12">
        <v>96</v>
      </c>
      <c r="AB16" s="12">
        <v>128.1</v>
      </c>
      <c r="AC16" s="12">
        <v>159</v>
      </c>
      <c r="AD16" s="12">
        <v>147.69999999999999</v>
      </c>
      <c r="AE16" s="12">
        <v>171.3</v>
      </c>
      <c r="AF16" s="12">
        <v>181.68338790699974</v>
      </c>
      <c r="AG16" s="12">
        <v>206.8</v>
      </c>
      <c r="AH16" s="12">
        <v>197.3</v>
      </c>
      <c r="AI16" s="78">
        <v>271.89999999999998</v>
      </c>
      <c r="AJ16" s="78">
        <v>200.19999999999996</v>
      </c>
      <c r="AK16" s="78">
        <v>220.4</v>
      </c>
      <c r="AL16" s="78">
        <v>176.1</v>
      </c>
      <c r="AM16" s="78">
        <v>173.70000000000002</v>
      </c>
    </row>
  </sheetData>
  <phoneticPr fontId="22" type="noConversion"/>
  <hyperlinks>
    <hyperlink ref="A1" location="Home!A1" display="Home" xr:uid="{00000000-0004-0000-0200-000000000000}"/>
  </hyperlinks>
  <pageMargins left="0.511811024" right="0.511811024" top="0.78740157499999996" bottom="0.78740157499999996" header="0.31496062000000002" footer="0.31496062000000002"/>
  <pageSetup orientation="portrait" r:id="rId1"/>
  <ignoredErrors>
    <ignoredError sqref="AG6 AE6 AC6:AD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00B0F0"/>
  </sheetPr>
  <dimension ref="A1:X65"/>
  <sheetViews>
    <sheetView showGridLines="0" zoomScaleNormal="100" workbookViewId="0">
      <pane xSplit="1" ySplit="5" topLeftCell="S6" activePane="bottomRight" state="frozen"/>
      <selection activeCell="B6" sqref="B6"/>
      <selection pane="topRight" activeCell="B6" sqref="B6"/>
      <selection pane="bottomLeft" activeCell="B6" sqref="B6"/>
      <selection pane="bottomRight" activeCell="X5" sqref="X5"/>
    </sheetView>
  </sheetViews>
  <sheetFormatPr defaultRowHeight="15" x14ac:dyDescent="0.25"/>
  <cols>
    <col min="1" max="1" width="45.7109375" customWidth="1"/>
    <col min="2" max="21" width="5.7109375" customWidth="1"/>
    <col min="22" max="24" width="6.85546875" customWidth="1"/>
  </cols>
  <sheetData>
    <row r="1" spans="1:24" ht="37.5" customHeight="1" x14ac:dyDescent="0.25">
      <c r="A1" s="32" t="s">
        <v>2</v>
      </c>
      <c r="B1" s="5"/>
      <c r="C1" s="5"/>
      <c r="D1" s="5"/>
      <c r="E1" s="5"/>
      <c r="F1" s="5"/>
      <c r="G1" s="5"/>
      <c r="H1" s="5"/>
      <c r="I1" s="5"/>
      <c r="J1" s="5"/>
      <c r="K1" s="5"/>
      <c r="L1" s="5"/>
      <c r="M1" s="5"/>
      <c r="N1" s="5"/>
      <c r="O1" s="5"/>
      <c r="P1" s="5"/>
      <c r="Q1" s="5"/>
      <c r="R1" s="5"/>
      <c r="S1" s="5"/>
      <c r="T1" s="58"/>
      <c r="U1" s="58"/>
      <c r="V1" s="58"/>
      <c r="W1" s="58"/>
      <c r="X1" s="58"/>
    </row>
    <row r="2" spans="1:24" ht="14.45" customHeight="1" x14ac:dyDescent="0.3">
      <c r="A2" s="2"/>
      <c r="B2" s="2"/>
      <c r="C2" s="2"/>
      <c r="D2" s="2"/>
      <c r="E2" s="2"/>
      <c r="F2" s="2"/>
      <c r="G2" s="2"/>
      <c r="H2" s="2"/>
      <c r="I2" s="2"/>
      <c r="J2" s="2"/>
      <c r="K2" s="2"/>
      <c r="L2" s="2"/>
      <c r="M2" s="2"/>
      <c r="N2" s="2"/>
      <c r="O2" s="2"/>
    </row>
    <row r="3" spans="1:24" ht="14.45" hidden="1" customHeight="1" x14ac:dyDescent="0.3">
      <c r="A3" s="3" t="s">
        <v>130</v>
      </c>
      <c r="B3" s="13"/>
      <c r="C3" s="2"/>
      <c r="D3" s="2"/>
      <c r="E3" s="13"/>
      <c r="F3" s="2"/>
      <c r="G3" s="2"/>
      <c r="H3" s="2"/>
      <c r="I3" s="2"/>
      <c r="J3" s="2"/>
      <c r="K3" s="2"/>
      <c r="L3" s="2"/>
      <c r="M3" s="2"/>
      <c r="N3" s="2"/>
      <c r="O3" s="2"/>
    </row>
    <row r="4" spans="1:24" ht="14.45" hidden="1" customHeight="1" x14ac:dyDescent="0.3">
      <c r="A4" s="2"/>
      <c r="B4" s="13"/>
      <c r="C4" s="13"/>
      <c r="D4" s="13"/>
      <c r="E4" s="13"/>
      <c r="F4" s="6"/>
      <c r="G4" s="6"/>
      <c r="H4" s="6"/>
      <c r="I4" s="2"/>
      <c r="J4" s="2"/>
      <c r="K4" s="2"/>
      <c r="L4" s="2"/>
      <c r="M4" s="2"/>
      <c r="N4" s="2"/>
      <c r="O4" s="2"/>
    </row>
    <row r="5" spans="1:24" ht="14.45" customHeight="1" x14ac:dyDescent="0.25">
      <c r="A5" s="17" t="s">
        <v>189</v>
      </c>
      <c r="B5" s="4" t="s">
        <v>31</v>
      </c>
      <c r="C5" s="4" t="s">
        <v>32</v>
      </c>
      <c r="D5" s="4" t="s">
        <v>33</v>
      </c>
      <c r="E5" s="4" t="s">
        <v>34</v>
      </c>
      <c r="F5" s="4" t="s">
        <v>35</v>
      </c>
      <c r="G5" s="4" t="s">
        <v>36</v>
      </c>
      <c r="H5" s="4" t="s">
        <v>37</v>
      </c>
      <c r="I5" s="4" t="s">
        <v>38</v>
      </c>
      <c r="J5" s="4" t="s">
        <v>39</v>
      </c>
      <c r="K5" s="4" t="s">
        <v>40</v>
      </c>
      <c r="L5" s="4" t="s">
        <v>138</v>
      </c>
      <c r="M5" s="4" t="s">
        <v>139</v>
      </c>
      <c r="N5" s="4" t="s">
        <v>155</v>
      </c>
      <c r="O5" s="4" t="s">
        <v>160</v>
      </c>
      <c r="P5" s="4" t="s">
        <v>171</v>
      </c>
      <c r="Q5" s="4" t="s">
        <v>192</v>
      </c>
      <c r="R5" s="4" t="s">
        <v>193</v>
      </c>
      <c r="S5" s="4" t="s">
        <v>198</v>
      </c>
      <c r="T5" s="72" t="s">
        <v>201</v>
      </c>
      <c r="U5" s="72" t="s">
        <v>209</v>
      </c>
      <c r="V5" s="72" t="s">
        <v>211</v>
      </c>
      <c r="W5" s="72" t="s">
        <v>212</v>
      </c>
      <c r="X5" s="72" t="s">
        <v>213</v>
      </c>
    </row>
    <row r="6" spans="1:24" x14ac:dyDescent="0.25">
      <c r="A6" s="22" t="s">
        <v>50</v>
      </c>
      <c r="B6" s="12"/>
      <c r="C6" s="12"/>
      <c r="D6" s="12"/>
      <c r="E6" s="12"/>
      <c r="F6" s="12"/>
      <c r="G6" s="12"/>
      <c r="H6" s="12"/>
      <c r="I6" s="12"/>
      <c r="J6" s="12"/>
      <c r="K6" s="12"/>
      <c r="L6" s="12"/>
      <c r="M6" s="12"/>
      <c r="N6" s="12"/>
      <c r="O6" s="12"/>
      <c r="P6" s="12"/>
      <c r="Q6" s="12"/>
      <c r="R6" s="12"/>
      <c r="S6" s="12"/>
      <c r="T6" s="78"/>
      <c r="U6" s="78"/>
      <c r="V6" s="78"/>
      <c r="W6" s="78"/>
      <c r="X6" s="78"/>
    </row>
    <row r="7" spans="1:24" x14ac:dyDescent="0.25">
      <c r="A7" s="23" t="s">
        <v>53</v>
      </c>
      <c r="B7" s="21"/>
      <c r="C7" s="21"/>
      <c r="D7" s="21"/>
      <c r="E7" s="21"/>
      <c r="F7" s="21"/>
      <c r="G7" s="21"/>
      <c r="H7" s="21"/>
      <c r="I7" s="21"/>
      <c r="J7" s="21"/>
      <c r="K7" s="21"/>
      <c r="L7" s="21"/>
      <c r="M7" s="21"/>
      <c r="N7" s="21"/>
      <c r="O7" s="21"/>
      <c r="T7" s="79"/>
      <c r="U7" s="79"/>
      <c r="V7" s="79"/>
      <c r="W7" s="79"/>
      <c r="X7" s="79"/>
    </row>
    <row r="8" spans="1:24" x14ac:dyDescent="0.25">
      <c r="A8" s="14" t="s">
        <v>54</v>
      </c>
      <c r="B8" s="15">
        <v>2903.0459999999998</v>
      </c>
      <c r="C8" s="15">
        <v>3675.4070000000002</v>
      </c>
      <c r="D8" s="15">
        <v>2916.7579999999998</v>
      </c>
      <c r="E8" s="15">
        <v>2937.471</v>
      </c>
      <c r="F8" s="15">
        <v>3260.9720000000002</v>
      </c>
      <c r="G8" s="15">
        <v>6144.2430000000004</v>
      </c>
      <c r="H8" s="15">
        <v>7140.5590000000002</v>
      </c>
      <c r="I8" s="15">
        <v>6201.6390000000001</v>
      </c>
      <c r="J8" s="15">
        <v>3745.9670000000001</v>
      </c>
      <c r="K8" s="15">
        <v>6566.6779999999999</v>
      </c>
      <c r="L8" s="15">
        <v>11510.243</v>
      </c>
      <c r="M8" s="15">
        <v>5195.46</v>
      </c>
      <c r="N8" s="15">
        <v>5575.6970000000001</v>
      </c>
      <c r="O8" s="15">
        <v>3227.0120000000002</v>
      </c>
      <c r="P8" s="15">
        <v>3945.9369999999999</v>
      </c>
      <c r="Q8" s="15">
        <v>3262.21</v>
      </c>
      <c r="R8" s="15">
        <v>1882.865</v>
      </c>
      <c r="S8" s="15">
        <v>2351.0920000000001</v>
      </c>
      <c r="T8" s="80">
        <v>951.89599999999996</v>
      </c>
      <c r="U8" s="80">
        <v>858.05600000000004</v>
      </c>
      <c r="V8" s="80">
        <v>1254.164</v>
      </c>
      <c r="W8" s="80">
        <v>1087.482</v>
      </c>
      <c r="X8" s="80">
        <v>1039.298</v>
      </c>
    </row>
    <row r="9" spans="1:24" x14ac:dyDescent="0.25">
      <c r="A9" s="18" t="s">
        <v>55</v>
      </c>
      <c r="B9" s="19">
        <v>885.01499999999999</v>
      </c>
      <c r="C9" s="19">
        <v>897.76300000000003</v>
      </c>
      <c r="D9" s="19">
        <v>948.84500000000003</v>
      </c>
      <c r="E9" s="19">
        <v>800.81200000000001</v>
      </c>
      <c r="F9" s="19">
        <v>875.67600000000004</v>
      </c>
      <c r="G9" s="19">
        <v>780.48199999999997</v>
      </c>
      <c r="H9" s="19">
        <v>730.84199999999998</v>
      </c>
      <c r="I9" s="19">
        <v>800.00300000000004</v>
      </c>
      <c r="J9" s="19">
        <v>935.73299999999995</v>
      </c>
      <c r="K9" s="19">
        <v>694.69799999999998</v>
      </c>
      <c r="L9" s="19">
        <v>744.178</v>
      </c>
      <c r="M9" s="19">
        <v>876.82899999999995</v>
      </c>
      <c r="N9" s="19">
        <v>213.358</v>
      </c>
      <c r="O9" s="19">
        <v>191.82900000000001</v>
      </c>
      <c r="P9" s="19">
        <v>246.63800000000001</v>
      </c>
      <c r="Q9" s="19">
        <v>456.02499999999998</v>
      </c>
      <c r="R9" s="19">
        <v>995.53300000000002</v>
      </c>
      <c r="S9" s="19">
        <v>1158.1569999999999</v>
      </c>
      <c r="T9" s="81">
        <v>2410.1350000000002</v>
      </c>
      <c r="U9" s="81">
        <v>2348.11</v>
      </c>
      <c r="V9" s="81">
        <v>2546.047</v>
      </c>
      <c r="W9" s="81">
        <v>1272.5409999999999</v>
      </c>
      <c r="X9" s="81">
        <v>970.90899999999999</v>
      </c>
    </row>
    <row r="10" spans="1:24" x14ac:dyDescent="0.25">
      <c r="A10" s="18" t="s">
        <v>56</v>
      </c>
      <c r="B10" s="19">
        <v>62219.32</v>
      </c>
      <c r="C10" s="19">
        <v>63635.016000000003</v>
      </c>
      <c r="D10" s="19">
        <v>67874.75</v>
      </c>
      <c r="E10" s="19">
        <v>67808.051000000007</v>
      </c>
      <c r="F10" s="19">
        <v>72192.035999999993</v>
      </c>
      <c r="G10" s="19">
        <v>61940.411999999997</v>
      </c>
      <c r="H10" s="19">
        <v>53807.614000000001</v>
      </c>
      <c r="I10" s="19">
        <v>61378.42</v>
      </c>
      <c r="J10" s="19">
        <v>70211.976999999999</v>
      </c>
      <c r="K10" s="19">
        <v>62560.402999999998</v>
      </c>
      <c r="L10" s="19">
        <v>64748.292000000001</v>
      </c>
      <c r="M10" s="19">
        <v>68725.269</v>
      </c>
      <c r="N10" s="19">
        <v>79088.366999999998</v>
      </c>
      <c r="O10" s="19">
        <v>80347.883000000002</v>
      </c>
      <c r="P10" s="19">
        <v>85512.554000000004</v>
      </c>
      <c r="Q10" s="19">
        <v>84607.286999999997</v>
      </c>
      <c r="R10" s="19">
        <v>92083.831000000006</v>
      </c>
      <c r="S10" s="19">
        <v>82147.531000000003</v>
      </c>
      <c r="T10" s="81">
        <v>79568.659</v>
      </c>
      <c r="U10" s="81">
        <v>80844.112999999998</v>
      </c>
      <c r="V10" s="81">
        <v>91043.327000000005</v>
      </c>
      <c r="W10" s="81">
        <v>87360.884000000005</v>
      </c>
      <c r="X10" s="81">
        <v>85006.56</v>
      </c>
    </row>
    <row r="11" spans="1:24" x14ac:dyDescent="0.25">
      <c r="A11" s="18" t="s">
        <v>57</v>
      </c>
      <c r="B11" s="19">
        <v>0</v>
      </c>
      <c r="C11" s="19">
        <v>0.4</v>
      </c>
      <c r="D11" s="19">
        <v>0</v>
      </c>
      <c r="E11" s="19">
        <v>0</v>
      </c>
      <c r="F11" s="19">
        <v>0</v>
      </c>
      <c r="G11" s="19">
        <v>2.1240000000000001</v>
      </c>
      <c r="H11" s="19">
        <v>0</v>
      </c>
      <c r="I11" s="19">
        <v>0</v>
      </c>
      <c r="J11" s="19">
        <v>29.907</v>
      </c>
      <c r="K11" s="19">
        <v>0</v>
      </c>
      <c r="L11" s="19">
        <v>26.927</v>
      </c>
      <c r="M11" s="19">
        <v>46.555999999999997</v>
      </c>
      <c r="N11" s="19">
        <v>738.10500000000002</v>
      </c>
      <c r="O11" s="19">
        <v>741.79100000000005</v>
      </c>
      <c r="P11" s="19">
        <v>765.78</v>
      </c>
      <c r="Q11" s="19">
        <v>760.80499999999995</v>
      </c>
      <c r="R11" s="19">
        <v>826.35</v>
      </c>
      <c r="S11" s="19">
        <v>797.92700000000002</v>
      </c>
      <c r="T11" s="81">
        <v>812.49900000000002</v>
      </c>
      <c r="U11" s="81">
        <v>841.34299999999996</v>
      </c>
      <c r="V11" s="81">
        <v>921.14599999999996</v>
      </c>
      <c r="W11" s="81">
        <v>901.13400000000001</v>
      </c>
      <c r="X11" s="81">
        <v>898.01700000000005</v>
      </c>
    </row>
    <row r="12" spans="1:24" x14ac:dyDescent="0.25">
      <c r="A12" s="18" t="s">
        <v>58</v>
      </c>
      <c r="B12" s="19">
        <v>90.165999999999997</v>
      </c>
      <c r="C12" s="19">
        <v>189.46600000000001</v>
      </c>
      <c r="D12" s="19">
        <v>205.935</v>
      </c>
      <c r="E12" s="19">
        <v>380.54199999999997</v>
      </c>
      <c r="F12" s="19">
        <v>0</v>
      </c>
      <c r="G12" s="19">
        <v>0</v>
      </c>
      <c r="H12" s="19">
        <v>0</v>
      </c>
      <c r="I12" s="19">
        <v>0</v>
      </c>
      <c r="J12" s="19">
        <v>0</v>
      </c>
      <c r="K12" s="19">
        <v>0</v>
      </c>
      <c r="L12" s="19">
        <v>0</v>
      </c>
      <c r="M12" s="19">
        <v>0</v>
      </c>
      <c r="N12" s="19">
        <v>0</v>
      </c>
      <c r="O12" s="19">
        <v>0</v>
      </c>
      <c r="P12" s="19">
        <v>0</v>
      </c>
      <c r="Q12" s="19">
        <v>0</v>
      </c>
      <c r="R12" s="19">
        <v>0</v>
      </c>
      <c r="S12" s="75">
        <v>0</v>
      </c>
      <c r="T12" s="82">
        <v>0</v>
      </c>
      <c r="U12" s="82">
        <v>0</v>
      </c>
      <c r="V12" s="82">
        <v>0</v>
      </c>
      <c r="W12" s="82">
        <v>0</v>
      </c>
      <c r="X12" s="82">
        <v>0</v>
      </c>
    </row>
    <row r="13" spans="1:24" x14ac:dyDescent="0.25">
      <c r="A13" s="18" t="s">
        <v>59</v>
      </c>
      <c r="B13" s="19">
        <v>392.97500000000002</v>
      </c>
      <c r="C13" s="19">
        <v>162.94800000000001</v>
      </c>
      <c r="D13" s="19">
        <v>249.14699999999999</v>
      </c>
      <c r="E13" s="19">
        <v>334.07600000000002</v>
      </c>
      <c r="F13" s="19">
        <v>488.48700000000002</v>
      </c>
      <c r="G13" s="19">
        <v>263.64999999999998</v>
      </c>
      <c r="H13" s="19">
        <v>360.15</v>
      </c>
      <c r="I13" s="19">
        <v>636.02800000000002</v>
      </c>
      <c r="J13" s="19">
        <v>810.76800000000003</v>
      </c>
      <c r="K13" s="19">
        <v>655.30100000000004</v>
      </c>
      <c r="L13" s="19">
        <v>515.27</v>
      </c>
      <c r="M13" s="19">
        <v>721.101</v>
      </c>
      <c r="N13" s="19">
        <v>837.56100000000004</v>
      </c>
      <c r="O13" s="19">
        <v>514.9</v>
      </c>
      <c r="P13" s="19">
        <v>729.64599999999996</v>
      </c>
      <c r="Q13" s="19">
        <v>948.94200000000001</v>
      </c>
      <c r="R13" s="19">
        <v>1112.528</v>
      </c>
      <c r="S13" s="19">
        <v>637.58100000000002</v>
      </c>
      <c r="T13" s="81">
        <v>898.72400000000005</v>
      </c>
      <c r="U13" s="81">
        <v>1123.944</v>
      </c>
      <c r="V13" s="81">
        <v>1368.2660000000001</v>
      </c>
      <c r="W13" s="81">
        <v>1125.702</v>
      </c>
      <c r="X13" s="81">
        <v>1306.4369999999999</v>
      </c>
    </row>
    <row r="14" spans="1:24" x14ac:dyDescent="0.25">
      <c r="A14" s="18" t="s">
        <v>60</v>
      </c>
      <c r="B14" s="19">
        <v>102.904</v>
      </c>
      <c r="C14" s="19">
        <v>173.411</v>
      </c>
      <c r="D14" s="19">
        <v>67.186999999999998</v>
      </c>
      <c r="E14" s="19">
        <v>405.58600000000001</v>
      </c>
      <c r="F14" s="19">
        <v>414.99299999999999</v>
      </c>
      <c r="G14" s="19">
        <v>313.47899999999998</v>
      </c>
      <c r="H14" s="19">
        <v>438.30900000000003</v>
      </c>
      <c r="I14" s="19">
        <v>372.76600000000002</v>
      </c>
      <c r="J14" s="19">
        <v>262.89400000000001</v>
      </c>
      <c r="K14" s="19">
        <v>264.20499999999998</v>
      </c>
      <c r="L14" s="19">
        <v>288.69900000000001</v>
      </c>
      <c r="M14" s="19">
        <v>171.267</v>
      </c>
      <c r="N14" s="19">
        <v>155.64099999999999</v>
      </c>
      <c r="O14" s="19">
        <v>376.59399999999999</v>
      </c>
      <c r="P14" s="19">
        <v>223.55500000000001</v>
      </c>
      <c r="Q14" s="19">
        <v>153.083</v>
      </c>
      <c r="R14" s="19">
        <v>142.52500000000001</v>
      </c>
      <c r="S14" s="19">
        <v>190.07300000000001</v>
      </c>
      <c r="T14" s="81">
        <v>187.779</v>
      </c>
      <c r="U14" s="81">
        <v>108.407</v>
      </c>
      <c r="V14" s="81">
        <v>183.221</v>
      </c>
      <c r="W14" s="81">
        <v>201.95099999999999</v>
      </c>
      <c r="X14" s="81">
        <v>186.41800000000001</v>
      </c>
    </row>
    <row r="15" spans="1:24" x14ac:dyDescent="0.25">
      <c r="A15" s="18" t="s">
        <v>197</v>
      </c>
      <c r="B15" s="19">
        <v>-188.821</v>
      </c>
      <c r="C15" s="19">
        <v>-201.709</v>
      </c>
      <c r="D15" s="19">
        <v>-227.60300000000001</v>
      </c>
      <c r="E15" s="19">
        <v>-255.44499999999999</v>
      </c>
      <c r="F15" s="19">
        <v>-267.70499999999998</v>
      </c>
      <c r="G15" s="19">
        <v>-279.48599999999999</v>
      </c>
      <c r="H15" s="19">
        <v>-320.37700000000001</v>
      </c>
      <c r="I15" s="19">
        <v>-293.99700000000001</v>
      </c>
      <c r="J15" s="19">
        <v>-304.58199999999999</v>
      </c>
      <c r="K15" s="19">
        <v>-264.85700000000003</v>
      </c>
      <c r="L15" s="19">
        <v>-280.61399999999998</v>
      </c>
      <c r="M15" s="19">
        <v>-261.23200000000003</v>
      </c>
      <c r="N15" s="19">
        <v>-205.161</v>
      </c>
      <c r="O15" s="19">
        <v>-189.23500000000001</v>
      </c>
      <c r="P15" s="19">
        <v>-200.63900000000001</v>
      </c>
      <c r="Q15" s="19">
        <v>-163.80600000000001</v>
      </c>
      <c r="R15" s="19">
        <v>-170.739</v>
      </c>
      <c r="S15" s="19">
        <v>-200.327</v>
      </c>
      <c r="T15" s="81">
        <v>-200.83799999999999</v>
      </c>
      <c r="U15" s="81">
        <v>-200.43299999999999</v>
      </c>
      <c r="V15" s="81">
        <v>-201.09399999999999</v>
      </c>
      <c r="W15" s="81">
        <v>-202.62299999999999</v>
      </c>
      <c r="X15" s="81">
        <v>-196.72</v>
      </c>
    </row>
    <row r="16" spans="1:24" x14ac:dyDescent="0.25">
      <c r="A16" s="18" t="s">
        <v>61</v>
      </c>
      <c r="B16" s="19">
        <v>63.433</v>
      </c>
      <c r="C16" s="19">
        <v>79.844999999999999</v>
      </c>
      <c r="D16" s="19">
        <v>206.26900000000001</v>
      </c>
      <c r="E16" s="19">
        <v>101.355</v>
      </c>
      <c r="F16" s="19">
        <v>100.77</v>
      </c>
      <c r="G16" s="19">
        <v>103.63200000000001</v>
      </c>
      <c r="H16" s="19">
        <v>98.725999999999999</v>
      </c>
      <c r="I16" s="19">
        <v>99.82</v>
      </c>
      <c r="J16" s="19">
        <v>67.48</v>
      </c>
      <c r="K16" s="19">
        <v>100.251</v>
      </c>
      <c r="L16" s="19">
        <v>171.06100000000001</v>
      </c>
      <c r="M16" s="19">
        <v>158.149</v>
      </c>
      <c r="N16" s="19">
        <v>139.59399999999999</v>
      </c>
      <c r="O16" s="19">
        <v>141.215</v>
      </c>
      <c r="P16" s="19">
        <v>136.28899999999999</v>
      </c>
      <c r="Q16" s="19">
        <v>131.60900000000001</v>
      </c>
      <c r="R16" s="19">
        <v>91.566000000000003</v>
      </c>
      <c r="S16" s="19">
        <v>141.25200000000001</v>
      </c>
      <c r="T16" s="81">
        <v>115.96899999999999</v>
      </c>
      <c r="U16" s="81">
        <v>202.37799999999999</v>
      </c>
      <c r="V16" s="81">
        <v>162.41300000000001</v>
      </c>
      <c r="W16" s="81">
        <v>208.422</v>
      </c>
      <c r="X16" s="81">
        <v>249.12</v>
      </c>
    </row>
    <row r="17" spans="1:24" x14ac:dyDescent="0.25">
      <c r="A17" s="14" t="s">
        <v>62</v>
      </c>
      <c r="B17" s="15">
        <v>66468.038</v>
      </c>
      <c r="C17" s="15">
        <v>68612.547000000006</v>
      </c>
      <c r="D17" s="15">
        <v>72241.288</v>
      </c>
      <c r="E17" s="15">
        <v>72512.448000000004</v>
      </c>
      <c r="F17" s="15">
        <v>77065.229000000007</v>
      </c>
      <c r="G17" s="15">
        <v>69268.535999999993</v>
      </c>
      <c r="H17" s="15">
        <v>62255.822999999997</v>
      </c>
      <c r="I17" s="15">
        <v>69194.679000000004</v>
      </c>
      <c r="J17" s="15">
        <v>75760.144</v>
      </c>
      <c r="K17" s="15">
        <v>70576.679000000004</v>
      </c>
      <c r="L17" s="15">
        <v>77724.055999999997</v>
      </c>
      <c r="M17" s="15">
        <v>75633.399000000005</v>
      </c>
      <c r="N17" s="15">
        <v>86543.161999999997</v>
      </c>
      <c r="O17" s="15">
        <v>85351.988999999987</v>
      </c>
      <c r="P17" s="15">
        <v>91359.76</v>
      </c>
      <c r="Q17" s="15">
        <v>90156.154999999999</v>
      </c>
      <c r="R17" s="15">
        <v>96964.459000000003</v>
      </c>
      <c r="S17" s="15">
        <v>87223.285999999993</v>
      </c>
      <c r="T17" s="80">
        <v>84744.823000000004</v>
      </c>
      <c r="U17" s="80">
        <v>86125.918000000005</v>
      </c>
      <c r="V17" s="80">
        <v>97277.49</v>
      </c>
      <c r="W17" s="80">
        <v>91955.493000000002</v>
      </c>
      <c r="X17" s="80">
        <v>89460.039000000004</v>
      </c>
    </row>
    <row r="18" spans="1:24" x14ac:dyDescent="0.25">
      <c r="A18" s="14"/>
      <c r="B18" s="15"/>
      <c r="C18" s="15"/>
      <c r="D18" s="15"/>
      <c r="E18" s="15"/>
      <c r="F18" s="15"/>
      <c r="G18" s="15"/>
      <c r="H18" s="15"/>
      <c r="I18" s="15"/>
      <c r="J18" s="15"/>
      <c r="K18" s="15"/>
      <c r="L18" s="15"/>
      <c r="M18" s="15"/>
      <c r="N18" s="15"/>
      <c r="O18" s="15"/>
      <c r="P18" s="15"/>
      <c r="Q18" s="15"/>
      <c r="R18" s="15"/>
      <c r="S18" s="15"/>
      <c r="T18" s="80"/>
      <c r="U18" s="80"/>
      <c r="V18" s="80"/>
      <c r="W18" s="80"/>
      <c r="X18" s="80"/>
    </row>
    <row r="19" spans="1:24" x14ac:dyDescent="0.25">
      <c r="A19" s="18" t="s">
        <v>164</v>
      </c>
      <c r="B19" s="15"/>
      <c r="C19" s="15"/>
      <c r="D19" s="15"/>
      <c r="E19" s="15"/>
      <c r="F19" s="15"/>
      <c r="G19" s="15"/>
      <c r="H19" s="15"/>
      <c r="I19" s="15"/>
      <c r="J19" s="15"/>
      <c r="K19" s="15"/>
      <c r="L19" s="15"/>
      <c r="M19" s="15"/>
      <c r="N19" s="15"/>
      <c r="O19" s="19">
        <v>293.01600000000002</v>
      </c>
      <c r="P19" s="19"/>
      <c r="Q19" s="19"/>
      <c r="R19" s="19"/>
      <c r="S19" s="19"/>
      <c r="T19" s="81"/>
      <c r="U19" s="81"/>
      <c r="V19" s="81"/>
      <c r="W19" s="81"/>
      <c r="X19" s="81"/>
    </row>
    <row r="20" spans="1:24" x14ac:dyDescent="0.25">
      <c r="A20" s="14"/>
      <c r="B20" s="15"/>
      <c r="C20" s="15"/>
      <c r="D20" s="15"/>
      <c r="E20" s="15"/>
      <c r="F20" s="15"/>
      <c r="G20" s="15"/>
      <c r="H20" s="15"/>
      <c r="I20" s="15"/>
      <c r="J20" s="15"/>
      <c r="K20" s="15"/>
      <c r="L20" s="15"/>
      <c r="M20" s="15"/>
      <c r="N20" s="15"/>
      <c r="O20" s="15"/>
      <c r="P20" s="15"/>
      <c r="Q20" s="15"/>
      <c r="R20" s="15"/>
      <c r="S20" s="15"/>
      <c r="T20" s="80"/>
      <c r="U20" s="80"/>
      <c r="V20" s="80"/>
      <c r="W20" s="80"/>
      <c r="X20" s="80"/>
    </row>
    <row r="21" spans="1:24" x14ac:dyDescent="0.25">
      <c r="A21" s="23" t="s">
        <v>63</v>
      </c>
      <c r="B21" s="19"/>
      <c r="C21" s="19"/>
      <c r="D21" s="19"/>
      <c r="E21" s="19"/>
      <c r="F21" s="19"/>
      <c r="G21" s="19"/>
      <c r="H21" s="19"/>
      <c r="I21" s="19"/>
      <c r="J21" s="19"/>
      <c r="K21" s="19"/>
      <c r="L21" s="19"/>
      <c r="M21" s="19"/>
      <c r="N21" s="19"/>
      <c r="O21" s="19"/>
      <c r="P21" s="19"/>
      <c r="Q21" s="19"/>
      <c r="R21" s="19"/>
      <c r="S21" s="19"/>
      <c r="T21" s="81"/>
      <c r="U21" s="81"/>
      <c r="V21" s="81"/>
      <c r="W21" s="81"/>
      <c r="X21" s="81"/>
    </row>
    <row r="22" spans="1:24" x14ac:dyDescent="0.25">
      <c r="A22" s="18" t="s">
        <v>64</v>
      </c>
      <c r="B22" s="19">
        <v>0</v>
      </c>
      <c r="C22" s="19">
        <v>0</v>
      </c>
      <c r="D22" s="19">
        <v>0</v>
      </c>
      <c r="E22" s="19">
        <v>0</v>
      </c>
      <c r="F22" s="19">
        <v>0</v>
      </c>
      <c r="G22" s="19">
        <v>0</v>
      </c>
      <c r="H22" s="19">
        <v>184.351</v>
      </c>
      <c r="I22" s="19">
        <v>191.422</v>
      </c>
      <c r="J22" s="19">
        <v>457.892</v>
      </c>
      <c r="K22" s="19">
        <v>516.68200000000002</v>
      </c>
      <c r="L22" s="19">
        <v>458.36700000000002</v>
      </c>
      <c r="M22" s="19">
        <v>277.98399999999998</v>
      </c>
      <c r="N22" s="19">
        <v>284.99900000000002</v>
      </c>
      <c r="O22" s="19">
        <v>285.06700000000001</v>
      </c>
      <c r="P22" s="19">
        <v>286.95499999999998</v>
      </c>
      <c r="Q22" s="19">
        <v>287.55700000000002</v>
      </c>
      <c r="R22" s="19">
        <v>286.71800000000002</v>
      </c>
      <c r="S22" s="19">
        <v>0</v>
      </c>
      <c r="T22" s="81">
        <v>292.125</v>
      </c>
      <c r="U22" s="81">
        <v>289.05799999999999</v>
      </c>
      <c r="V22" s="81">
        <v>180.16399999999999</v>
      </c>
      <c r="W22" s="81">
        <v>172.952</v>
      </c>
      <c r="X22" s="81">
        <v>172.952</v>
      </c>
    </row>
    <row r="23" spans="1:24" x14ac:dyDescent="0.25">
      <c r="A23" s="18" t="s">
        <v>65</v>
      </c>
      <c r="B23" s="19">
        <v>1637.377</v>
      </c>
      <c r="C23" s="19">
        <v>1640.222</v>
      </c>
      <c r="D23" s="19">
        <v>1642.847</v>
      </c>
      <c r="E23" s="19">
        <v>1644.962</v>
      </c>
      <c r="F23" s="19">
        <v>1594.14</v>
      </c>
      <c r="G23" s="19">
        <v>1589.377</v>
      </c>
      <c r="H23" s="19">
        <v>1580.424</v>
      </c>
      <c r="I23" s="19">
        <v>1578.847</v>
      </c>
      <c r="J23" s="19">
        <v>1578.9870000000001</v>
      </c>
      <c r="K23" s="19">
        <v>1578.1010000000001</v>
      </c>
      <c r="L23" s="19">
        <v>1578.13</v>
      </c>
      <c r="M23" s="19">
        <v>1575.009</v>
      </c>
      <c r="N23" s="19">
        <v>1576.643</v>
      </c>
      <c r="O23" s="19">
        <v>1579.1880000000001</v>
      </c>
      <c r="P23" s="19">
        <v>1578.8820000000001</v>
      </c>
      <c r="Q23" s="19">
        <v>1581.4880000000001</v>
      </c>
      <c r="R23" s="19">
        <v>1584.203</v>
      </c>
      <c r="S23" s="19">
        <v>1585.8230000000001</v>
      </c>
      <c r="T23" s="81">
        <v>66.731999999999999</v>
      </c>
      <c r="U23" s="81">
        <v>69.486999999999995</v>
      </c>
      <c r="V23" s="81">
        <v>70.741</v>
      </c>
      <c r="W23" s="81">
        <v>73.853999999999999</v>
      </c>
      <c r="X23" s="81">
        <v>80.543999999999997</v>
      </c>
    </row>
    <row r="24" spans="1:24" x14ac:dyDescent="0.25">
      <c r="A24" s="18" t="s">
        <v>58</v>
      </c>
      <c r="B24" s="19">
        <v>1033.367</v>
      </c>
      <c r="C24" s="19">
        <v>958.25099999999998</v>
      </c>
      <c r="D24" s="19">
        <v>928.74800000000005</v>
      </c>
      <c r="E24" s="19">
        <v>737.59</v>
      </c>
      <c r="F24" s="19">
        <v>1132.6869999999999</v>
      </c>
      <c r="G24" s="19">
        <v>1064.0239999999999</v>
      </c>
      <c r="H24" s="19">
        <v>1068.2159999999999</v>
      </c>
      <c r="I24" s="19">
        <v>1147.7429999999999</v>
      </c>
      <c r="J24" s="19">
        <v>1159.7550000000001</v>
      </c>
      <c r="K24" s="19">
        <v>1127.575</v>
      </c>
      <c r="L24" s="19">
        <v>1169.1559999999999</v>
      </c>
      <c r="M24" s="19">
        <v>1233.002</v>
      </c>
      <c r="N24" s="19">
        <v>1283.046</v>
      </c>
      <c r="O24" s="19">
        <v>1315.2090000000001</v>
      </c>
      <c r="P24" s="19">
        <v>1360.4059999999999</v>
      </c>
      <c r="Q24" s="19">
        <v>1350.8040000000001</v>
      </c>
      <c r="R24" s="19">
        <v>1346.6990000000001</v>
      </c>
      <c r="S24" s="19">
        <v>1383.5319999999999</v>
      </c>
      <c r="T24" s="81">
        <v>1169.1849999999999</v>
      </c>
      <c r="U24" s="81">
        <v>1119.915</v>
      </c>
      <c r="V24" s="81">
        <v>1111.9749999999999</v>
      </c>
      <c r="W24" s="81">
        <v>1261.1759999999999</v>
      </c>
      <c r="X24" s="81">
        <v>1272.8</v>
      </c>
    </row>
    <row r="25" spans="1:24" x14ac:dyDescent="0.25">
      <c r="A25" s="18" t="s">
        <v>60</v>
      </c>
      <c r="B25" s="19">
        <v>20.47</v>
      </c>
      <c r="C25" s="19">
        <v>20.667000000000002</v>
      </c>
      <c r="D25" s="19">
        <v>22.12</v>
      </c>
      <c r="E25" s="19">
        <v>28.504999999999999</v>
      </c>
      <c r="F25" s="19">
        <v>28.925000000000001</v>
      </c>
      <c r="G25" s="19">
        <v>25.754999999999999</v>
      </c>
      <c r="H25" s="19">
        <v>50.338000000000001</v>
      </c>
      <c r="I25" s="19">
        <v>22.122</v>
      </c>
      <c r="J25" s="19">
        <v>22.41</v>
      </c>
      <c r="K25" s="19">
        <v>21.555</v>
      </c>
      <c r="L25" s="19">
        <v>18.096</v>
      </c>
      <c r="M25" s="19">
        <v>29.606999999999999</v>
      </c>
      <c r="N25" s="19">
        <v>29.077000000000002</v>
      </c>
      <c r="O25" s="19">
        <v>30.459</v>
      </c>
      <c r="P25" s="19">
        <v>158.14699999999999</v>
      </c>
      <c r="Q25" s="19">
        <v>163.97200000000001</v>
      </c>
      <c r="R25" s="19">
        <v>26.952000000000002</v>
      </c>
      <c r="S25" s="19">
        <v>22.195</v>
      </c>
      <c r="T25" s="81">
        <v>23.7</v>
      </c>
      <c r="U25" s="81">
        <v>20.81</v>
      </c>
      <c r="V25" s="81">
        <v>31.914000000000001</v>
      </c>
      <c r="W25" s="81">
        <v>26.648</v>
      </c>
      <c r="X25" s="81">
        <v>24.547999999999998</v>
      </c>
    </row>
    <row r="26" spans="1:24" x14ac:dyDescent="0.25">
      <c r="A26" s="18" t="s">
        <v>61</v>
      </c>
      <c r="B26" s="19">
        <v>1.3560000000000001</v>
      </c>
      <c r="C26" s="19">
        <v>0.11799999999999999</v>
      </c>
      <c r="D26" s="19">
        <v>8.6999999999999994E-2</v>
      </c>
      <c r="E26" s="19">
        <v>8.6999999999999994E-2</v>
      </c>
      <c r="F26" s="19">
        <v>8.6999999999999994E-2</v>
      </c>
      <c r="G26" s="19">
        <v>0</v>
      </c>
      <c r="H26" s="19">
        <v>0</v>
      </c>
      <c r="I26" s="19">
        <v>0</v>
      </c>
      <c r="J26" s="19">
        <v>0</v>
      </c>
      <c r="K26" s="19">
        <v>0</v>
      </c>
      <c r="L26" s="19">
        <v>0</v>
      </c>
      <c r="M26" s="19">
        <v>0</v>
      </c>
      <c r="N26" s="19">
        <v>0</v>
      </c>
      <c r="O26" s="19">
        <v>0</v>
      </c>
      <c r="P26" s="19">
        <v>0</v>
      </c>
      <c r="Q26" s="19">
        <v>0</v>
      </c>
      <c r="R26" s="19">
        <v>0</v>
      </c>
      <c r="S26" s="19">
        <v>0</v>
      </c>
      <c r="T26" s="81">
        <v>0</v>
      </c>
      <c r="U26" s="81">
        <v>0</v>
      </c>
      <c r="V26" s="81">
        <v>0</v>
      </c>
      <c r="W26" s="81">
        <v>0</v>
      </c>
      <c r="X26" s="81">
        <v>0</v>
      </c>
    </row>
    <row r="27" spans="1:24" x14ac:dyDescent="0.25">
      <c r="A27" s="18" t="s">
        <v>66</v>
      </c>
      <c r="B27" s="19">
        <v>119.05500000000001</v>
      </c>
      <c r="C27" s="19">
        <v>118.989</v>
      </c>
      <c r="D27" s="19">
        <v>121.29300000000001</v>
      </c>
      <c r="E27" s="19">
        <v>124.074</v>
      </c>
      <c r="F27" s="19">
        <v>126.229</v>
      </c>
      <c r="G27" s="19">
        <v>125.232</v>
      </c>
      <c r="H27" s="19">
        <v>123.306</v>
      </c>
      <c r="I27" s="19">
        <v>121.48699999999999</v>
      </c>
      <c r="J27" s="19">
        <v>121.89</v>
      </c>
      <c r="K27" s="19">
        <v>0</v>
      </c>
      <c r="L27" s="19">
        <v>0</v>
      </c>
      <c r="M27" s="19">
        <v>0</v>
      </c>
      <c r="N27" s="19">
        <v>0</v>
      </c>
      <c r="O27" s="19">
        <v>0</v>
      </c>
      <c r="P27" s="19">
        <v>0</v>
      </c>
      <c r="Q27" s="19">
        <v>0</v>
      </c>
      <c r="R27" s="19">
        <v>0</v>
      </c>
      <c r="S27" s="19">
        <v>0</v>
      </c>
      <c r="T27" s="81">
        <v>0</v>
      </c>
      <c r="U27" s="81">
        <v>0</v>
      </c>
      <c r="V27" s="81">
        <v>0</v>
      </c>
      <c r="W27" s="81">
        <v>0</v>
      </c>
      <c r="X27" s="81">
        <v>0</v>
      </c>
    </row>
    <row r="28" spans="1:24" x14ac:dyDescent="0.25">
      <c r="A28" s="18" t="s">
        <v>67</v>
      </c>
      <c r="B28" s="19">
        <v>580.79399999999998</v>
      </c>
      <c r="C28" s="19">
        <v>689.38900000000001</v>
      </c>
      <c r="D28" s="19">
        <v>882.18</v>
      </c>
      <c r="E28" s="19">
        <v>905.79300000000001</v>
      </c>
      <c r="F28" s="19">
        <v>881.38400000000001</v>
      </c>
      <c r="G28" s="19">
        <v>852.01</v>
      </c>
      <c r="H28" s="19">
        <v>874.31200000000001</v>
      </c>
      <c r="I28" s="19">
        <v>872.03800000000001</v>
      </c>
      <c r="J28" s="19">
        <v>986.75599999999997</v>
      </c>
      <c r="K28" s="19">
        <v>986.16399999999999</v>
      </c>
      <c r="L28" s="19">
        <v>1042.845</v>
      </c>
      <c r="M28" s="19">
        <v>989.18499999999995</v>
      </c>
      <c r="N28" s="19">
        <v>971.15099999999995</v>
      </c>
      <c r="O28" s="19">
        <v>925.03300000000002</v>
      </c>
      <c r="P28" s="19">
        <v>999.49099999999999</v>
      </c>
      <c r="Q28" s="19">
        <v>987.86400000000003</v>
      </c>
      <c r="R28" s="19">
        <v>950.93700000000001</v>
      </c>
      <c r="S28" s="19">
        <v>914.52</v>
      </c>
      <c r="T28" s="81">
        <v>876.11599999999999</v>
      </c>
      <c r="U28" s="81">
        <v>829.84699999999998</v>
      </c>
      <c r="V28" s="81">
        <v>816.73900000000003</v>
      </c>
      <c r="W28" s="81">
        <v>815.91200000000003</v>
      </c>
      <c r="X28" s="81">
        <v>853.61699999999996</v>
      </c>
    </row>
    <row r="29" spans="1:24" x14ac:dyDescent="0.25">
      <c r="A29" s="18" t="s">
        <v>68</v>
      </c>
      <c r="B29" s="19">
        <v>11247.278</v>
      </c>
      <c r="C29" s="19">
        <v>11126.156000000001</v>
      </c>
      <c r="D29" s="19">
        <v>10930.064</v>
      </c>
      <c r="E29" s="19">
        <v>11041.278</v>
      </c>
      <c r="F29" s="19">
        <v>10955.638000000001</v>
      </c>
      <c r="G29" s="19">
        <v>10882.898999999999</v>
      </c>
      <c r="H29" s="19">
        <v>10754.558000000001</v>
      </c>
      <c r="I29" s="19">
        <v>10603.98</v>
      </c>
      <c r="J29" s="19">
        <v>10442.754999999999</v>
      </c>
      <c r="K29" s="19">
        <v>10253.644</v>
      </c>
      <c r="L29" s="19">
        <v>10096.585999999999</v>
      </c>
      <c r="M29" s="19">
        <v>9970.6149999999998</v>
      </c>
      <c r="N29" s="19">
        <v>9734.5570000000007</v>
      </c>
      <c r="O29" s="19">
        <v>9499.5490000000009</v>
      </c>
      <c r="P29" s="19">
        <v>9234.0920000000006</v>
      </c>
      <c r="Q29" s="19">
        <v>9142.0769999999993</v>
      </c>
      <c r="R29" s="19">
        <v>9071.2330000000002</v>
      </c>
      <c r="S29" s="19">
        <v>8965.9220000000005</v>
      </c>
      <c r="T29" s="81">
        <v>8889.7540000000008</v>
      </c>
      <c r="U29" s="81">
        <v>8814.2250000000004</v>
      </c>
      <c r="V29" s="81">
        <v>8783.3770000000004</v>
      </c>
      <c r="W29" s="81">
        <v>8702.7119999999995</v>
      </c>
      <c r="X29" s="81">
        <v>8639.9809999999998</v>
      </c>
    </row>
    <row r="30" spans="1:24" x14ac:dyDescent="0.25">
      <c r="A30" s="14" t="s">
        <v>69</v>
      </c>
      <c r="B30" s="15">
        <v>14639.697</v>
      </c>
      <c r="C30" s="15">
        <v>14553.791999999999</v>
      </c>
      <c r="D30" s="15">
        <v>14527.34</v>
      </c>
      <c r="E30" s="15">
        <v>14482.289000000001</v>
      </c>
      <c r="F30" s="15">
        <v>14719.09</v>
      </c>
      <c r="G30" s="15">
        <v>14539.297</v>
      </c>
      <c r="H30" s="15">
        <v>14635.504999999999</v>
      </c>
      <c r="I30" s="15">
        <v>14537.638000000001</v>
      </c>
      <c r="J30" s="15">
        <v>14770.445</v>
      </c>
      <c r="K30" s="15">
        <v>14483.721</v>
      </c>
      <c r="L30" s="15">
        <v>14363.18</v>
      </c>
      <c r="M30" s="15">
        <v>14075.402</v>
      </c>
      <c r="N30" s="15">
        <v>13879.473000000002</v>
      </c>
      <c r="O30" s="15">
        <v>13927.521000000001</v>
      </c>
      <c r="P30" s="15">
        <v>13617.973</v>
      </c>
      <c r="Q30" s="15">
        <v>13513.762000000001</v>
      </c>
      <c r="R30" s="15">
        <v>13266.742</v>
      </c>
      <c r="S30" s="15">
        <v>12871.992</v>
      </c>
      <c r="T30" s="80">
        <v>11317.611999999999</v>
      </c>
      <c r="U30" s="80">
        <v>11143.332</v>
      </c>
      <c r="V30" s="80">
        <v>10994.91</v>
      </c>
      <c r="W30" s="80">
        <v>11053.254000000001</v>
      </c>
      <c r="X30" s="80">
        <v>11044.441999999999</v>
      </c>
    </row>
    <row r="31" spans="1:24" x14ac:dyDescent="0.25">
      <c r="A31" s="14" t="s">
        <v>70</v>
      </c>
      <c r="B31" s="15">
        <v>81107.735000000001</v>
      </c>
      <c r="C31" s="15">
        <v>83166.339000000007</v>
      </c>
      <c r="D31" s="15">
        <v>86768.627999999997</v>
      </c>
      <c r="E31" s="15">
        <v>86994.736999999994</v>
      </c>
      <c r="F31" s="15">
        <v>91784.319000000003</v>
      </c>
      <c r="G31" s="15">
        <v>83807.832999999999</v>
      </c>
      <c r="H31" s="15">
        <v>76891.327999999994</v>
      </c>
      <c r="I31" s="15">
        <v>83732.316999999995</v>
      </c>
      <c r="J31" s="15">
        <v>90530.589000000007</v>
      </c>
      <c r="K31" s="15">
        <v>85060.4</v>
      </c>
      <c r="L31" s="15">
        <v>92087.236000000004</v>
      </c>
      <c r="M31" s="15">
        <v>89708.801000000007</v>
      </c>
      <c r="N31" s="15">
        <v>100422.63499999999</v>
      </c>
      <c r="O31" s="15">
        <v>99279.50999999998</v>
      </c>
      <c r="P31" s="15">
        <v>104977.73299999999</v>
      </c>
      <c r="Q31" s="15">
        <v>103669.917</v>
      </c>
      <c r="R31" s="15">
        <v>110231.201</v>
      </c>
      <c r="S31" s="15">
        <v>100095.27800000001</v>
      </c>
      <c r="T31" s="80">
        <v>96062.434999999998</v>
      </c>
      <c r="U31" s="80">
        <f>97269.25</f>
        <v>97269.25</v>
      </c>
      <c r="V31" s="80">
        <f>108272.4</f>
        <v>108272.4</v>
      </c>
      <c r="W31" s="80">
        <v>103008.747</v>
      </c>
      <c r="X31" s="80">
        <v>100504.481</v>
      </c>
    </row>
    <row r="32" spans="1:24" x14ac:dyDescent="0.25">
      <c r="A32" s="22" t="s">
        <v>71</v>
      </c>
      <c r="B32" s="12"/>
      <c r="C32" s="12"/>
      <c r="D32" s="12"/>
      <c r="E32" s="12"/>
      <c r="F32" s="12"/>
      <c r="G32" s="12"/>
      <c r="H32" s="12"/>
      <c r="I32" s="12"/>
      <c r="J32" s="12"/>
      <c r="K32" s="12"/>
      <c r="L32" s="12"/>
      <c r="M32" s="12"/>
      <c r="N32" s="12"/>
      <c r="O32" s="12"/>
      <c r="P32" s="12"/>
      <c r="Q32" s="12"/>
      <c r="R32" s="12"/>
      <c r="S32" s="12"/>
      <c r="T32" s="78"/>
      <c r="U32" s="78"/>
      <c r="V32" s="78"/>
      <c r="W32" s="78"/>
      <c r="X32" s="78"/>
    </row>
    <row r="33" spans="1:24" x14ac:dyDescent="0.25">
      <c r="A33" s="23" t="s">
        <v>72</v>
      </c>
      <c r="B33" s="24"/>
      <c r="C33" s="24"/>
      <c r="D33" s="24"/>
      <c r="E33" s="24"/>
      <c r="F33" s="24"/>
      <c r="G33" s="24"/>
      <c r="H33" s="24"/>
      <c r="I33" s="24"/>
      <c r="J33" s="24"/>
      <c r="K33" s="24"/>
      <c r="L33" s="24"/>
      <c r="M33" s="24"/>
      <c r="N33" s="24"/>
      <c r="O33" s="24"/>
      <c r="P33" s="24"/>
      <c r="Q33" s="24"/>
      <c r="R33" s="24"/>
      <c r="S33" s="24"/>
      <c r="T33" s="24"/>
      <c r="U33" s="24"/>
      <c r="V33" s="24"/>
      <c r="W33" s="24"/>
      <c r="X33" s="24"/>
    </row>
    <row r="34" spans="1:24" x14ac:dyDescent="0.25">
      <c r="A34" s="18" t="s">
        <v>73</v>
      </c>
      <c r="B34" s="19">
        <v>1033.6179999999999</v>
      </c>
      <c r="C34" s="19">
        <v>1937.348</v>
      </c>
      <c r="D34" s="19">
        <v>2372.9389999999999</v>
      </c>
      <c r="E34" s="19">
        <v>3374.6030000000001</v>
      </c>
      <c r="F34" s="19">
        <v>918.33699999999999</v>
      </c>
      <c r="G34" s="19">
        <v>3214.3679999999999</v>
      </c>
      <c r="H34" s="19">
        <v>1722.578</v>
      </c>
      <c r="I34" s="19">
        <v>66.55</v>
      </c>
      <c r="J34" s="19">
        <v>40.96</v>
      </c>
      <c r="K34" s="19">
        <v>66.391000000000005</v>
      </c>
      <c r="L34" s="19">
        <v>3055.018</v>
      </c>
      <c r="M34" s="19">
        <v>70.59</v>
      </c>
      <c r="N34" s="19">
        <v>2912.8020000000001</v>
      </c>
      <c r="O34" s="19">
        <v>2459.1350000000002</v>
      </c>
      <c r="P34" s="19">
        <v>3576.7040000000002</v>
      </c>
      <c r="Q34" s="19">
        <v>3210.0369999999998</v>
      </c>
      <c r="R34" s="19">
        <v>3623.3209999999999</v>
      </c>
      <c r="S34" s="19">
        <v>3418.2260000000001</v>
      </c>
      <c r="T34" s="81">
        <v>4389.5240000000003</v>
      </c>
      <c r="U34" s="81">
        <v>3410.5720000000001</v>
      </c>
      <c r="V34" s="81">
        <v>4732.5259999999998</v>
      </c>
      <c r="W34" s="81">
        <v>1087.3309999999999</v>
      </c>
      <c r="X34" s="81">
        <v>613.78700000000003</v>
      </c>
    </row>
    <row r="35" spans="1:24" x14ac:dyDescent="0.25">
      <c r="A35" s="18" t="s">
        <v>74</v>
      </c>
      <c r="B35" s="19">
        <v>75.691999999999993</v>
      </c>
      <c r="C35" s="19">
        <v>132.60300000000001</v>
      </c>
      <c r="D35" s="19">
        <v>219.553</v>
      </c>
      <c r="E35" s="19">
        <v>28.533999999999999</v>
      </c>
      <c r="F35" s="19">
        <v>47.512999999999998</v>
      </c>
      <c r="G35" s="19">
        <v>50.162999999999997</v>
      </c>
      <c r="H35" s="19">
        <v>46.67</v>
      </c>
      <c r="I35" s="19">
        <v>0</v>
      </c>
      <c r="J35" s="19">
        <v>2.0790000000000002</v>
      </c>
      <c r="K35" s="19">
        <v>0</v>
      </c>
      <c r="L35" s="19">
        <v>7.1379999999999999</v>
      </c>
      <c r="M35" s="19">
        <v>0</v>
      </c>
      <c r="N35" s="19">
        <v>0</v>
      </c>
      <c r="O35" s="19">
        <v>29.280999999999999</v>
      </c>
      <c r="P35" s="19">
        <v>6.7009999999999996</v>
      </c>
      <c r="Q35" s="19">
        <v>6.67</v>
      </c>
      <c r="R35" s="19"/>
      <c r="S35" s="19"/>
      <c r="T35" s="81"/>
      <c r="U35" s="81">
        <v>0</v>
      </c>
      <c r="V35" s="81">
        <v>0</v>
      </c>
      <c r="W35" s="81">
        <v>0</v>
      </c>
      <c r="X35" s="81">
        <v>0</v>
      </c>
    </row>
    <row r="36" spans="1:24" x14ac:dyDescent="0.25">
      <c r="A36" s="14" t="s">
        <v>75</v>
      </c>
      <c r="B36" s="15">
        <v>56076.857000000004</v>
      </c>
      <c r="C36" s="15">
        <v>57435.904999999999</v>
      </c>
      <c r="D36" s="15">
        <v>59102.345999999998</v>
      </c>
      <c r="E36" s="15">
        <v>60172.485000000001</v>
      </c>
      <c r="F36" s="15">
        <v>67368.475999999995</v>
      </c>
      <c r="G36" s="15">
        <v>56748.248</v>
      </c>
      <c r="H36" s="15">
        <v>51330.163999999997</v>
      </c>
      <c r="I36" s="15">
        <v>59784.553</v>
      </c>
      <c r="J36" s="15">
        <v>67054.479000000007</v>
      </c>
      <c r="K36" s="15">
        <v>61248.915000000001</v>
      </c>
      <c r="L36" s="15">
        <v>61527.809000000001</v>
      </c>
      <c r="M36" s="15">
        <v>61725.572</v>
      </c>
      <c r="N36" s="15">
        <v>71640.186000000002</v>
      </c>
      <c r="O36" s="15">
        <v>70513.722999999998</v>
      </c>
      <c r="P36" s="15">
        <v>74748.941999999995</v>
      </c>
      <c r="Q36" s="15">
        <v>73660.979000000007</v>
      </c>
      <c r="R36" s="15">
        <v>80156.434999999998</v>
      </c>
      <c r="S36" s="15">
        <v>69865.150999999998</v>
      </c>
      <c r="T36" s="80">
        <v>66387.406000000003</v>
      </c>
      <c r="U36" s="80">
        <v>68283</v>
      </c>
      <c r="V36" s="80">
        <v>77841.668000000005</v>
      </c>
      <c r="W36" s="80">
        <v>78272.744999999995</v>
      </c>
      <c r="X36" s="80">
        <v>76193.974000000002</v>
      </c>
    </row>
    <row r="37" spans="1:24" x14ac:dyDescent="0.25">
      <c r="A37" s="20" t="s">
        <v>76</v>
      </c>
      <c r="B37" s="19">
        <v>242.626</v>
      </c>
      <c r="C37" s="19">
        <v>159.57900000000001</v>
      </c>
      <c r="D37" s="19">
        <v>185.77699999999999</v>
      </c>
      <c r="E37" s="19">
        <v>204.42400000000001</v>
      </c>
      <c r="F37" s="19">
        <v>203.22300000000001</v>
      </c>
      <c r="G37" s="19">
        <v>89.206999999999994</v>
      </c>
      <c r="H37" s="19">
        <v>97.623999999999995</v>
      </c>
      <c r="I37" s="19">
        <v>165.95599999999999</v>
      </c>
      <c r="J37" s="19">
        <v>277.04300000000001</v>
      </c>
      <c r="K37" s="19">
        <v>122.684</v>
      </c>
      <c r="L37" s="19">
        <v>131.96199999999999</v>
      </c>
      <c r="M37" s="19">
        <v>172.74299999999999</v>
      </c>
      <c r="N37" s="19">
        <v>347.75</v>
      </c>
      <c r="O37" s="19">
        <v>96.650999999999996</v>
      </c>
      <c r="P37" s="19">
        <v>299.08699999999999</v>
      </c>
      <c r="Q37" s="19">
        <v>270.46300000000002</v>
      </c>
      <c r="R37" s="19">
        <v>405.74299999999999</v>
      </c>
      <c r="S37" s="19">
        <v>231.81700000000001</v>
      </c>
      <c r="T37" s="81">
        <v>284.06</v>
      </c>
      <c r="U37" s="81">
        <v>327</v>
      </c>
      <c r="V37" s="81">
        <v>376.91199999999998</v>
      </c>
      <c r="W37" s="81">
        <v>647.62800000000004</v>
      </c>
      <c r="X37" s="81">
        <v>500.28100000000001</v>
      </c>
    </row>
    <row r="38" spans="1:24" x14ac:dyDescent="0.25">
      <c r="A38" s="20" t="s">
        <v>77</v>
      </c>
      <c r="B38" s="19">
        <v>796.24400000000003</v>
      </c>
      <c r="C38" s="19">
        <v>396.61500000000001</v>
      </c>
      <c r="D38" s="19">
        <v>400.63499999999999</v>
      </c>
      <c r="E38" s="19">
        <v>432.79300000000001</v>
      </c>
      <c r="F38" s="19">
        <v>553.68899999999996</v>
      </c>
      <c r="G38" s="19">
        <v>159.797</v>
      </c>
      <c r="H38" s="19">
        <v>266.45100000000002</v>
      </c>
      <c r="I38" s="19">
        <v>429.78300000000002</v>
      </c>
      <c r="J38" s="19">
        <v>581.14</v>
      </c>
      <c r="K38" s="19">
        <v>410.88900000000001</v>
      </c>
      <c r="L38" s="19">
        <v>341.90100000000001</v>
      </c>
      <c r="M38" s="19">
        <v>565.79200000000003</v>
      </c>
      <c r="N38" s="19">
        <v>582.399</v>
      </c>
      <c r="O38" s="19">
        <v>319.65699999999998</v>
      </c>
      <c r="P38" s="19">
        <v>515.96100000000001</v>
      </c>
      <c r="Q38" s="19">
        <v>663.55600000000004</v>
      </c>
      <c r="R38" s="19">
        <v>787.16499999999996</v>
      </c>
      <c r="S38" s="19">
        <v>355.30700000000002</v>
      </c>
      <c r="T38" s="81">
        <v>420.63</v>
      </c>
      <c r="U38" s="81">
        <v>579</v>
      </c>
      <c r="V38" s="81">
        <v>778.61099999999999</v>
      </c>
      <c r="W38" s="81">
        <v>307.08</v>
      </c>
      <c r="X38" s="81">
        <v>395.03300000000002</v>
      </c>
    </row>
    <row r="39" spans="1:24" x14ac:dyDescent="0.25">
      <c r="A39" s="20" t="s">
        <v>78</v>
      </c>
      <c r="B39" s="19">
        <v>53631.587</v>
      </c>
      <c r="C39" s="19">
        <v>55591.692999999999</v>
      </c>
      <c r="D39" s="19">
        <v>57292.381000000001</v>
      </c>
      <c r="E39" s="19">
        <v>56339.203000000001</v>
      </c>
      <c r="F39" s="19">
        <v>63340.98</v>
      </c>
      <c r="G39" s="19">
        <v>53302.968000000001</v>
      </c>
      <c r="H39" s="19">
        <v>47672.588000000003</v>
      </c>
      <c r="I39" s="19">
        <v>54798.303999999996</v>
      </c>
      <c r="J39" s="19">
        <v>61765.044000000002</v>
      </c>
      <c r="K39" s="19">
        <v>54445.196000000004</v>
      </c>
      <c r="L39" s="19">
        <v>56764.192999999999</v>
      </c>
      <c r="M39" s="19">
        <v>59046.06</v>
      </c>
      <c r="N39" s="19">
        <v>69530.057000000001</v>
      </c>
      <c r="O39" s="19">
        <v>68910.743000000002</v>
      </c>
      <c r="P39" s="19">
        <v>72923.985000000001</v>
      </c>
      <c r="Q39" s="19">
        <v>71699.254000000001</v>
      </c>
      <c r="R39" s="19">
        <v>77835.921000000002</v>
      </c>
      <c r="S39" s="19">
        <v>68237.534</v>
      </c>
      <c r="T39" s="81">
        <v>64512.622000000003</v>
      </c>
      <c r="U39" s="81">
        <v>66298</v>
      </c>
      <c r="V39" s="81">
        <v>75480.751999999993</v>
      </c>
      <c r="W39" s="81">
        <v>76062.100000000006</v>
      </c>
      <c r="X39" s="81">
        <v>74078.910999999993</v>
      </c>
    </row>
    <row r="40" spans="1:24" x14ac:dyDescent="0.25">
      <c r="A40" s="20" t="s">
        <v>51</v>
      </c>
      <c r="B40" s="19">
        <v>0</v>
      </c>
      <c r="C40" s="19">
        <v>0</v>
      </c>
      <c r="D40" s="19">
        <v>0</v>
      </c>
      <c r="E40" s="19">
        <v>2000</v>
      </c>
      <c r="F40" s="19">
        <v>2000.3520000000001</v>
      </c>
      <c r="G40" s="19">
        <v>2000.2929999999999</v>
      </c>
      <c r="H40" s="19">
        <v>2000.173</v>
      </c>
      <c r="I40" s="19">
        <v>3017.797</v>
      </c>
      <c r="J40" s="19">
        <v>3041.462</v>
      </c>
      <c r="K40" s="19">
        <v>5019.8789999999999</v>
      </c>
      <c r="L40" s="19">
        <v>3049.3510000000001</v>
      </c>
      <c r="M40" s="19">
        <v>605.173</v>
      </c>
      <c r="N40" s="19">
        <v>0</v>
      </c>
      <c r="O40" s="19">
        <v>0</v>
      </c>
      <c r="P40" s="19">
        <v>0</v>
      </c>
      <c r="Q40" s="19">
        <v>0</v>
      </c>
      <c r="R40" s="19">
        <v>0</v>
      </c>
      <c r="S40" s="75">
        <v>0</v>
      </c>
      <c r="T40" s="82">
        <v>0</v>
      </c>
      <c r="U40" s="82"/>
      <c r="V40" s="82"/>
      <c r="W40" s="82"/>
      <c r="X40" s="82"/>
    </row>
    <row r="41" spans="1:24" x14ac:dyDescent="0.25">
      <c r="A41" s="20" t="s">
        <v>79</v>
      </c>
      <c r="B41" s="19">
        <v>0</v>
      </c>
      <c r="C41" s="19">
        <v>0</v>
      </c>
      <c r="D41" s="19">
        <v>0</v>
      </c>
      <c r="E41" s="19">
        <v>0</v>
      </c>
      <c r="F41" s="19">
        <v>0</v>
      </c>
      <c r="G41" s="19">
        <v>0</v>
      </c>
      <c r="H41" s="19">
        <v>0</v>
      </c>
      <c r="I41" s="19">
        <v>0</v>
      </c>
      <c r="J41" s="19">
        <v>0</v>
      </c>
      <c r="K41" s="19">
        <v>0</v>
      </c>
      <c r="L41" s="19">
        <v>0</v>
      </c>
      <c r="M41" s="19">
        <v>0</v>
      </c>
      <c r="N41" s="19">
        <v>396.50299999999999</v>
      </c>
      <c r="O41" s="19">
        <v>392.43599999999998</v>
      </c>
      <c r="P41" s="19">
        <v>408.08800000000002</v>
      </c>
      <c r="Q41" s="19">
        <v>431.89400000000001</v>
      </c>
      <c r="R41" s="19">
        <v>422.596</v>
      </c>
      <c r="S41" s="19">
        <v>413.79500000000002</v>
      </c>
      <c r="T41" s="82">
        <v>521.56299999999999</v>
      </c>
      <c r="U41" s="82">
        <v>421</v>
      </c>
      <c r="V41" s="82">
        <v>464.25</v>
      </c>
      <c r="W41" s="82">
        <v>486.30200000000002</v>
      </c>
      <c r="X41" s="82">
        <v>468.834</v>
      </c>
    </row>
    <row r="42" spans="1:24" x14ac:dyDescent="0.25">
      <c r="A42" s="20" t="s">
        <v>60</v>
      </c>
      <c r="B42" s="19">
        <v>1406.4</v>
      </c>
      <c r="C42" s="19">
        <v>1288.018</v>
      </c>
      <c r="D42" s="19">
        <v>1223.5530000000001</v>
      </c>
      <c r="E42" s="19">
        <v>1196.0650000000001</v>
      </c>
      <c r="F42" s="19">
        <v>1270.232</v>
      </c>
      <c r="G42" s="19">
        <v>1195.9829999999999</v>
      </c>
      <c r="H42" s="19">
        <v>1293.328</v>
      </c>
      <c r="I42" s="19">
        <v>1372.713</v>
      </c>
      <c r="J42" s="19">
        <v>1389.79</v>
      </c>
      <c r="K42" s="19">
        <v>1250.2670000000001</v>
      </c>
      <c r="L42" s="19">
        <v>1240.402</v>
      </c>
      <c r="M42" s="19">
        <v>1335.8040000000001</v>
      </c>
      <c r="N42" s="19">
        <v>783.47699999999998</v>
      </c>
      <c r="O42" s="19">
        <v>794.23599999999999</v>
      </c>
      <c r="P42" s="19">
        <v>601.82100000000003</v>
      </c>
      <c r="Q42" s="19">
        <v>595.81200000000001</v>
      </c>
      <c r="R42" s="19">
        <v>705.01</v>
      </c>
      <c r="S42" s="19">
        <v>626.69799999999998</v>
      </c>
      <c r="T42" s="81">
        <v>648.53099999999995</v>
      </c>
      <c r="U42" s="81">
        <v>658</v>
      </c>
      <c r="V42" s="81">
        <v>741.14300000000003</v>
      </c>
      <c r="W42" s="81">
        <v>769.63499999999999</v>
      </c>
      <c r="X42" s="81">
        <v>750.91499999999996</v>
      </c>
    </row>
    <row r="43" spans="1:24" x14ac:dyDescent="0.25">
      <c r="A43" s="14" t="s">
        <v>80</v>
      </c>
      <c r="B43" s="15">
        <v>57186.167000000001</v>
      </c>
      <c r="C43" s="15">
        <v>59505.856</v>
      </c>
      <c r="D43" s="15">
        <v>61694.838000000003</v>
      </c>
      <c r="E43" s="15">
        <v>63575.622000000003</v>
      </c>
      <c r="F43" s="15">
        <v>68334.326000000001</v>
      </c>
      <c r="G43" s="15">
        <v>60012.779000000002</v>
      </c>
      <c r="H43" s="15">
        <v>53099.411999999997</v>
      </c>
      <c r="I43" s="15">
        <v>59851.103000000003</v>
      </c>
      <c r="J43" s="15">
        <v>67097.517999999996</v>
      </c>
      <c r="K43" s="15">
        <v>61315.305999999997</v>
      </c>
      <c r="L43" s="15">
        <v>64589.964999999997</v>
      </c>
      <c r="M43" s="15">
        <v>61796.161999999997</v>
      </c>
      <c r="N43" s="15">
        <v>74552.987999999998</v>
      </c>
      <c r="O43" s="15">
        <v>73002.138999999996</v>
      </c>
      <c r="P43" s="15">
        <v>78332.346999999994</v>
      </c>
      <c r="Q43" s="15">
        <v>76877.686000000002</v>
      </c>
      <c r="R43" s="15">
        <v>83779.755999999994</v>
      </c>
      <c r="S43" s="15">
        <v>73283.376999999993</v>
      </c>
      <c r="T43" s="80">
        <v>70776.929999999993</v>
      </c>
      <c r="U43" s="80">
        <v>71693</v>
      </c>
      <c r="V43" s="80">
        <v>82574.194000000003</v>
      </c>
      <c r="W43" s="80">
        <v>79360.076000000001</v>
      </c>
      <c r="X43" s="80">
        <v>76807.760999999999</v>
      </c>
    </row>
    <row r="44" spans="1:24" x14ac:dyDescent="0.25">
      <c r="A44" s="23" t="s">
        <v>194</v>
      </c>
      <c r="B44" s="24"/>
      <c r="C44" s="24"/>
      <c r="D44" s="24"/>
      <c r="E44" s="24"/>
      <c r="F44" s="24"/>
      <c r="G44" s="24"/>
      <c r="H44" s="24"/>
      <c r="I44" s="24"/>
      <c r="J44" s="24"/>
      <c r="K44" s="24"/>
      <c r="L44" s="24"/>
      <c r="M44" s="24"/>
      <c r="N44" s="24"/>
      <c r="O44" s="24"/>
      <c r="P44" s="24"/>
      <c r="Q44" s="24"/>
      <c r="R44" s="24"/>
      <c r="S44" s="24"/>
      <c r="T44" s="24"/>
      <c r="U44" s="24"/>
      <c r="V44" s="24"/>
      <c r="W44" s="24"/>
      <c r="X44" s="24"/>
    </row>
    <row r="45" spans="1:24" x14ac:dyDescent="0.25">
      <c r="A45" s="18" t="s">
        <v>73</v>
      </c>
      <c r="B45" s="19">
        <v>6829.3590000000004</v>
      </c>
      <c r="C45" s="19">
        <v>6843.6239999999998</v>
      </c>
      <c r="D45" s="19">
        <v>8226.0329999999994</v>
      </c>
      <c r="E45" s="19">
        <v>8396.0930000000008</v>
      </c>
      <c r="F45" s="19">
        <v>8327.2980000000007</v>
      </c>
      <c r="G45" s="19">
        <v>8908.3580000000002</v>
      </c>
      <c r="H45" s="19">
        <v>9045.3709999999992</v>
      </c>
      <c r="I45" s="19">
        <v>9128.0300000000007</v>
      </c>
      <c r="J45" s="19">
        <v>8903.652</v>
      </c>
      <c r="K45" s="19">
        <v>9154.0930000000008</v>
      </c>
      <c r="L45" s="19">
        <v>5803.375</v>
      </c>
      <c r="M45" s="19">
        <v>6118.4269999999997</v>
      </c>
      <c r="N45" s="19">
        <v>3382.3020000000001</v>
      </c>
      <c r="O45" s="19">
        <v>3376.6640000000002</v>
      </c>
      <c r="P45" s="19">
        <v>3370.9569999999999</v>
      </c>
      <c r="Q45" s="19">
        <v>3365.32</v>
      </c>
      <c r="R45" s="19">
        <v>3019.75</v>
      </c>
      <c r="S45" s="19">
        <v>3014.4929999999999</v>
      </c>
      <c r="T45" s="81">
        <v>3009.165</v>
      </c>
      <c r="U45" s="81">
        <v>3003.8090000000002</v>
      </c>
      <c r="V45" s="81">
        <v>2998.4050000000002</v>
      </c>
      <c r="W45" s="81">
        <v>2998.6309999999999</v>
      </c>
      <c r="X45" s="81">
        <v>2998.808</v>
      </c>
    </row>
    <row r="46" spans="1:24" x14ac:dyDescent="0.25">
      <c r="A46" s="14" t="s">
        <v>75</v>
      </c>
      <c r="B46" s="15">
        <v>4061.9349999999999</v>
      </c>
      <c r="C46" s="15">
        <v>4120.027</v>
      </c>
      <c r="D46" s="15">
        <v>4056.625</v>
      </c>
      <c r="E46" s="15">
        <v>2066.6179999999999</v>
      </c>
      <c r="F46" s="15">
        <v>2020.115</v>
      </c>
      <c r="G46" s="15">
        <v>1978.6289999999999</v>
      </c>
      <c r="H46" s="15">
        <v>1947.838</v>
      </c>
      <c r="I46" s="15">
        <v>1951.3989999999999</v>
      </c>
      <c r="J46" s="15">
        <v>1923.7070000000001</v>
      </c>
      <c r="K46" s="15">
        <v>1951.9659999999999</v>
      </c>
      <c r="L46" s="15">
        <v>8788.5409999999993</v>
      </c>
      <c r="M46" s="15">
        <v>8888.4709999999995</v>
      </c>
      <c r="N46" s="15">
        <v>2228.8530000000001</v>
      </c>
      <c r="O46" s="15">
        <v>2299.1150000000002</v>
      </c>
      <c r="P46" s="15">
        <v>2335.3560000000002</v>
      </c>
      <c r="Q46" s="15">
        <v>2336.5410000000002</v>
      </c>
      <c r="R46" s="15">
        <v>2309.2809999999999</v>
      </c>
      <c r="S46" s="15">
        <v>2340.1590000000001</v>
      </c>
      <c r="T46" s="80">
        <v>406.36</v>
      </c>
      <c r="U46" s="80">
        <v>378.50599999999997</v>
      </c>
      <c r="V46" s="80">
        <v>391.49900000000002</v>
      </c>
      <c r="W46" s="80">
        <v>405.44799999999998</v>
      </c>
      <c r="X46" s="80">
        <v>400.88200000000001</v>
      </c>
    </row>
    <row r="47" spans="1:24" x14ac:dyDescent="0.25">
      <c r="A47" s="20" t="s">
        <v>81</v>
      </c>
      <c r="B47" s="19">
        <v>115.246</v>
      </c>
      <c r="C47" s="19">
        <v>108.23</v>
      </c>
      <c r="D47" s="19">
        <v>100.176</v>
      </c>
      <c r="E47" s="19">
        <v>101.40600000000001</v>
      </c>
      <c r="F47" s="19">
        <v>70.757000000000005</v>
      </c>
      <c r="G47" s="19">
        <v>68.555999999999997</v>
      </c>
      <c r="H47" s="19">
        <v>56.927</v>
      </c>
      <c r="I47" s="19">
        <v>54.045000000000002</v>
      </c>
      <c r="J47" s="19">
        <v>34.863999999999997</v>
      </c>
      <c r="K47" s="19">
        <v>22.207999999999998</v>
      </c>
      <c r="L47" s="19">
        <v>9.2710000000000008</v>
      </c>
      <c r="M47" s="19">
        <v>7.9180000000000001</v>
      </c>
      <c r="N47" s="19">
        <v>25.963999999999999</v>
      </c>
      <c r="O47" s="19">
        <v>7.8490000000000002</v>
      </c>
      <c r="P47" s="19">
        <v>6.1879999999999997</v>
      </c>
      <c r="Q47" s="19">
        <v>6.1879999999999997</v>
      </c>
      <c r="R47" s="19">
        <v>0</v>
      </c>
      <c r="S47" s="75">
        <v>0</v>
      </c>
      <c r="T47" s="82">
        <v>0</v>
      </c>
      <c r="U47" s="82">
        <v>0</v>
      </c>
      <c r="V47" s="82">
        <v>0</v>
      </c>
      <c r="W47" s="82">
        <v>0</v>
      </c>
      <c r="X47" s="82">
        <v>0</v>
      </c>
    </row>
    <row r="48" spans="1:24" x14ac:dyDescent="0.25">
      <c r="A48" s="20" t="s">
        <v>82</v>
      </c>
      <c r="B48" s="19">
        <v>1782.1969999999999</v>
      </c>
      <c r="C48" s="19">
        <v>1818.952</v>
      </c>
      <c r="D48" s="19">
        <v>1834.2560000000001</v>
      </c>
      <c r="E48" s="19">
        <v>1850.202</v>
      </c>
      <c r="F48" s="19">
        <v>1830.7470000000001</v>
      </c>
      <c r="G48" s="19">
        <v>1809.78</v>
      </c>
      <c r="H48" s="19">
        <v>1801.5820000000001</v>
      </c>
      <c r="I48" s="19">
        <v>1824.6310000000001</v>
      </c>
      <c r="J48" s="19">
        <v>1838.7190000000001</v>
      </c>
      <c r="K48" s="19">
        <v>1871.1010000000001</v>
      </c>
      <c r="L48" s="19">
        <v>1962.3889999999999</v>
      </c>
      <c r="M48" s="19">
        <v>2033.694</v>
      </c>
      <c r="N48" s="19">
        <v>2158.491</v>
      </c>
      <c r="O48" s="19">
        <v>2244.723</v>
      </c>
      <c r="P48" s="19">
        <v>2277.614</v>
      </c>
      <c r="Q48" s="19">
        <v>2276.73</v>
      </c>
      <c r="R48" s="19">
        <v>2239.3919999999998</v>
      </c>
      <c r="S48" s="19">
        <v>2263.634</v>
      </c>
      <c r="T48" s="82">
        <v>326.024</v>
      </c>
      <c r="U48" s="82">
        <v>324.35899999999998</v>
      </c>
      <c r="V48" s="82">
        <v>326.22899999999998</v>
      </c>
      <c r="W48" s="82">
        <v>333.786</v>
      </c>
      <c r="X48" s="82">
        <v>315.40899999999999</v>
      </c>
    </row>
    <row r="49" spans="1:24" x14ac:dyDescent="0.25">
      <c r="A49" s="20" t="s">
        <v>196</v>
      </c>
      <c r="B49" s="19">
        <v>2000.5070000000001</v>
      </c>
      <c r="C49" s="19">
        <v>2192.846</v>
      </c>
      <c r="D49" s="19">
        <v>2122.1930000000002</v>
      </c>
      <c r="E49" s="19">
        <v>0</v>
      </c>
      <c r="F49" s="19">
        <v>0</v>
      </c>
      <c r="G49" s="19">
        <v>0</v>
      </c>
      <c r="H49" s="19">
        <v>0</v>
      </c>
      <c r="I49" s="19">
        <v>0</v>
      </c>
      <c r="J49" s="19">
        <v>0</v>
      </c>
      <c r="K49" s="19">
        <v>0</v>
      </c>
      <c r="L49" s="19">
        <v>6757.451</v>
      </c>
      <c r="M49" s="19">
        <v>6812.18</v>
      </c>
      <c r="N49" s="19">
        <v>0</v>
      </c>
      <c r="O49" s="19">
        <v>0</v>
      </c>
      <c r="P49" s="19">
        <v>0</v>
      </c>
      <c r="Q49" s="19">
        <v>0</v>
      </c>
      <c r="R49" s="19">
        <v>0</v>
      </c>
      <c r="S49" s="19">
        <v>0</v>
      </c>
      <c r="T49" s="81">
        <v>0</v>
      </c>
      <c r="U49" s="81">
        <v>0</v>
      </c>
      <c r="V49" s="81">
        <v>0</v>
      </c>
      <c r="W49" s="81">
        <v>0</v>
      </c>
      <c r="X49" s="81">
        <v>0</v>
      </c>
    </row>
    <row r="50" spans="1:24" x14ac:dyDescent="0.25">
      <c r="A50" s="20" t="s">
        <v>83</v>
      </c>
      <c r="B50" s="19">
        <v>0.02</v>
      </c>
      <c r="C50" s="19">
        <v>0</v>
      </c>
      <c r="D50" s="19">
        <v>0</v>
      </c>
      <c r="E50" s="19">
        <v>4.1000000000000002E-2</v>
      </c>
      <c r="F50" s="19">
        <v>5.0999999999999997E-2</v>
      </c>
      <c r="G50" s="19">
        <v>5.3999999999999999E-2</v>
      </c>
      <c r="H50" s="19">
        <v>0.06</v>
      </c>
      <c r="I50" s="19">
        <v>6.9000000000000006E-2</v>
      </c>
      <c r="J50" s="19">
        <v>0.104</v>
      </c>
      <c r="K50" s="19">
        <v>0.17</v>
      </c>
      <c r="L50" s="19">
        <v>0.17</v>
      </c>
      <c r="M50" s="19">
        <v>0.17</v>
      </c>
      <c r="N50" s="19">
        <v>0.17</v>
      </c>
      <c r="O50" s="19">
        <v>0.17</v>
      </c>
      <c r="P50" s="19">
        <v>0.17</v>
      </c>
      <c r="Q50" s="19">
        <v>0.17</v>
      </c>
      <c r="R50" s="19">
        <v>0.17</v>
      </c>
      <c r="S50" s="19">
        <v>0.17</v>
      </c>
      <c r="T50" s="81">
        <v>0</v>
      </c>
      <c r="U50" s="81">
        <v>0</v>
      </c>
      <c r="V50" s="81">
        <v>0</v>
      </c>
      <c r="W50" s="81">
        <v>0</v>
      </c>
      <c r="X50" s="81">
        <v>0</v>
      </c>
    </row>
    <row r="51" spans="1:24" x14ac:dyDescent="0.25">
      <c r="A51" s="20" t="s">
        <v>84</v>
      </c>
      <c r="B51" s="19">
        <v>163.965</v>
      </c>
      <c r="C51" s="19">
        <v>0</v>
      </c>
      <c r="D51" s="19">
        <v>0</v>
      </c>
      <c r="E51" s="19">
        <v>114.96899999999999</v>
      </c>
      <c r="F51" s="19">
        <v>118.56</v>
      </c>
      <c r="G51" s="19">
        <v>100.239</v>
      </c>
      <c r="H51" s="19">
        <v>89.269000000000005</v>
      </c>
      <c r="I51" s="19">
        <v>72.653999999999996</v>
      </c>
      <c r="J51" s="19">
        <v>50.02</v>
      </c>
      <c r="K51" s="19">
        <v>58.487000000000002</v>
      </c>
      <c r="L51" s="19">
        <v>59.26</v>
      </c>
      <c r="M51" s="19">
        <v>34.509</v>
      </c>
      <c r="N51" s="19">
        <v>44.228000000000002</v>
      </c>
      <c r="O51" s="19">
        <v>46.372999999999998</v>
      </c>
      <c r="P51" s="19">
        <v>51.384</v>
      </c>
      <c r="Q51" s="19">
        <v>53.453000000000003</v>
      </c>
      <c r="R51" s="19">
        <v>69.718999999999994</v>
      </c>
      <c r="S51" s="19">
        <v>76.355000000000004</v>
      </c>
      <c r="T51" s="81">
        <v>80.335999999999999</v>
      </c>
      <c r="U51" s="81">
        <v>54.146999999999998</v>
      </c>
      <c r="V51" s="81">
        <v>65.27</v>
      </c>
      <c r="W51" s="81">
        <v>71.662000000000006</v>
      </c>
      <c r="X51" s="81">
        <v>85.472999999999999</v>
      </c>
    </row>
    <row r="52" spans="1:24" x14ac:dyDescent="0.25">
      <c r="A52" s="9" t="s">
        <v>195</v>
      </c>
      <c r="B52" s="15">
        <v>10891.294</v>
      </c>
      <c r="C52" s="15">
        <v>10963.651</v>
      </c>
      <c r="D52" s="15">
        <v>12282.657999999999</v>
      </c>
      <c r="E52" s="15">
        <v>10462.710999999999</v>
      </c>
      <c r="F52" s="15">
        <v>10347.413</v>
      </c>
      <c r="G52" s="15">
        <v>10886.986999999999</v>
      </c>
      <c r="H52" s="15">
        <v>10993.209000000001</v>
      </c>
      <c r="I52" s="15">
        <v>11079.429</v>
      </c>
      <c r="J52" s="15">
        <v>10827.359</v>
      </c>
      <c r="K52" s="15">
        <v>11106.058999999999</v>
      </c>
      <c r="L52" s="15">
        <v>14591.915999999999</v>
      </c>
      <c r="M52" s="15">
        <v>15006.897999999999</v>
      </c>
      <c r="N52" s="15">
        <v>5611.1549999999997</v>
      </c>
      <c r="O52" s="15">
        <v>5675.7790000000005</v>
      </c>
      <c r="P52" s="15">
        <v>5706.3130000000001</v>
      </c>
      <c r="Q52" s="15">
        <v>5701.8609999999999</v>
      </c>
      <c r="R52" s="15">
        <v>5329.0309999999999</v>
      </c>
      <c r="S52" s="15">
        <v>5354.652</v>
      </c>
      <c r="T52" s="80">
        <v>3415.5250000000001</v>
      </c>
      <c r="U52" s="80">
        <v>3382.3150000000001</v>
      </c>
      <c r="V52" s="80">
        <v>3389.904</v>
      </c>
      <c r="W52" s="80">
        <v>3404.0790000000002</v>
      </c>
      <c r="X52" s="80">
        <v>3399.69</v>
      </c>
    </row>
    <row r="53" spans="1:24" x14ac:dyDescent="0.25">
      <c r="A53" s="22" t="s">
        <v>52</v>
      </c>
      <c r="B53" s="1"/>
      <c r="C53" s="1"/>
      <c r="D53" s="1"/>
      <c r="E53" s="1"/>
      <c r="F53" s="1"/>
      <c r="G53" s="1"/>
      <c r="H53" s="1"/>
      <c r="I53" s="1"/>
      <c r="J53" s="1"/>
      <c r="K53" s="1"/>
      <c r="L53" s="1"/>
      <c r="M53" s="1"/>
      <c r="N53" s="1"/>
      <c r="O53" s="1"/>
      <c r="P53" s="1"/>
      <c r="Q53" s="1"/>
      <c r="R53" s="1"/>
      <c r="S53" s="1"/>
      <c r="T53" s="1"/>
      <c r="U53" s="1"/>
      <c r="V53" s="1"/>
      <c r="W53" s="1"/>
      <c r="X53" s="1"/>
    </row>
    <row r="54" spans="1:24" x14ac:dyDescent="0.25">
      <c r="A54" s="18" t="s">
        <v>85</v>
      </c>
      <c r="B54" s="19">
        <v>5700</v>
      </c>
      <c r="C54" s="19">
        <v>5700</v>
      </c>
      <c r="D54" s="19">
        <v>5700</v>
      </c>
      <c r="E54" s="19">
        <v>5700</v>
      </c>
      <c r="F54" s="19">
        <v>5700</v>
      </c>
      <c r="G54" s="19">
        <v>5700</v>
      </c>
      <c r="H54" s="19">
        <v>5700</v>
      </c>
      <c r="I54" s="19">
        <v>5700</v>
      </c>
      <c r="J54" s="19">
        <v>5700</v>
      </c>
      <c r="K54" s="19">
        <v>5700</v>
      </c>
      <c r="L54" s="19">
        <v>5700</v>
      </c>
      <c r="M54" s="19">
        <v>5700</v>
      </c>
      <c r="N54" s="19">
        <v>5700</v>
      </c>
      <c r="O54" s="19">
        <v>5700</v>
      </c>
      <c r="P54" s="19">
        <v>5700</v>
      </c>
      <c r="Q54" s="19">
        <v>5700</v>
      </c>
      <c r="R54" s="19">
        <v>5700</v>
      </c>
      <c r="S54" s="19">
        <v>5700</v>
      </c>
      <c r="T54" s="81">
        <v>5700</v>
      </c>
      <c r="U54" s="81">
        <v>5700</v>
      </c>
      <c r="V54" s="81">
        <v>5700</v>
      </c>
      <c r="W54" s="81">
        <v>5700</v>
      </c>
      <c r="X54" s="81">
        <v>5700</v>
      </c>
    </row>
    <row r="55" spans="1:24" x14ac:dyDescent="0.25">
      <c r="A55" s="18" t="s">
        <v>86</v>
      </c>
      <c r="B55" s="19">
        <v>71.254999999999995</v>
      </c>
      <c r="C55" s="19">
        <v>74.332999999999998</v>
      </c>
      <c r="D55" s="19">
        <v>79.292000000000002</v>
      </c>
      <c r="E55" s="19">
        <v>74.364000000000004</v>
      </c>
      <c r="F55" s="19">
        <v>65.658000000000001</v>
      </c>
      <c r="G55" s="19">
        <v>61.631999999999998</v>
      </c>
      <c r="H55" s="19">
        <v>65.025000000000006</v>
      </c>
      <c r="I55" s="19">
        <v>64.906999999999996</v>
      </c>
      <c r="J55" s="19">
        <v>67.528999999999996</v>
      </c>
      <c r="K55" s="19">
        <v>65.489999999999995</v>
      </c>
      <c r="L55" s="19">
        <v>68.727999999999994</v>
      </c>
      <c r="M55" s="19">
        <v>71.38</v>
      </c>
      <c r="N55" s="19">
        <v>77.03</v>
      </c>
      <c r="O55" s="19">
        <v>71.436999999999998</v>
      </c>
      <c r="P55" s="19">
        <v>66.733000000000004</v>
      </c>
      <c r="Q55" s="19">
        <v>64.710999999999999</v>
      </c>
      <c r="R55" s="19">
        <v>70.893000000000001</v>
      </c>
      <c r="S55" s="19">
        <v>58.652999999999999</v>
      </c>
      <c r="T55" s="81">
        <v>60.558999999999997</v>
      </c>
      <c r="U55" s="81">
        <v>53.790999999999997</v>
      </c>
      <c r="V55" s="81">
        <v>58.578000000000003</v>
      </c>
      <c r="W55" s="81">
        <v>39.975999999999999</v>
      </c>
      <c r="X55" s="81">
        <v>44.311</v>
      </c>
    </row>
    <row r="56" spans="1:24" x14ac:dyDescent="0.25">
      <c r="A56" s="18" t="s">
        <v>87</v>
      </c>
      <c r="B56" s="19">
        <v>3583.971</v>
      </c>
      <c r="C56" s="19">
        <v>3275.2020000000002</v>
      </c>
      <c r="D56" s="19">
        <v>3346.0880000000002</v>
      </c>
      <c r="E56" s="19">
        <v>3584.0509999999999</v>
      </c>
      <c r="F56" s="19">
        <v>3708.0610000000001</v>
      </c>
      <c r="G56" s="19">
        <v>3818.9540000000002</v>
      </c>
      <c r="H56" s="19">
        <v>3768.9639999999999</v>
      </c>
      <c r="I56" s="19">
        <v>3835.7249999999999</v>
      </c>
      <c r="J56" s="19">
        <v>4031.9059999999999</v>
      </c>
      <c r="K56" s="19">
        <v>4188.018</v>
      </c>
      <c r="L56" s="19">
        <v>4304.7539999999999</v>
      </c>
      <c r="M56" s="19">
        <v>4441.8940000000002</v>
      </c>
      <c r="N56" s="19">
        <v>4542.9889999999996</v>
      </c>
      <c r="O56" s="19">
        <v>4662.4080000000004</v>
      </c>
      <c r="P56" s="19">
        <v>5073.4579999999996</v>
      </c>
      <c r="Q56" s="19">
        <v>5346.348</v>
      </c>
      <c r="R56" s="19">
        <v>5435.3190000000004</v>
      </c>
      <c r="S56" s="19">
        <v>5679.951</v>
      </c>
      <c r="T56" s="81">
        <v>6191.47</v>
      </c>
      <c r="U56" s="81">
        <v>6456.4340000000002</v>
      </c>
      <c r="V56" s="81">
        <v>6757.87</v>
      </c>
      <c r="W56" s="81">
        <v>6657.8789999999999</v>
      </c>
      <c r="X56" s="81">
        <v>6845.5280000000002</v>
      </c>
    </row>
    <row r="57" spans="1:24" x14ac:dyDescent="0.25">
      <c r="A57" s="18" t="s">
        <v>88</v>
      </c>
      <c r="B57" s="19">
        <v>59.622</v>
      </c>
      <c r="C57" s="19">
        <v>49.128999999999998</v>
      </c>
      <c r="D57" s="19">
        <v>61.853000000000002</v>
      </c>
      <c r="E57" s="19">
        <v>-4.0890000000000004</v>
      </c>
      <c r="F57" s="19">
        <v>12.715999999999999</v>
      </c>
      <c r="G57" s="19">
        <v>-246.50800000000001</v>
      </c>
      <c r="H57" s="19">
        <v>-311.27</v>
      </c>
      <c r="I57" s="19">
        <v>-359.916</v>
      </c>
      <c r="J57" s="19">
        <v>-223.76599999999999</v>
      </c>
      <c r="K57" s="19">
        <v>-359.45699999999999</v>
      </c>
      <c r="L57" s="19">
        <v>-165.23099999999999</v>
      </c>
      <c r="M57" s="19">
        <v>-290.58199999999999</v>
      </c>
      <c r="N57" s="19">
        <v>-330.85199999999998</v>
      </c>
      <c r="O57" s="19">
        <v>-177.017</v>
      </c>
      <c r="P57" s="19">
        <v>-167.88900000000001</v>
      </c>
      <c r="Q57" s="19">
        <v>-164.57300000000001</v>
      </c>
      <c r="R57" s="19">
        <v>-164.03</v>
      </c>
      <c r="S57" s="19">
        <v>-164.14599999999999</v>
      </c>
      <c r="T57" s="81">
        <v>-164.36099999999999</v>
      </c>
      <c r="U57" s="81">
        <v>-164.22</v>
      </c>
      <c r="V57" s="81">
        <v>-162.65600000000001</v>
      </c>
      <c r="W57" s="81">
        <v>-162.869</v>
      </c>
      <c r="X57" s="81">
        <v>-162.547</v>
      </c>
    </row>
    <row r="58" spans="1:24" x14ac:dyDescent="0.25">
      <c r="A58" s="18" t="s">
        <v>89</v>
      </c>
      <c r="B58" s="19">
        <v>-50.578000000000003</v>
      </c>
      <c r="C58" s="19">
        <v>-58.533999999999999</v>
      </c>
      <c r="D58" s="19">
        <v>-55.201000000000001</v>
      </c>
      <c r="E58" s="19">
        <v>-56.372</v>
      </c>
      <c r="F58" s="19">
        <v>-56.198</v>
      </c>
      <c r="G58" s="19">
        <v>-76.831999999999994</v>
      </c>
      <c r="H58" s="19">
        <v>-76.804000000000002</v>
      </c>
      <c r="I58" s="19">
        <v>-84.814999999999998</v>
      </c>
      <c r="J58" s="19">
        <v>-84.814999999999998</v>
      </c>
      <c r="K58" s="19">
        <v>-77.111999999999995</v>
      </c>
      <c r="L58" s="19">
        <v>-100.968</v>
      </c>
      <c r="M58" s="19">
        <v>-98.578000000000003</v>
      </c>
      <c r="N58" s="19">
        <v>-98.578000000000003</v>
      </c>
      <c r="O58" s="19">
        <v>-86.451999999999998</v>
      </c>
      <c r="P58" s="19">
        <v>-122.309</v>
      </c>
      <c r="Q58" s="19">
        <v>-113.986</v>
      </c>
      <c r="R58" s="19">
        <v>-113.605</v>
      </c>
      <c r="S58" s="19">
        <v>-93.003</v>
      </c>
      <c r="T58" s="81">
        <v>-112.125</v>
      </c>
      <c r="U58" s="81">
        <v>-97.36</v>
      </c>
      <c r="V58" s="81">
        <v>-94.989000000000004</v>
      </c>
      <c r="W58" s="81">
        <v>-70.453000000000003</v>
      </c>
      <c r="X58" s="81">
        <v>-69.703999999999994</v>
      </c>
    </row>
    <row r="59" spans="1:24" x14ac:dyDescent="0.25">
      <c r="A59" s="18" t="s">
        <v>90</v>
      </c>
      <c r="B59" s="19"/>
      <c r="C59" s="19"/>
      <c r="D59" s="19"/>
      <c r="E59" s="19"/>
      <c r="F59" s="19"/>
      <c r="G59" s="19"/>
      <c r="H59" s="19"/>
      <c r="I59" s="19"/>
      <c r="J59" s="19"/>
      <c r="K59" s="19"/>
      <c r="L59" s="19"/>
      <c r="M59" s="19"/>
      <c r="N59" s="19"/>
      <c r="O59" s="19"/>
      <c r="S59" s="19"/>
      <c r="T59" s="81"/>
      <c r="U59" s="81"/>
      <c r="V59" s="81"/>
      <c r="W59" s="81"/>
      <c r="X59" s="81"/>
    </row>
    <row r="60" spans="1:24" x14ac:dyDescent="0.25">
      <c r="A60" s="18" t="s">
        <v>91</v>
      </c>
      <c r="B60" s="19">
        <v>9364.27</v>
      </c>
      <c r="C60" s="19">
        <v>9040.1299999999992</v>
      </c>
      <c r="D60" s="19">
        <v>9132.0319999999992</v>
      </c>
      <c r="E60" s="19">
        <v>9297.9539999999997</v>
      </c>
      <c r="F60" s="19">
        <v>9430.2369999999992</v>
      </c>
      <c r="G60" s="19">
        <v>9257.2459999999992</v>
      </c>
      <c r="H60" s="19">
        <v>9145.9150000000009</v>
      </c>
      <c r="I60" s="19">
        <v>9155.9009999999998</v>
      </c>
      <c r="J60" s="19">
        <v>9490.8539999999994</v>
      </c>
      <c r="K60" s="19">
        <v>9516.9390000000003</v>
      </c>
      <c r="L60" s="19">
        <v>9807.2829999999994</v>
      </c>
      <c r="M60" s="19">
        <v>9824.1139999999996</v>
      </c>
      <c r="N60" s="19">
        <v>9890.5889999999999</v>
      </c>
      <c r="O60" s="19">
        <v>10170.376</v>
      </c>
      <c r="P60" s="19">
        <v>10549.993</v>
      </c>
      <c r="Q60" s="19">
        <v>10832.5</v>
      </c>
      <c r="R60" s="19">
        <v>10928.576999999999</v>
      </c>
      <c r="S60" s="19">
        <v>11181.455</v>
      </c>
      <c r="T60" s="81">
        <v>11675.543</v>
      </c>
      <c r="U60" s="81">
        <v>11948.645</v>
      </c>
      <c r="V60" s="81">
        <v>12258.803</v>
      </c>
      <c r="W60" s="81">
        <v>12164.532999999999</v>
      </c>
      <c r="X60" s="81">
        <v>12357.588</v>
      </c>
    </row>
    <row r="61" spans="1:24" x14ac:dyDescent="0.25">
      <c r="A61" s="18" t="s">
        <v>92</v>
      </c>
      <c r="B61" s="19">
        <v>3666.0039999999999</v>
      </c>
      <c r="C61" s="19">
        <v>3656.7020000000002</v>
      </c>
      <c r="D61" s="19">
        <v>3659.1</v>
      </c>
      <c r="E61" s="19">
        <v>3658.45</v>
      </c>
      <c r="F61" s="19">
        <v>3672.3429999999998</v>
      </c>
      <c r="G61" s="19">
        <v>3650.8209999999999</v>
      </c>
      <c r="H61" s="19">
        <v>3652.7919999999999</v>
      </c>
      <c r="I61" s="19">
        <v>3645.884</v>
      </c>
      <c r="J61" s="19">
        <v>3114.8580000000002</v>
      </c>
      <c r="K61" s="19">
        <v>3122.096</v>
      </c>
      <c r="L61" s="19">
        <v>3098.0720000000001</v>
      </c>
      <c r="M61" s="19">
        <v>3081.627</v>
      </c>
      <c r="N61" s="19">
        <v>10367.903</v>
      </c>
      <c r="O61" s="19">
        <v>10431.216</v>
      </c>
      <c r="P61" s="19">
        <v>10389.08</v>
      </c>
      <c r="Q61" s="19">
        <v>10257.870000000001</v>
      </c>
      <c r="R61" s="19">
        <v>10193.837</v>
      </c>
      <c r="S61" s="19">
        <v>10275.794</v>
      </c>
      <c r="T61" s="81">
        <v>10194.437</v>
      </c>
      <c r="U61" s="81" t="s">
        <v>210</v>
      </c>
      <c r="V61" s="81">
        <v>10049.499</v>
      </c>
      <c r="W61" s="81">
        <v>8080.0590000000002</v>
      </c>
      <c r="X61" s="81">
        <v>7939.442</v>
      </c>
    </row>
    <row r="62" spans="1:24" x14ac:dyDescent="0.25">
      <c r="A62" s="14" t="s">
        <v>93</v>
      </c>
      <c r="B62" s="15">
        <v>13030.273999999999</v>
      </c>
      <c r="C62" s="15">
        <v>12696.832</v>
      </c>
      <c r="D62" s="15">
        <v>12791.132</v>
      </c>
      <c r="E62" s="15">
        <v>12956.404</v>
      </c>
      <c r="F62" s="15">
        <v>13102.58</v>
      </c>
      <c r="G62" s="15">
        <v>12908.066999999999</v>
      </c>
      <c r="H62" s="15">
        <v>12798.707</v>
      </c>
      <c r="I62" s="15">
        <v>12801.785</v>
      </c>
      <c r="J62" s="15">
        <v>12605.712</v>
      </c>
      <c r="K62" s="15">
        <v>12639.035</v>
      </c>
      <c r="L62" s="15">
        <v>12905.355</v>
      </c>
      <c r="M62" s="15">
        <v>12905.741</v>
      </c>
      <c r="N62" s="15">
        <v>20258.491999999998</v>
      </c>
      <c r="O62" s="15">
        <v>20601.592000000001</v>
      </c>
      <c r="P62" s="15">
        <v>20939.073</v>
      </c>
      <c r="Q62" s="15">
        <v>21090.37</v>
      </c>
      <c r="R62" s="15">
        <v>21122.414000000001</v>
      </c>
      <c r="S62" s="15">
        <v>21457.249</v>
      </c>
      <c r="T62" s="80">
        <v>21869.98</v>
      </c>
      <c r="U62" s="80">
        <f>22193.754</f>
        <v>22193.754000000001</v>
      </c>
      <c r="V62" s="80">
        <f>22308.302</f>
        <v>22308.302</v>
      </c>
      <c r="W62" s="80">
        <v>20244.592000000001</v>
      </c>
      <c r="X62" s="80">
        <v>20297.03</v>
      </c>
    </row>
    <row r="63" spans="1:24" x14ac:dyDescent="0.25">
      <c r="A63" s="14" t="s">
        <v>94</v>
      </c>
      <c r="B63" s="15">
        <v>81107.735000000001</v>
      </c>
      <c r="C63" s="15">
        <v>83166.339000000007</v>
      </c>
      <c r="D63" s="15">
        <v>86768.627999999997</v>
      </c>
      <c r="E63" s="15">
        <v>86994.736999999994</v>
      </c>
      <c r="F63" s="15">
        <v>91784.319000000003</v>
      </c>
      <c r="G63" s="15">
        <v>83807.832999999999</v>
      </c>
      <c r="H63" s="15">
        <v>76891.327999999994</v>
      </c>
      <c r="I63" s="15">
        <v>83732.316999999995</v>
      </c>
      <c r="J63" s="15">
        <v>90530.589000000007</v>
      </c>
      <c r="K63" s="15">
        <v>85060.4</v>
      </c>
      <c r="L63" s="15">
        <v>92087.236000000004</v>
      </c>
      <c r="M63" s="15">
        <v>89708.801000000007</v>
      </c>
      <c r="N63" s="15">
        <v>100422.63499999999</v>
      </c>
      <c r="O63" s="15">
        <v>99279.51</v>
      </c>
      <c r="P63" s="15">
        <v>104977.73299999999</v>
      </c>
      <c r="Q63" s="15">
        <v>103669.917</v>
      </c>
      <c r="R63" s="15">
        <v>110231.201</v>
      </c>
      <c r="S63" s="15">
        <v>100095.27800000001</v>
      </c>
      <c r="T63" s="80">
        <v>96062.434999999998</v>
      </c>
      <c r="U63" s="80">
        <v>97269.25</v>
      </c>
      <c r="V63" s="80">
        <v>108272.4</v>
      </c>
      <c r="W63" s="80">
        <v>103008.747</v>
      </c>
      <c r="X63" s="80">
        <v>100504.481</v>
      </c>
    </row>
    <row r="65" spans="1:1" x14ac:dyDescent="0.25">
      <c r="A65" s="35" t="s">
        <v>135</v>
      </c>
    </row>
  </sheetData>
  <phoneticPr fontId="22" type="noConversion"/>
  <hyperlinks>
    <hyperlink ref="A1" location="Home!A1" display="Home" xr:uid="{00000000-0004-0000-0300-000000000000}"/>
  </hyperlink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00B0F0"/>
  </sheetPr>
  <dimension ref="A1:AA42"/>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A5" sqref="AA5"/>
    </sheetView>
  </sheetViews>
  <sheetFormatPr defaultRowHeight="15" x14ac:dyDescent="0.25"/>
  <cols>
    <col min="1" max="1" width="45.7109375" customWidth="1"/>
    <col min="2" max="17" width="5.7109375" customWidth="1"/>
    <col min="18" max="18" width="5.140625" bestFit="1" customWidth="1"/>
    <col min="19" max="19" width="5.7109375" customWidth="1"/>
    <col min="20" max="24" width="6.28515625" bestFit="1" customWidth="1"/>
    <col min="25" max="27" width="7.42578125" customWidth="1"/>
  </cols>
  <sheetData>
    <row r="1" spans="1:27" ht="37.5" customHeight="1" x14ac:dyDescent="0.25">
      <c r="A1" s="32" t="s">
        <v>2</v>
      </c>
      <c r="B1" s="5"/>
      <c r="C1" s="5"/>
      <c r="D1" s="5"/>
      <c r="E1" s="5"/>
      <c r="F1" s="5"/>
      <c r="G1" s="5"/>
      <c r="H1" s="5"/>
      <c r="I1" s="5"/>
      <c r="J1" s="5"/>
      <c r="K1" s="5"/>
      <c r="L1" s="5"/>
      <c r="M1" s="5"/>
      <c r="N1" s="5"/>
      <c r="O1" s="5"/>
      <c r="P1" s="5"/>
      <c r="Q1" s="5"/>
      <c r="R1" s="5"/>
      <c r="S1" s="5"/>
      <c r="T1" s="58"/>
      <c r="U1" s="58"/>
      <c r="V1" s="58"/>
      <c r="W1" s="58"/>
      <c r="X1" s="58"/>
      <c r="Y1" s="58"/>
      <c r="Z1" s="58"/>
      <c r="AA1" s="58"/>
    </row>
    <row r="2" spans="1:27" ht="14.45" customHeight="1" x14ac:dyDescent="0.3">
      <c r="A2" s="2"/>
      <c r="B2" s="2"/>
      <c r="C2" s="2"/>
      <c r="D2" s="2"/>
      <c r="E2" s="2"/>
      <c r="F2" s="2"/>
      <c r="G2" s="2"/>
      <c r="H2" s="2"/>
      <c r="I2" s="2"/>
      <c r="J2" s="2"/>
      <c r="K2" s="2"/>
      <c r="L2" s="2"/>
      <c r="M2" s="2"/>
      <c r="N2" s="2"/>
      <c r="O2" s="2"/>
      <c r="P2" s="2"/>
      <c r="Q2" s="2"/>
      <c r="R2" s="2"/>
      <c r="T2" s="2"/>
      <c r="U2" s="2"/>
      <c r="V2" s="2"/>
      <c r="W2" s="2"/>
      <c r="X2" s="2"/>
    </row>
    <row r="3" spans="1:27" ht="14.45" hidden="1" customHeight="1" x14ac:dyDescent="0.3">
      <c r="A3" s="3" t="s">
        <v>131</v>
      </c>
      <c r="B3" s="2"/>
      <c r="C3" s="2"/>
      <c r="D3" s="2"/>
      <c r="E3" s="13"/>
      <c r="F3" s="2"/>
      <c r="G3" s="2"/>
      <c r="H3" s="2"/>
      <c r="I3" s="2"/>
      <c r="J3" s="2"/>
      <c r="K3" s="2"/>
      <c r="L3" s="2"/>
      <c r="M3" s="2"/>
      <c r="N3" s="2"/>
      <c r="O3" s="2"/>
      <c r="P3" s="2"/>
      <c r="Q3" s="2"/>
      <c r="R3" s="2"/>
      <c r="T3" s="2"/>
      <c r="U3" s="2"/>
      <c r="V3" s="2"/>
      <c r="W3" s="2"/>
      <c r="X3" s="2"/>
    </row>
    <row r="4" spans="1:27" ht="14.45" hidden="1" customHeight="1" x14ac:dyDescent="0.3">
      <c r="A4" s="2"/>
      <c r="B4" s="13"/>
      <c r="C4" s="13"/>
      <c r="D4" s="13"/>
      <c r="E4" s="13"/>
      <c r="F4" s="6"/>
      <c r="G4" s="6"/>
      <c r="H4" s="2"/>
      <c r="I4" s="2"/>
      <c r="J4" s="2"/>
      <c r="K4" s="2"/>
      <c r="L4" s="2"/>
      <c r="M4" s="2"/>
      <c r="N4" s="2"/>
      <c r="O4" s="2"/>
      <c r="P4" s="2"/>
      <c r="Q4" s="2"/>
      <c r="R4" s="2"/>
      <c r="T4" s="2"/>
      <c r="U4" s="2"/>
      <c r="V4" s="2"/>
      <c r="W4" s="2"/>
      <c r="X4" s="2"/>
    </row>
    <row r="5" spans="1:27" ht="14.45" customHeight="1" x14ac:dyDescent="0.25">
      <c r="A5" s="17" t="s">
        <v>188</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row>
    <row r="6" spans="1:27" x14ac:dyDescent="0.2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c r="X6" s="78">
        <v>2962</v>
      </c>
      <c r="Y6" s="78">
        <v>3137.9</v>
      </c>
      <c r="Z6" s="78">
        <v>2900.7</v>
      </c>
      <c r="AA6" s="78">
        <v>2805.5</v>
      </c>
    </row>
    <row r="7" spans="1:27" x14ac:dyDescent="0.2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c r="X7" s="87">
        <v>-343</v>
      </c>
      <c r="Y7" s="87">
        <v>-367.7</v>
      </c>
      <c r="Z7" s="87">
        <v>-337.5</v>
      </c>
      <c r="AA7" s="87">
        <v>-326.39999999999998</v>
      </c>
    </row>
    <row r="8" spans="1:27" x14ac:dyDescent="0.2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c r="X8" s="78">
        <v>2619</v>
      </c>
      <c r="Y8" s="78">
        <v>2770.2000000000003</v>
      </c>
      <c r="Z8" s="78">
        <v>2563.1999999999998</v>
      </c>
      <c r="AA8" s="78">
        <v>2479.1</v>
      </c>
    </row>
    <row r="9" spans="1:27" x14ac:dyDescent="0.2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c r="X9" s="80">
        <f t="shared" ref="X9:Y9" si="2">SUM(X10:X11)</f>
        <v>-1372.4</v>
      </c>
      <c r="Y9" s="80">
        <f t="shared" si="2"/>
        <v>-1432.2</v>
      </c>
      <c r="Z9" s="80">
        <f t="shared" ref="Z9" si="3">SUM(Z10:Z11)</f>
        <v>-1411.2</v>
      </c>
      <c r="AA9" s="80">
        <f t="shared" ref="AA9" si="4">SUM(AA10:AA11)</f>
        <v>-1437.3</v>
      </c>
    </row>
    <row r="10" spans="1:27" x14ac:dyDescent="0.2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c r="X10" s="87">
        <v>-1150</v>
      </c>
      <c r="Y10" s="87">
        <v>-1212.4000000000001</v>
      </c>
      <c r="Z10" s="87">
        <v>-1195.1000000000001</v>
      </c>
      <c r="AA10" s="87">
        <v>-1219.5</v>
      </c>
    </row>
    <row r="11" spans="1:27" x14ac:dyDescent="0.2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c r="X11" s="8">
        <v>-222.4</v>
      </c>
      <c r="Y11" s="87">
        <v>-219.8</v>
      </c>
      <c r="Z11" s="87">
        <v>-216.1</v>
      </c>
      <c r="AA11" s="87">
        <v>-217.8</v>
      </c>
    </row>
    <row r="12" spans="1:27" x14ac:dyDescent="0.2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Z12" si="5">R8+R9</f>
        <v>913.89999999999986</v>
      </c>
      <c r="S12" s="12">
        <f t="shared" si="5"/>
        <v>1074.7000000000003</v>
      </c>
      <c r="T12" s="12">
        <f t="shared" si="5"/>
        <v>1168.9000000000003</v>
      </c>
      <c r="U12" s="12">
        <f t="shared" si="5"/>
        <v>1267</v>
      </c>
      <c r="V12" s="12">
        <f t="shared" si="5"/>
        <v>1160.8999999999996</v>
      </c>
      <c r="W12" s="78">
        <f t="shared" si="5"/>
        <v>1246</v>
      </c>
      <c r="X12" s="78">
        <f t="shared" si="5"/>
        <v>1246.5999999999999</v>
      </c>
      <c r="Y12" s="78">
        <f t="shared" si="5"/>
        <v>1338.0000000000002</v>
      </c>
      <c r="Z12" s="78">
        <f t="shared" si="5"/>
        <v>1151.9999999999998</v>
      </c>
      <c r="AA12" s="78">
        <f>AA8+AA9</f>
        <v>1041.8</v>
      </c>
    </row>
    <row r="13" spans="1:27" x14ac:dyDescent="0.2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T13" si="6">SUM(N14:N17)</f>
        <v>-357.8</v>
      </c>
      <c r="O13" s="15">
        <f t="shared" si="6"/>
        <v>-478</v>
      </c>
      <c r="P13" s="15">
        <f t="shared" si="6"/>
        <v>-442.40000000000003</v>
      </c>
      <c r="Q13" s="15">
        <f t="shared" si="6"/>
        <v>-507.09999999999997</v>
      </c>
      <c r="R13" s="15">
        <f t="shared" si="6"/>
        <v>-462.9</v>
      </c>
      <c r="S13" s="15">
        <f t="shared" si="6"/>
        <v>-129.19999999999999</v>
      </c>
      <c r="T13" s="15">
        <f t="shared" si="6"/>
        <v>-393.59999999999997</v>
      </c>
      <c r="U13" s="15">
        <f t="shared" ref="U13:W13" si="7">SUM(U14:U17)</f>
        <v>-586.1</v>
      </c>
      <c r="V13" s="15">
        <f t="shared" si="7"/>
        <v>-399.40000000000003</v>
      </c>
      <c r="W13" s="80">
        <f t="shared" si="7"/>
        <v>-44.499999999999943</v>
      </c>
      <c r="X13" s="80">
        <f>SUM(X14:X17)</f>
        <v>-477.7</v>
      </c>
      <c r="Y13" s="80">
        <f t="shared" ref="Y13" si="8">SUM(Y14:Y17)</f>
        <v>-558.20000000000005</v>
      </c>
      <c r="Z13" s="80">
        <f t="shared" ref="Z13" si="9">SUM(Z14:Z17)</f>
        <v>-621.4</v>
      </c>
      <c r="AA13" s="80">
        <f t="shared" ref="AA13" si="10">SUM(AA14:AA17)</f>
        <v>-532.6</v>
      </c>
    </row>
    <row r="14" spans="1:27" x14ac:dyDescent="0.2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c r="X14" s="87">
        <v>-306.2</v>
      </c>
      <c r="Y14" s="87">
        <v>-356.8</v>
      </c>
      <c r="Z14" s="87">
        <v>-362.9</v>
      </c>
      <c r="AA14" s="87">
        <v>-336.8</v>
      </c>
    </row>
    <row r="15" spans="1:27" x14ac:dyDescent="0.2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c r="X15" s="87">
        <v>-87</v>
      </c>
      <c r="Y15" s="87">
        <v>-111.5</v>
      </c>
      <c r="Z15" s="87">
        <v>-101.3</v>
      </c>
      <c r="AA15" s="87">
        <v>-102.80000000000001</v>
      </c>
    </row>
    <row r="16" spans="1:27" x14ac:dyDescent="0.2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c r="X16" s="87">
        <v>-50.1</v>
      </c>
      <c r="Y16" s="87">
        <v>-41.5</v>
      </c>
      <c r="Z16" s="87">
        <v>-33.1</v>
      </c>
      <c r="AA16" s="87">
        <v>-43.8</v>
      </c>
    </row>
    <row r="17" spans="1:27" x14ac:dyDescent="0.2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v>-7.7</v>
      </c>
      <c r="O17" s="8">
        <v>-121.7</v>
      </c>
      <c r="P17" s="8">
        <v>-80.8</v>
      </c>
      <c r="Q17" s="8">
        <v>-103</v>
      </c>
      <c r="R17" s="8">
        <v>-54.4</v>
      </c>
      <c r="S17" s="8">
        <v>208.3</v>
      </c>
      <c r="T17" s="8">
        <v>-29.4</v>
      </c>
      <c r="U17" s="8">
        <v>-201.79999999999998</v>
      </c>
      <c r="V17" s="8">
        <v>-62.1</v>
      </c>
      <c r="W17" s="87">
        <v>383.8</v>
      </c>
      <c r="X17" s="87">
        <v>-34.4</v>
      </c>
      <c r="Y17" s="87">
        <v>-48.4</v>
      </c>
      <c r="Z17" s="87">
        <v>-124.1</v>
      </c>
      <c r="AA17" s="87">
        <v>-49.2</v>
      </c>
    </row>
    <row r="18" spans="1:27" x14ac:dyDescent="0.2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c r="X18" s="87">
        <v>-2.2999999999999998</v>
      </c>
      <c r="Y18" s="87">
        <v>-1.9</v>
      </c>
      <c r="Z18" s="87">
        <v>-1.7</v>
      </c>
      <c r="AA18" s="87">
        <v>-1.6</v>
      </c>
    </row>
    <row r="19" spans="1:27" x14ac:dyDescent="0.2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c r="X19" s="87">
        <v>0</v>
      </c>
      <c r="Y19" s="87">
        <v>0</v>
      </c>
      <c r="Z19" s="87">
        <v>0</v>
      </c>
      <c r="AA19" s="87">
        <v>0</v>
      </c>
    </row>
    <row r="20" spans="1:27" x14ac:dyDescent="0.2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L13+L18+L9</f>
        <v>-2700.9</v>
      </c>
      <c r="M20" s="10">
        <f>M13+M18+M9</f>
        <v>-2551</v>
      </c>
      <c r="N20" s="10">
        <v>-2397.3000000000002</v>
      </c>
      <c r="O20" s="10">
        <f t="shared" ref="O20:T20" si="11">O13+O18+O9</f>
        <v>-2491.6999999999998</v>
      </c>
      <c r="P20" s="10">
        <f t="shared" si="11"/>
        <v>-2595.1999999999998</v>
      </c>
      <c r="Q20" s="10">
        <f t="shared" si="11"/>
        <v>-2625.8999999999996</v>
      </c>
      <c r="R20" s="10">
        <f t="shared" si="11"/>
        <v>-2315.9</v>
      </c>
      <c r="S20" s="10">
        <f t="shared" si="11"/>
        <v>-1597.1</v>
      </c>
      <c r="T20" s="10">
        <f t="shared" si="11"/>
        <v>-1863.6999999999998</v>
      </c>
      <c r="U20" s="10">
        <f t="shared" ref="U20:AA20" si="12">U13+U18+U9</f>
        <v>-2075.3000000000002</v>
      </c>
      <c r="V20" s="10">
        <f t="shared" si="12"/>
        <v>-1810.5</v>
      </c>
      <c r="W20" s="88">
        <f t="shared" si="12"/>
        <v>-1442.7</v>
      </c>
      <c r="X20" s="88">
        <f t="shared" si="12"/>
        <v>-1852.4</v>
      </c>
      <c r="Y20" s="88">
        <f t="shared" si="12"/>
        <v>-1992.3000000000002</v>
      </c>
      <c r="Z20" s="88">
        <f t="shared" si="12"/>
        <v>-2034.3000000000002</v>
      </c>
      <c r="AA20" s="88">
        <f t="shared" si="12"/>
        <v>-1971.5</v>
      </c>
    </row>
    <row r="21" spans="1:27" x14ac:dyDescent="0.25">
      <c r="A21" s="11" t="s">
        <v>109</v>
      </c>
      <c r="B21" s="12">
        <f t="shared" ref="B21:J21" si="13">B8+B20+B19</f>
        <v>1003.9674547936255</v>
      </c>
      <c r="C21" s="12">
        <f t="shared" si="13"/>
        <v>910.29999999999984</v>
      </c>
      <c r="D21" s="12">
        <f t="shared" si="13"/>
        <v>912.5999999999998</v>
      </c>
      <c r="E21" s="12">
        <f t="shared" si="13"/>
        <v>852.60000000000014</v>
      </c>
      <c r="F21" s="12">
        <f t="shared" si="13"/>
        <v>592.69999999999982</v>
      </c>
      <c r="G21" s="12">
        <f t="shared" si="13"/>
        <v>519.60000000000014</v>
      </c>
      <c r="H21" s="12">
        <f t="shared" si="13"/>
        <v>440.10000000000019</v>
      </c>
      <c r="I21" s="12">
        <f t="shared" si="13"/>
        <v>354.4000000000002</v>
      </c>
      <c r="J21" s="12">
        <f t="shared" si="13"/>
        <v>256.69999999999948</v>
      </c>
      <c r="K21" s="12">
        <f t="shared" ref="K21:T21" si="14">K8+K20+K19</f>
        <v>-78.800000000000637</v>
      </c>
      <c r="L21" s="12">
        <f t="shared" si="14"/>
        <v>179.7</v>
      </c>
      <c r="M21" s="12">
        <f t="shared" si="14"/>
        <v>472.10000000000025</v>
      </c>
      <c r="N21" s="12">
        <f t="shared" si="14"/>
        <v>325.99999999999972</v>
      </c>
      <c r="O21" s="12">
        <f t="shared" si="14"/>
        <v>320.10000000000036</v>
      </c>
      <c r="P21" s="12">
        <f t="shared" si="14"/>
        <v>414.30000000000018</v>
      </c>
      <c r="Q21" s="12">
        <f t="shared" si="14"/>
        <v>515.60000000000036</v>
      </c>
      <c r="R21" s="12">
        <f t="shared" si="14"/>
        <v>446.29999999999973</v>
      </c>
      <c r="S21" s="12">
        <f t="shared" si="14"/>
        <v>943.10000000000036</v>
      </c>
      <c r="T21" s="12">
        <f t="shared" si="14"/>
        <v>773.00000000000045</v>
      </c>
      <c r="U21" s="12">
        <f t="shared" ref="U21:AA21" si="15">U8+U20+U19</f>
        <v>678.69999999999982</v>
      </c>
      <c r="V21" s="12">
        <f t="shared" si="15"/>
        <v>759.29999999999973</v>
      </c>
      <c r="W21" s="78">
        <f t="shared" si="15"/>
        <v>1199.3</v>
      </c>
      <c r="X21" s="78">
        <f t="shared" si="15"/>
        <v>766.59999999999991</v>
      </c>
      <c r="Y21" s="78">
        <f t="shared" si="15"/>
        <v>777.90000000000009</v>
      </c>
      <c r="Z21" s="78">
        <f t="shared" si="15"/>
        <v>528.89999999999964</v>
      </c>
      <c r="AA21" s="78">
        <f t="shared" si="15"/>
        <v>507.59999999999991</v>
      </c>
    </row>
    <row r="22" spans="1:27" x14ac:dyDescent="0.2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v>613.5</v>
      </c>
      <c r="O22" s="8">
        <v>580.79999999999995</v>
      </c>
      <c r="P22" s="8">
        <v>692.8</v>
      </c>
      <c r="Q22" s="8">
        <v>789.5</v>
      </c>
      <c r="R22" s="8">
        <v>711.5</v>
      </c>
      <c r="S22" s="8">
        <v>1183.1999999999998</v>
      </c>
      <c r="T22" s="8">
        <v>1006.1000000000004</v>
      </c>
      <c r="U22" s="8">
        <v>914.7</v>
      </c>
      <c r="V22" s="8">
        <v>994.4</v>
      </c>
      <c r="W22" s="87">
        <v>1430.6</v>
      </c>
      <c r="X22" s="87">
        <v>991.3</v>
      </c>
      <c r="Y22" s="87">
        <f>Y21-Y18-Y11</f>
        <v>999.60000000000014</v>
      </c>
      <c r="Z22" s="87">
        <f>Z21-Z18-Z11</f>
        <v>746.6999999999997</v>
      </c>
      <c r="AA22" s="87">
        <f>AA21-AA18-AA11</f>
        <v>727</v>
      </c>
    </row>
    <row r="23" spans="1:27" x14ac:dyDescent="0.25">
      <c r="A23" s="7" t="s">
        <v>110</v>
      </c>
      <c r="B23" s="34">
        <f t="shared" ref="B23:Q23" si="16">B22/B8</f>
        <v>0.44628089153910994</v>
      </c>
      <c r="C23" s="34">
        <f t="shared" si="16"/>
        <v>0.39189696990400702</v>
      </c>
      <c r="D23" s="34">
        <f t="shared" si="16"/>
        <v>0.38919083144853667</v>
      </c>
      <c r="E23" s="34">
        <f t="shared" si="16"/>
        <v>0.36342807809802108</v>
      </c>
      <c r="F23" s="34">
        <f t="shared" si="16"/>
        <v>0.29861937204859235</v>
      </c>
      <c r="G23" s="34">
        <f t="shared" si="16"/>
        <v>0.27774802756060119</v>
      </c>
      <c r="H23" s="34">
        <f t="shared" si="16"/>
        <v>0.25833630846126382</v>
      </c>
      <c r="I23" s="34">
        <f t="shared" si="16"/>
        <v>0.22236029016657716</v>
      </c>
      <c r="J23" s="34">
        <f t="shared" si="16"/>
        <v>0.20269172348016537</v>
      </c>
      <c r="K23" s="34">
        <f t="shared" si="16"/>
        <v>9.6404228398840858E-2</v>
      </c>
      <c r="L23" s="34">
        <f t="shared" si="16"/>
        <v>0.16652789342214822</v>
      </c>
      <c r="M23" s="34">
        <f t="shared" si="16"/>
        <v>0.25414364640883974</v>
      </c>
      <c r="N23" s="34">
        <f t="shared" si="16"/>
        <v>0.22533607580988763</v>
      </c>
      <c r="O23" s="34">
        <f t="shared" si="16"/>
        <v>0.20655807667686177</v>
      </c>
      <c r="P23" s="34">
        <f t="shared" si="16"/>
        <v>0.2302043528825386</v>
      </c>
      <c r="Q23" s="34">
        <f t="shared" si="16"/>
        <v>0.2513130670062072</v>
      </c>
      <c r="R23" s="34">
        <v>0.25800000000000001</v>
      </c>
      <c r="S23" s="34">
        <v>0.46579009526808901</v>
      </c>
      <c r="T23" s="34">
        <f t="shared" ref="T23:Y23" si="17">T22/T8</f>
        <v>0.38157545416619271</v>
      </c>
      <c r="U23" s="34">
        <f t="shared" si="17"/>
        <v>0.33213507625272332</v>
      </c>
      <c r="V23" s="34">
        <f t="shared" si="17"/>
        <v>0.38695618336057286</v>
      </c>
      <c r="W23" s="89">
        <f t="shared" si="17"/>
        <v>0.54148372445117332</v>
      </c>
      <c r="X23" s="89">
        <f t="shared" si="17"/>
        <v>0.3785032455135548</v>
      </c>
      <c r="Y23" s="89">
        <f t="shared" si="17"/>
        <v>0.36084037253627899</v>
      </c>
      <c r="Z23" s="89">
        <f>Z22/Z8</f>
        <v>0.29131554307116098</v>
      </c>
      <c r="AA23" s="89">
        <f>AA22/AA8</f>
        <v>0.29325158323585171</v>
      </c>
    </row>
    <row r="24" spans="1:27" x14ac:dyDescent="0.2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v>34.79999999999999</v>
      </c>
      <c r="O24" s="15">
        <v>-15.799999999999978</v>
      </c>
      <c r="P24" s="15">
        <v>-32.299999999999997</v>
      </c>
      <c r="Q24" s="15">
        <v>-61.300000000000026</v>
      </c>
      <c r="R24" s="15">
        <f t="shared" ref="R24:W24" si="18">SUM(R25:R28)</f>
        <v>-83.199999999999989</v>
      </c>
      <c r="S24" s="15">
        <f t="shared" si="18"/>
        <v>-99.8</v>
      </c>
      <c r="T24" s="15">
        <f t="shared" si="18"/>
        <v>-104.4</v>
      </c>
      <c r="U24" s="15">
        <f t="shared" si="18"/>
        <v>-96.999999999999957</v>
      </c>
      <c r="V24" s="15">
        <f t="shared" si="18"/>
        <v>-70.599999999999952</v>
      </c>
      <c r="W24" s="80">
        <f t="shared" si="18"/>
        <v>-49.300000000000068</v>
      </c>
      <c r="X24" s="80">
        <f>SUM(X25:X28)</f>
        <v>-38</v>
      </c>
      <c r="Y24" s="80">
        <f t="shared" ref="Y24:AA24" si="19">SUM(Y25:Y28)</f>
        <v>4.9000000000000341</v>
      </c>
      <c r="Z24" s="80">
        <f t="shared" si="19"/>
        <v>37.499999999999979</v>
      </c>
      <c r="AA24" s="80">
        <f t="shared" si="19"/>
        <v>86.3</v>
      </c>
    </row>
    <row r="25" spans="1:27" x14ac:dyDescent="0.2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38.799999999999997</v>
      </c>
      <c r="O25" s="8">
        <v>84</v>
      </c>
      <c r="P25" s="8">
        <v>95</v>
      </c>
      <c r="Q25" s="8">
        <v>106.7</v>
      </c>
      <c r="R25" s="8">
        <v>121.8</v>
      </c>
      <c r="S25" s="8">
        <v>81.099999999999994</v>
      </c>
      <c r="T25" s="8">
        <v>90.1</v>
      </c>
      <c r="U25" s="8">
        <v>174.5</v>
      </c>
      <c r="V25" s="8">
        <v>99.3</v>
      </c>
      <c r="W25" s="87">
        <v>82.4</v>
      </c>
      <c r="X25" s="87">
        <v>67.099999999999994</v>
      </c>
      <c r="Y25" s="87">
        <v>83.2</v>
      </c>
      <c r="Z25" s="87">
        <v>71.099999999999994</v>
      </c>
      <c r="AA25" s="87">
        <v>49.7</v>
      </c>
    </row>
    <row r="26" spans="1:27" x14ac:dyDescent="0.2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c r="X26" s="87">
        <v>-542.1</v>
      </c>
      <c r="Y26" s="87">
        <v>-454.9</v>
      </c>
      <c r="Z26" s="87">
        <v>-402.2</v>
      </c>
      <c r="AA26" s="87">
        <v>-277.3</v>
      </c>
    </row>
    <row r="27" spans="1:27" x14ac:dyDescent="0.2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c r="Z27" s="87">
        <v>372</v>
      </c>
      <c r="AA27" s="87">
        <v>315.60000000000002</v>
      </c>
    </row>
    <row r="28" spans="1:27" x14ac:dyDescent="0.2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c r="X28" s="87">
        <v>-5</v>
      </c>
      <c r="Y28" s="87">
        <v>-8</v>
      </c>
      <c r="Z28" s="87">
        <v>-3.4</v>
      </c>
      <c r="AA28" s="87">
        <v>-1.7</v>
      </c>
    </row>
    <row r="29" spans="1:27" x14ac:dyDescent="0.2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v>360.79999999999984</v>
      </c>
      <c r="O29" s="12">
        <v>304.30000000000018</v>
      </c>
      <c r="P29" s="12">
        <v>381.9</v>
      </c>
      <c r="Q29" s="12">
        <v>454.3</v>
      </c>
      <c r="R29" s="12">
        <f t="shared" ref="R29:AA29" si="20">R21+R24</f>
        <v>363.09999999999974</v>
      </c>
      <c r="S29" s="12">
        <f t="shared" si="20"/>
        <v>843.30000000000041</v>
      </c>
      <c r="T29" s="12">
        <f t="shared" si="20"/>
        <v>668.60000000000048</v>
      </c>
      <c r="U29" s="12">
        <f t="shared" si="20"/>
        <v>581.69999999999982</v>
      </c>
      <c r="V29" s="12">
        <f t="shared" si="20"/>
        <v>688.69999999999982</v>
      </c>
      <c r="W29" s="78">
        <f t="shared" si="20"/>
        <v>1150</v>
      </c>
      <c r="X29" s="78">
        <f t="shared" si="20"/>
        <v>728.59999999999991</v>
      </c>
      <c r="Y29" s="78">
        <f t="shared" si="20"/>
        <v>782.80000000000018</v>
      </c>
      <c r="Z29" s="78">
        <f t="shared" si="20"/>
        <v>566.39999999999964</v>
      </c>
      <c r="AA29" s="78">
        <f t="shared" si="20"/>
        <v>593.89999999999986</v>
      </c>
    </row>
    <row r="30" spans="1:27" x14ac:dyDescent="0.2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v>-95.6</v>
      </c>
      <c r="O30" s="15">
        <v>-82.8</v>
      </c>
      <c r="P30" s="15">
        <v>-115.2</v>
      </c>
      <c r="Q30" s="15">
        <v>-49.3</v>
      </c>
      <c r="R30" s="15">
        <f t="shared" ref="R30:W30" si="21">SUM(R31:R32)</f>
        <v>-115.2</v>
      </c>
      <c r="S30" s="15">
        <f t="shared" si="21"/>
        <v>-134.60000000000002</v>
      </c>
      <c r="T30" s="15">
        <f t="shared" si="21"/>
        <v>-169</v>
      </c>
      <c r="U30" s="15">
        <f t="shared" si="21"/>
        <v>-165.10000000000002</v>
      </c>
      <c r="V30" s="15">
        <f t="shared" si="21"/>
        <v>-163.30000000000001</v>
      </c>
      <c r="W30" s="80">
        <f t="shared" si="21"/>
        <v>-325</v>
      </c>
      <c r="X30" s="80">
        <f t="shared" ref="X30" si="22">SUM(X31:X32)</f>
        <v>-186.10000000000002</v>
      </c>
      <c r="Y30" s="80">
        <f t="shared" ref="Y30:AA30" si="23">SUM(Y31:Y32)</f>
        <v>-207.5</v>
      </c>
      <c r="Z30" s="80">
        <f t="shared" si="23"/>
        <v>12.199999999999989</v>
      </c>
      <c r="AA30" s="80">
        <f t="shared" si="23"/>
        <v>-133.80000000000001</v>
      </c>
    </row>
    <row r="31" spans="1:27" x14ac:dyDescent="0.25">
      <c r="A31" s="16" t="s">
        <v>53</v>
      </c>
      <c r="B31" s="8">
        <v>-327.96662078008558</v>
      </c>
      <c r="C31" s="8">
        <v>-260.7</v>
      </c>
      <c r="D31" s="8">
        <v>-439</v>
      </c>
      <c r="E31" s="8">
        <v>-366.7</v>
      </c>
      <c r="F31" s="8">
        <v>-281.89999999999998</v>
      </c>
      <c r="G31" s="8">
        <v>-169.8</v>
      </c>
      <c r="H31" s="8">
        <v>-149.4</v>
      </c>
      <c r="I31" s="8">
        <v>-177.9</v>
      </c>
      <c r="J31" s="8">
        <v>-52.9</v>
      </c>
      <c r="K31" s="8">
        <v>-38.200000000000003</v>
      </c>
      <c r="L31" s="8">
        <v>-159.5</v>
      </c>
      <c r="M31" s="8">
        <v>-147.1</v>
      </c>
      <c r="N31" s="8">
        <v>-73.2</v>
      </c>
      <c r="O31" s="8">
        <v>-129.6</v>
      </c>
      <c r="P31" s="8">
        <v>-186.8</v>
      </c>
      <c r="Q31" s="8">
        <v>-89.7</v>
      </c>
      <c r="R31" s="8">
        <v>-176.4</v>
      </c>
      <c r="S31" s="8">
        <v>-181.3</v>
      </c>
      <c r="T31" s="8">
        <v>-159.4</v>
      </c>
      <c r="U31" s="8">
        <v>-167.3</v>
      </c>
      <c r="V31" s="8">
        <v>-200.1</v>
      </c>
      <c r="W31" s="87">
        <v>-110.6</v>
      </c>
      <c r="X31" s="87">
        <v>-136.80000000000001</v>
      </c>
      <c r="Y31" s="87">
        <v>-199.7</v>
      </c>
      <c r="Z31" s="87">
        <v>-137</v>
      </c>
      <c r="AA31" s="87">
        <v>-145.4</v>
      </c>
    </row>
    <row r="32" spans="1:27" x14ac:dyDescent="0.25">
      <c r="A32" s="16" t="s">
        <v>118</v>
      </c>
      <c r="B32" s="8">
        <v>-12.390674987014288</v>
      </c>
      <c r="C32" s="8">
        <v>-24</v>
      </c>
      <c r="D32" s="8">
        <v>102.8</v>
      </c>
      <c r="E32" s="8">
        <v>28.5</v>
      </c>
      <c r="F32" s="8">
        <v>34.1</v>
      </c>
      <c r="G32" s="8">
        <v>-9</v>
      </c>
      <c r="H32" s="8">
        <v>-10.5</v>
      </c>
      <c r="I32" s="8">
        <v>26.9</v>
      </c>
      <c r="J32" s="8">
        <v>-57</v>
      </c>
      <c r="K32" s="8">
        <v>18.2</v>
      </c>
      <c r="L32" s="8">
        <v>94</v>
      </c>
      <c r="M32" s="8">
        <v>23</v>
      </c>
      <c r="N32" s="8">
        <v>-22.4</v>
      </c>
      <c r="O32" s="8">
        <v>46.8</v>
      </c>
      <c r="P32" s="8">
        <v>71.599999999999994</v>
      </c>
      <c r="Q32" s="8">
        <v>40.4</v>
      </c>
      <c r="R32" s="8">
        <v>61.2</v>
      </c>
      <c r="S32" s="8">
        <v>46.7</v>
      </c>
      <c r="T32" s="8">
        <v>-9.6</v>
      </c>
      <c r="U32" s="8">
        <v>2.2000000000000002</v>
      </c>
      <c r="V32" s="8">
        <v>36.799999999999997</v>
      </c>
      <c r="W32" s="87">
        <v>-214.4</v>
      </c>
      <c r="X32" s="87">
        <v>-49.3</v>
      </c>
      <c r="Y32" s="87">
        <v>-7.8</v>
      </c>
      <c r="Z32" s="87">
        <v>149.19999999999999</v>
      </c>
      <c r="AA32" s="87">
        <v>11.600000000000001</v>
      </c>
    </row>
    <row r="33" spans="1:27" x14ac:dyDescent="0.2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v>265.19999999999982</v>
      </c>
      <c r="O33" s="12">
        <v>221.50000000000017</v>
      </c>
      <c r="P33" s="12">
        <v>266.8</v>
      </c>
      <c r="Q33" s="12">
        <v>405</v>
      </c>
      <c r="R33" s="12">
        <f t="shared" ref="R33:W33" si="24">R29+R30</f>
        <v>247.89999999999975</v>
      </c>
      <c r="S33" s="12">
        <f t="shared" si="24"/>
        <v>708.70000000000039</v>
      </c>
      <c r="T33" s="12">
        <f t="shared" si="24"/>
        <v>499.60000000000048</v>
      </c>
      <c r="U33" s="12">
        <f t="shared" si="24"/>
        <v>416.5999999999998</v>
      </c>
      <c r="V33" s="12">
        <f t="shared" si="24"/>
        <v>525.39999999999986</v>
      </c>
      <c r="W33" s="78">
        <f t="shared" si="24"/>
        <v>825</v>
      </c>
      <c r="X33" s="78">
        <v>542.47500000000002</v>
      </c>
      <c r="Y33" s="78">
        <f>Y29+Y30</f>
        <v>575.30000000000018</v>
      </c>
      <c r="Z33" s="78">
        <f>Z29+Z30</f>
        <v>578.59999999999968</v>
      </c>
      <c r="AA33" s="78">
        <f>AA29+AA30</f>
        <v>460.09999999999985</v>
      </c>
    </row>
    <row r="34" spans="1:27" x14ac:dyDescent="0.25">
      <c r="A34" s="7" t="s">
        <v>120</v>
      </c>
      <c r="B34" s="34">
        <f t="shared" ref="B34:Q34" si="25">B33/B8</f>
        <v>0.37548011075087068</v>
      </c>
      <c r="C34" s="34">
        <f t="shared" si="25"/>
        <v>0.23871827281112284</v>
      </c>
      <c r="D34" s="34">
        <f t="shared" si="25"/>
        <v>0.26989163825405937</v>
      </c>
      <c r="E34" s="34">
        <f t="shared" si="25"/>
        <v>0.27022180900517995</v>
      </c>
      <c r="F34" s="34">
        <f t="shared" si="25"/>
        <v>0.21105944270213764</v>
      </c>
      <c r="G34" s="34">
        <f t="shared" si="25"/>
        <v>0.17057584520367006</v>
      </c>
      <c r="H34" s="34">
        <f t="shared" si="25"/>
        <v>0.14391288825419493</v>
      </c>
      <c r="I34" s="34">
        <f t="shared" si="25"/>
        <v>9.6285599140247147E-2</v>
      </c>
      <c r="J34" s="34">
        <f t="shared" si="25"/>
        <v>7.1567346073686755E-2</v>
      </c>
      <c r="K34" s="34">
        <f t="shared" si="25"/>
        <v>-2.4039835108771071E-2</v>
      </c>
      <c r="L34" s="34">
        <f t="shared" si="25"/>
        <v>4.3366638912017759E-2</v>
      </c>
      <c r="M34" s="34">
        <f t="shared" si="25"/>
        <v>0.1200251430839978</v>
      </c>
      <c r="N34" s="34">
        <f t="shared" si="25"/>
        <v>9.740689047234255E-2</v>
      </c>
      <c r="O34" s="34">
        <f t="shared" si="25"/>
        <v>7.8775161818052553E-2</v>
      </c>
      <c r="P34" s="34">
        <f t="shared" si="25"/>
        <v>8.8652600099684342E-2</v>
      </c>
      <c r="Q34" s="34">
        <f t="shared" si="25"/>
        <v>0.12891930606398216</v>
      </c>
      <c r="R34" s="34">
        <f t="shared" ref="R34:AA34" si="26">R33/R8</f>
        <v>8.9747302874520221E-2</v>
      </c>
      <c r="S34" s="34">
        <f t="shared" si="26"/>
        <v>0.27899378001732161</v>
      </c>
      <c r="T34" s="34">
        <f t="shared" si="26"/>
        <v>0.18947927333409201</v>
      </c>
      <c r="U34" s="34">
        <f t="shared" si="26"/>
        <v>0.15127087872185904</v>
      </c>
      <c r="V34" s="34">
        <f t="shared" si="26"/>
        <v>0.20445170830414816</v>
      </c>
      <c r="W34" s="89">
        <f t="shared" si="26"/>
        <v>0.31226343679031038</v>
      </c>
      <c r="X34" s="89">
        <f t="shared" si="26"/>
        <v>0.20713058419243988</v>
      </c>
      <c r="Y34" s="89">
        <f t="shared" si="26"/>
        <v>0.20767453613457518</v>
      </c>
      <c r="Z34" s="89">
        <f t="shared" si="26"/>
        <v>0.2257334581772783</v>
      </c>
      <c r="AA34" s="89">
        <f t="shared" si="26"/>
        <v>0.18559154531886565</v>
      </c>
    </row>
    <row r="35" spans="1:27" x14ac:dyDescent="0.2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v>241.3</v>
      </c>
      <c r="O35" s="12">
        <v>180.4</v>
      </c>
      <c r="P35" s="12">
        <v>211.9</v>
      </c>
      <c r="Q35" s="12">
        <v>336.9</v>
      </c>
      <c r="R35" s="12">
        <v>184.6</v>
      </c>
      <c r="S35" s="12">
        <v>635.29999999999995</v>
      </c>
      <c r="T35" s="12">
        <v>421.7</v>
      </c>
      <c r="U35" s="12">
        <v>328</v>
      </c>
      <c r="V35" s="12">
        <v>440.8</v>
      </c>
      <c r="W35" s="78">
        <v>708.5</v>
      </c>
      <c r="X35" s="78">
        <v>456.7</v>
      </c>
      <c r="Y35" s="78">
        <v>480.8</v>
      </c>
      <c r="Z35" s="78">
        <v>503.1</v>
      </c>
      <c r="AA35" s="78">
        <v>385.60000000000014</v>
      </c>
    </row>
    <row r="36" spans="1:27" x14ac:dyDescent="0.2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116.5</v>
      </c>
      <c r="X36" s="87">
        <v>85.8</v>
      </c>
      <c r="Y36" s="87">
        <v>94.5</v>
      </c>
      <c r="Z36" s="87">
        <v>75.5</v>
      </c>
      <c r="AA36" s="87">
        <v>74.5</v>
      </c>
    </row>
    <row r="37" spans="1:27" x14ac:dyDescent="0.25">
      <c r="A37" s="36"/>
      <c r="B37" s="37"/>
      <c r="C37" s="37"/>
      <c r="D37" s="37"/>
      <c r="E37" s="37"/>
      <c r="F37" s="37"/>
      <c r="G37" s="37"/>
      <c r="H37" s="37"/>
      <c r="I37" s="37"/>
      <c r="J37" s="37"/>
      <c r="K37" s="37"/>
      <c r="L37" s="37"/>
      <c r="M37" s="37"/>
      <c r="N37" s="37"/>
      <c r="O37" s="37"/>
      <c r="P37" s="37"/>
      <c r="Q37" s="37"/>
      <c r="R37" s="37"/>
    </row>
    <row r="38" spans="1:27" x14ac:dyDescent="0.25">
      <c r="A38" s="36" t="s">
        <v>162</v>
      </c>
      <c r="B38" s="37"/>
      <c r="C38" s="37"/>
      <c r="D38" s="37"/>
      <c r="E38" s="46"/>
      <c r="F38" s="37"/>
      <c r="G38" s="46"/>
      <c r="H38" s="37"/>
      <c r="I38" s="37"/>
      <c r="J38" s="37"/>
      <c r="K38" s="37"/>
      <c r="L38" s="37"/>
      <c r="M38" s="37"/>
      <c r="N38" s="48">
        <v>105.5</v>
      </c>
      <c r="O38" s="48"/>
      <c r="P38" s="48"/>
      <c r="Q38" s="48">
        <v>36.700000000000003</v>
      </c>
      <c r="S38" s="37">
        <v>251.9</v>
      </c>
      <c r="T38" s="37">
        <v>0</v>
      </c>
      <c r="U38" s="37">
        <v>-162.09400000000002</v>
      </c>
      <c r="V38" s="37"/>
      <c r="W38" s="90">
        <v>222.52582298430301</v>
      </c>
      <c r="X38" s="90"/>
      <c r="Y38" s="90"/>
      <c r="Z38" s="90"/>
      <c r="AA38" s="90"/>
    </row>
    <row r="39" spans="1:27" x14ac:dyDescent="0.25">
      <c r="A39" s="11" t="s">
        <v>165</v>
      </c>
      <c r="B39" s="49">
        <f t="shared" ref="B39:T39" si="27">B35-B38</f>
        <v>995.65259550109204</v>
      </c>
      <c r="C39" s="49">
        <f t="shared" si="27"/>
        <v>646</v>
      </c>
      <c r="D39" s="49">
        <f t="shared" si="27"/>
        <v>740.8</v>
      </c>
      <c r="E39" s="49">
        <f t="shared" si="27"/>
        <v>757.7</v>
      </c>
      <c r="F39" s="49">
        <f t="shared" si="27"/>
        <v>544.79999999999995</v>
      </c>
      <c r="G39" s="49">
        <f t="shared" si="27"/>
        <v>428.5</v>
      </c>
      <c r="H39" s="49">
        <f t="shared" si="27"/>
        <v>352.9</v>
      </c>
      <c r="I39" s="49">
        <f t="shared" si="27"/>
        <v>221.3</v>
      </c>
      <c r="J39" s="49">
        <f t="shared" si="27"/>
        <v>166.8</v>
      </c>
      <c r="K39" s="49">
        <f t="shared" si="27"/>
        <v>-75.2</v>
      </c>
      <c r="L39" s="49">
        <f t="shared" si="27"/>
        <v>100.4</v>
      </c>
      <c r="M39" s="49">
        <f t="shared" si="27"/>
        <v>298.2</v>
      </c>
      <c r="N39" s="49">
        <f t="shared" si="27"/>
        <v>135.80000000000001</v>
      </c>
      <c r="O39" s="49">
        <f t="shared" si="27"/>
        <v>180.4</v>
      </c>
      <c r="P39" s="49">
        <f t="shared" si="27"/>
        <v>211.9</v>
      </c>
      <c r="Q39" s="49">
        <f t="shared" si="27"/>
        <v>300.2</v>
      </c>
      <c r="R39" s="49">
        <f t="shared" si="27"/>
        <v>184.6</v>
      </c>
      <c r="S39" s="49">
        <f t="shared" si="27"/>
        <v>383.4</v>
      </c>
      <c r="T39" s="49">
        <f t="shared" si="27"/>
        <v>421.7</v>
      </c>
      <c r="U39" s="49">
        <f t="shared" ref="U39:X39" si="28">U35-U38</f>
        <v>490.09400000000005</v>
      </c>
      <c r="V39" s="49">
        <f t="shared" si="28"/>
        <v>440.8</v>
      </c>
      <c r="W39" s="91">
        <f t="shared" si="28"/>
        <v>485.97417701569702</v>
      </c>
      <c r="X39" s="91">
        <f t="shared" si="28"/>
        <v>456.7</v>
      </c>
      <c r="Y39" s="91">
        <f t="shared" ref="Y39:AA39" si="29">Y35+Y38</f>
        <v>480.8</v>
      </c>
      <c r="Z39" s="91">
        <f t="shared" si="29"/>
        <v>503.1</v>
      </c>
      <c r="AA39" s="91">
        <f t="shared" si="29"/>
        <v>385.60000000000014</v>
      </c>
    </row>
    <row r="40" spans="1:27" x14ac:dyDescent="0.25">
      <c r="A40" s="36"/>
      <c r="B40" s="37"/>
      <c r="C40" s="37"/>
      <c r="D40" s="37"/>
      <c r="E40" s="46"/>
      <c r="F40" s="37"/>
      <c r="G40" s="46"/>
      <c r="H40" s="37"/>
      <c r="I40" s="37"/>
      <c r="J40" s="37"/>
      <c r="K40" s="37"/>
      <c r="L40" s="37"/>
      <c r="M40" s="37"/>
      <c r="N40" s="37"/>
    </row>
    <row r="41" spans="1:27" x14ac:dyDescent="0.25">
      <c r="A41" s="35" t="s">
        <v>135</v>
      </c>
    </row>
    <row r="42" spans="1:27" x14ac:dyDescent="0.25">
      <c r="A42" s="35" t="s">
        <v>137</v>
      </c>
    </row>
  </sheetData>
  <phoneticPr fontId="22" type="noConversion"/>
  <hyperlinks>
    <hyperlink ref="A1" location="Home!A1" display="Home" xr:uid="{00000000-0004-0000-04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2E47-0C69-498E-9CE5-2AF90C7BBB51}">
  <sheetPr>
    <tabColor rgb="FF00B0F0"/>
  </sheetPr>
  <dimension ref="A1:AA42"/>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A5" sqref="AA5"/>
    </sheetView>
  </sheetViews>
  <sheetFormatPr defaultRowHeight="15" x14ac:dyDescent="0.25"/>
  <cols>
    <col min="1" max="1" width="45.7109375" customWidth="1"/>
    <col min="2" max="19" width="5.7109375" customWidth="1"/>
    <col min="20" max="21" width="5.140625" bestFit="1" customWidth="1"/>
    <col min="22" max="24" width="6.28515625" bestFit="1" customWidth="1"/>
    <col min="25" max="27" width="7.42578125" customWidth="1"/>
  </cols>
  <sheetData>
    <row r="1" spans="1:27" ht="37.5" customHeight="1" x14ac:dyDescent="0.25">
      <c r="A1" s="32" t="s">
        <v>2</v>
      </c>
      <c r="B1" s="5"/>
      <c r="C1" s="5"/>
      <c r="D1" s="5"/>
      <c r="E1" s="5"/>
      <c r="F1" s="5"/>
      <c r="G1" s="5"/>
      <c r="H1" s="5"/>
      <c r="I1" s="5"/>
      <c r="J1" s="5"/>
      <c r="K1" s="5"/>
      <c r="L1" s="5"/>
      <c r="M1" s="5"/>
      <c r="N1" s="5"/>
      <c r="O1" s="5"/>
      <c r="P1" s="5"/>
      <c r="Q1" s="5"/>
      <c r="R1" s="5"/>
      <c r="S1" s="5"/>
      <c r="T1" s="58"/>
      <c r="U1" s="58"/>
      <c r="V1" s="58"/>
      <c r="W1" s="58"/>
      <c r="X1" s="58"/>
      <c r="Y1" s="58"/>
      <c r="Z1" s="58"/>
      <c r="AA1" s="58"/>
    </row>
    <row r="2" spans="1:27" ht="14.45" customHeight="1" x14ac:dyDescent="0.3">
      <c r="A2" s="2"/>
      <c r="B2" s="2"/>
      <c r="C2" s="2"/>
      <c r="D2" s="2"/>
      <c r="E2" s="2"/>
      <c r="F2" s="2"/>
      <c r="G2" s="2"/>
      <c r="H2" s="2"/>
      <c r="I2" s="2"/>
      <c r="J2" s="2"/>
      <c r="K2" s="2"/>
      <c r="L2" s="2"/>
      <c r="M2" s="2"/>
      <c r="N2" s="2"/>
      <c r="O2" s="2"/>
      <c r="P2" s="2"/>
      <c r="Q2" s="2"/>
      <c r="R2" s="2"/>
      <c r="T2" s="2"/>
      <c r="U2" s="2"/>
      <c r="V2" s="2"/>
      <c r="W2" s="2"/>
      <c r="X2" s="2"/>
    </row>
    <row r="3" spans="1:27" ht="14.45" hidden="1" customHeight="1" x14ac:dyDescent="0.3">
      <c r="A3" s="3" t="s">
        <v>170</v>
      </c>
      <c r="B3" s="2"/>
      <c r="C3" s="2"/>
      <c r="D3" s="2"/>
      <c r="E3" s="13"/>
      <c r="F3" s="2"/>
      <c r="G3" s="2"/>
      <c r="H3" s="2"/>
      <c r="I3" s="2"/>
      <c r="J3" s="2"/>
      <c r="K3" s="2"/>
      <c r="L3" s="2"/>
      <c r="M3" s="2"/>
      <c r="N3" s="2"/>
      <c r="O3" s="2"/>
      <c r="P3" s="2"/>
      <c r="Q3" s="2"/>
      <c r="R3" s="2"/>
      <c r="T3" s="2"/>
      <c r="U3" s="2"/>
      <c r="V3" s="2"/>
      <c r="W3" s="2"/>
      <c r="X3" s="2"/>
    </row>
    <row r="4" spans="1:27" ht="14.45" hidden="1" customHeight="1" x14ac:dyDescent="0.3">
      <c r="A4" s="2"/>
      <c r="B4" s="13"/>
      <c r="C4" s="13"/>
      <c r="D4" s="13"/>
      <c r="E4" s="13"/>
      <c r="F4" s="6"/>
      <c r="G4" s="6"/>
      <c r="H4" s="2"/>
      <c r="I4" s="2"/>
      <c r="J4" s="2"/>
      <c r="K4" s="2"/>
      <c r="L4" s="2"/>
      <c r="M4" s="2"/>
      <c r="N4" s="2"/>
      <c r="O4" s="2"/>
      <c r="P4" s="2"/>
      <c r="Q4" s="2"/>
      <c r="R4" s="2"/>
      <c r="T4" s="2"/>
      <c r="U4" s="2"/>
      <c r="V4" s="2"/>
      <c r="W4" s="2"/>
      <c r="X4" s="2"/>
    </row>
    <row r="5" spans="1:27" ht="14.45" customHeight="1" x14ac:dyDescent="0.25">
      <c r="A5" s="17" t="s">
        <v>187</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row>
    <row r="6" spans="1:27" x14ac:dyDescent="0.2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c r="X6" s="78">
        <v>2962</v>
      </c>
      <c r="Y6" s="78">
        <v>3137.9</v>
      </c>
      <c r="Z6" s="78">
        <v>2900.7</v>
      </c>
      <c r="AA6" s="78">
        <v>2805.5</v>
      </c>
    </row>
    <row r="7" spans="1:27" x14ac:dyDescent="0.2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c r="X7" s="87">
        <v>-343</v>
      </c>
      <c r="Y7" s="87">
        <v>-367.7</v>
      </c>
      <c r="Z7" s="87">
        <v>-337.5</v>
      </c>
      <c r="AA7" s="87">
        <v>-326.39999999999998</v>
      </c>
    </row>
    <row r="8" spans="1:27" x14ac:dyDescent="0.2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c r="X8" s="78">
        <v>2619</v>
      </c>
      <c r="Y8" s="78">
        <v>2770.2000000000003</v>
      </c>
      <c r="Z8" s="78">
        <v>2563.1999999999998</v>
      </c>
      <c r="AA8" s="78">
        <v>2479.1</v>
      </c>
    </row>
    <row r="9" spans="1:27" x14ac:dyDescent="0.2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c r="X9" s="80">
        <f t="shared" ref="X9" si="2">SUM(X10:X11)</f>
        <v>-1372.4</v>
      </c>
      <c r="Y9" s="80">
        <f t="shared" ref="Y9:AA9" si="3">SUM(Y10:Y11)</f>
        <v>-1432.2</v>
      </c>
      <c r="Z9" s="80">
        <f t="shared" si="3"/>
        <v>-1411.2</v>
      </c>
      <c r="AA9" s="80">
        <f t="shared" si="3"/>
        <v>-1437.3</v>
      </c>
    </row>
    <row r="10" spans="1:27" x14ac:dyDescent="0.2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c r="X10" s="87">
        <v>-1150</v>
      </c>
      <c r="Y10" s="87">
        <v>-1212.4000000000001</v>
      </c>
      <c r="Z10" s="87">
        <v>-1195.1000000000001</v>
      </c>
      <c r="AA10" s="87">
        <v>-1219.5</v>
      </c>
    </row>
    <row r="11" spans="1:27" x14ac:dyDescent="0.2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c r="X11" s="87">
        <v>-222.4</v>
      </c>
      <c r="Y11" s="87">
        <v>-219.8</v>
      </c>
      <c r="Z11" s="87">
        <v>-216.1</v>
      </c>
      <c r="AA11" s="87">
        <v>-217.8</v>
      </c>
    </row>
    <row r="12" spans="1:27" x14ac:dyDescent="0.2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AA12" si="4">R8+R9</f>
        <v>913.89999999999986</v>
      </c>
      <c r="S12" s="12">
        <f t="shared" si="4"/>
        <v>1074.7000000000003</v>
      </c>
      <c r="T12" s="12">
        <f t="shared" si="4"/>
        <v>1168.9000000000003</v>
      </c>
      <c r="U12" s="12">
        <f t="shared" si="4"/>
        <v>1267</v>
      </c>
      <c r="V12" s="12">
        <f t="shared" si="4"/>
        <v>1160.8999999999996</v>
      </c>
      <c r="W12" s="78">
        <f t="shared" si="4"/>
        <v>1246</v>
      </c>
      <c r="X12" s="78">
        <f t="shared" si="4"/>
        <v>1246.5999999999999</v>
      </c>
      <c r="Y12" s="78">
        <f t="shared" si="4"/>
        <v>1338.0000000000002</v>
      </c>
      <c r="Z12" s="78">
        <f t="shared" si="4"/>
        <v>1151.9999999999998</v>
      </c>
      <c r="AA12" s="78">
        <f t="shared" si="4"/>
        <v>1041.8</v>
      </c>
    </row>
    <row r="13" spans="1:27" x14ac:dyDescent="0.2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R13" si="5">SUM(N14:N17)</f>
        <v>-503.6</v>
      </c>
      <c r="O13" s="15">
        <f t="shared" si="5"/>
        <v>-478</v>
      </c>
      <c r="P13" s="15">
        <f t="shared" si="5"/>
        <v>-442.40000000000003</v>
      </c>
      <c r="Q13" s="15">
        <f t="shared" si="5"/>
        <v>-518.4</v>
      </c>
      <c r="R13" s="15">
        <f t="shared" si="5"/>
        <v>-462.9</v>
      </c>
      <c r="S13" s="15">
        <f>SUM(S14:S17)</f>
        <v>-397.7</v>
      </c>
      <c r="T13" s="15">
        <f t="shared" ref="T13:U13" si="6">SUM(T14:T17)</f>
        <v>-393.59999999999997</v>
      </c>
      <c r="U13" s="15">
        <f t="shared" si="6"/>
        <v>-408.43400000000003</v>
      </c>
      <c r="V13" s="15">
        <f t="shared" ref="V13:W13" si="7">SUM(V14:V17)</f>
        <v>-399.40000000000003</v>
      </c>
      <c r="W13" s="80">
        <f t="shared" si="7"/>
        <v>-429.29323610999995</v>
      </c>
      <c r="X13" s="80">
        <f t="shared" ref="X13" si="8">SUM(X14:X17)</f>
        <v>-477.7</v>
      </c>
      <c r="Y13" s="80">
        <f t="shared" ref="Y13:AA13" si="9">SUM(Y14:Y17)</f>
        <v>-558.20000000000005</v>
      </c>
      <c r="Z13" s="80">
        <f t="shared" si="9"/>
        <v>-621.4</v>
      </c>
      <c r="AA13" s="80">
        <f t="shared" si="9"/>
        <v>-532.6</v>
      </c>
    </row>
    <row r="14" spans="1:27" x14ac:dyDescent="0.2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c r="X14" s="87">
        <v>-306.2</v>
      </c>
      <c r="Y14" s="87">
        <v>-356.8</v>
      </c>
      <c r="Z14" s="87">
        <v>-362.9</v>
      </c>
      <c r="AA14" s="87">
        <v>-336.8</v>
      </c>
    </row>
    <row r="15" spans="1:27" x14ac:dyDescent="0.2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c r="X15" s="87">
        <v>-87</v>
      </c>
      <c r="Y15" s="87">
        <v>-111.5</v>
      </c>
      <c r="Z15" s="87">
        <v>-101.3</v>
      </c>
      <c r="AA15" s="87">
        <v>-102.80000000000001</v>
      </c>
    </row>
    <row r="16" spans="1:27" x14ac:dyDescent="0.2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c r="X16" s="87">
        <v>-50.1</v>
      </c>
      <c r="Y16" s="87">
        <v>-41.5</v>
      </c>
      <c r="Z16" s="87">
        <v>-33.1</v>
      </c>
      <c r="AA16" s="87">
        <v>-43.8</v>
      </c>
    </row>
    <row r="17" spans="1:27" x14ac:dyDescent="0.2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f>-7.7-145.8</f>
        <v>-153.5</v>
      </c>
      <c r="O17" s="8">
        <v>-121.7</v>
      </c>
      <c r="P17" s="8">
        <v>-80.8</v>
      </c>
      <c r="Q17" s="8">
        <f>-103-11.3</f>
        <v>-114.3</v>
      </c>
      <c r="R17" s="8">
        <v>-54.4</v>
      </c>
      <c r="S17" s="8">
        <f>208.3-268.5</f>
        <v>-60.199999999999989</v>
      </c>
      <c r="T17" s="8">
        <v>-29.4</v>
      </c>
      <c r="U17" s="8">
        <v>-24.134000000000015</v>
      </c>
      <c r="V17" s="8">
        <v>-62.1</v>
      </c>
      <c r="W17" s="87">
        <v>-0.99323610999999801</v>
      </c>
      <c r="X17" s="87">
        <v>-34.4</v>
      </c>
      <c r="Y17" s="87">
        <v>-48.4</v>
      </c>
      <c r="Z17" s="87">
        <v>-124.1</v>
      </c>
      <c r="AA17" s="87">
        <v>-49.2</v>
      </c>
    </row>
    <row r="18" spans="1:27" x14ac:dyDescent="0.2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c r="X18" s="87">
        <v>-2.2999999999999998</v>
      </c>
      <c r="Y18" s="87">
        <v>-1.9</v>
      </c>
      <c r="Z18" s="87">
        <v>-1.7</v>
      </c>
      <c r="AA18" s="87">
        <v>-1.6</v>
      </c>
    </row>
    <row r="19" spans="1:27" x14ac:dyDescent="0.2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c r="X19" s="87">
        <v>0</v>
      </c>
      <c r="Y19" s="87">
        <v>0</v>
      </c>
      <c r="Z19" s="87">
        <v>0</v>
      </c>
      <c r="AA19" s="87">
        <v>0</v>
      </c>
    </row>
    <row r="20" spans="1:27" x14ac:dyDescent="0.2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 t="shared" ref="L20:N20" si="10">L13+L18+L9</f>
        <v>-2700.9</v>
      </c>
      <c r="M20" s="10">
        <f t="shared" si="10"/>
        <v>-2551</v>
      </c>
      <c r="N20" s="10">
        <f t="shared" si="10"/>
        <v>-2543.1</v>
      </c>
      <c r="O20" s="10">
        <f t="shared" ref="O20:T20" si="11">O13+O18+O9</f>
        <v>-2491.6999999999998</v>
      </c>
      <c r="P20" s="10">
        <f t="shared" si="11"/>
        <v>-2595.1999999999998</v>
      </c>
      <c r="Q20" s="10">
        <f t="shared" si="11"/>
        <v>-2637.2</v>
      </c>
      <c r="R20" s="10">
        <f t="shared" si="11"/>
        <v>-2315.9</v>
      </c>
      <c r="S20" s="10">
        <f t="shared" si="11"/>
        <v>-1865.6</v>
      </c>
      <c r="T20" s="10">
        <f t="shared" si="11"/>
        <v>-1863.6999999999998</v>
      </c>
      <c r="U20" s="10">
        <f t="shared" ref="U20:AA20" si="12">U13+U18+U9</f>
        <v>-1897.634</v>
      </c>
      <c r="V20" s="10">
        <f t="shared" si="12"/>
        <v>-1810.5</v>
      </c>
      <c r="W20" s="88">
        <f t="shared" si="12"/>
        <v>-1827.49323611</v>
      </c>
      <c r="X20" s="88">
        <f t="shared" si="12"/>
        <v>-1852.4</v>
      </c>
      <c r="Y20" s="88">
        <f t="shared" si="12"/>
        <v>-1992.3000000000002</v>
      </c>
      <c r="Z20" s="88">
        <f t="shared" si="12"/>
        <v>-2034.3000000000002</v>
      </c>
      <c r="AA20" s="88">
        <f t="shared" si="12"/>
        <v>-1971.5</v>
      </c>
    </row>
    <row r="21" spans="1:27" x14ac:dyDescent="0.25">
      <c r="A21" s="11" t="s">
        <v>109</v>
      </c>
      <c r="B21" s="12">
        <v>1003.9674547936255</v>
      </c>
      <c r="C21" s="12">
        <v>910.30000000000007</v>
      </c>
      <c r="D21" s="12">
        <v>912.59999999999968</v>
      </c>
      <c r="E21" s="12">
        <v>852.59999999999991</v>
      </c>
      <c r="F21" s="12">
        <v>592.69999999999993</v>
      </c>
      <c r="G21" s="12">
        <v>519.60000000000025</v>
      </c>
      <c r="H21" s="12">
        <v>440.09999999999997</v>
      </c>
      <c r="I21" s="12">
        <v>354.39999999999986</v>
      </c>
      <c r="J21" s="12">
        <v>256.69999999999982</v>
      </c>
      <c r="K21" s="12">
        <v>-78.7</v>
      </c>
      <c r="L21" s="12">
        <v>179.7000000000001</v>
      </c>
      <c r="M21" s="12">
        <v>472.10000000000014</v>
      </c>
      <c r="N21" s="12">
        <f t="shared" ref="N21" si="13">N12+N13+N18+N19</f>
        <v>180.19999999999982</v>
      </c>
      <c r="O21" s="12">
        <f t="shared" ref="O21:T21" si="14">O8+O20+O19</f>
        <v>320.10000000000036</v>
      </c>
      <c r="P21" s="12">
        <f t="shared" si="14"/>
        <v>414.30000000000018</v>
      </c>
      <c r="Q21" s="12">
        <f t="shared" si="14"/>
        <v>504.30000000000018</v>
      </c>
      <c r="R21" s="12">
        <f t="shared" si="14"/>
        <v>446.29999999999973</v>
      </c>
      <c r="S21" s="12">
        <f t="shared" si="14"/>
        <v>674.60000000000036</v>
      </c>
      <c r="T21" s="12">
        <f t="shared" si="14"/>
        <v>773.00000000000045</v>
      </c>
      <c r="U21" s="12">
        <f t="shared" ref="U21:AA21" si="15">U8+U20+U19</f>
        <v>856.36599999999999</v>
      </c>
      <c r="V21" s="12">
        <f t="shared" si="15"/>
        <v>759.29999999999973</v>
      </c>
      <c r="W21" s="78">
        <f t="shared" si="15"/>
        <v>814.50676389</v>
      </c>
      <c r="X21" s="78">
        <f t="shared" si="15"/>
        <v>766.59999999999991</v>
      </c>
      <c r="Y21" s="78">
        <f t="shared" si="15"/>
        <v>777.90000000000009</v>
      </c>
      <c r="Z21" s="78">
        <f t="shared" si="15"/>
        <v>528.89999999999964</v>
      </c>
      <c r="AA21" s="78">
        <f t="shared" si="15"/>
        <v>507.59999999999991</v>
      </c>
    </row>
    <row r="22" spans="1:27" x14ac:dyDescent="0.2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f>N21-N18-N11</f>
        <v>467.79999999999984</v>
      </c>
      <c r="O22" s="8">
        <v>580.79999999999995</v>
      </c>
      <c r="P22" s="8">
        <v>692.8</v>
      </c>
      <c r="Q22" s="8">
        <f>Q21-Q11-Q18</f>
        <v>778.20000000000027</v>
      </c>
      <c r="R22" s="8">
        <f>R21-R11-R18</f>
        <v>711.49999999999977</v>
      </c>
      <c r="S22" s="8">
        <f>S21-S11-S18</f>
        <v>914.70000000000039</v>
      </c>
      <c r="T22" s="8">
        <v>1006.1000000000004</v>
      </c>
      <c r="U22" s="8">
        <v>1092.366</v>
      </c>
      <c r="V22" s="8">
        <v>994.4</v>
      </c>
      <c r="W22" s="87">
        <v>1045.80676389</v>
      </c>
      <c r="X22" s="87">
        <f>X21-X18-X11</f>
        <v>991.29999999999984</v>
      </c>
      <c r="Y22" s="87">
        <f>Y21-Y18-Y11</f>
        <v>999.60000000000014</v>
      </c>
      <c r="Z22" s="87">
        <f>Z21-Z18-Z11</f>
        <v>746.6999999999997</v>
      </c>
      <c r="AA22" s="87">
        <f>AA21-AA18-AA11</f>
        <v>727</v>
      </c>
    </row>
    <row r="23" spans="1:27" x14ac:dyDescent="0.25">
      <c r="A23" s="7" t="s">
        <v>110</v>
      </c>
      <c r="B23" s="34">
        <f t="shared" ref="B23:P23" si="16">B22/B8</f>
        <v>0.44628089153910994</v>
      </c>
      <c r="C23" s="34">
        <f t="shared" si="16"/>
        <v>0.39189696990400702</v>
      </c>
      <c r="D23" s="34">
        <f t="shared" si="16"/>
        <v>0.38919083144853667</v>
      </c>
      <c r="E23" s="34">
        <f t="shared" si="16"/>
        <v>0.36342807809802108</v>
      </c>
      <c r="F23" s="34">
        <f t="shared" si="16"/>
        <v>0.29861937204859235</v>
      </c>
      <c r="G23" s="34">
        <f t="shared" si="16"/>
        <v>0.27774802756060119</v>
      </c>
      <c r="H23" s="34">
        <f t="shared" si="16"/>
        <v>0.25833630846126382</v>
      </c>
      <c r="I23" s="34">
        <f t="shared" si="16"/>
        <v>0.22236029016657716</v>
      </c>
      <c r="J23" s="34">
        <f t="shared" si="16"/>
        <v>0.20269172348016537</v>
      </c>
      <c r="K23" s="34">
        <f t="shared" si="16"/>
        <v>9.6404228398840858E-2</v>
      </c>
      <c r="L23" s="34">
        <f t="shared" si="16"/>
        <v>0.16652789342214822</v>
      </c>
      <c r="M23" s="34">
        <f t="shared" si="16"/>
        <v>0.25414364640883974</v>
      </c>
      <c r="N23" s="34">
        <f t="shared" si="16"/>
        <v>0.17182105340483356</v>
      </c>
      <c r="O23" s="34">
        <f t="shared" si="16"/>
        <v>0.20655807667686177</v>
      </c>
      <c r="P23" s="34">
        <f t="shared" si="16"/>
        <v>0.2302043528825386</v>
      </c>
      <c r="Q23" s="34">
        <f>Q22/Q8</f>
        <v>0.2477160592073851</v>
      </c>
      <c r="R23" s="34">
        <v>0.25800000000000001</v>
      </c>
      <c r="S23" s="34">
        <f>S22/S8</f>
        <v>0.36008975671207005</v>
      </c>
      <c r="T23" s="34">
        <v>0.38187886373117907</v>
      </c>
      <c r="U23" s="34">
        <v>0.39664705882352941</v>
      </c>
      <c r="V23" s="34">
        <f>V22/V8</f>
        <v>0.38695618336057286</v>
      </c>
      <c r="W23" s="89">
        <f>W22/W8</f>
        <v>0.39583904764950795</v>
      </c>
      <c r="X23" s="89">
        <f>X22/X8</f>
        <v>0.37850324551355474</v>
      </c>
      <c r="Y23" s="89">
        <f>Y22/Y8</f>
        <v>0.36084037253627899</v>
      </c>
      <c r="Z23" s="89">
        <f t="shared" ref="Z23:AA23" si="17">Z22/Z8</f>
        <v>0.29131554307116098</v>
      </c>
      <c r="AA23" s="89">
        <f t="shared" si="17"/>
        <v>0.29325158323585171</v>
      </c>
    </row>
    <row r="24" spans="1:27" x14ac:dyDescent="0.2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f>SUM(N25:N28)</f>
        <v>20.79999999999999</v>
      </c>
      <c r="O24" s="15">
        <v>-15.799999999999978</v>
      </c>
      <c r="P24" s="15">
        <v>-32.299999999999997</v>
      </c>
      <c r="Q24" s="15">
        <v>-61.300000000000026</v>
      </c>
      <c r="R24" s="15">
        <f t="shared" ref="R24:V24" si="18">SUM(R25:R28)</f>
        <v>-83.199999999999989</v>
      </c>
      <c r="S24" s="15">
        <f t="shared" si="18"/>
        <v>-99.8</v>
      </c>
      <c r="T24" s="15">
        <f t="shared" si="18"/>
        <v>-104.4</v>
      </c>
      <c r="U24" s="15">
        <f t="shared" si="18"/>
        <v>-96.999999999999957</v>
      </c>
      <c r="V24" s="15">
        <f t="shared" si="18"/>
        <v>-70.599999999999952</v>
      </c>
      <c r="W24" s="80">
        <f t="shared" ref="W24:AA24" si="19">SUM(W25:W28)</f>
        <v>-49.300000000000068</v>
      </c>
      <c r="X24" s="80">
        <f t="shared" si="19"/>
        <v>-38</v>
      </c>
      <c r="Y24" s="80">
        <f t="shared" si="19"/>
        <v>4.9000000000000341</v>
      </c>
      <c r="Z24" s="80">
        <f t="shared" si="19"/>
        <v>37.499999999999979</v>
      </c>
      <c r="AA24" s="80">
        <f t="shared" si="19"/>
        <v>86.3</v>
      </c>
    </row>
    <row r="25" spans="1:27" x14ac:dyDescent="0.2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24.799999999999997</v>
      </c>
      <c r="O25" s="8">
        <v>84</v>
      </c>
      <c r="P25" s="8">
        <v>95</v>
      </c>
      <c r="Q25" s="8">
        <v>106.7</v>
      </c>
      <c r="R25" s="8">
        <v>121.8</v>
      </c>
      <c r="S25" s="8">
        <v>81.099999999999994</v>
      </c>
      <c r="T25" s="8">
        <v>90.1</v>
      </c>
      <c r="U25" s="8">
        <v>174.5</v>
      </c>
      <c r="V25" s="8">
        <v>99.3</v>
      </c>
      <c r="W25" s="87">
        <v>82.4</v>
      </c>
      <c r="X25" s="87">
        <v>67.099999999999994</v>
      </c>
      <c r="Y25" s="87">
        <v>83.2</v>
      </c>
      <c r="Z25" s="87">
        <v>71.099999999999994</v>
      </c>
      <c r="AA25" s="87">
        <v>49.7</v>
      </c>
    </row>
    <row r="26" spans="1:27" x14ac:dyDescent="0.2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c r="X26" s="87">
        <v>-542.1</v>
      </c>
      <c r="Y26" s="87">
        <v>-454.9</v>
      </c>
      <c r="Z26" s="87">
        <v>-402.2</v>
      </c>
      <c r="AA26" s="87">
        <v>-277.3</v>
      </c>
    </row>
    <row r="27" spans="1:27" x14ac:dyDescent="0.2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c r="Z27" s="87">
        <v>372</v>
      </c>
      <c r="AA27" s="87">
        <v>315.60000000000002</v>
      </c>
    </row>
    <row r="28" spans="1:27" x14ac:dyDescent="0.2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c r="X28" s="87">
        <v>-5</v>
      </c>
      <c r="Y28" s="87">
        <v>-8</v>
      </c>
      <c r="Z28" s="87">
        <v>-3.4</v>
      </c>
      <c r="AA28" s="87">
        <v>-1.7</v>
      </c>
    </row>
    <row r="29" spans="1:27" x14ac:dyDescent="0.2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f>N21+N24</f>
        <v>200.9999999999998</v>
      </c>
      <c r="O29" s="12">
        <v>304.30000000000018</v>
      </c>
      <c r="P29" s="12">
        <v>381.9</v>
      </c>
      <c r="Q29" s="12">
        <f t="shared" ref="Q29:AA29" si="20">Q21+Q24</f>
        <v>443.00000000000017</v>
      </c>
      <c r="R29" s="12">
        <f t="shared" si="20"/>
        <v>363.09999999999974</v>
      </c>
      <c r="S29" s="12">
        <f t="shared" si="20"/>
        <v>574.80000000000041</v>
      </c>
      <c r="T29" s="12">
        <f t="shared" si="20"/>
        <v>668.60000000000048</v>
      </c>
      <c r="U29" s="12">
        <f t="shared" si="20"/>
        <v>759.36599999999999</v>
      </c>
      <c r="V29" s="12">
        <f t="shared" si="20"/>
        <v>688.69999999999982</v>
      </c>
      <c r="W29" s="78">
        <f t="shared" si="20"/>
        <v>765.20676388999993</v>
      </c>
      <c r="X29" s="78">
        <f t="shared" si="20"/>
        <v>728.59999999999991</v>
      </c>
      <c r="Y29" s="78">
        <f t="shared" si="20"/>
        <v>782.80000000000018</v>
      </c>
      <c r="Z29" s="78">
        <f t="shared" si="20"/>
        <v>566.39999999999964</v>
      </c>
      <c r="AA29" s="78">
        <f t="shared" si="20"/>
        <v>593.89999999999986</v>
      </c>
    </row>
    <row r="30" spans="1:27" x14ac:dyDescent="0.2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f>-95.6+54.3</f>
        <v>-41.3</v>
      </c>
      <c r="O30" s="15">
        <v>-82.8</v>
      </c>
      <c r="P30" s="15">
        <v>-115.2</v>
      </c>
      <c r="Q30" s="15">
        <f>-49.3-25.4</f>
        <v>-74.699999999999989</v>
      </c>
      <c r="R30" s="15">
        <v>-115.2</v>
      </c>
      <c r="S30" s="15">
        <v>-118</v>
      </c>
      <c r="T30" s="15">
        <v>-169</v>
      </c>
      <c r="U30" s="15">
        <v>-180.672</v>
      </c>
      <c r="V30" s="15">
        <v>-163.30000000000001</v>
      </c>
      <c r="W30" s="80">
        <v>-194.17029972260002</v>
      </c>
      <c r="X30" s="80">
        <v>-186.10000000000002</v>
      </c>
      <c r="Y30" s="80">
        <v>-207.5</v>
      </c>
      <c r="Z30" s="80">
        <v>12.199999999999989</v>
      </c>
      <c r="AA30" s="80">
        <v>-133.80000000000001</v>
      </c>
    </row>
    <row r="31" spans="1:27" x14ac:dyDescent="0.25">
      <c r="A31" s="16"/>
      <c r="B31" s="8"/>
      <c r="C31" s="8"/>
      <c r="D31" s="8"/>
      <c r="E31" s="8"/>
      <c r="F31" s="8"/>
      <c r="G31" s="8"/>
      <c r="H31" s="8"/>
      <c r="I31" s="8"/>
      <c r="J31" s="8"/>
      <c r="K31" s="8"/>
      <c r="L31" s="8"/>
      <c r="M31" s="8"/>
      <c r="N31" s="8"/>
      <c r="O31" s="8"/>
      <c r="P31" s="8"/>
      <c r="Q31" s="8"/>
      <c r="R31" s="8"/>
      <c r="S31" s="8"/>
      <c r="T31" s="8"/>
      <c r="U31" s="8"/>
      <c r="V31" s="8"/>
      <c r="W31" s="87"/>
      <c r="X31" s="87"/>
      <c r="Y31" s="87"/>
      <c r="Z31" s="87"/>
      <c r="AA31" s="87"/>
    </row>
    <row r="32" spans="1:27" x14ac:dyDescent="0.25">
      <c r="A32" s="16"/>
      <c r="B32" s="8"/>
      <c r="C32" s="8"/>
      <c r="D32" s="8"/>
      <c r="E32" s="8"/>
      <c r="F32" s="8"/>
      <c r="G32" s="8"/>
      <c r="H32" s="8"/>
      <c r="I32" s="8"/>
      <c r="J32" s="8"/>
      <c r="K32" s="8"/>
      <c r="L32" s="8"/>
      <c r="M32" s="8"/>
      <c r="N32" s="8"/>
      <c r="O32" s="8"/>
      <c r="P32" s="8"/>
      <c r="Q32" s="8"/>
      <c r="R32" s="8"/>
      <c r="S32" s="8"/>
      <c r="T32" s="8"/>
      <c r="U32" s="8"/>
      <c r="V32" s="8"/>
      <c r="W32" s="87"/>
      <c r="X32" s="87"/>
      <c r="Y32" s="87"/>
      <c r="Z32" s="87"/>
      <c r="AA32" s="87"/>
    </row>
    <row r="33" spans="1:27" x14ac:dyDescent="0.2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f>N29+N30</f>
        <v>159.69999999999982</v>
      </c>
      <c r="O33" s="12">
        <v>221.50000000000017</v>
      </c>
      <c r="P33" s="12">
        <v>266.8</v>
      </c>
      <c r="Q33" s="12">
        <f t="shared" ref="Q33:W33" si="21">Q29+Q30</f>
        <v>368.30000000000018</v>
      </c>
      <c r="R33" s="12">
        <f t="shared" si="21"/>
        <v>247.89999999999975</v>
      </c>
      <c r="S33" s="12">
        <f t="shared" si="21"/>
        <v>456.80000000000041</v>
      </c>
      <c r="T33" s="12">
        <f t="shared" si="21"/>
        <v>499.60000000000048</v>
      </c>
      <c r="U33" s="12">
        <f t="shared" si="21"/>
        <v>578.69399999999996</v>
      </c>
      <c r="V33" s="12">
        <f t="shared" si="21"/>
        <v>525.39999999999986</v>
      </c>
      <c r="W33" s="78">
        <f t="shared" si="21"/>
        <v>571.03646416739991</v>
      </c>
      <c r="X33" s="78">
        <v>542.47500000000002</v>
      </c>
      <c r="Y33" s="78">
        <f>Y29+Y30</f>
        <v>575.30000000000018</v>
      </c>
      <c r="Z33" s="78">
        <f>Z29+Z30</f>
        <v>578.59999999999968</v>
      </c>
      <c r="AA33" s="78">
        <f>AA29+AA30</f>
        <v>460.09999999999985</v>
      </c>
    </row>
    <row r="34" spans="1:27" x14ac:dyDescent="0.25">
      <c r="A34" s="7" t="s">
        <v>120</v>
      </c>
      <c r="B34" s="34">
        <f t="shared" ref="B34:Q34" si="22">B33/B8</f>
        <v>0.37548011075087068</v>
      </c>
      <c r="C34" s="34">
        <f t="shared" si="22"/>
        <v>0.23871827281112284</v>
      </c>
      <c r="D34" s="34">
        <f t="shared" si="22"/>
        <v>0.26989163825405937</v>
      </c>
      <c r="E34" s="34">
        <f t="shared" si="22"/>
        <v>0.27022180900517995</v>
      </c>
      <c r="F34" s="34">
        <f t="shared" si="22"/>
        <v>0.21105944270213764</v>
      </c>
      <c r="G34" s="34">
        <f t="shared" si="22"/>
        <v>0.17057584520367006</v>
      </c>
      <c r="H34" s="34">
        <f t="shared" si="22"/>
        <v>0.14391288825419493</v>
      </c>
      <c r="I34" s="34">
        <f t="shared" si="22"/>
        <v>9.6285599140247147E-2</v>
      </c>
      <c r="J34" s="34">
        <f t="shared" si="22"/>
        <v>7.1567346073686755E-2</v>
      </c>
      <c r="K34" s="34">
        <f t="shared" si="22"/>
        <v>-2.4039835108771071E-2</v>
      </c>
      <c r="L34" s="34">
        <f t="shared" si="22"/>
        <v>4.3366638912017759E-2</v>
      </c>
      <c r="M34" s="34">
        <f t="shared" si="22"/>
        <v>0.1200251430839978</v>
      </c>
      <c r="N34" s="34">
        <f t="shared" si="22"/>
        <v>5.8657165944317864E-2</v>
      </c>
      <c r="O34" s="34">
        <f t="shared" si="22"/>
        <v>7.8775161818052553E-2</v>
      </c>
      <c r="P34" s="34">
        <f t="shared" si="22"/>
        <v>8.8652600099684342E-2</v>
      </c>
      <c r="Q34" s="34">
        <f t="shared" si="22"/>
        <v>0.11723698869966583</v>
      </c>
      <c r="R34" s="34">
        <f t="shared" ref="R34:AA34" si="23">R33/R8</f>
        <v>8.9747302874520221E-2</v>
      </c>
      <c r="S34" s="34">
        <f t="shared" si="23"/>
        <v>0.17982835997165592</v>
      </c>
      <c r="T34" s="34">
        <f t="shared" si="23"/>
        <v>0.18947927333409201</v>
      </c>
      <c r="U34" s="34">
        <f t="shared" si="23"/>
        <v>0.21012854030501088</v>
      </c>
      <c r="V34" s="34">
        <f t="shared" si="23"/>
        <v>0.20445170830414816</v>
      </c>
      <c r="W34" s="89">
        <f t="shared" si="23"/>
        <v>0.21613795010121117</v>
      </c>
      <c r="X34" s="89">
        <f t="shared" si="23"/>
        <v>0.20713058419243988</v>
      </c>
      <c r="Y34" s="89">
        <f t="shared" si="23"/>
        <v>0.20767453613457518</v>
      </c>
      <c r="Z34" s="89">
        <f t="shared" si="23"/>
        <v>0.2257334581772783</v>
      </c>
      <c r="AA34" s="89">
        <f t="shared" si="23"/>
        <v>0.18559154531886565</v>
      </c>
    </row>
    <row r="35" spans="1:27" x14ac:dyDescent="0.2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f>N33-N36</f>
        <v>135.79999999999981</v>
      </c>
      <c r="O35" s="12">
        <v>180.4</v>
      </c>
      <c r="P35" s="12">
        <v>211.9</v>
      </c>
      <c r="Q35" s="12">
        <f>Q33-Q36</f>
        <v>300.20000000000016</v>
      </c>
      <c r="R35" s="12">
        <v>184.6</v>
      </c>
      <c r="S35" s="12">
        <f>S33-S36</f>
        <v>383.40000000000043</v>
      </c>
      <c r="T35" s="12">
        <v>421.7</v>
      </c>
      <c r="U35" s="12">
        <v>490.09399999999994</v>
      </c>
      <c r="V35" s="12">
        <v>440.8</v>
      </c>
      <c r="W35" s="78">
        <v>486</v>
      </c>
      <c r="X35" s="78">
        <v>456.7</v>
      </c>
      <c r="Y35" s="78">
        <v>480.8</v>
      </c>
      <c r="Z35" s="78">
        <v>503.1</v>
      </c>
      <c r="AA35" s="78">
        <v>385.60000000000014</v>
      </c>
    </row>
    <row r="36" spans="1:27" x14ac:dyDescent="0.2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85.078143638699999</v>
      </c>
      <c r="X36" s="87">
        <v>85.8</v>
      </c>
      <c r="Y36" s="87">
        <v>94.5</v>
      </c>
      <c r="Z36" s="87">
        <v>75.5</v>
      </c>
      <c r="AA36" s="87">
        <v>74.5</v>
      </c>
    </row>
    <row r="37" spans="1:27" x14ac:dyDescent="0.25">
      <c r="A37" s="36"/>
      <c r="B37" s="37"/>
      <c r="C37" s="37"/>
      <c r="D37" s="37"/>
      <c r="E37" s="37"/>
      <c r="F37" s="37"/>
      <c r="G37" s="37"/>
      <c r="H37" s="37"/>
      <c r="I37" s="37"/>
      <c r="J37" s="37"/>
      <c r="K37" s="37"/>
      <c r="L37" s="37"/>
      <c r="M37" s="37"/>
      <c r="N37" s="37"/>
      <c r="O37" s="37"/>
      <c r="P37" s="37"/>
      <c r="Q37" s="37"/>
      <c r="R37" s="37"/>
    </row>
    <row r="38" spans="1:27" x14ac:dyDescent="0.25">
      <c r="A38" s="36" t="s">
        <v>162</v>
      </c>
      <c r="B38" s="37"/>
      <c r="C38" s="37"/>
      <c r="D38" s="37"/>
      <c r="E38" s="46"/>
      <c r="F38" s="37"/>
      <c r="G38" s="46"/>
      <c r="H38" s="37"/>
      <c r="I38" s="37"/>
      <c r="J38" s="37"/>
      <c r="K38" s="37"/>
      <c r="L38" s="37"/>
      <c r="M38" s="37"/>
      <c r="N38" s="37">
        <v>105.5</v>
      </c>
      <c r="O38" s="37"/>
      <c r="P38" s="37"/>
      <c r="Q38" s="37">
        <v>36.700000000000003</v>
      </c>
      <c r="R38" s="37"/>
      <c r="S38" s="37">
        <v>251.9</v>
      </c>
      <c r="T38" s="37">
        <v>0</v>
      </c>
      <c r="U38" s="37">
        <v>-162.09400000000002</v>
      </c>
      <c r="V38" s="37"/>
      <c r="W38" s="90">
        <v>222.52582298430301</v>
      </c>
    </row>
    <row r="39" spans="1:27" x14ac:dyDescent="0.25">
      <c r="A39" s="11" t="s">
        <v>166</v>
      </c>
      <c r="B39" s="49">
        <f t="shared" ref="B39:M39" si="24">B35+B38</f>
        <v>995.65259550109204</v>
      </c>
      <c r="C39" s="49">
        <f t="shared" si="24"/>
        <v>646</v>
      </c>
      <c r="D39" s="49">
        <f t="shared" si="24"/>
        <v>740.8</v>
      </c>
      <c r="E39" s="49">
        <f t="shared" si="24"/>
        <v>757.7</v>
      </c>
      <c r="F39" s="49">
        <f t="shared" si="24"/>
        <v>544.79999999999995</v>
      </c>
      <c r="G39" s="49">
        <f t="shared" si="24"/>
        <v>428.5</v>
      </c>
      <c r="H39" s="49">
        <f t="shared" si="24"/>
        <v>352.9</v>
      </c>
      <c r="I39" s="49">
        <f t="shared" si="24"/>
        <v>221.3</v>
      </c>
      <c r="J39" s="49">
        <f t="shared" si="24"/>
        <v>166.8</v>
      </c>
      <c r="K39" s="49">
        <f t="shared" si="24"/>
        <v>-75.2</v>
      </c>
      <c r="L39" s="49">
        <f t="shared" si="24"/>
        <v>100.4</v>
      </c>
      <c r="M39" s="49">
        <f t="shared" si="24"/>
        <v>298.2</v>
      </c>
      <c r="N39" s="49">
        <f>N35+N38</f>
        <v>241.29999999999981</v>
      </c>
      <c r="O39" s="49">
        <f t="shared" ref="O39:S39" si="25">O35+O38</f>
        <v>180.4</v>
      </c>
      <c r="P39" s="49">
        <f t="shared" si="25"/>
        <v>211.9</v>
      </c>
      <c r="Q39" s="49">
        <f t="shared" si="25"/>
        <v>336.90000000000015</v>
      </c>
      <c r="R39" s="49">
        <f t="shared" si="25"/>
        <v>184.6</v>
      </c>
      <c r="S39" s="49">
        <f t="shared" si="25"/>
        <v>635.30000000000041</v>
      </c>
      <c r="T39" s="49">
        <f t="shared" ref="T39" si="26">T35-T38</f>
        <v>421.7</v>
      </c>
      <c r="U39" s="49">
        <f>U35+U38</f>
        <v>327.99999999999989</v>
      </c>
      <c r="V39" s="49">
        <f t="shared" ref="V39" si="27">V35-V38</f>
        <v>440.8</v>
      </c>
      <c r="W39" s="91">
        <f t="shared" ref="W39:AA39" si="28">W35+W38</f>
        <v>708.52582298430298</v>
      </c>
      <c r="X39" s="91">
        <f t="shared" si="28"/>
        <v>456.7</v>
      </c>
      <c r="Y39" s="91">
        <f t="shared" si="28"/>
        <v>480.8</v>
      </c>
      <c r="Z39" s="91">
        <f t="shared" si="28"/>
        <v>503.1</v>
      </c>
      <c r="AA39" s="91">
        <f t="shared" si="28"/>
        <v>385.60000000000014</v>
      </c>
    </row>
    <row r="40" spans="1:27" x14ac:dyDescent="0.25">
      <c r="A40" s="36"/>
      <c r="B40" s="37"/>
      <c r="C40" s="37"/>
      <c r="D40" s="37"/>
      <c r="E40" s="46"/>
      <c r="F40" s="37"/>
      <c r="G40" s="46"/>
      <c r="H40" s="37"/>
      <c r="I40" s="37"/>
      <c r="J40" s="37"/>
      <c r="K40" s="37"/>
      <c r="L40" s="37"/>
      <c r="M40" s="37"/>
      <c r="N40" s="37"/>
    </row>
    <row r="41" spans="1:27" x14ac:dyDescent="0.25">
      <c r="A41" s="35" t="s">
        <v>135</v>
      </c>
    </row>
    <row r="42" spans="1:27" x14ac:dyDescent="0.25">
      <c r="A42" s="35" t="s">
        <v>137</v>
      </c>
    </row>
  </sheetData>
  <phoneticPr fontId="22" type="noConversion"/>
  <hyperlinks>
    <hyperlink ref="A1" location="Home!A1" display="Home" xr:uid="{3E185F23-3344-4E3A-B72E-7481BC693CC0}"/>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0A43-ED87-45DF-AFF5-0611F07175BE}">
  <sheetPr>
    <tabColor rgb="FF00B0F0"/>
  </sheetPr>
  <dimension ref="A1:AA42"/>
  <sheetViews>
    <sheetView showGridLines="0" zoomScaleNormal="100" workbookViewId="0">
      <pane xSplit="1" ySplit="5" topLeftCell="V6" activePane="bottomRight" state="frozen"/>
      <selection activeCell="L44" sqref="L44"/>
      <selection pane="topRight" activeCell="L44" sqref="L44"/>
      <selection pane="bottomLeft" activeCell="L44" sqref="L44"/>
      <selection pane="bottomRight" activeCell="AA5" sqref="AA5"/>
    </sheetView>
  </sheetViews>
  <sheetFormatPr defaultColWidth="8.7109375" defaultRowHeight="15" customHeight="1" x14ac:dyDescent="0.25"/>
  <cols>
    <col min="1" max="1" width="51.5703125" style="59" bestFit="1" customWidth="1"/>
    <col min="2" max="3" width="7.42578125" style="59" bestFit="1" customWidth="1"/>
    <col min="4" max="4" width="7.85546875" style="59" bestFit="1" customWidth="1"/>
    <col min="5" max="6" width="7.42578125" style="59" bestFit="1" customWidth="1"/>
    <col min="7" max="17" width="7.85546875" style="59" bestFit="1" customWidth="1"/>
    <col min="18" max="20" width="7.42578125" style="59" bestFit="1" customWidth="1"/>
    <col min="21" max="21" width="6.5703125" style="59" bestFit="1" customWidth="1"/>
    <col min="22" max="24" width="6.85546875" style="59" bestFit="1" customWidth="1"/>
    <col min="25" max="27" width="6.7109375" style="59" customWidth="1"/>
    <col min="28" max="16384" width="8.7109375" style="59"/>
  </cols>
  <sheetData>
    <row r="1" spans="1:27" ht="37.5" customHeight="1" x14ac:dyDescent="0.25">
      <c r="A1" s="57" t="s">
        <v>2</v>
      </c>
      <c r="B1" s="58"/>
      <c r="C1" s="58"/>
      <c r="D1" s="58"/>
      <c r="E1" s="58"/>
      <c r="F1" s="58"/>
      <c r="G1" s="58"/>
      <c r="H1" s="58"/>
      <c r="I1" s="58"/>
      <c r="J1" s="58"/>
      <c r="K1" s="58"/>
      <c r="L1" s="58"/>
      <c r="M1" s="58"/>
      <c r="N1" s="58"/>
      <c r="O1" s="58"/>
      <c r="P1" s="58"/>
      <c r="Q1" s="58"/>
      <c r="R1" s="58"/>
      <c r="S1" s="58"/>
      <c r="T1" s="58"/>
      <c r="U1" s="58"/>
      <c r="V1" s="58"/>
      <c r="W1" s="58"/>
      <c r="X1" s="58"/>
      <c r="Y1" s="58"/>
      <c r="Z1" s="58"/>
      <c r="AA1" s="58"/>
    </row>
    <row r="2" spans="1:27" ht="14.45" customHeight="1" x14ac:dyDescent="0.3">
      <c r="A2" s="60"/>
      <c r="B2" s="60"/>
      <c r="C2" s="60"/>
      <c r="D2" s="60"/>
      <c r="E2" s="60"/>
      <c r="F2" s="60"/>
      <c r="G2" s="60"/>
      <c r="H2" s="60"/>
      <c r="I2" s="60"/>
      <c r="J2" s="60"/>
      <c r="K2" s="60"/>
      <c r="L2" s="60"/>
      <c r="M2" s="60"/>
      <c r="N2" s="60"/>
      <c r="O2" s="60"/>
      <c r="P2" s="60"/>
      <c r="Q2" s="60"/>
      <c r="R2" s="60"/>
      <c r="S2" s="60"/>
      <c r="T2" s="60"/>
      <c r="U2" s="60"/>
    </row>
    <row r="3" spans="1:27" ht="14.45" hidden="1" customHeight="1" x14ac:dyDescent="0.3">
      <c r="A3" s="61" t="s">
        <v>199</v>
      </c>
      <c r="B3" s="62"/>
      <c r="C3" s="60"/>
      <c r="D3" s="62"/>
      <c r="E3" s="62"/>
      <c r="F3" s="60"/>
      <c r="G3" s="60"/>
      <c r="H3" s="60"/>
      <c r="I3" s="60"/>
      <c r="J3" s="60"/>
      <c r="K3" s="60"/>
      <c r="L3" s="60"/>
      <c r="M3" s="60"/>
      <c r="N3" s="60"/>
      <c r="O3" s="60"/>
      <c r="P3" s="60"/>
      <c r="Q3" s="60"/>
      <c r="R3" s="60"/>
      <c r="S3" s="60"/>
      <c r="T3" s="60"/>
      <c r="U3" s="60"/>
    </row>
    <row r="4" spans="1:27" ht="14.45" hidden="1" customHeight="1" x14ac:dyDescent="0.3">
      <c r="A4" s="60"/>
      <c r="B4" s="62"/>
      <c r="C4" s="62"/>
      <c r="D4" s="62"/>
      <c r="E4" s="62"/>
      <c r="F4" s="63"/>
      <c r="G4" s="63"/>
      <c r="H4" s="60"/>
      <c r="I4" s="60"/>
      <c r="J4" s="60"/>
      <c r="K4" s="60"/>
      <c r="L4" s="60"/>
      <c r="M4" s="60"/>
      <c r="N4" s="60"/>
      <c r="O4" s="60"/>
      <c r="P4" s="60"/>
      <c r="Q4" s="60"/>
      <c r="R4" s="60"/>
      <c r="S4" s="60"/>
      <c r="T4" s="60"/>
      <c r="U4" s="60"/>
    </row>
    <row r="5" spans="1:27" ht="14.45" customHeight="1" x14ac:dyDescent="0.25">
      <c r="A5" s="17" t="s">
        <v>202</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row>
    <row r="6" spans="1:27" x14ac:dyDescent="0.25">
      <c r="A6" s="11" t="s">
        <v>95</v>
      </c>
      <c r="B6" s="12">
        <v>2569.8099595799999</v>
      </c>
      <c r="C6" s="12">
        <v>2546.9</v>
      </c>
      <c r="D6" s="12">
        <v>2532.4</v>
      </c>
      <c r="E6" s="12">
        <v>2614.8000000000002</v>
      </c>
      <c r="F6" s="12">
        <v>2367.5</v>
      </c>
      <c r="G6" s="12">
        <v>2266.1</v>
      </c>
      <c r="H6" s="12">
        <v>2226.1000000000004</v>
      </c>
      <c r="I6" s="12">
        <v>2370.6999999999998</v>
      </c>
      <c r="J6" s="12">
        <v>2130</v>
      </c>
      <c r="K6" s="12">
        <v>1694.1</v>
      </c>
      <c r="L6" s="12">
        <v>2120</v>
      </c>
      <c r="M6" s="12">
        <v>2381.8000000000002</v>
      </c>
      <c r="N6" s="12">
        <v>2131.1</v>
      </c>
      <c r="O6" s="12">
        <v>2208.6999999999998</v>
      </c>
      <c r="P6" s="12">
        <v>2472.5</v>
      </c>
      <c r="Q6" s="12">
        <v>2713.2</v>
      </c>
      <c r="R6" s="12">
        <v>2548.1000000000004</v>
      </c>
      <c r="S6" s="12">
        <v>2898.4</v>
      </c>
      <c r="T6" s="12">
        <v>2959.9</v>
      </c>
      <c r="U6" s="12">
        <v>3100.3999999999996</v>
      </c>
      <c r="V6" s="12">
        <v>2921.1</v>
      </c>
      <c r="W6" s="12">
        <v>2992</v>
      </c>
      <c r="X6" s="78">
        <v>2962</v>
      </c>
      <c r="Y6" s="78">
        <v>3138</v>
      </c>
      <c r="Z6" s="78">
        <v>2900.7</v>
      </c>
      <c r="AA6" s="78">
        <v>2805.5</v>
      </c>
    </row>
    <row r="7" spans="1:27" x14ac:dyDescent="0.25">
      <c r="A7" s="7" t="s">
        <v>96</v>
      </c>
      <c r="B7" s="8">
        <v>-323.78740477000002</v>
      </c>
      <c r="C7" s="8">
        <v>-274.2</v>
      </c>
      <c r="D7" s="8">
        <v>-274.3</v>
      </c>
      <c r="E7" s="8">
        <v>-271.89999999999998</v>
      </c>
      <c r="F7" s="8">
        <v>-262.39999999999998</v>
      </c>
      <c r="G7" s="8">
        <v>-248.1</v>
      </c>
      <c r="H7" s="8">
        <v>-245.3</v>
      </c>
      <c r="I7" s="8">
        <v>-262.2</v>
      </c>
      <c r="J7" s="8">
        <v>-238.2</v>
      </c>
      <c r="K7" s="8">
        <v>-188.6</v>
      </c>
      <c r="L7" s="8">
        <v>-234.4</v>
      </c>
      <c r="M7" s="8">
        <v>-271.2</v>
      </c>
      <c r="N7" s="8">
        <v>-288.89999999999998</v>
      </c>
      <c r="O7" s="8">
        <v>-309.10000000000002</v>
      </c>
      <c r="P7" s="8">
        <v>-345.5</v>
      </c>
      <c r="Q7" s="8">
        <v>-378.4</v>
      </c>
      <c r="R7" s="8">
        <v>-355</v>
      </c>
      <c r="S7" s="8">
        <v>-358.20000000000005</v>
      </c>
      <c r="T7" s="8">
        <v>-323.20000000000005</v>
      </c>
      <c r="U7" s="8">
        <v>-346.4</v>
      </c>
      <c r="V7" s="8">
        <v>-351.3</v>
      </c>
      <c r="W7" s="8">
        <v>-349.9</v>
      </c>
      <c r="X7" s="87">
        <v>-343</v>
      </c>
      <c r="Y7" s="87">
        <v>-367.7</v>
      </c>
      <c r="Z7" s="87">
        <v>-337.5</v>
      </c>
      <c r="AA7" s="87">
        <v>-326.39999999999998</v>
      </c>
    </row>
    <row r="8" spans="1:27" x14ac:dyDescent="0.25">
      <c r="A8" s="11" t="s">
        <v>97</v>
      </c>
      <c r="B8" s="12">
        <v>2246.0225548100002</v>
      </c>
      <c r="C8" s="12">
        <v>2272.6999999999998</v>
      </c>
      <c r="D8" s="12">
        <v>2258.1</v>
      </c>
      <c r="E8" s="12">
        <v>2342.8999999999996</v>
      </c>
      <c r="F8" s="12">
        <v>2105.1</v>
      </c>
      <c r="G8" s="12">
        <v>2018</v>
      </c>
      <c r="H8" s="12">
        <v>1980.8000000000002</v>
      </c>
      <c r="I8" s="12">
        <v>2108.5</v>
      </c>
      <c r="J8" s="12">
        <v>1891.8</v>
      </c>
      <c r="K8" s="12">
        <v>1505.5</v>
      </c>
      <c r="L8" s="12">
        <v>1885.6</v>
      </c>
      <c r="M8" s="12">
        <v>2110.6</v>
      </c>
      <c r="N8" s="12">
        <v>1842.2</v>
      </c>
      <c r="O8" s="12">
        <v>1899.6</v>
      </c>
      <c r="P8" s="12">
        <v>2127</v>
      </c>
      <c r="Q8" s="12">
        <v>2334.8000000000002</v>
      </c>
      <c r="R8" s="12">
        <v>2193.1000000000004</v>
      </c>
      <c r="S8" s="12">
        <v>2540.2000000000003</v>
      </c>
      <c r="T8" s="12">
        <v>2636.7000000000003</v>
      </c>
      <c r="U8" s="12">
        <v>2754</v>
      </c>
      <c r="V8" s="12">
        <v>2569.8000000000002</v>
      </c>
      <c r="W8" s="12">
        <v>2642.1</v>
      </c>
      <c r="X8" s="78">
        <v>2619</v>
      </c>
      <c r="Y8" s="78">
        <v>2770.3</v>
      </c>
      <c r="Z8" s="78">
        <v>2563.1999999999998</v>
      </c>
      <c r="AA8" s="78">
        <v>2479.1</v>
      </c>
    </row>
    <row r="9" spans="1:27" x14ac:dyDescent="0.25">
      <c r="A9" s="14" t="s">
        <v>98</v>
      </c>
      <c r="B9" s="15">
        <v>-982.69839418000004</v>
      </c>
      <c r="C9" s="15">
        <v>-1029</v>
      </c>
      <c r="D9" s="15">
        <v>-1023.9999999999999</v>
      </c>
      <c r="E9" s="15">
        <v>-1065.1999999999998</v>
      </c>
      <c r="F9" s="15">
        <v>-1100.5999999999999</v>
      </c>
      <c r="G9" s="15">
        <v>-1063.9000000000001</v>
      </c>
      <c r="H9" s="15">
        <v>-1134.9000000000001</v>
      </c>
      <c r="I9" s="15">
        <v>-1255.6999999999998</v>
      </c>
      <c r="J9" s="15">
        <v>-1240.0999999999999</v>
      </c>
      <c r="K9" s="15">
        <v>-1070.5999999999999</v>
      </c>
      <c r="L9" s="15">
        <v>-1192.8</v>
      </c>
      <c r="M9" s="15">
        <v>-1205.3</v>
      </c>
      <c r="N9" s="15">
        <v>-1230.9000000000001</v>
      </c>
      <c r="O9" s="15">
        <v>-1195.5</v>
      </c>
      <c r="P9" s="15">
        <v>-1344.6999999999998</v>
      </c>
      <c r="Q9" s="15">
        <v>-1384.3</v>
      </c>
      <c r="R9" s="15">
        <v>-1345.4</v>
      </c>
      <c r="S9" s="15">
        <v>-1454.5</v>
      </c>
      <c r="T9" s="15">
        <v>-1467.9</v>
      </c>
      <c r="U9" s="15">
        <v>-1487</v>
      </c>
      <c r="V9" s="15">
        <v>-1408.8999999999999</v>
      </c>
      <c r="W9" s="15">
        <v>-1396</v>
      </c>
      <c r="X9" s="80">
        <v>-1372.4</v>
      </c>
      <c r="Y9" s="80">
        <v>-1432.1999999999998</v>
      </c>
      <c r="Z9" s="80">
        <v>-1411.1999999999998</v>
      </c>
      <c r="AA9" s="80">
        <v>-1437.3</v>
      </c>
    </row>
    <row r="10" spans="1:27" x14ac:dyDescent="0.25">
      <c r="A10" s="16" t="s">
        <v>99</v>
      </c>
      <c r="B10" s="8">
        <v>-790.16245671000001</v>
      </c>
      <c r="C10" s="8">
        <v>-841.8</v>
      </c>
      <c r="D10" s="8">
        <v>-836.69999999999993</v>
      </c>
      <c r="E10" s="8">
        <v>-876.3</v>
      </c>
      <c r="F10" s="8">
        <v>-918.5</v>
      </c>
      <c r="G10" s="8">
        <v>-865.6</v>
      </c>
      <c r="H10" s="8">
        <v>-904.90000000000009</v>
      </c>
      <c r="I10" s="8">
        <v>-998.19999999999993</v>
      </c>
      <c r="J10" s="8">
        <v>-975.10000000000014</v>
      </c>
      <c r="K10" s="8">
        <v>-816.5</v>
      </c>
      <c r="L10" s="8">
        <v>-952.6</v>
      </c>
      <c r="M10" s="8">
        <v>-968.8</v>
      </c>
      <c r="N10" s="8">
        <v>-1006</v>
      </c>
      <c r="O10" s="8">
        <v>-975.9</v>
      </c>
      <c r="P10" s="8">
        <v>-1119.9000000000001</v>
      </c>
      <c r="Q10" s="8">
        <v>-1162.5999999999999</v>
      </c>
      <c r="R10" s="8">
        <v>-1127.3</v>
      </c>
      <c r="S10" s="8">
        <v>-1227.8</v>
      </c>
      <c r="T10" s="8">
        <v>-1237</v>
      </c>
      <c r="U10" s="8">
        <v>-1253.2</v>
      </c>
      <c r="V10" s="8">
        <v>-1176</v>
      </c>
      <c r="W10" s="8">
        <v>-1167</v>
      </c>
      <c r="X10" s="87">
        <v>-1150</v>
      </c>
      <c r="Y10" s="87">
        <v>-1212.4000000000001</v>
      </c>
      <c r="Z10" s="87">
        <v>-1195.0999999999999</v>
      </c>
      <c r="AA10" s="87">
        <v>-1219.5</v>
      </c>
    </row>
    <row r="11" spans="1:27" x14ac:dyDescent="0.25">
      <c r="A11" s="16" t="s">
        <v>100</v>
      </c>
      <c r="B11" s="8">
        <v>-192.53593747000002</v>
      </c>
      <c r="C11" s="8">
        <v>-187.2</v>
      </c>
      <c r="D11" s="8">
        <v>-187.3</v>
      </c>
      <c r="E11" s="8">
        <v>-188.9</v>
      </c>
      <c r="F11" s="8">
        <v>-182.10000000000002</v>
      </c>
      <c r="G11" s="8">
        <v>-198.3</v>
      </c>
      <c r="H11" s="8">
        <v>-230</v>
      </c>
      <c r="I11" s="8">
        <v>-257.5</v>
      </c>
      <c r="J11" s="8">
        <v>-265</v>
      </c>
      <c r="K11" s="8">
        <v>-254.1</v>
      </c>
      <c r="L11" s="8">
        <v>-240.20000000000002</v>
      </c>
      <c r="M11" s="8">
        <v>-236.5</v>
      </c>
      <c r="N11" s="8">
        <v>-224.9</v>
      </c>
      <c r="O11" s="8">
        <v>-219.6</v>
      </c>
      <c r="P11" s="8">
        <v>-224.8</v>
      </c>
      <c r="Q11" s="8">
        <v>-221.7</v>
      </c>
      <c r="R11" s="8">
        <v>-218.1</v>
      </c>
      <c r="S11" s="8">
        <v>-226.7</v>
      </c>
      <c r="T11" s="8">
        <v>-230.9</v>
      </c>
      <c r="U11" s="8">
        <v>-233.8</v>
      </c>
      <c r="V11" s="8">
        <v>-232.9</v>
      </c>
      <c r="W11" s="8">
        <v>-229</v>
      </c>
      <c r="X11" s="87">
        <v>-222.39999999999998</v>
      </c>
      <c r="Y11" s="87">
        <v>-219.8</v>
      </c>
      <c r="Z11" s="87">
        <v>-216.1</v>
      </c>
      <c r="AA11" s="87">
        <v>-217.8</v>
      </c>
    </row>
    <row r="12" spans="1:27" x14ac:dyDescent="0.25">
      <c r="A12" s="11" t="s">
        <v>101</v>
      </c>
      <c r="B12" s="12">
        <v>1263.3241606299998</v>
      </c>
      <c r="C12" s="12">
        <v>1243.7</v>
      </c>
      <c r="D12" s="12">
        <v>1234.1000000000001</v>
      </c>
      <c r="E12" s="12">
        <v>1277.7</v>
      </c>
      <c r="F12" s="12">
        <v>1004.4999999999999</v>
      </c>
      <c r="G12" s="12">
        <v>954.09999999999991</v>
      </c>
      <c r="H12" s="12">
        <v>845.9000000000002</v>
      </c>
      <c r="I12" s="12">
        <v>852.8</v>
      </c>
      <c r="J12" s="12">
        <v>651.69999999999993</v>
      </c>
      <c r="K12" s="12">
        <v>434.9</v>
      </c>
      <c r="L12" s="12">
        <v>692.79999999999973</v>
      </c>
      <c r="M12" s="12">
        <v>905.30000000000007</v>
      </c>
      <c r="N12" s="12">
        <v>611.29999999999995</v>
      </c>
      <c r="O12" s="12">
        <v>704.09999999999991</v>
      </c>
      <c r="P12" s="12">
        <v>782.3</v>
      </c>
      <c r="Q12" s="12">
        <v>950.5</v>
      </c>
      <c r="R12" s="12">
        <v>847.70000000000016</v>
      </c>
      <c r="S12" s="12">
        <v>1085.7000000000003</v>
      </c>
      <c r="T12" s="12">
        <v>1168.8000000000002</v>
      </c>
      <c r="U12" s="12">
        <v>1266.9999999999998</v>
      </c>
      <c r="V12" s="12">
        <v>1160.9000000000001</v>
      </c>
      <c r="W12" s="12">
        <v>1246.0999999999999</v>
      </c>
      <c r="X12" s="78">
        <v>1246.5999999999999</v>
      </c>
      <c r="Y12" s="78">
        <v>1338.1</v>
      </c>
      <c r="Z12" s="78">
        <v>1152</v>
      </c>
      <c r="AA12" s="78">
        <v>1041.8</v>
      </c>
    </row>
    <row r="13" spans="1:27" x14ac:dyDescent="0.25">
      <c r="A13" s="14" t="s">
        <v>102</v>
      </c>
      <c r="B13" s="15">
        <v>-244.98781879999999</v>
      </c>
      <c r="C13" s="15">
        <v>-318</v>
      </c>
      <c r="D13" s="15">
        <v>-329.5</v>
      </c>
      <c r="E13" s="15">
        <v>-410.4</v>
      </c>
      <c r="F13" s="15">
        <v>-380.79999999999995</v>
      </c>
      <c r="G13" s="15">
        <v>-408.90000000000009</v>
      </c>
      <c r="H13" s="15">
        <v>-382.8</v>
      </c>
      <c r="I13" s="15">
        <v>-461.79999999999995</v>
      </c>
      <c r="J13" s="15">
        <v>-351.7</v>
      </c>
      <c r="K13" s="15">
        <v>-427.1</v>
      </c>
      <c r="L13" s="15">
        <v>-427.6</v>
      </c>
      <c r="M13" s="15">
        <v>-364.5</v>
      </c>
      <c r="N13" s="15">
        <v>-391.7</v>
      </c>
      <c r="O13" s="15">
        <v>-359.9</v>
      </c>
      <c r="P13" s="15">
        <v>-329.00000000000006</v>
      </c>
      <c r="Q13" s="15">
        <v>-405.79999999999995</v>
      </c>
      <c r="R13" s="15">
        <v>-357.09999999999997</v>
      </c>
      <c r="S13" s="15">
        <v>-397</v>
      </c>
      <c r="T13" s="15">
        <v>-396.9</v>
      </c>
      <c r="U13" s="15">
        <v>-407.4</v>
      </c>
      <c r="V13" s="15">
        <v>-398.9</v>
      </c>
      <c r="W13" s="15">
        <v>-428.59323611000002</v>
      </c>
      <c r="X13" s="80">
        <v>-477.40000000000003</v>
      </c>
      <c r="Y13" s="80">
        <v>-557.79999999999995</v>
      </c>
      <c r="Z13" s="80">
        <v>-621</v>
      </c>
      <c r="AA13" s="80">
        <v>-531.9</v>
      </c>
    </row>
    <row r="14" spans="1:27" x14ac:dyDescent="0.25">
      <c r="A14" s="16" t="s">
        <v>103</v>
      </c>
      <c r="B14" s="8">
        <v>-103.03623721000004</v>
      </c>
      <c r="C14" s="8">
        <v>-111.6</v>
      </c>
      <c r="D14" s="8">
        <v>-114.3</v>
      </c>
      <c r="E14" s="8">
        <v>-142.9</v>
      </c>
      <c r="F14" s="8">
        <v>-159.4</v>
      </c>
      <c r="G14" s="8">
        <v>-153.4</v>
      </c>
      <c r="H14" s="8">
        <v>-154.19999999999999</v>
      </c>
      <c r="I14" s="8">
        <v>-140</v>
      </c>
      <c r="J14" s="8">
        <v>-164.2</v>
      </c>
      <c r="K14" s="8">
        <v>-147.89999999999998</v>
      </c>
      <c r="L14" s="8">
        <v>-158.5</v>
      </c>
      <c r="M14" s="8">
        <v>-152</v>
      </c>
      <c r="N14" s="8">
        <v>-169.5</v>
      </c>
      <c r="O14" s="8">
        <v>-168.39999999999998</v>
      </c>
      <c r="P14" s="8">
        <v>-169.20000000000002</v>
      </c>
      <c r="Q14" s="8">
        <v>-213.2</v>
      </c>
      <c r="R14" s="8">
        <v>-210.39999999999998</v>
      </c>
      <c r="S14" s="8">
        <v>-233.9</v>
      </c>
      <c r="T14" s="8">
        <v>-259.89999999999998</v>
      </c>
      <c r="U14" s="8">
        <v>-274.89999999999998</v>
      </c>
      <c r="V14" s="8">
        <v>-262</v>
      </c>
      <c r="W14" s="8">
        <v>-301.39999999999998</v>
      </c>
      <c r="X14" s="87">
        <v>-306.2</v>
      </c>
      <c r="Y14" s="87">
        <v>-356.8</v>
      </c>
      <c r="Z14" s="87">
        <v>-362.9</v>
      </c>
      <c r="AA14" s="87">
        <v>-336.8</v>
      </c>
    </row>
    <row r="15" spans="1:27" x14ac:dyDescent="0.25">
      <c r="A15" s="16" t="s">
        <v>104</v>
      </c>
      <c r="B15" s="8">
        <v>-49.486489069999998</v>
      </c>
      <c r="C15" s="8">
        <v>-47.4</v>
      </c>
      <c r="D15" s="8">
        <v>-45.7</v>
      </c>
      <c r="E15" s="8">
        <v>-69.599999999999994</v>
      </c>
      <c r="F15" s="8">
        <v>-61.5</v>
      </c>
      <c r="G15" s="8">
        <v>-65.5</v>
      </c>
      <c r="H15" s="8">
        <v>-59.1</v>
      </c>
      <c r="I15" s="8">
        <v>-63.800000000000004</v>
      </c>
      <c r="J15" s="8">
        <v>-50.699999999999996</v>
      </c>
      <c r="K15" s="8">
        <v>-45.1</v>
      </c>
      <c r="L15" s="8">
        <v>-47.500000000000007</v>
      </c>
      <c r="M15" s="8">
        <v>-60.8</v>
      </c>
      <c r="N15" s="8">
        <v>-43.7</v>
      </c>
      <c r="O15" s="8">
        <v>-47.3</v>
      </c>
      <c r="P15" s="8">
        <v>-58.9</v>
      </c>
      <c r="Q15" s="8">
        <v>-68.8</v>
      </c>
      <c r="R15" s="8">
        <v>-71.2</v>
      </c>
      <c r="S15" s="8">
        <v>-77.600000000000009</v>
      </c>
      <c r="T15" s="8">
        <v>-74.7</v>
      </c>
      <c r="U15" s="8">
        <v>-72.2</v>
      </c>
      <c r="V15" s="8">
        <v>-62.3</v>
      </c>
      <c r="W15" s="8">
        <v>-91</v>
      </c>
      <c r="X15" s="87">
        <v>-86.699999999999989</v>
      </c>
      <c r="Y15" s="87">
        <v>-111.1</v>
      </c>
      <c r="Z15" s="87">
        <v>-100.9</v>
      </c>
      <c r="AA15" s="87">
        <v>-102.1</v>
      </c>
    </row>
    <row r="16" spans="1:27" x14ac:dyDescent="0.25">
      <c r="A16" s="16" t="s">
        <v>105</v>
      </c>
      <c r="B16" s="8">
        <v>-32.044411330000003</v>
      </c>
      <c r="C16" s="8">
        <v>-95.8</v>
      </c>
      <c r="D16" s="8">
        <v>-74.8</v>
      </c>
      <c r="E16" s="8">
        <v>-84.199999999999989</v>
      </c>
      <c r="F16" s="8">
        <v>-41.4</v>
      </c>
      <c r="G16" s="8">
        <v>-91</v>
      </c>
      <c r="H16" s="8">
        <v>-63</v>
      </c>
      <c r="I16" s="8">
        <v>-114.2</v>
      </c>
      <c r="J16" s="8">
        <v>-28.5</v>
      </c>
      <c r="K16" s="8">
        <v>-40</v>
      </c>
      <c r="L16" s="8">
        <v>-28.099999999999998</v>
      </c>
      <c r="M16" s="8">
        <v>-33.800000000000004</v>
      </c>
      <c r="N16" s="8">
        <v>-24.200000000000003</v>
      </c>
      <c r="O16" s="8">
        <v>-21.200000000000003</v>
      </c>
      <c r="P16" s="8">
        <v>-21.400000000000002</v>
      </c>
      <c r="Q16" s="8">
        <v>-10.5</v>
      </c>
      <c r="R16" s="8">
        <v>-22</v>
      </c>
      <c r="S16" s="8">
        <v>-25.3</v>
      </c>
      <c r="T16" s="8">
        <v>-28.6</v>
      </c>
      <c r="U16" s="8">
        <v>-36.1</v>
      </c>
      <c r="V16" s="8">
        <v>-12.6</v>
      </c>
      <c r="W16" s="8">
        <v>-36</v>
      </c>
      <c r="X16" s="87">
        <v>-50.1</v>
      </c>
      <c r="Y16" s="87">
        <v>-41.5</v>
      </c>
      <c r="Z16" s="87">
        <v>-33.1</v>
      </c>
      <c r="AA16" s="87">
        <v>-43.8</v>
      </c>
    </row>
    <row r="17" spans="1:27" x14ac:dyDescent="0.25">
      <c r="A17" s="16" t="s">
        <v>106</v>
      </c>
      <c r="B17" s="8">
        <v>-60.420681189999989</v>
      </c>
      <c r="C17" s="8">
        <v>-63.2</v>
      </c>
      <c r="D17" s="8">
        <v>-94.7</v>
      </c>
      <c r="E17" s="8">
        <v>-113.69999999999999</v>
      </c>
      <c r="F17" s="8">
        <v>-118.5</v>
      </c>
      <c r="G17" s="8">
        <v>-99</v>
      </c>
      <c r="H17" s="8">
        <v>-106.5</v>
      </c>
      <c r="I17" s="8">
        <v>-143.80000000000001</v>
      </c>
      <c r="J17" s="8">
        <v>-108.30000000000001</v>
      </c>
      <c r="K17" s="8">
        <v>-194.1</v>
      </c>
      <c r="L17" s="8">
        <v>-193.5</v>
      </c>
      <c r="M17" s="8">
        <v>-117.89999999999999</v>
      </c>
      <c r="N17" s="8">
        <v>-154.30000000000001</v>
      </c>
      <c r="O17" s="8">
        <v>-123</v>
      </c>
      <c r="P17" s="8">
        <v>-79.5</v>
      </c>
      <c r="Q17" s="8">
        <v>-113.3</v>
      </c>
      <c r="R17" s="8">
        <v>-53.5</v>
      </c>
      <c r="S17" s="8">
        <v>-60.2</v>
      </c>
      <c r="T17" s="8">
        <v>-33.699999999999996</v>
      </c>
      <c r="U17" s="8">
        <v>-24.200000000000006</v>
      </c>
      <c r="V17" s="8">
        <v>-62</v>
      </c>
      <c r="W17" s="8">
        <v>-1.0932361100000207</v>
      </c>
      <c r="X17" s="87">
        <v>-34.400000000000006</v>
      </c>
      <c r="Y17" s="87">
        <v>-48.4</v>
      </c>
      <c r="Z17" s="87">
        <v>-124.1</v>
      </c>
      <c r="AA17" s="87">
        <v>-49.2</v>
      </c>
    </row>
    <row r="18" spans="1:27" x14ac:dyDescent="0.25">
      <c r="A18" s="7" t="s">
        <v>100</v>
      </c>
      <c r="B18" s="8">
        <v>-8.6907578000000001</v>
      </c>
      <c r="C18" s="8">
        <v>-8.6999999999999993</v>
      </c>
      <c r="D18" s="8">
        <v>-8.6999999999999993</v>
      </c>
      <c r="E18" s="8">
        <v>-10.600000000000001</v>
      </c>
      <c r="F18" s="8">
        <v>-10.9</v>
      </c>
      <c r="G18" s="8">
        <v>-11</v>
      </c>
      <c r="H18" s="8">
        <v>-8.9</v>
      </c>
      <c r="I18" s="8">
        <v>-4.9000000000000004</v>
      </c>
      <c r="J18" s="8">
        <v>-5.1000000000000005</v>
      </c>
      <c r="K18" s="8">
        <v>-5.1000000000000005</v>
      </c>
      <c r="L18" s="8">
        <v>-5.1000000000000005</v>
      </c>
      <c r="M18" s="8">
        <v>-4.7</v>
      </c>
      <c r="N18" s="8">
        <v>-4</v>
      </c>
      <c r="O18" s="8">
        <v>-3.3</v>
      </c>
      <c r="P18" s="8">
        <v>-3.1999999999999997</v>
      </c>
      <c r="Q18" s="8">
        <v>-3</v>
      </c>
      <c r="R18" s="8">
        <v>-2.4</v>
      </c>
      <c r="S18" s="8">
        <v>-2.4</v>
      </c>
      <c r="T18" s="8">
        <v>-2.2999999999999998</v>
      </c>
      <c r="U18" s="8">
        <v>-2.2000000000000002</v>
      </c>
      <c r="V18" s="8">
        <v>-2.2000000000000002</v>
      </c>
      <c r="W18" s="8">
        <v>-2.1999999999999997</v>
      </c>
      <c r="X18" s="87">
        <v>-2.1999999999999997</v>
      </c>
      <c r="Y18" s="87">
        <v>-1.9</v>
      </c>
      <c r="Z18" s="87">
        <v>-1.7</v>
      </c>
      <c r="AA18" s="87">
        <v>-1.6</v>
      </c>
    </row>
    <row r="19" spans="1:27" x14ac:dyDescent="0.2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
        <v>0</v>
      </c>
      <c r="X19" s="87">
        <v>0</v>
      </c>
      <c r="Y19" s="87">
        <v>0</v>
      </c>
      <c r="Z19" s="87">
        <v>0</v>
      </c>
      <c r="AA19" s="87">
        <v>0</v>
      </c>
    </row>
    <row r="20" spans="1:27" x14ac:dyDescent="0.25">
      <c r="A20" s="9" t="s">
        <v>108</v>
      </c>
      <c r="B20" s="10">
        <v>-1236.37697078</v>
      </c>
      <c r="C20" s="10">
        <v>-1355.7</v>
      </c>
      <c r="D20" s="10">
        <v>-1362.1999999999998</v>
      </c>
      <c r="E20" s="10">
        <v>-1486.1999999999998</v>
      </c>
      <c r="F20" s="10">
        <v>-1492.3</v>
      </c>
      <c r="G20" s="10">
        <v>-1483.8000000000002</v>
      </c>
      <c r="H20" s="10">
        <v>-1526.6</v>
      </c>
      <c r="I20" s="10">
        <v>-1722.4</v>
      </c>
      <c r="J20" s="10">
        <v>-1596.9</v>
      </c>
      <c r="K20" s="10">
        <v>-1502.7999999999997</v>
      </c>
      <c r="L20" s="10">
        <v>-1625.5</v>
      </c>
      <c r="M20" s="10">
        <v>-1574.5</v>
      </c>
      <c r="N20" s="10">
        <v>-1626.6000000000001</v>
      </c>
      <c r="O20" s="10">
        <v>-1558.6999999999998</v>
      </c>
      <c r="P20" s="10">
        <v>-1676.9</v>
      </c>
      <c r="Q20" s="10">
        <v>-1793.1</v>
      </c>
      <c r="R20" s="10">
        <v>-1704.8999999999999</v>
      </c>
      <c r="S20" s="10">
        <v>-1853.8999999999999</v>
      </c>
      <c r="T20" s="10">
        <v>-1867.1</v>
      </c>
      <c r="U20" s="10">
        <v>-1896.6</v>
      </c>
      <c r="V20" s="10">
        <v>-1810</v>
      </c>
      <c r="W20" s="10">
        <v>-1826.79323611</v>
      </c>
      <c r="X20" s="80">
        <v>-1852</v>
      </c>
      <c r="Y20" s="80">
        <v>-1991.9</v>
      </c>
      <c r="Z20" s="80">
        <v>-2033.9</v>
      </c>
      <c r="AA20" s="80">
        <v>-1970.7999999999997</v>
      </c>
    </row>
    <row r="21" spans="1:27" x14ac:dyDescent="0.25">
      <c r="A21" s="11" t="s">
        <v>109</v>
      </c>
      <c r="B21" s="12">
        <v>1017.1914174239997</v>
      </c>
      <c r="C21" s="12">
        <v>917.6</v>
      </c>
      <c r="D21" s="12">
        <v>895.80000000000007</v>
      </c>
      <c r="E21" s="12">
        <v>857.9000000000002</v>
      </c>
      <c r="F21" s="12">
        <v>614.79999999999995</v>
      </c>
      <c r="G21" s="12">
        <v>536.49999999999989</v>
      </c>
      <c r="H21" s="12">
        <v>457.00000000000023</v>
      </c>
      <c r="I21" s="12">
        <v>388.19999999999993</v>
      </c>
      <c r="J21" s="12">
        <v>295.99999999999994</v>
      </c>
      <c r="K21" s="12">
        <v>1.299999999999919</v>
      </c>
      <c r="L21" s="12">
        <v>258.29999999999973</v>
      </c>
      <c r="M21" s="12">
        <v>536.5</v>
      </c>
      <c r="N21" s="12">
        <v>216.3</v>
      </c>
      <c r="O21" s="12">
        <v>340.90000000000009</v>
      </c>
      <c r="P21" s="12">
        <v>450.09999999999997</v>
      </c>
      <c r="Q21" s="12">
        <v>541.70000000000005</v>
      </c>
      <c r="R21" s="12">
        <v>488.20000000000022</v>
      </c>
      <c r="S21" s="12">
        <v>686.30000000000018</v>
      </c>
      <c r="T21" s="12">
        <v>769.60000000000025</v>
      </c>
      <c r="U21" s="12">
        <v>857.39999999999986</v>
      </c>
      <c r="V21" s="12">
        <v>759.8</v>
      </c>
      <c r="W21" s="12">
        <v>815.30676388999996</v>
      </c>
      <c r="X21" s="78">
        <v>767</v>
      </c>
      <c r="Y21" s="78">
        <v>778.40000000000009</v>
      </c>
      <c r="Z21" s="78">
        <v>529.30000000000018</v>
      </c>
      <c r="AA21" s="78">
        <v>508.29999999999995</v>
      </c>
    </row>
    <row r="22" spans="1:27" x14ac:dyDescent="0.25">
      <c r="A22" s="7" t="s">
        <v>1</v>
      </c>
      <c r="B22" s="8">
        <v>1218.418112694</v>
      </c>
      <c r="C22" s="8">
        <v>1113.5</v>
      </c>
      <c r="D22" s="8">
        <v>1091.8000000000002</v>
      </c>
      <c r="E22" s="8">
        <v>1057.5</v>
      </c>
      <c r="F22" s="8">
        <v>807.8</v>
      </c>
      <c r="G22" s="8">
        <v>745.8</v>
      </c>
      <c r="H22" s="8">
        <v>695.9</v>
      </c>
      <c r="I22" s="8">
        <v>650.6</v>
      </c>
      <c r="J22" s="8">
        <v>566.09999999999991</v>
      </c>
      <c r="K22" s="8">
        <v>260.5</v>
      </c>
      <c r="L22" s="8">
        <v>503.6</v>
      </c>
      <c r="M22" s="8">
        <v>777.69999999999993</v>
      </c>
      <c r="N22" s="8">
        <v>445.20000000000005</v>
      </c>
      <c r="O22" s="8">
        <v>563.80000000000007</v>
      </c>
      <c r="P22" s="8">
        <v>678.09999999999991</v>
      </c>
      <c r="Q22" s="8">
        <v>766.40000000000009</v>
      </c>
      <c r="R22" s="8">
        <v>708.70000000000016</v>
      </c>
      <c r="S22" s="8">
        <v>915.4000000000002</v>
      </c>
      <c r="T22" s="8">
        <v>1002.8000000000003</v>
      </c>
      <c r="U22" s="8">
        <v>1093.3999999999999</v>
      </c>
      <c r="V22" s="8">
        <v>994.9</v>
      </c>
      <c r="W22" s="8">
        <v>-1045.80676389</v>
      </c>
      <c r="X22" s="87">
        <v>991</v>
      </c>
      <c r="Y22" s="87">
        <v>1000</v>
      </c>
      <c r="Z22" s="87">
        <v>747.10000000000014</v>
      </c>
      <c r="AA22" s="87">
        <v>727.7</v>
      </c>
    </row>
    <row r="23" spans="1:27" x14ac:dyDescent="0.25">
      <c r="A23" s="7" t="s">
        <v>110</v>
      </c>
      <c r="B23" s="34">
        <v>0.54247812876352475</v>
      </c>
      <c r="C23" s="34">
        <v>0.48994587935055223</v>
      </c>
      <c r="D23" s="34">
        <v>0.48350383065408981</v>
      </c>
      <c r="E23" s="34">
        <v>0.45136369456656289</v>
      </c>
      <c r="F23" s="34">
        <v>0.38373473944230679</v>
      </c>
      <c r="G23" s="34">
        <v>0.36957383548067391</v>
      </c>
      <c r="H23" s="34">
        <v>0.35132269789983839</v>
      </c>
      <c r="I23" s="34">
        <v>0.30856058809580272</v>
      </c>
      <c r="J23" s="34">
        <v>0.29923882017126541</v>
      </c>
      <c r="K23" s="34">
        <v>0.1730322152108934</v>
      </c>
      <c r="L23" s="34">
        <v>0.2670767925328808</v>
      </c>
      <c r="M23" s="34">
        <v>0.36847341988060267</v>
      </c>
      <c r="N23" s="34">
        <v>0.24166757138204323</v>
      </c>
      <c r="O23" s="34">
        <v>0.2967993261739314</v>
      </c>
      <c r="P23" s="34">
        <v>0.3188058298072402</v>
      </c>
      <c r="Q23" s="34">
        <v>0.32825081377419907</v>
      </c>
      <c r="R23" s="34">
        <v>0.32314987916647669</v>
      </c>
      <c r="S23" s="34">
        <v>0.36036532556491618</v>
      </c>
      <c r="T23" s="34">
        <v>0.3803238897106232</v>
      </c>
      <c r="U23" s="34">
        <v>0.39702251270878719</v>
      </c>
      <c r="V23" s="34">
        <v>0.38715075103120861</v>
      </c>
      <c r="W23" s="34">
        <v>0.39608900643049089</v>
      </c>
      <c r="X23" s="89">
        <v>0.37838869797632685</v>
      </c>
      <c r="Y23" s="89">
        <v>0.36097173591307796</v>
      </c>
      <c r="Z23" s="89">
        <v>0.29147159800249695</v>
      </c>
      <c r="AA23" s="89">
        <v>0.29353394376991654</v>
      </c>
    </row>
    <row r="24" spans="1:27" x14ac:dyDescent="0.25">
      <c r="A24" s="14" t="s">
        <v>111</v>
      </c>
      <c r="B24" s="15">
        <v>392.26058107</v>
      </c>
      <c r="C24" s="15">
        <v>81.900000000000006</v>
      </c>
      <c r="D24" s="15">
        <v>236.20000000000002</v>
      </c>
      <c r="E24" s="15">
        <v>310.8</v>
      </c>
      <c r="F24" s="15">
        <v>253.9</v>
      </c>
      <c r="G24" s="15">
        <v>150.40000000000003</v>
      </c>
      <c r="H24" s="15">
        <v>135.70000000000002</v>
      </c>
      <c r="I24" s="15">
        <v>93.800000000000011</v>
      </c>
      <c r="J24" s="15">
        <v>71.100000000000009</v>
      </c>
      <c r="K24" s="15">
        <v>60.899999999999991</v>
      </c>
      <c r="L24" s="15">
        <v>30.800000000000008</v>
      </c>
      <c r="M24" s="15">
        <v>33.6</v>
      </c>
      <c r="N24" s="15">
        <v>42.000000000000007</v>
      </c>
      <c r="O24" s="15">
        <v>4.3999999999999977</v>
      </c>
      <c r="P24" s="15">
        <v>-13.000000000000002</v>
      </c>
      <c r="Q24" s="15">
        <v>-39.200000000000003</v>
      </c>
      <c r="R24" s="15">
        <v>-63.000000000000007</v>
      </c>
      <c r="S24" s="15">
        <v>-88.499999999999957</v>
      </c>
      <c r="T24" s="15">
        <v>-95.399999999999977</v>
      </c>
      <c r="U24" s="15">
        <v>-89.5</v>
      </c>
      <c r="V24" s="15">
        <v>-71.100000000000051</v>
      </c>
      <c r="W24" s="15">
        <v>-49.700000000000045</v>
      </c>
      <c r="X24" s="80">
        <v>-38.300000000000047</v>
      </c>
      <c r="Y24" s="80">
        <v>4.5000000000000107</v>
      </c>
      <c r="Z24" s="80">
        <v>37.000000000000036</v>
      </c>
      <c r="AA24" s="80">
        <v>86</v>
      </c>
    </row>
    <row r="25" spans="1:27" x14ac:dyDescent="0.25">
      <c r="A25" s="16" t="s">
        <v>112</v>
      </c>
      <c r="B25" s="8">
        <v>84.614375409999994</v>
      </c>
      <c r="C25" s="8">
        <v>52.3</v>
      </c>
      <c r="D25" s="8">
        <v>62.3</v>
      </c>
      <c r="E25" s="8">
        <v>51.8</v>
      </c>
      <c r="F25" s="8">
        <v>36.4</v>
      </c>
      <c r="G25" s="8">
        <v>41.7</v>
      </c>
      <c r="H25" s="8">
        <v>47.4</v>
      </c>
      <c r="I25" s="8">
        <v>29.799999999999997</v>
      </c>
      <c r="J25" s="8">
        <v>26.4</v>
      </c>
      <c r="K25" s="8">
        <v>43.5</v>
      </c>
      <c r="L25" s="8">
        <v>46.099999999999994</v>
      </c>
      <c r="M25" s="8">
        <v>44.7</v>
      </c>
      <c r="N25" s="8">
        <v>24.400000000000002</v>
      </c>
      <c r="O25" s="8">
        <v>83.3</v>
      </c>
      <c r="P25" s="8">
        <v>93.5</v>
      </c>
      <c r="Q25" s="8">
        <v>106.10000000000001</v>
      </c>
      <c r="R25" s="8">
        <v>120.7</v>
      </c>
      <c r="S25" s="8">
        <v>72.800000000000011</v>
      </c>
      <c r="T25" s="8">
        <v>78</v>
      </c>
      <c r="U25" s="8">
        <v>163.89999999999998</v>
      </c>
      <c r="V25" s="8">
        <v>97.2</v>
      </c>
      <c r="W25" s="8">
        <v>82</v>
      </c>
      <c r="X25" s="87">
        <v>67</v>
      </c>
      <c r="Y25" s="87">
        <v>81.400000000000006</v>
      </c>
      <c r="Z25" s="87">
        <v>68.900000000000006</v>
      </c>
      <c r="AA25" s="87">
        <v>48.3</v>
      </c>
    </row>
    <row r="26" spans="1:27" x14ac:dyDescent="0.25">
      <c r="A26" s="16" t="s">
        <v>113</v>
      </c>
      <c r="B26" s="8">
        <v>-111.99160946000001</v>
      </c>
      <c r="C26" s="8">
        <v>-86.4</v>
      </c>
      <c r="D26" s="8">
        <v>-86.9</v>
      </c>
      <c r="E26" s="8">
        <v>-98.4</v>
      </c>
      <c r="F26" s="8">
        <v>-91.3</v>
      </c>
      <c r="G26" s="8">
        <v>-145.69999999999999</v>
      </c>
      <c r="H26" s="8">
        <v>-171.4</v>
      </c>
      <c r="I26" s="8">
        <v>-147.19999999999999</v>
      </c>
      <c r="J26" s="8">
        <v>-153.9</v>
      </c>
      <c r="K26" s="8">
        <v>-105</v>
      </c>
      <c r="L26" s="8">
        <v>-94.6</v>
      </c>
      <c r="M26" s="8">
        <v>-84.1</v>
      </c>
      <c r="N26" s="8">
        <v>-83.7</v>
      </c>
      <c r="O26" s="8">
        <v>-167.9</v>
      </c>
      <c r="P26" s="8">
        <v>-215.1</v>
      </c>
      <c r="Q26" s="8">
        <v>-252.6</v>
      </c>
      <c r="R26" s="8">
        <v>-321.10000000000002</v>
      </c>
      <c r="S26" s="8">
        <v>-376.5</v>
      </c>
      <c r="T26" s="8">
        <v>-432.6</v>
      </c>
      <c r="U26" s="8">
        <v>-512.29999999999995</v>
      </c>
      <c r="V26" s="8">
        <v>-522.20000000000005</v>
      </c>
      <c r="W26" s="8">
        <v>-503</v>
      </c>
      <c r="X26" s="87">
        <v>-542</v>
      </c>
      <c r="Y26" s="87">
        <v>-453</v>
      </c>
      <c r="Z26" s="87">
        <v>-400.5</v>
      </c>
      <c r="AA26" s="87">
        <v>-276.20000000000005</v>
      </c>
    </row>
    <row r="27" spans="1:27" x14ac:dyDescent="0.2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
        <v>377.9</v>
      </c>
      <c r="X27" s="87">
        <v>442</v>
      </c>
      <c r="Y27" s="87">
        <v>384.6</v>
      </c>
      <c r="Z27" s="87">
        <v>372</v>
      </c>
      <c r="AA27" s="87">
        <v>315.60000000000002</v>
      </c>
    </row>
    <row r="28" spans="1:27" x14ac:dyDescent="0.2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
        <v>-7</v>
      </c>
      <c r="X28" s="87">
        <v>-5</v>
      </c>
      <c r="Y28" s="87">
        <v>-8</v>
      </c>
      <c r="Z28" s="87">
        <v>-3.4</v>
      </c>
      <c r="AA28" s="87">
        <v>-1.7</v>
      </c>
    </row>
    <row r="29" spans="1:27" x14ac:dyDescent="0.25">
      <c r="A29" s="11" t="s">
        <v>116</v>
      </c>
      <c r="B29" s="12">
        <v>1409.4519984939998</v>
      </c>
      <c r="C29" s="12">
        <v>999.5</v>
      </c>
      <c r="D29" s="12">
        <v>1132</v>
      </c>
      <c r="E29" s="12">
        <v>1168.7000000000003</v>
      </c>
      <c r="F29" s="12">
        <v>868.69999999999982</v>
      </c>
      <c r="G29" s="12">
        <v>686.89999999999986</v>
      </c>
      <c r="H29" s="12">
        <v>592.70000000000027</v>
      </c>
      <c r="I29" s="12">
        <v>482</v>
      </c>
      <c r="J29" s="12">
        <v>367.10000000000008</v>
      </c>
      <c r="K29" s="12">
        <v>62.199999999999918</v>
      </c>
      <c r="L29" s="12">
        <v>289.0999999999998</v>
      </c>
      <c r="M29" s="12">
        <v>570.10000000000014</v>
      </c>
      <c r="N29" s="12">
        <v>258.30000000000007</v>
      </c>
      <c r="O29" s="12">
        <v>345.30000000000007</v>
      </c>
      <c r="P29" s="12">
        <v>437.1</v>
      </c>
      <c r="Q29" s="12">
        <v>502.50000000000006</v>
      </c>
      <c r="R29" s="12">
        <v>425.20000000000016</v>
      </c>
      <c r="S29" s="12">
        <v>597.80000000000018</v>
      </c>
      <c r="T29" s="12">
        <v>674.20000000000027</v>
      </c>
      <c r="U29" s="12">
        <v>767.89999999999986</v>
      </c>
      <c r="V29" s="12">
        <v>688.69999999999993</v>
      </c>
      <c r="W29" s="12">
        <v>765.60676388999991</v>
      </c>
      <c r="X29" s="78">
        <v>728.69999999999993</v>
      </c>
      <c r="Y29" s="78">
        <v>782.90000000000009</v>
      </c>
      <c r="Z29" s="78">
        <v>566.30000000000018</v>
      </c>
      <c r="AA29" s="78">
        <v>594.29999999999995</v>
      </c>
    </row>
    <row r="30" spans="1:27" x14ac:dyDescent="0.25">
      <c r="A30" s="14" t="s">
        <v>117</v>
      </c>
      <c r="B30" s="15">
        <v>-420.33978385</v>
      </c>
      <c r="C30" s="15">
        <v>-287.60000000000002</v>
      </c>
      <c r="D30" s="15">
        <v>-332</v>
      </c>
      <c r="E30" s="15">
        <v>-341.29999999999995</v>
      </c>
      <c r="F30" s="15">
        <v>-257.09999999999997</v>
      </c>
      <c r="G30" s="15">
        <v>-184.10000000000002</v>
      </c>
      <c r="H30" s="15">
        <v>-164.89999999999998</v>
      </c>
      <c r="I30" s="15">
        <v>-159.60000000000002</v>
      </c>
      <c r="J30" s="15">
        <v>-124.4</v>
      </c>
      <c r="K30" s="15">
        <v>-43.5</v>
      </c>
      <c r="L30" s="15">
        <v>-91.6</v>
      </c>
      <c r="M30" s="15">
        <v>-164.9</v>
      </c>
      <c r="N30" s="15">
        <v>-54.600000000000009</v>
      </c>
      <c r="O30" s="15">
        <v>-94.9</v>
      </c>
      <c r="P30" s="15">
        <v>-127.6</v>
      </c>
      <c r="Q30" s="15">
        <v>-93.5</v>
      </c>
      <c r="R30" s="15">
        <v>-123.69999999999999</v>
      </c>
      <c r="S30" s="15">
        <v>-118.19999999999999</v>
      </c>
      <c r="T30" s="15">
        <v>-169</v>
      </c>
      <c r="U30" s="15">
        <v>-180.672</v>
      </c>
      <c r="V30" s="15">
        <v>-163.19999999999999</v>
      </c>
      <c r="W30" s="15">
        <v>-194.17029972260002</v>
      </c>
      <c r="X30" s="80">
        <v>-186.20000000000002</v>
      </c>
      <c r="Y30" s="80">
        <v>-207.39999999999998</v>
      </c>
      <c r="Z30" s="80">
        <v>12.199999999999989</v>
      </c>
      <c r="AA30" s="80">
        <v>-133.80000000000001</v>
      </c>
    </row>
    <row r="31" spans="1:27" hidden="1" x14ac:dyDescent="0.25">
      <c r="A31" s="16" t="s">
        <v>53</v>
      </c>
      <c r="B31" s="8"/>
      <c r="C31" s="8"/>
      <c r="D31" s="8"/>
      <c r="E31" s="8"/>
      <c r="F31" s="8"/>
      <c r="G31" s="8"/>
      <c r="H31" s="8"/>
      <c r="I31" s="8"/>
      <c r="J31" s="8"/>
      <c r="K31" s="8"/>
      <c r="L31" s="8"/>
      <c r="M31" s="8"/>
      <c r="N31" s="8"/>
      <c r="O31" s="8"/>
      <c r="P31" s="8"/>
      <c r="Q31" s="8"/>
      <c r="R31" s="8"/>
      <c r="S31" s="8"/>
      <c r="T31" s="8"/>
      <c r="U31" s="8"/>
      <c r="V31" s="8"/>
      <c r="W31" s="8"/>
      <c r="X31" s="87">
        <v>-136.9</v>
      </c>
      <c r="Y31" s="87"/>
      <c r="Z31" s="87"/>
      <c r="AA31" s="87"/>
    </row>
    <row r="32" spans="1:27" hidden="1" x14ac:dyDescent="0.25">
      <c r="A32" s="16" t="s">
        <v>118</v>
      </c>
      <c r="B32" s="8"/>
      <c r="C32" s="8"/>
      <c r="D32" s="8"/>
      <c r="E32" s="8"/>
      <c r="F32" s="8"/>
      <c r="G32" s="8"/>
      <c r="H32" s="8"/>
      <c r="I32" s="8"/>
      <c r="J32" s="8"/>
      <c r="K32" s="8"/>
      <c r="L32" s="8"/>
      <c r="M32" s="8"/>
      <c r="N32" s="8"/>
      <c r="O32" s="8"/>
      <c r="P32" s="8"/>
      <c r="Q32" s="8"/>
      <c r="R32" s="8"/>
      <c r="S32" s="8"/>
      <c r="T32" s="8"/>
      <c r="U32" s="8"/>
      <c r="V32" s="8"/>
      <c r="W32" s="8"/>
      <c r="X32" s="87">
        <v>-49.3</v>
      </c>
      <c r="Y32" s="87"/>
      <c r="Z32" s="87"/>
      <c r="AA32" s="87"/>
    </row>
    <row r="33" spans="1:27" x14ac:dyDescent="0.25">
      <c r="A33" s="11" t="s">
        <v>119</v>
      </c>
      <c r="B33" s="12">
        <v>989.11221464399978</v>
      </c>
      <c r="C33" s="12">
        <v>711.9</v>
      </c>
      <c r="D33" s="12">
        <v>800.00000000000011</v>
      </c>
      <c r="E33" s="12">
        <v>827.50000000000011</v>
      </c>
      <c r="F33" s="12">
        <v>611.59999999999991</v>
      </c>
      <c r="G33" s="12">
        <v>502.79999999999995</v>
      </c>
      <c r="H33" s="12">
        <v>427.80000000000018</v>
      </c>
      <c r="I33" s="12">
        <v>322.39999999999998</v>
      </c>
      <c r="J33" s="12">
        <v>242.7</v>
      </c>
      <c r="K33" s="12">
        <v>18.699999999999918</v>
      </c>
      <c r="L33" s="12">
        <v>197.49999999999977</v>
      </c>
      <c r="M33" s="12">
        <v>405.20000000000005</v>
      </c>
      <c r="N33" s="12">
        <v>203.70000000000005</v>
      </c>
      <c r="O33" s="12">
        <v>250.40000000000003</v>
      </c>
      <c r="P33" s="12">
        <v>309.5</v>
      </c>
      <c r="Q33" s="12">
        <v>409.00000000000006</v>
      </c>
      <c r="R33" s="12">
        <v>301.50000000000023</v>
      </c>
      <c r="S33" s="12">
        <v>479.60000000000019</v>
      </c>
      <c r="T33" s="12">
        <v>505.20000000000027</v>
      </c>
      <c r="U33" s="12">
        <v>587.22799999999984</v>
      </c>
      <c r="V33" s="12">
        <v>525.5</v>
      </c>
      <c r="W33" s="12">
        <v>571.43646416739989</v>
      </c>
      <c r="X33" s="78">
        <v>542.47500000000002</v>
      </c>
      <c r="Y33" s="78">
        <v>575.29999999999995</v>
      </c>
      <c r="Z33" s="78">
        <v>578.5</v>
      </c>
      <c r="AA33" s="78">
        <v>460.49999999999994</v>
      </c>
    </row>
    <row r="34" spans="1:27" x14ac:dyDescent="0.25">
      <c r="A34" s="7" t="s">
        <v>120</v>
      </c>
      <c r="B34" s="34">
        <v>0.4403839189084513</v>
      </c>
      <c r="C34" s="34">
        <v>0.31323975887710653</v>
      </c>
      <c r="D34" s="34">
        <v>0.35428014702626109</v>
      </c>
      <c r="E34" s="34">
        <v>0.35319475863246413</v>
      </c>
      <c r="F34" s="34">
        <v>0.29053251627001092</v>
      </c>
      <c r="G34" s="34">
        <v>0.24915758176412287</v>
      </c>
      <c r="H34" s="34">
        <v>0.21597334410339264</v>
      </c>
      <c r="I34" s="34">
        <v>0.15290490870286932</v>
      </c>
      <c r="J34" s="34">
        <v>0.12829051696796701</v>
      </c>
      <c r="K34" s="34">
        <v>1.2421122550647571E-2</v>
      </c>
      <c r="L34" s="34">
        <v>0.10474119643614753</v>
      </c>
      <c r="M34" s="34">
        <v>0.19198332227802523</v>
      </c>
      <c r="N34" s="34">
        <v>0.11057431332102922</v>
      </c>
      <c r="O34" s="34">
        <v>0.1318172246788798</v>
      </c>
      <c r="P34" s="34">
        <v>0.14551010813352139</v>
      </c>
      <c r="Q34" s="34">
        <v>0.17517560390611617</v>
      </c>
      <c r="R34" s="34">
        <v>0.13747663125256496</v>
      </c>
      <c r="S34" s="34">
        <v>0.18880403117864741</v>
      </c>
      <c r="T34" s="34">
        <v>0.19160314028899769</v>
      </c>
      <c r="U34" s="34">
        <v>0.2132273057371096</v>
      </c>
      <c r="V34" s="34">
        <v>0.20449062183827535</v>
      </c>
      <c r="W34" s="34">
        <v>0.21628116428878541</v>
      </c>
      <c r="X34" s="89">
        <v>0.20713058419243988</v>
      </c>
      <c r="Y34" s="89">
        <v>0.20766703967079375</v>
      </c>
      <c r="Z34" s="89">
        <v>0.22569444444444445</v>
      </c>
      <c r="AA34" s="89">
        <v>0.18575289419547414</v>
      </c>
    </row>
    <row r="35" spans="1:27" x14ac:dyDescent="0.25">
      <c r="A35" s="11" t="s">
        <v>121</v>
      </c>
      <c r="B35" s="12">
        <v>939.44716478012219</v>
      </c>
      <c r="C35" s="12">
        <v>659.9</v>
      </c>
      <c r="D35" s="12">
        <v>742</v>
      </c>
      <c r="E35" s="12">
        <v>771.9</v>
      </c>
      <c r="F35" s="12">
        <v>571.29999999999995</v>
      </c>
      <c r="G35" s="12">
        <v>454.20000000000005</v>
      </c>
      <c r="H35" s="12">
        <v>378.2</v>
      </c>
      <c r="I35" s="12">
        <v>257.60000000000002</v>
      </c>
      <c r="J35" s="12">
        <v>207.6</v>
      </c>
      <c r="K35" s="12">
        <v>2.8000000000000043</v>
      </c>
      <c r="L35" s="12">
        <v>173.4</v>
      </c>
      <c r="M35" s="12">
        <v>341.1</v>
      </c>
      <c r="N35" s="12">
        <v>179.8</v>
      </c>
      <c r="O35" s="12">
        <v>209.3000000000001</v>
      </c>
      <c r="P35" s="12">
        <v>254.6</v>
      </c>
      <c r="Q35" s="12">
        <v>340.90000000000009</v>
      </c>
      <c r="R35" s="12">
        <v>238.2</v>
      </c>
      <c r="S35" s="12">
        <v>406.2000000000001</v>
      </c>
      <c r="T35" s="12">
        <v>427.30000000000018</v>
      </c>
      <c r="U35" s="12">
        <v>498.62799999999999</v>
      </c>
      <c r="V35" s="12">
        <v>440.8</v>
      </c>
      <c r="W35" s="12">
        <v>486.35832052869995</v>
      </c>
      <c r="X35" s="78">
        <v>456.7</v>
      </c>
      <c r="Y35" s="78">
        <v>481</v>
      </c>
      <c r="Z35" s="78">
        <v>503</v>
      </c>
      <c r="AA35" s="78">
        <v>386.00000000000011</v>
      </c>
    </row>
    <row r="36" spans="1:27" x14ac:dyDescent="0.2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
        <v>85.078143638699999</v>
      </c>
      <c r="X36" s="87">
        <v>85.8</v>
      </c>
      <c r="Y36" s="87">
        <v>94.5</v>
      </c>
      <c r="Z36" s="87">
        <v>75.5</v>
      </c>
      <c r="AA36" s="87">
        <v>74.5</v>
      </c>
    </row>
    <row r="37" spans="1:27" x14ac:dyDescent="0.25">
      <c r="A37" s="36"/>
      <c r="B37" s="37"/>
      <c r="C37" s="37"/>
      <c r="D37" s="37"/>
      <c r="E37" s="46"/>
      <c r="F37" s="37"/>
      <c r="G37" s="46"/>
      <c r="H37" s="37"/>
      <c r="I37" s="37"/>
      <c r="J37" s="37"/>
      <c r="K37" s="37"/>
      <c r="L37" s="37"/>
      <c r="M37" s="37"/>
      <c r="N37" s="37"/>
      <c r="O37" s="37"/>
      <c r="P37" s="37"/>
      <c r="Q37" s="37"/>
      <c r="R37" s="37"/>
      <c r="S37" s="37"/>
      <c r="X37"/>
      <c r="Y37"/>
      <c r="Z37"/>
      <c r="AA37"/>
    </row>
    <row r="38" spans="1:27" x14ac:dyDescent="0.25">
      <c r="A38" s="36" t="s">
        <v>162</v>
      </c>
      <c r="B38" s="37">
        <v>0</v>
      </c>
      <c r="C38" s="37">
        <v>0</v>
      </c>
      <c r="D38" s="37">
        <v>0</v>
      </c>
      <c r="E38" s="46">
        <v>0</v>
      </c>
      <c r="F38" s="37">
        <v>0</v>
      </c>
      <c r="G38" s="46">
        <v>0</v>
      </c>
      <c r="H38" s="37">
        <v>0</v>
      </c>
      <c r="I38" s="37">
        <v>0</v>
      </c>
      <c r="J38" s="37">
        <v>0</v>
      </c>
      <c r="K38" s="37">
        <v>0</v>
      </c>
      <c r="L38" s="37">
        <v>0</v>
      </c>
      <c r="M38" s="37">
        <v>0</v>
      </c>
      <c r="N38" s="37">
        <v>105.5</v>
      </c>
      <c r="O38" s="37">
        <v>0</v>
      </c>
      <c r="P38" s="37">
        <v>0</v>
      </c>
      <c r="Q38" s="37">
        <v>36.700000000000003</v>
      </c>
      <c r="R38" s="37">
        <v>0</v>
      </c>
      <c r="S38" s="37">
        <v>-30.400000000000002</v>
      </c>
      <c r="T38" s="37">
        <v>0</v>
      </c>
      <c r="U38" s="37">
        <v>-30.228000000000002</v>
      </c>
      <c r="V38" s="37">
        <v>0</v>
      </c>
      <c r="W38" s="37">
        <v>222.52086661298344</v>
      </c>
      <c r="X38" s="87">
        <v>0</v>
      </c>
      <c r="Y38" s="87">
        <v>0</v>
      </c>
      <c r="Z38" s="87">
        <v>0</v>
      </c>
      <c r="AA38" s="87">
        <v>0</v>
      </c>
    </row>
    <row r="39" spans="1:27" x14ac:dyDescent="0.25">
      <c r="A39" s="11" t="s">
        <v>165</v>
      </c>
      <c r="B39" s="49">
        <v>939.44716478012219</v>
      </c>
      <c r="C39" s="49">
        <v>659.9</v>
      </c>
      <c r="D39" s="49">
        <v>742</v>
      </c>
      <c r="E39" s="49">
        <v>771.9</v>
      </c>
      <c r="F39" s="49">
        <v>571.29999999999995</v>
      </c>
      <c r="G39" s="49">
        <v>454.20000000000005</v>
      </c>
      <c r="H39" s="49">
        <v>378.2</v>
      </c>
      <c r="I39" s="49">
        <v>257.60000000000002</v>
      </c>
      <c r="J39" s="49">
        <v>207.6</v>
      </c>
      <c r="K39" s="49">
        <v>2.8000000000000043</v>
      </c>
      <c r="L39" s="49">
        <v>173.4</v>
      </c>
      <c r="M39" s="49">
        <v>341.1</v>
      </c>
      <c r="N39" s="49">
        <v>285.3</v>
      </c>
      <c r="O39" s="49">
        <v>209.3000000000001</v>
      </c>
      <c r="P39" s="49">
        <v>254.6</v>
      </c>
      <c r="Q39" s="49">
        <v>377.60000000000008</v>
      </c>
      <c r="R39" s="49">
        <v>238.2</v>
      </c>
      <c r="S39" s="49">
        <v>375.80000000000007</v>
      </c>
      <c r="T39" s="49">
        <v>427.30000000000018</v>
      </c>
      <c r="U39" s="49">
        <v>468.4</v>
      </c>
      <c r="V39" s="49">
        <v>440.8</v>
      </c>
      <c r="W39" s="49">
        <v>708.87918714168336</v>
      </c>
      <c r="X39" s="91">
        <v>456.7</v>
      </c>
      <c r="Y39" s="91">
        <v>481</v>
      </c>
      <c r="Z39" s="91">
        <v>503</v>
      </c>
      <c r="AA39" s="91">
        <v>386.00000000000011</v>
      </c>
    </row>
    <row r="41" spans="1:27" x14ac:dyDescent="0.25">
      <c r="A41" s="77" t="s">
        <v>200</v>
      </c>
      <c r="C41" s="76"/>
      <c r="D41" s="76"/>
      <c r="E41" s="76"/>
      <c r="F41" s="76"/>
      <c r="G41" s="76"/>
      <c r="H41" s="76"/>
      <c r="I41" s="76"/>
      <c r="J41" s="76"/>
      <c r="K41" s="76"/>
      <c r="L41" s="76"/>
      <c r="M41" s="76"/>
    </row>
    <row r="42" spans="1:27" x14ac:dyDescent="0.25"/>
  </sheetData>
  <phoneticPr fontId="22" type="noConversion"/>
  <hyperlinks>
    <hyperlink ref="A1" location="Home!A1" display="Home" xr:uid="{8FF1E6E1-6316-48DE-BF12-4265CD260A1E}"/>
  </hyperlink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rgb="FF00B0F0"/>
  </sheetPr>
  <dimension ref="A1:AA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A5" sqref="AA5"/>
    </sheetView>
  </sheetViews>
  <sheetFormatPr defaultRowHeight="15" x14ac:dyDescent="0.25"/>
  <cols>
    <col min="1" max="1" width="45.7109375" customWidth="1"/>
    <col min="2" max="19" width="5.7109375" customWidth="1"/>
    <col min="20" max="24" width="5.140625" bestFit="1" customWidth="1"/>
    <col min="25" max="27" width="6.5703125" customWidth="1"/>
  </cols>
  <sheetData>
    <row r="1" spans="1:27" ht="37.5" customHeight="1" x14ac:dyDescent="0.25">
      <c r="A1" s="32" t="s">
        <v>2</v>
      </c>
      <c r="B1" s="5"/>
      <c r="C1" s="5"/>
      <c r="D1" s="5"/>
      <c r="E1" s="5"/>
      <c r="F1" s="5"/>
      <c r="G1" s="5"/>
      <c r="H1" s="5"/>
      <c r="I1" s="5"/>
      <c r="J1" s="5"/>
      <c r="K1" s="5"/>
      <c r="L1" s="5"/>
      <c r="M1" s="5"/>
      <c r="N1" s="5"/>
      <c r="O1" s="5"/>
      <c r="P1" s="5"/>
      <c r="Q1" s="5"/>
      <c r="R1" s="5"/>
      <c r="S1" s="5"/>
      <c r="T1" s="58"/>
      <c r="U1" s="58"/>
      <c r="V1" s="58"/>
      <c r="W1" s="58"/>
      <c r="X1" s="58"/>
      <c r="Y1" s="58"/>
      <c r="Z1" s="58"/>
      <c r="AA1" s="58"/>
    </row>
    <row r="2" spans="1:27" ht="14.45" customHeight="1" x14ac:dyDescent="0.3">
      <c r="A2" s="2"/>
      <c r="B2" s="2"/>
      <c r="C2" s="2"/>
      <c r="D2" s="2"/>
      <c r="E2" s="2"/>
      <c r="F2" s="2"/>
      <c r="G2" s="2"/>
      <c r="H2" s="2"/>
      <c r="I2" s="2"/>
      <c r="J2" s="2"/>
      <c r="K2" s="2"/>
      <c r="L2" s="2"/>
      <c r="M2" s="2"/>
      <c r="N2" s="2"/>
      <c r="O2" s="2"/>
      <c r="P2" s="2"/>
      <c r="Q2" s="2"/>
      <c r="R2" s="2"/>
      <c r="T2" s="2"/>
      <c r="U2" s="2"/>
      <c r="V2" s="2"/>
      <c r="W2" s="2"/>
      <c r="X2" s="2"/>
    </row>
    <row r="3" spans="1:27" ht="14.45" hidden="1" customHeight="1" x14ac:dyDescent="0.3">
      <c r="A3" s="3" t="s">
        <v>132</v>
      </c>
      <c r="B3" s="2"/>
      <c r="C3" s="2"/>
      <c r="D3" s="2"/>
      <c r="E3" s="13"/>
      <c r="F3" s="2"/>
      <c r="G3" s="2"/>
      <c r="H3" s="2"/>
      <c r="I3" s="2"/>
      <c r="J3" s="2"/>
      <c r="K3" s="2"/>
      <c r="L3" s="2"/>
      <c r="M3" s="2"/>
      <c r="N3" s="2"/>
      <c r="O3" s="2"/>
      <c r="P3" s="2"/>
      <c r="Q3" s="2"/>
      <c r="R3" s="2"/>
    </row>
    <row r="4" spans="1:27" ht="14.45" hidden="1" customHeight="1" x14ac:dyDescent="0.3">
      <c r="A4" s="2"/>
      <c r="B4" s="13"/>
      <c r="C4" s="2"/>
      <c r="D4" s="2"/>
      <c r="E4" s="13"/>
      <c r="F4" s="6"/>
      <c r="G4" s="6"/>
      <c r="H4" s="2"/>
      <c r="I4" s="2"/>
      <c r="J4" s="2"/>
      <c r="K4" s="2"/>
      <c r="L4" s="2"/>
      <c r="M4" s="2"/>
      <c r="N4" s="2"/>
      <c r="O4" s="2"/>
      <c r="P4" s="2"/>
      <c r="Q4" s="2"/>
      <c r="R4" s="2"/>
    </row>
    <row r="5" spans="1:27" ht="14.45" customHeight="1" x14ac:dyDescent="0.25">
      <c r="A5" s="17" t="s">
        <v>186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row>
    <row r="6" spans="1:27" x14ac:dyDescent="0.2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c r="X6" s="78">
        <v>1781.4</v>
      </c>
      <c r="Y6" s="78">
        <v>1863.8</v>
      </c>
      <c r="Z6" s="78">
        <v>1731.8</v>
      </c>
      <c r="AA6" s="78">
        <v>1614</v>
      </c>
    </row>
    <row r="7" spans="1:27" x14ac:dyDescent="0.2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c r="X7" s="87">
        <v>-212.4</v>
      </c>
      <c r="Y7" s="87">
        <v>-226.7</v>
      </c>
      <c r="Z7" s="87">
        <v>-208.2</v>
      </c>
      <c r="AA7" s="87">
        <v>-194.5</v>
      </c>
    </row>
    <row r="8" spans="1:27" x14ac:dyDescent="0.2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c r="X8" s="78">
        <v>1569</v>
      </c>
      <c r="Y8" s="78">
        <v>1637.1</v>
      </c>
      <c r="Z8" s="78">
        <v>1523.6</v>
      </c>
      <c r="AA8" s="78">
        <v>1419.5</v>
      </c>
    </row>
    <row r="9" spans="1:27" x14ac:dyDescent="0.2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V9" si="0">SUM(R10:R11)</f>
        <v>-809.3</v>
      </c>
      <c r="S9" s="15">
        <f t="shared" si="0"/>
        <v>-875.1</v>
      </c>
      <c r="T9" s="15">
        <f t="shared" si="0"/>
        <v>-890.8</v>
      </c>
      <c r="U9" s="15">
        <f t="shared" si="0"/>
        <v>-899.2</v>
      </c>
      <c r="V9" s="15">
        <f t="shared" si="0"/>
        <v>-872.59999999999991</v>
      </c>
      <c r="W9" s="80">
        <f t="shared" ref="W9" si="1">SUM(W10:W11)</f>
        <v>-837.69999999999993</v>
      </c>
      <c r="X9" s="80">
        <f t="shared" ref="X9:Y9" si="2">SUM(X10:X11)</f>
        <v>-781.9</v>
      </c>
      <c r="Y9" s="80">
        <f t="shared" si="2"/>
        <v>-810.09999999999991</v>
      </c>
      <c r="Z9" s="80">
        <f t="shared" ref="Z9" si="3">SUM(Z10:Z11)</f>
        <v>-791.4</v>
      </c>
      <c r="AA9" s="80">
        <f t="shared" ref="AA9" si="4">SUM(AA10:AA11)</f>
        <v>-793.9</v>
      </c>
    </row>
    <row r="10" spans="1:27" x14ac:dyDescent="0.2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c r="X10" s="87">
        <v>-656.1</v>
      </c>
      <c r="Y10" s="87">
        <v>-686.8</v>
      </c>
      <c r="Z10" s="87">
        <v>-671.8</v>
      </c>
      <c r="AA10" s="87">
        <v>-672.6</v>
      </c>
    </row>
    <row r="11" spans="1:27" x14ac:dyDescent="0.2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c r="X11" s="87">
        <v>-125.8</v>
      </c>
      <c r="Y11" s="87">
        <v>-123.3</v>
      </c>
      <c r="Z11" s="87">
        <v>-119.6</v>
      </c>
      <c r="AA11" s="87">
        <v>-121.3</v>
      </c>
    </row>
    <row r="12" spans="1:27" x14ac:dyDescent="0.2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V12" si="5">SUM(R8:R9)</f>
        <v>516.60000000000014</v>
      </c>
      <c r="S12" s="12">
        <f t="shared" si="5"/>
        <v>692.80000000000007</v>
      </c>
      <c r="T12" s="12">
        <f t="shared" si="5"/>
        <v>727.90000000000009</v>
      </c>
      <c r="U12" s="12">
        <f t="shared" si="5"/>
        <v>778.09999999999991</v>
      </c>
      <c r="V12" s="12">
        <f t="shared" si="5"/>
        <v>705</v>
      </c>
      <c r="W12" s="78">
        <f t="shared" ref="W12" si="6">SUM(W8:W9)</f>
        <v>797.30000000000007</v>
      </c>
      <c r="X12" s="78">
        <f t="shared" ref="X12:Y12" si="7">SUM(X8:X9)</f>
        <v>787.1</v>
      </c>
      <c r="Y12" s="78">
        <f t="shared" si="7"/>
        <v>827</v>
      </c>
      <c r="Z12" s="78">
        <f t="shared" ref="Z12" si="8">SUM(Z8:Z9)</f>
        <v>732.19999999999993</v>
      </c>
      <c r="AA12" s="78">
        <f t="shared" ref="AA12" si="9">SUM(AA8:AA9)</f>
        <v>625.6</v>
      </c>
    </row>
    <row r="13" spans="1:27" x14ac:dyDescent="0.2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10">SUM(N14:N17)</f>
        <v>-153.39999999999998</v>
      </c>
      <c r="O13" s="15">
        <f t="shared" si="10"/>
        <v>-313.29999999999995</v>
      </c>
      <c r="P13" s="15">
        <f t="shared" si="10"/>
        <v>-298.90000000000003</v>
      </c>
      <c r="Q13" s="15">
        <f t="shared" si="10"/>
        <v>-299.89999999999998</v>
      </c>
      <c r="R13" s="15">
        <f t="shared" si="10"/>
        <v>-315.89999999999998</v>
      </c>
      <c r="S13" s="15">
        <f t="shared" si="10"/>
        <v>-384.5</v>
      </c>
      <c r="T13" s="15">
        <f t="shared" si="10"/>
        <v>-322.5</v>
      </c>
      <c r="U13" s="15">
        <f t="shared" ref="U13:V13" si="11">SUM(U14:U17)</f>
        <v>-397.8</v>
      </c>
      <c r="V13" s="15">
        <f t="shared" si="11"/>
        <v>-344.3</v>
      </c>
      <c r="W13" s="80">
        <f t="shared" ref="W13" si="12">SUM(W14:W17)</f>
        <v>-157.9</v>
      </c>
      <c r="X13" s="80">
        <f t="shared" ref="X13:Y13" si="13">SUM(X14:X17)</f>
        <v>-426.1</v>
      </c>
      <c r="Y13" s="80">
        <f t="shared" si="13"/>
        <v>-499.3</v>
      </c>
      <c r="Z13" s="80">
        <f t="shared" ref="Z13" si="14">SUM(Z14:Z17)</f>
        <v>-565.1</v>
      </c>
      <c r="AA13" s="80">
        <f t="shared" ref="AA13" si="15">SUM(AA14:AA17)</f>
        <v>-475.2</v>
      </c>
    </row>
    <row r="14" spans="1:27" x14ac:dyDescent="0.2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c r="X14" s="87">
        <v>-278.3</v>
      </c>
      <c r="Y14" s="87">
        <v>-325.5</v>
      </c>
      <c r="Z14" s="87">
        <v>-332.4</v>
      </c>
      <c r="AA14" s="87">
        <v>-303.2</v>
      </c>
    </row>
    <row r="15" spans="1:27" x14ac:dyDescent="0.2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c r="X15" s="87">
        <v>-77.599999999999994</v>
      </c>
      <c r="Y15" s="87">
        <v>-103.1</v>
      </c>
      <c r="Z15" s="87">
        <v>-94</v>
      </c>
      <c r="AA15" s="87">
        <v>-96.8</v>
      </c>
    </row>
    <row r="16" spans="1:27" x14ac:dyDescent="0.2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c r="X16" s="87">
        <v>-50.1</v>
      </c>
      <c r="Y16" s="87">
        <v>-41.5</v>
      </c>
      <c r="Z16" s="87">
        <v>-33.1</v>
      </c>
      <c r="AA16" s="87">
        <v>-43.8</v>
      </c>
    </row>
    <row r="17" spans="1:27" x14ac:dyDescent="0.2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v>60.1</v>
      </c>
      <c r="O17" s="8">
        <v>-102.5</v>
      </c>
      <c r="P17" s="8">
        <v>-71.3</v>
      </c>
      <c r="Q17" s="8">
        <v>-35.799999999999997</v>
      </c>
      <c r="R17" s="8">
        <v>-37.9</v>
      </c>
      <c r="S17" s="8">
        <v>-70.400000000000006</v>
      </c>
      <c r="T17" s="8">
        <v>12.1</v>
      </c>
      <c r="U17" s="8">
        <v>-49.2</v>
      </c>
      <c r="V17" s="8">
        <v>-40.299999999999997</v>
      </c>
      <c r="W17" s="87">
        <v>232.6</v>
      </c>
      <c r="X17" s="87">
        <v>-20.100000000000001</v>
      </c>
      <c r="Y17" s="87">
        <v>-29.2</v>
      </c>
      <c r="Z17" s="87">
        <v>-105.6</v>
      </c>
      <c r="AA17" s="87">
        <v>-31.4</v>
      </c>
    </row>
    <row r="18" spans="1:27" x14ac:dyDescent="0.2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c r="X18" s="87">
        <v>-1.9</v>
      </c>
      <c r="Y18" s="87">
        <v>-1.7</v>
      </c>
      <c r="Z18" s="87">
        <v>-1.5</v>
      </c>
      <c r="AA18" s="87">
        <v>-1.5</v>
      </c>
    </row>
    <row r="19" spans="1:27" x14ac:dyDescent="0.25">
      <c r="A19" s="7" t="s">
        <v>107</v>
      </c>
      <c r="B19" s="8">
        <v>7.54583339399999</v>
      </c>
      <c r="C19" s="8">
        <v>0.6</v>
      </c>
      <c r="D19" s="8">
        <v>-0.1</v>
      </c>
      <c r="E19" s="8">
        <v>1.2</v>
      </c>
      <c r="F19" s="8">
        <v>2</v>
      </c>
      <c r="G19" s="8">
        <v>2.2999999999999998</v>
      </c>
      <c r="H19" s="8">
        <v>2.8</v>
      </c>
      <c r="I19" s="8">
        <v>2.1</v>
      </c>
      <c r="J19" s="8">
        <v>1.1000000000000001</v>
      </c>
      <c r="K19" s="8">
        <v>-1.5</v>
      </c>
      <c r="L19" s="8">
        <v>-1.8</v>
      </c>
      <c r="M19" s="8">
        <v>0.4</v>
      </c>
      <c r="N19" s="54">
        <v>0.7</v>
      </c>
      <c r="O19" s="54">
        <v>0</v>
      </c>
      <c r="P19" s="54">
        <v>0</v>
      </c>
      <c r="Q19" s="54">
        <v>0</v>
      </c>
      <c r="R19" s="54">
        <v>0</v>
      </c>
      <c r="S19" s="54">
        <v>0</v>
      </c>
      <c r="T19" s="54">
        <v>0</v>
      </c>
      <c r="U19" s="54">
        <v>0</v>
      </c>
      <c r="V19" s="54">
        <v>0</v>
      </c>
      <c r="W19" s="92">
        <v>0</v>
      </c>
      <c r="X19" s="92">
        <v>0</v>
      </c>
      <c r="Y19" s="92">
        <v>0</v>
      </c>
      <c r="Z19" s="92">
        <v>0</v>
      </c>
      <c r="AA19" s="92">
        <v>0</v>
      </c>
    </row>
    <row r="20" spans="1:27" x14ac:dyDescent="0.2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16">N13+N18+N9</f>
        <v>-916.6</v>
      </c>
      <c r="O20" s="10">
        <f t="shared" si="16"/>
        <v>-1026.3</v>
      </c>
      <c r="P20" s="10">
        <f t="shared" si="16"/>
        <v>-1076</v>
      </c>
      <c r="Q20" s="10">
        <f t="shared" si="16"/>
        <v>-1145.5</v>
      </c>
      <c r="R20" s="10">
        <f t="shared" si="16"/>
        <v>-1127.1999999999998</v>
      </c>
      <c r="S20" s="10">
        <f t="shared" si="16"/>
        <v>-1261.5999999999999</v>
      </c>
      <c r="T20" s="10">
        <f t="shared" si="16"/>
        <v>-1215.1999999999998</v>
      </c>
      <c r="U20" s="10">
        <f t="shared" ref="U20:W20" si="17">U13+U18+U9</f>
        <v>-1298.9000000000001</v>
      </c>
      <c r="V20" s="10">
        <f t="shared" si="17"/>
        <v>-1218.8</v>
      </c>
      <c r="W20" s="88">
        <f t="shared" si="17"/>
        <v>-997.5</v>
      </c>
      <c r="X20" s="88">
        <f>X13+X18+X9</f>
        <v>-1209.9000000000001</v>
      </c>
      <c r="Y20" s="88">
        <f>Y13+Y18+Y9</f>
        <v>-1311.1</v>
      </c>
      <c r="Z20" s="88">
        <f>Z13+Z18+Z9</f>
        <v>-1358</v>
      </c>
      <c r="AA20" s="88">
        <f>AA13+AA18+AA9</f>
        <v>-1270.5999999999999</v>
      </c>
    </row>
    <row r="21" spans="1:27" x14ac:dyDescent="0.2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v>246.6</v>
      </c>
      <c r="O21" s="12">
        <v>141.40000000000009</v>
      </c>
      <c r="P21" s="12">
        <v>186.5</v>
      </c>
      <c r="Q21" s="12">
        <v>227.5</v>
      </c>
      <c r="R21" s="12">
        <v>198.70000000000016</v>
      </c>
      <c r="S21" s="12">
        <f>S12+S13+S18+S19</f>
        <v>306.30000000000007</v>
      </c>
      <c r="T21" s="12">
        <f>T12+T13+T18+T19</f>
        <v>403.50000000000011</v>
      </c>
      <c r="U21" s="12">
        <f>U12+U13+U18+U19</f>
        <v>378.39999999999992</v>
      </c>
      <c r="V21" s="12">
        <f>V12+V13+V18+V19</f>
        <v>358.8</v>
      </c>
      <c r="W21" s="78">
        <f>W12+W13+W18+W19</f>
        <v>637.50000000000011</v>
      </c>
      <c r="X21" s="78">
        <f t="shared" ref="X21" si="18">X12+X13+X18+X19</f>
        <v>359.1</v>
      </c>
      <c r="Y21" s="78">
        <f>Y12+Y13+Y18+Y19</f>
        <v>326</v>
      </c>
      <c r="Z21" s="78">
        <f>Z12+Z13+Z18+Z19</f>
        <v>165.59999999999991</v>
      </c>
      <c r="AA21" s="78">
        <f>AA12+AA13+AA18+AA19</f>
        <v>148.90000000000003</v>
      </c>
    </row>
    <row r="22" spans="1:27" x14ac:dyDescent="0.2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v>378.1</v>
      </c>
      <c r="O22" s="8">
        <v>266.90000000000009</v>
      </c>
      <c r="P22" s="8">
        <v>317.2</v>
      </c>
      <c r="Q22" s="8">
        <v>355</v>
      </c>
      <c r="R22" s="8">
        <v>322.2</v>
      </c>
      <c r="S22" s="8">
        <f>S21-S11-S18</f>
        <v>438.40000000000009</v>
      </c>
      <c r="T22" s="8">
        <f>T21-T11-T18</f>
        <v>539.70000000000016</v>
      </c>
      <c r="U22" s="8">
        <f>U21-U11-U18</f>
        <v>517.59999999999991</v>
      </c>
      <c r="V22" s="8">
        <f>V21-V11-V18</f>
        <v>497</v>
      </c>
      <c r="W22" s="87">
        <f>W21-W11-W18</f>
        <v>771.80000000000007</v>
      </c>
      <c r="X22" s="87">
        <f t="shared" ref="X22:AA22" si="19">X21-X11-X18</f>
        <v>486.8</v>
      </c>
      <c r="Y22" s="87">
        <f t="shared" si="19"/>
        <v>451</v>
      </c>
      <c r="Z22" s="87">
        <f t="shared" si="19"/>
        <v>286.69999999999993</v>
      </c>
      <c r="AA22" s="87">
        <f t="shared" si="19"/>
        <v>271.70000000000005</v>
      </c>
    </row>
    <row r="23" spans="1:27" x14ac:dyDescent="0.25">
      <c r="A23" s="7" t="s">
        <v>110</v>
      </c>
      <c r="B23" s="34">
        <f>(B22/B8)</f>
        <v>0.55168248706298195</v>
      </c>
      <c r="C23" s="34">
        <f t="shared" ref="C23:Q23" si="20">(C22/C8)</f>
        <v>0.4837050805452292</v>
      </c>
      <c r="D23" s="34">
        <f t="shared" si="20"/>
        <v>0.46877601998334728</v>
      </c>
      <c r="E23" s="34">
        <f t="shared" si="20"/>
        <v>0.43354854428066752</v>
      </c>
      <c r="F23" s="34">
        <f t="shared" si="20"/>
        <v>0.36485006161851297</v>
      </c>
      <c r="G23" s="34">
        <f t="shared" si="20"/>
        <v>0.3203661327231121</v>
      </c>
      <c r="H23" s="34">
        <f t="shared" si="20"/>
        <v>0.29444959802102655</v>
      </c>
      <c r="I23" s="34">
        <f t="shared" si="20"/>
        <v>0.19012178619756429</v>
      </c>
      <c r="J23" s="34">
        <f t="shared" si="20"/>
        <v>0.24730837216776472</v>
      </c>
      <c r="K23" s="34">
        <f t="shared" si="20"/>
        <v>9.8955743411238195E-2</v>
      </c>
      <c r="L23" s="34">
        <f t="shared" si="20"/>
        <v>0.24773513424477026</v>
      </c>
      <c r="M23" s="34">
        <f t="shared" si="20"/>
        <v>0.28191000918273645</v>
      </c>
      <c r="N23" s="34">
        <f t="shared" si="20"/>
        <v>0.32524731182795702</v>
      </c>
      <c r="O23" s="34">
        <f t="shared" si="20"/>
        <v>0.22856898175901352</v>
      </c>
      <c r="P23" s="34">
        <f t="shared" si="20"/>
        <v>0.25124752475247525</v>
      </c>
      <c r="Q23" s="34">
        <f t="shared" si="20"/>
        <v>0.25855790240349602</v>
      </c>
      <c r="R23" s="34">
        <v>0.24300475148955425</v>
      </c>
      <c r="S23" s="34">
        <f>S22/S8</f>
        <v>0.27960966898399137</v>
      </c>
      <c r="T23" s="34">
        <f>T22/T8</f>
        <v>0.33341570395996795</v>
      </c>
      <c r="U23" s="34">
        <f>U22/U8</f>
        <v>0.30859118821916171</v>
      </c>
      <c r="V23" s="34">
        <f>V22/V8</f>
        <v>0.31503549695740368</v>
      </c>
      <c r="W23" s="89">
        <f>W22/W8</f>
        <v>0.47204892966360862</v>
      </c>
      <c r="X23" s="89">
        <f t="shared" ref="X23:AA23" si="21">X22/X8</f>
        <v>0.31026131293817721</v>
      </c>
      <c r="Y23" s="89">
        <f t="shared" si="21"/>
        <v>0.27548714189725737</v>
      </c>
      <c r="Z23" s="89">
        <f t="shared" si="21"/>
        <v>0.18817274875295351</v>
      </c>
      <c r="AA23" s="89">
        <f t="shared" si="21"/>
        <v>0.19140542444522723</v>
      </c>
    </row>
    <row r="24" spans="1:27" x14ac:dyDescent="0.2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v>51.000000000000007</v>
      </c>
      <c r="O24" s="15">
        <v>-4.200000000000002</v>
      </c>
      <c r="P24" s="15">
        <v>-27.6</v>
      </c>
      <c r="Q24" s="15">
        <v>-60.2</v>
      </c>
      <c r="R24" s="15">
        <f t="shared" ref="R24:W24" si="22">SUM(R25:R28)</f>
        <v>-93.4</v>
      </c>
      <c r="S24" s="15">
        <f t="shared" si="22"/>
        <v>-125.89999999999996</v>
      </c>
      <c r="T24" s="15">
        <f t="shared" si="22"/>
        <v>-122.79999999999998</v>
      </c>
      <c r="U24" s="15">
        <f t="shared" si="22"/>
        <v>-105.89999999999999</v>
      </c>
      <c r="V24" s="15">
        <f t="shared" si="22"/>
        <v>-96.000000000000043</v>
      </c>
      <c r="W24" s="80">
        <f t="shared" si="22"/>
        <v>-76.700000000000045</v>
      </c>
      <c r="X24" s="80">
        <f t="shared" ref="X24:AA24" si="23">SUM(X25:X28)</f>
        <v>-65.200000000000045</v>
      </c>
      <c r="Y24" s="80">
        <f t="shared" si="23"/>
        <v>-21.199999999999989</v>
      </c>
      <c r="Z24" s="80">
        <f t="shared" si="23"/>
        <v>19.000000000000036</v>
      </c>
      <c r="AA24" s="80">
        <f t="shared" si="23"/>
        <v>67.100000000000009</v>
      </c>
    </row>
    <row r="25" spans="1:27" x14ac:dyDescent="0.25">
      <c r="A25" s="16" t="s">
        <v>112</v>
      </c>
      <c r="B25" s="8">
        <v>58.692221139999994</v>
      </c>
      <c r="C25" s="8">
        <v>25.7</v>
      </c>
      <c r="D25" s="8">
        <v>32.5</v>
      </c>
      <c r="E25" s="8">
        <v>23</v>
      </c>
      <c r="F25" s="8">
        <v>6.7</v>
      </c>
      <c r="G25" s="8">
        <v>10.3</v>
      </c>
      <c r="H25" s="8">
        <v>14.6</v>
      </c>
      <c r="I25" s="8">
        <v>3</v>
      </c>
      <c r="J25" s="8">
        <v>7</v>
      </c>
      <c r="K25" s="8">
        <v>26.2</v>
      </c>
      <c r="L25" s="8">
        <v>29.2</v>
      </c>
      <c r="M25" s="8">
        <v>31.6</v>
      </c>
      <c r="N25" s="8">
        <v>33.1</v>
      </c>
      <c r="O25" s="8">
        <v>74.2</v>
      </c>
      <c r="P25" s="8">
        <v>78.400000000000006</v>
      </c>
      <c r="Q25" s="8">
        <v>84.4</v>
      </c>
      <c r="R25" s="8">
        <v>89.2</v>
      </c>
      <c r="S25" s="8">
        <v>34.1</v>
      </c>
      <c r="T25" s="8">
        <v>48.8</v>
      </c>
      <c r="U25" s="8">
        <v>141.69999999999999</v>
      </c>
      <c r="V25" s="8">
        <v>71.7</v>
      </c>
      <c r="W25" s="87">
        <v>53.4</v>
      </c>
      <c r="X25" s="87">
        <v>36.4</v>
      </c>
      <c r="Y25" s="87">
        <v>55.5</v>
      </c>
      <c r="Z25" s="87">
        <v>50.8</v>
      </c>
      <c r="AA25" s="87">
        <v>29.3</v>
      </c>
    </row>
    <row r="26" spans="1:27" x14ac:dyDescent="0.2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c r="X26" s="87">
        <v>-538.6</v>
      </c>
      <c r="Y26" s="87">
        <v>-453.3</v>
      </c>
      <c r="Z26" s="87">
        <v>-400.4</v>
      </c>
      <c r="AA26" s="87">
        <v>-276.10000000000002</v>
      </c>
    </row>
    <row r="27" spans="1:27" x14ac:dyDescent="0.2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c r="Z27" s="87">
        <v>372</v>
      </c>
      <c r="AA27" s="87">
        <v>315.60000000000002</v>
      </c>
    </row>
    <row r="28" spans="1:27" x14ac:dyDescent="0.2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c r="X28" s="87">
        <v>-5</v>
      </c>
      <c r="Y28" s="87">
        <v>-8</v>
      </c>
      <c r="Z28" s="87">
        <v>-3.4</v>
      </c>
      <c r="AA28" s="87">
        <v>-1.7</v>
      </c>
    </row>
    <row r="29" spans="1:27" x14ac:dyDescent="0.2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v>297.60000000000002</v>
      </c>
      <c r="O29" s="12">
        <v>137.2000000000001</v>
      </c>
      <c r="P29" s="12">
        <v>158.9</v>
      </c>
      <c r="Q29" s="12">
        <v>167.3</v>
      </c>
      <c r="R29" s="12">
        <f t="shared" ref="R29:AA29" si="24">SUM(R21,R24)</f>
        <v>105.30000000000015</v>
      </c>
      <c r="S29" s="12">
        <f t="shared" si="24"/>
        <v>180.40000000000009</v>
      </c>
      <c r="T29" s="12">
        <f t="shared" si="24"/>
        <v>280.70000000000016</v>
      </c>
      <c r="U29" s="12">
        <f t="shared" si="24"/>
        <v>272.49999999999994</v>
      </c>
      <c r="V29" s="12">
        <f t="shared" si="24"/>
        <v>262.79999999999995</v>
      </c>
      <c r="W29" s="78">
        <f t="shared" si="24"/>
        <v>560.80000000000007</v>
      </c>
      <c r="X29" s="78">
        <f t="shared" si="24"/>
        <v>293.89999999999998</v>
      </c>
      <c r="Y29" s="78">
        <f t="shared" si="24"/>
        <v>304.8</v>
      </c>
      <c r="Z29" s="78">
        <f t="shared" si="24"/>
        <v>184.59999999999994</v>
      </c>
      <c r="AA29" s="78">
        <f t="shared" si="24"/>
        <v>216.00000000000006</v>
      </c>
    </row>
    <row r="30" spans="1:27" x14ac:dyDescent="0.2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v>-68</v>
      </c>
      <c r="O30" s="15">
        <v>-23.9</v>
      </c>
      <c r="P30" s="15">
        <v>-32.4</v>
      </c>
      <c r="Q30" s="15">
        <v>51.3</v>
      </c>
      <c r="R30" s="15">
        <f t="shared" ref="R30:W30" si="25">SUM(R31:R32)</f>
        <v>-14.799999999999997</v>
      </c>
      <c r="S30" s="15">
        <f t="shared" si="25"/>
        <v>24.200000000000003</v>
      </c>
      <c r="T30" s="15">
        <f t="shared" si="25"/>
        <v>-35.1</v>
      </c>
      <c r="U30" s="15">
        <f t="shared" si="25"/>
        <v>-10.899999999999999</v>
      </c>
      <c r="V30" s="15">
        <f t="shared" si="25"/>
        <v>-19.200000000000003</v>
      </c>
      <c r="W30" s="80">
        <f t="shared" si="25"/>
        <v>-123.8</v>
      </c>
      <c r="X30" s="80">
        <f t="shared" ref="X30:AA30" si="26">SUM(X31:X32)</f>
        <v>-37.4</v>
      </c>
      <c r="Y30" s="80">
        <f t="shared" si="26"/>
        <v>-44.2</v>
      </c>
      <c r="Z30" s="80">
        <f t="shared" si="26"/>
        <v>142.30000000000001</v>
      </c>
      <c r="AA30" s="80">
        <f t="shared" si="26"/>
        <v>-3.6999999999999993</v>
      </c>
    </row>
    <row r="31" spans="1:27" x14ac:dyDescent="0.25">
      <c r="A31" s="16" t="s">
        <v>53</v>
      </c>
      <c r="B31" s="8">
        <v>-328.78534751000001</v>
      </c>
      <c r="C31" s="8">
        <v>-106.3</v>
      </c>
      <c r="D31" s="8">
        <v>-333.3</v>
      </c>
      <c r="E31" s="8">
        <v>-277.2</v>
      </c>
      <c r="F31" s="8">
        <v>-202.6</v>
      </c>
      <c r="G31" s="8">
        <v>-80</v>
      </c>
      <c r="H31" s="8">
        <v>-59.1</v>
      </c>
      <c r="I31" s="8">
        <v>-61.5</v>
      </c>
      <c r="J31" s="8">
        <v>1.9</v>
      </c>
      <c r="K31" s="8">
        <v>-31.5</v>
      </c>
      <c r="L31" s="8">
        <v>-93.4</v>
      </c>
      <c r="M31" s="8">
        <v>-86.7</v>
      </c>
      <c r="N31" s="8">
        <v>-25.8</v>
      </c>
      <c r="O31" s="8">
        <v>-59.8</v>
      </c>
      <c r="P31" s="8">
        <v>-48.2</v>
      </c>
      <c r="Q31" s="8">
        <v>60.3</v>
      </c>
      <c r="R31" s="8">
        <v>-62</v>
      </c>
      <c r="S31" s="8">
        <v>-41.2</v>
      </c>
      <c r="T31" s="8">
        <v>-21.8</v>
      </c>
      <c r="U31" s="8">
        <v>-26.2</v>
      </c>
      <c r="V31" s="8">
        <v>-57.2</v>
      </c>
      <c r="W31" s="87">
        <v>51.2</v>
      </c>
      <c r="X31" s="87">
        <v>-12</v>
      </c>
      <c r="Y31" s="87">
        <v>-22.1</v>
      </c>
      <c r="Z31" s="87">
        <v>-8.1999999999999993</v>
      </c>
      <c r="AA31" s="87">
        <v>-9.6</v>
      </c>
    </row>
    <row r="32" spans="1:27" x14ac:dyDescent="0.25">
      <c r="A32" s="16" t="s">
        <v>118</v>
      </c>
      <c r="B32" s="8">
        <v>-6.2705090499999985</v>
      </c>
      <c r="C32" s="8">
        <v>-92.3</v>
      </c>
      <c r="D32" s="8">
        <v>100.5</v>
      </c>
      <c r="E32" s="8">
        <v>28</v>
      </c>
      <c r="F32" s="8">
        <v>18.399999999999999</v>
      </c>
      <c r="G32" s="8">
        <v>-20.6</v>
      </c>
      <c r="H32" s="8">
        <v>-21</v>
      </c>
      <c r="I32" s="8">
        <v>12.8</v>
      </c>
      <c r="J32" s="8">
        <v>-64.599999999999994</v>
      </c>
      <c r="K32" s="8">
        <v>15.4</v>
      </c>
      <c r="L32" s="8">
        <v>43.6</v>
      </c>
      <c r="M32" s="8">
        <v>32.4</v>
      </c>
      <c r="N32" s="8">
        <v>-42.2</v>
      </c>
      <c r="O32" s="8">
        <v>35.9</v>
      </c>
      <c r="P32" s="8">
        <v>15.8</v>
      </c>
      <c r="Q32" s="8">
        <v>-9</v>
      </c>
      <c r="R32" s="8">
        <v>47.2</v>
      </c>
      <c r="S32" s="8">
        <v>65.400000000000006</v>
      </c>
      <c r="T32" s="8">
        <v>-13.3</v>
      </c>
      <c r="U32" s="8">
        <v>15.3</v>
      </c>
      <c r="V32" s="8">
        <v>38</v>
      </c>
      <c r="W32" s="87">
        <v>-175</v>
      </c>
      <c r="X32" s="87">
        <v>-25.4</v>
      </c>
      <c r="Y32" s="87">
        <v>-22.1</v>
      </c>
      <c r="Z32" s="87">
        <v>150.5</v>
      </c>
      <c r="AA32" s="87">
        <v>5.9</v>
      </c>
    </row>
    <row r="33" spans="1:27" x14ac:dyDescent="0.2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v>229.60000000000002</v>
      </c>
      <c r="O33" s="12">
        <v>113.3000000000001</v>
      </c>
      <c r="P33" s="12">
        <v>126.5</v>
      </c>
      <c r="Q33" s="12">
        <v>218.6</v>
      </c>
      <c r="R33" s="12">
        <f t="shared" ref="R33:AA33" si="27">SUM(R29:R30)</f>
        <v>90.500000000000156</v>
      </c>
      <c r="S33" s="12">
        <f t="shared" si="27"/>
        <v>204.60000000000008</v>
      </c>
      <c r="T33" s="12">
        <f t="shared" si="27"/>
        <v>245.60000000000016</v>
      </c>
      <c r="U33" s="12">
        <f t="shared" si="27"/>
        <v>261.59999999999997</v>
      </c>
      <c r="V33" s="12">
        <f t="shared" si="27"/>
        <v>243.59999999999997</v>
      </c>
      <c r="W33" s="78">
        <f t="shared" si="27"/>
        <v>437.00000000000006</v>
      </c>
      <c r="X33" s="78">
        <f t="shared" si="27"/>
        <v>256.5</v>
      </c>
      <c r="Y33" s="78">
        <f t="shared" si="27"/>
        <v>260.60000000000002</v>
      </c>
      <c r="Z33" s="78">
        <f t="shared" si="27"/>
        <v>326.89999999999998</v>
      </c>
      <c r="AA33" s="78">
        <f t="shared" si="27"/>
        <v>212.30000000000007</v>
      </c>
    </row>
    <row r="34" spans="1:27" x14ac:dyDescent="0.25">
      <c r="A34" s="7" t="s">
        <v>120</v>
      </c>
      <c r="B34" s="34">
        <f>(B33/B8)</f>
        <v>0.50670337888309036</v>
      </c>
      <c r="C34" s="34">
        <f t="shared" ref="C34:Q34" si="28">(C33/C8)</f>
        <v>0.33364312267657986</v>
      </c>
      <c r="D34" s="34">
        <f t="shared" si="28"/>
        <v>0.3884583360020496</v>
      </c>
      <c r="E34" s="34">
        <f t="shared" si="28"/>
        <v>0.39121695699841652</v>
      </c>
      <c r="F34" s="34">
        <f t="shared" si="28"/>
        <v>0.32671504861016015</v>
      </c>
      <c r="G34" s="34">
        <f t="shared" si="28"/>
        <v>0.25164243005831549</v>
      </c>
      <c r="H34" s="34">
        <f t="shared" si="28"/>
        <v>0.20292207792207798</v>
      </c>
      <c r="I34" s="34">
        <f t="shared" si="28"/>
        <v>7.991279506841073E-2</v>
      </c>
      <c r="J34" s="34">
        <f t="shared" si="28"/>
        <v>0.10091595693395464</v>
      </c>
      <c r="K34" s="34">
        <f t="shared" si="28"/>
        <v>-3.4112381899552451E-2</v>
      </c>
      <c r="L34" s="34">
        <f t="shared" si="28"/>
        <v>9.652446055015633E-2</v>
      </c>
      <c r="M34" s="34">
        <f t="shared" si="28"/>
        <v>0.14631160085705541</v>
      </c>
      <c r="N34" s="34">
        <f t="shared" si="28"/>
        <v>0.19750537634408605</v>
      </c>
      <c r="O34" s="34">
        <f t="shared" si="28"/>
        <v>9.7028346321829315E-2</v>
      </c>
      <c r="P34" s="34">
        <f t="shared" si="28"/>
        <v>0.1001980198019802</v>
      </c>
      <c r="Q34" s="34">
        <f t="shared" si="28"/>
        <v>0.15921340131099782</v>
      </c>
      <c r="R34" s="34">
        <f t="shared" ref="R34:AA34" si="29">R33/R8</f>
        <v>6.8255524549362817E-2</v>
      </c>
      <c r="S34" s="34">
        <f t="shared" si="29"/>
        <v>0.13049301613623321</v>
      </c>
      <c r="T34" s="34">
        <f t="shared" si="29"/>
        <v>0.15172669426082669</v>
      </c>
      <c r="U34" s="34">
        <f t="shared" si="29"/>
        <v>0.15596494365945268</v>
      </c>
      <c r="V34" s="34">
        <f t="shared" si="29"/>
        <v>0.15441176470588233</v>
      </c>
      <c r="W34" s="89">
        <f t="shared" si="29"/>
        <v>0.26727828746177373</v>
      </c>
      <c r="X34" s="89">
        <f t="shared" si="29"/>
        <v>0.16347992351816443</v>
      </c>
      <c r="Y34" s="89">
        <f t="shared" si="29"/>
        <v>0.15918392279029994</v>
      </c>
      <c r="Z34" s="89">
        <f t="shared" si="29"/>
        <v>0.21455762667366762</v>
      </c>
      <c r="AA34" s="89">
        <f t="shared" si="29"/>
        <v>0.14955970412116948</v>
      </c>
    </row>
    <row r="35" spans="1:27" x14ac:dyDescent="0.2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v>229.6</v>
      </c>
      <c r="O35" s="12">
        <v>113.3000000000001</v>
      </c>
      <c r="P35" s="12">
        <v>126.5</v>
      </c>
      <c r="Q35" s="12">
        <v>218.6</v>
      </c>
      <c r="R35" s="12">
        <v>90.5</v>
      </c>
      <c r="S35" s="12">
        <v>204.60000000000008</v>
      </c>
      <c r="T35" s="12">
        <v>245.6</v>
      </c>
      <c r="U35" s="12">
        <v>261.59999999999991</v>
      </c>
      <c r="V35" s="12">
        <v>243.59999999999997</v>
      </c>
      <c r="W35" s="78">
        <v>437</v>
      </c>
      <c r="X35" s="78">
        <v>256.5</v>
      </c>
      <c r="Y35" s="78">
        <v>260.60000000000002</v>
      </c>
      <c r="Z35" s="78">
        <v>326.89999999999998</v>
      </c>
      <c r="AA35" s="78">
        <v>212.30000000000007</v>
      </c>
    </row>
    <row r="36" spans="1:27" x14ac:dyDescent="0.2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c r="X36" s="87">
        <v>0</v>
      </c>
      <c r="Y36" s="87">
        <v>0</v>
      </c>
      <c r="Z36" s="87">
        <v>0</v>
      </c>
      <c r="AA36" s="87">
        <v>0</v>
      </c>
    </row>
    <row r="37" spans="1:27" x14ac:dyDescent="0.25">
      <c r="A37" s="36"/>
      <c r="B37" s="37"/>
      <c r="C37" s="37"/>
      <c r="D37" s="37"/>
      <c r="E37" s="37"/>
      <c r="F37" s="37"/>
      <c r="G37" s="37"/>
      <c r="H37" s="37"/>
      <c r="I37" s="37"/>
      <c r="J37" s="37"/>
      <c r="K37" s="37"/>
      <c r="L37" s="37"/>
      <c r="M37" s="37"/>
      <c r="N37" s="37"/>
      <c r="O37" s="37"/>
      <c r="P37" s="37"/>
      <c r="Q37" s="37"/>
      <c r="R37" s="37"/>
    </row>
    <row r="38" spans="1:27" x14ac:dyDescent="0.25">
      <c r="A38" s="36" t="s">
        <v>162</v>
      </c>
      <c r="B38" s="37"/>
      <c r="C38" s="37"/>
      <c r="D38" s="37"/>
      <c r="E38" s="37"/>
      <c r="F38" s="37"/>
      <c r="G38" s="37"/>
      <c r="H38" s="37"/>
      <c r="I38" s="37"/>
      <c r="J38" s="37"/>
      <c r="K38" s="37"/>
      <c r="L38" s="37"/>
      <c r="M38" s="37"/>
      <c r="N38" s="48">
        <v>105.5</v>
      </c>
      <c r="O38" s="48"/>
      <c r="P38" s="48"/>
      <c r="Q38" s="48">
        <v>36.700000000000003</v>
      </c>
      <c r="R38" s="48"/>
      <c r="S38" s="48">
        <f>-26.8-3.6</f>
        <v>-30.400000000000002</v>
      </c>
      <c r="T38" s="48">
        <v>0</v>
      </c>
      <c r="U38" s="48">
        <v>-30.228000000000002</v>
      </c>
      <c r="V38" s="48"/>
      <c r="W38" s="93">
        <v>149.15734796160001</v>
      </c>
      <c r="X38" s="93"/>
      <c r="Y38" s="93"/>
      <c r="Z38" s="93"/>
      <c r="AA38" s="93"/>
    </row>
    <row r="39" spans="1:27" x14ac:dyDescent="0.25">
      <c r="A39" s="11" t="s">
        <v>165</v>
      </c>
      <c r="B39" s="49">
        <f t="shared" ref="B39:R39" si="30">B35-B38</f>
        <v>823.56204785399996</v>
      </c>
      <c r="C39" s="49">
        <f t="shared" si="30"/>
        <v>538.5</v>
      </c>
      <c r="D39" s="49">
        <f t="shared" si="30"/>
        <v>606.5</v>
      </c>
      <c r="E39" s="49">
        <f t="shared" si="30"/>
        <v>642.29999999999995</v>
      </c>
      <c r="F39" s="49">
        <f t="shared" si="30"/>
        <v>477.2</v>
      </c>
      <c r="G39" s="49">
        <f t="shared" si="30"/>
        <v>340.90000000000003</v>
      </c>
      <c r="H39" s="49">
        <f t="shared" si="30"/>
        <v>262.5</v>
      </c>
      <c r="I39" s="49">
        <f t="shared" si="30"/>
        <v>106.3</v>
      </c>
      <c r="J39" s="49">
        <f t="shared" si="30"/>
        <v>125.6</v>
      </c>
      <c r="K39" s="49">
        <f t="shared" si="30"/>
        <v>-34.299999999999997</v>
      </c>
      <c r="L39" s="49">
        <f t="shared" si="30"/>
        <v>117.2</v>
      </c>
      <c r="M39" s="49">
        <f t="shared" si="30"/>
        <v>191.2</v>
      </c>
      <c r="N39" s="49">
        <f t="shared" si="30"/>
        <v>124.1</v>
      </c>
      <c r="O39" s="49">
        <f t="shared" si="30"/>
        <v>113.3000000000001</v>
      </c>
      <c r="P39" s="49">
        <f t="shared" si="30"/>
        <v>126.5</v>
      </c>
      <c r="Q39" s="49">
        <f t="shared" si="30"/>
        <v>181.89999999999998</v>
      </c>
      <c r="R39" s="49">
        <f t="shared" si="30"/>
        <v>90.5</v>
      </c>
      <c r="S39" s="49">
        <f>S35-S38</f>
        <v>235.00000000000009</v>
      </c>
      <c r="T39" s="49">
        <f>T35-T38</f>
        <v>245.6</v>
      </c>
      <c r="U39" s="49">
        <f>U35-U38</f>
        <v>291.82799999999992</v>
      </c>
      <c r="V39" s="49">
        <f>V35-V38</f>
        <v>243.59999999999997</v>
      </c>
      <c r="W39" s="91">
        <f>W35-W38</f>
        <v>287.84265203839999</v>
      </c>
      <c r="X39" s="91">
        <f t="shared" ref="X39:Z39" si="31">X35-X38</f>
        <v>256.5</v>
      </c>
      <c r="Y39" s="91">
        <f t="shared" si="31"/>
        <v>260.60000000000002</v>
      </c>
      <c r="Z39" s="91">
        <f t="shared" si="31"/>
        <v>326.89999999999998</v>
      </c>
      <c r="AA39" s="91">
        <f>AA35-AA38</f>
        <v>212.30000000000007</v>
      </c>
    </row>
    <row r="41" spans="1:27" ht="25.5" x14ac:dyDescent="0.25">
      <c r="A41" s="35" t="s">
        <v>168</v>
      </c>
    </row>
  </sheetData>
  <phoneticPr fontId="22" type="noConversion"/>
  <hyperlinks>
    <hyperlink ref="A1" location="Home!A1" display="Home" xr:uid="{00000000-0004-0000-05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BE8B-4627-40E7-944B-27B6A5F3C25D}">
  <sheetPr>
    <tabColor rgb="FF00B0F0"/>
  </sheetPr>
  <dimension ref="A1:AA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AA5" sqref="AA5"/>
    </sheetView>
  </sheetViews>
  <sheetFormatPr defaultRowHeight="15" x14ac:dyDescent="0.25"/>
  <cols>
    <col min="1" max="1" width="45.7109375" customWidth="1"/>
    <col min="2" max="19" width="5.7109375" customWidth="1"/>
    <col min="20" max="24" width="5.140625" bestFit="1" customWidth="1"/>
    <col min="25" max="27" width="6.42578125" customWidth="1"/>
  </cols>
  <sheetData>
    <row r="1" spans="1:27" ht="37.5" customHeight="1" x14ac:dyDescent="0.25">
      <c r="A1" s="32" t="s">
        <v>2</v>
      </c>
      <c r="B1" s="5"/>
      <c r="C1" s="5"/>
      <c r="D1" s="5"/>
      <c r="E1" s="5"/>
      <c r="F1" s="5"/>
      <c r="G1" s="5"/>
      <c r="H1" s="5"/>
      <c r="I1" s="5"/>
      <c r="J1" s="5"/>
      <c r="K1" s="5"/>
      <c r="L1" s="5"/>
      <c r="M1" s="5"/>
      <c r="N1" s="5"/>
      <c r="O1" s="5"/>
      <c r="P1" s="5"/>
      <c r="Q1" s="5"/>
      <c r="R1" s="5"/>
      <c r="S1" s="5"/>
      <c r="T1" s="58"/>
      <c r="U1" s="58"/>
      <c r="V1" s="58"/>
      <c r="W1" s="58"/>
      <c r="X1" s="58"/>
      <c r="Y1" s="58"/>
      <c r="Z1" s="58"/>
      <c r="AA1" s="58"/>
    </row>
    <row r="2" spans="1:27" ht="14.45" customHeight="1" x14ac:dyDescent="0.3">
      <c r="A2" s="2"/>
      <c r="B2" s="2"/>
      <c r="C2" s="2"/>
      <c r="D2" s="2"/>
      <c r="E2" s="2"/>
      <c r="F2" s="2"/>
      <c r="G2" s="2"/>
      <c r="H2" s="2"/>
      <c r="I2" s="2"/>
      <c r="J2" s="2"/>
      <c r="K2" s="2"/>
      <c r="L2" s="2"/>
      <c r="M2" s="2"/>
      <c r="N2" s="2"/>
      <c r="O2" s="2"/>
      <c r="P2" s="2"/>
      <c r="Q2" s="2"/>
      <c r="R2" s="2"/>
      <c r="T2" s="2"/>
      <c r="U2" s="2"/>
      <c r="V2" s="2"/>
      <c r="W2" s="2"/>
      <c r="X2" s="2"/>
    </row>
    <row r="3" spans="1:27" ht="14.45" hidden="1" customHeight="1" x14ac:dyDescent="0.3">
      <c r="A3" s="3" t="s">
        <v>169</v>
      </c>
      <c r="B3" s="2"/>
      <c r="C3" s="2"/>
      <c r="D3" s="2"/>
      <c r="E3" s="13"/>
      <c r="F3" s="2"/>
      <c r="G3" s="2"/>
      <c r="H3" s="2"/>
      <c r="I3" s="2"/>
      <c r="J3" s="2"/>
      <c r="K3" s="2"/>
      <c r="L3" s="2"/>
      <c r="M3" s="2"/>
      <c r="N3" s="2"/>
      <c r="O3" s="2"/>
      <c r="P3" s="2"/>
      <c r="Q3" s="2"/>
      <c r="R3" s="2"/>
    </row>
    <row r="4" spans="1:27" ht="14.45" hidden="1" customHeight="1" x14ac:dyDescent="0.3">
      <c r="A4" s="2"/>
      <c r="B4" s="13"/>
      <c r="C4" s="2"/>
      <c r="D4" s="2"/>
      <c r="E4" s="13"/>
      <c r="F4" s="6"/>
      <c r="G4" s="6"/>
      <c r="H4" s="2"/>
      <c r="I4" s="2"/>
      <c r="J4" s="2"/>
      <c r="K4" s="2"/>
      <c r="L4" s="2"/>
      <c r="M4" s="2"/>
      <c r="N4" s="2"/>
      <c r="O4" s="2"/>
      <c r="P4" s="2"/>
      <c r="Q4" s="2"/>
      <c r="R4" s="2"/>
    </row>
    <row r="5" spans="1:27" ht="14.45" customHeight="1" x14ac:dyDescent="0.25">
      <c r="A5" s="17" t="s">
        <v>185</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c r="AA5" s="72" t="s">
        <v>213</v>
      </c>
    </row>
    <row r="6" spans="1:27" x14ac:dyDescent="0.2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c r="X6" s="78">
        <v>1781.4</v>
      </c>
      <c r="Y6" s="78">
        <v>1863.8</v>
      </c>
      <c r="Z6" s="78">
        <v>1731.8</v>
      </c>
      <c r="AA6" s="78">
        <v>1614</v>
      </c>
    </row>
    <row r="7" spans="1:27" x14ac:dyDescent="0.2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c r="X7" s="87">
        <v>-212.4</v>
      </c>
      <c r="Y7" s="87">
        <v>-226.7</v>
      </c>
      <c r="Z7" s="87">
        <v>-208.2</v>
      </c>
      <c r="AA7" s="87">
        <v>-194.5</v>
      </c>
    </row>
    <row r="8" spans="1:27" x14ac:dyDescent="0.2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c r="X8" s="78">
        <v>1569</v>
      </c>
      <c r="Y8" s="78">
        <v>1637.1</v>
      </c>
      <c r="Z8" s="78">
        <v>1523.6</v>
      </c>
      <c r="AA8" s="78">
        <v>1419.5</v>
      </c>
    </row>
    <row r="9" spans="1:27" x14ac:dyDescent="0.2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AA9" si="0">SUM(R10:R11)</f>
        <v>-809.3</v>
      </c>
      <c r="S9" s="15">
        <f t="shared" si="0"/>
        <v>-875.1</v>
      </c>
      <c r="T9" s="15">
        <f t="shared" si="0"/>
        <v>-890.8</v>
      </c>
      <c r="U9" s="15">
        <f t="shared" si="0"/>
        <v>-899.2</v>
      </c>
      <c r="V9" s="15">
        <f t="shared" si="0"/>
        <v>-872.59999999999991</v>
      </c>
      <c r="W9" s="80">
        <f t="shared" si="0"/>
        <v>-837.69999999999993</v>
      </c>
      <c r="X9" s="80">
        <f t="shared" si="0"/>
        <v>-781.9</v>
      </c>
      <c r="Y9" s="80">
        <f t="shared" si="0"/>
        <v>-810.09999999999991</v>
      </c>
      <c r="Z9" s="80">
        <f t="shared" si="0"/>
        <v>-791.4</v>
      </c>
      <c r="AA9" s="80">
        <f t="shared" si="0"/>
        <v>-793.9</v>
      </c>
    </row>
    <row r="10" spans="1:27" x14ac:dyDescent="0.2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c r="X10" s="87">
        <v>-656.1</v>
      </c>
      <c r="Y10" s="87">
        <v>-686.8</v>
      </c>
      <c r="Z10" s="87">
        <v>-671.8</v>
      </c>
      <c r="AA10" s="87">
        <v>-672.6</v>
      </c>
    </row>
    <row r="11" spans="1:27" x14ac:dyDescent="0.2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c r="X11" s="87">
        <v>-125.8</v>
      </c>
      <c r="Y11" s="87">
        <v>-123.3</v>
      </c>
      <c r="Z11" s="87">
        <v>-119.6</v>
      </c>
      <c r="AA11" s="87">
        <v>-121.3</v>
      </c>
    </row>
    <row r="12" spans="1:27" x14ac:dyDescent="0.2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AA12" si="1">SUM(R8:R9)</f>
        <v>516.60000000000014</v>
      </c>
      <c r="S12" s="12">
        <f t="shared" si="1"/>
        <v>692.80000000000007</v>
      </c>
      <c r="T12" s="12">
        <f t="shared" si="1"/>
        <v>727.90000000000009</v>
      </c>
      <c r="U12" s="12">
        <f t="shared" si="1"/>
        <v>778.09999999999991</v>
      </c>
      <c r="V12" s="12">
        <f t="shared" si="1"/>
        <v>705</v>
      </c>
      <c r="W12" s="78">
        <f t="shared" si="1"/>
        <v>797.30000000000007</v>
      </c>
      <c r="X12" s="78">
        <f t="shared" si="1"/>
        <v>787.1</v>
      </c>
      <c r="Y12" s="78">
        <f t="shared" si="1"/>
        <v>827</v>
      </c>
      <c r="Z12" s="78">
        <f t="shared" si="1"/>
        <v>732.19999999999993</v>
      </c>
      <c r="AA12" s="78">
        <f t="shared" si="1"/>
        <v>625.6</v>
      </c>
    </row>
    <row r="13" spans="1:27" x14ac:dyDescent="0.2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2">SUM(N14:N17)</f>
        <v>-299.2</v>
      </c>
      <c r="O13" s="15">
        <f t="shared" si="2"/>
        <v>-313.29999999999995</v>
      </c>
      <c r="P13" s="15">
        <f t="shared" si="2"/>
        <v>-298.90000000000003</v>
      </c>
      <c r="Q13" s="15">
        <f t="shared" si="2"/>
        <v>-311.19999999999993</v>
      </c>
      <c r="R13" s="15">
        <f t="shared" si="2"/>
        <v>-315.89999999999998</v>
      </c>
      <c r="S13" s="15">
        <f t="shared" si="2"/>
        <v>-338.5</v>
      </c>
      <c r="T13" s="15">
        <f t="shared" si="2"/>
        <v>-322.5</v>
      </c>
      <c r="U13" s="15">
        <f t="shared" ref="U13:AA13" si="3">SUM(U14:U17)</f>
        <v>-352</v>
      </c>
      <c r="V13" s="15">
        <f t="shared" si="3"/>
        <v>-344.3</v>
      </c>
      <c r="W13" s="80">
        <f t="shared" si="3"/>
        <v>-383.89598176000004</v>
      </c>
      <c r="X13" s="80">
        <f t="shared" si="3"/>
        <v>-426.1</v>
      </c>
      <c r="Y13" s="80">
        <f t="shared" si="3"/>
        <v>-499.3</v>
      </c>
      <c r="Z13" s="80">
        <f t="shared" si="3"/>
        <v>-565.1</v>
      </c>
      <c r="AA13" s="80">
        <f t="shared" si="3"/>
        <v>-475.2</v>
      </c>
    </row>
    <row r="14" spans="1:27" x14ac:dyDescent="0.2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c r="X14" s="87">
        <v>-278.3</v>
      </c>
      <c r="Y14" s="87">
        <v>-325.5</v>
      </c>
      <c r="Z14" s="87">
        <v>-332.4</v>
      </c>
      <c r="AA14" s="87">
        <v>-303.2</v>
      </c>
    </row>
    <row r="15" spans="1:27" x14ac:dyDescent="0.2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c r="X15" s="87">
        <v>-77.599999999999994</v>
      </c>
      <c r="Y15" s="87">
        <v>-103.1</v>
      </c>
      <c r="Z15" s="87">
        <v>-94</v>
      </c>
      <c r="AA15" s="87">
        <v>-96.8</v>
      </c>
    </row>
    <row r="16" spans="1:27" x14ac:dyDescent="0.2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c r="X16" s="87">
        <v>-50.1</v>
      </c>
      <c r="Y16" s="87">
        <v>-41.5</v>
      </c>
      <c r="Z16" s="87">
        <v>-33.1</v>
      </c>
      <c r="AA16" s="87">
        <v>-43.8</v>
      </c>
    </row>
    <row r="17" spans="1:27" x14ac:dyDescent="0.2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f>60.1-145.8</f>
        <v>-85.700000000000017</v>
      </c>
      <c r="O17" s="8">
        <v>-102.5</v>
      </c>
      <c r="P17" s="8">
        <v>-71.3</v>
      </c>
      <c r="Q17" s="8">
        <f>-35.8-11.3</f>
        <v>-47.099999999999994</v>
      </c>
      <c r="R17" s="8">
        <v>-37.9</v>
      </c>
      <c r="S17" s="8">
        <f>-70.4+46</f>
        <v>-24.400000000000006</v>
      </c>
      <c r="T17" s="8">
        <v>12.1</v>
      </c>
      <c r="U17" s="8">
        <v>-3.4000000000000057</v>
      </c>
      <c r="V17" s="8">
        <v>-40.299999999999997</v>
      </c>
      <c r="W17" s="87">
        <v>6.6040182399999878</v>
      </c>
      <c r="X17" s="87">
        <v>-20.100000000000001</v>
      </c>
      <c r="Y17" s="87">
        <v>-29.2</v>
      </c>
      <c r="Z17" s="87">
        <v>-105.6</v>
      </c>
      <c r="AA17" s="87">
        <v>-31.4</v>
      </c>
    </row>
    <row r="18" spans="1:27" x14ac:dyDescent="0.2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c r="X18" s="87">
        <v>-1.9</v>
      </c>
      <c r="Y18" s="87">
        <v>-1.7</v>
      </c>
      <c r="Z18" s="87">
        <v>-1.5</v>
      </c>
      <c r="AA18" s="87">
        <v>-1.5</v>
      </c>
    </row>
    <row r="19" spans="1:27" x14ac:dyDescent="0.25">
      <c r="A19" s="7" t="s">
        <v>107</v>
      </c>
      <c r="B19" s="50">
        <v>7.54583339399999</v>
      </c>
      <c r="C19" s="50">
        <v>0.6</v>
      </c>
      <c r="D19" s="50">
        <v>-0.1</v>
      </c>
      <c r="E19" s="50">
        <v>1.2</v>
      </c>
      <c r="F19" s="50">
        <v>2</v>
      </c>
      <c r="G19" s="50">
        <v>2.2999999999999998</v>
      </c>
      <c r="H19" s="50">
        <v>2.8</v>
      </c>
      <c r="I19" s="50">
        <v>2.1</v>
      </c>
      <c r="J19" s="50">
        <v>1.1000000000000001</v>
      </c>
      <c r="K19" s="50">
        <v>-1.5</v>
      </c>
      <c r="L19" s="50">
        <v>-1.8</v>
      </c>
      <c r="M19" s="50">
        <v>0.4</v>
      </c>
      <c r="N19" s="54">
        <v>0.7</v>
      </c>
      <c r="O19" s="54">
        <v>0</v>
      </c>
      <c r="P19" s="54">
        <v>0</v>
      </c>
      <c r="Q19" s="54">
        <v>0</v>
      </c>
      <c r="R19" s="54">
        <v>0</v>
      </c>
      <c r="S19" s="54">
        <v>0</v>
      </c>
      <c r="T19" s="54">
        <v>0</v>
      </c>
      <c r="U19" s="54">
        <v>0</v>
      </c>
      <c r="V19" s="54">
        <v>0</v>
      </c>
      <c r="W19" s="92">
        <v>0</v>
      </c>
      <c r="X19" s="92">
        <v>0</v>
      </c>
      <c r="Y19" s="92">
        <v>0</v>
      </c>
      <c r="Z19" s="92">
        <v>0</v>
      </c>
      <c r="AA19" s="92">
        <v>0</v>
      </c>
    </row>
    <row r="20" spans="1:27" x14ac:dyDescent="0.2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4">N13+N18+N9</f>
        <v>-1062.4000000000001</v>
      </c>
      <c r="O20" s="10">
        <f t="shared" si="4"/>
        <v>-1026.3</v>
      </c>
      <c r="P20" s="10">
        <f t="shared" si="4"/>
        <v>-1076</v>
      </c>
      <c r="Q20" s="10">
        <f t="shared" si="4"/>
        <v>-1156.8</v>
      </c>
      <c r="R20" s="10">
        <f t="shared" si="4"/>
        <v>-1127.1999999999998</v>
      </c>
      <c r="S20" s="10">
        <f t="shared" si="4"/>
        <v>-1215.5999999999999</v>
      </c>
      <c r="T20" s="10">
        <f t="shared" si="4"/>
        <v>-1215.1999999999998</v>
      </c>
      <c r="U20" s="10">
        <f t="shared" ref="U20:Y20" si="5">U13+U18+U9</f>
        <v>-1253.0999999999999</v>
      </c>
      <c r="V20" s="10">
        <f t="shared" si="5"/>
        <v>-1218.8</v>
      </c>
      <c r="W20" s="88">
        <f t="shared" si="5"/>
        <v>-1223.4959817599999</v>
      </c>
      <c r="X20" s="88">
        <f t="shared" si="5"/>
        <v>-1209.9000000000001</v>
      </c>
      <c r="Y20" s="88">
        <f t="shared" si="5"/>
        <v>-1311.1</v>
      </c>
      <c r="Z20" s="88">
        <f>Z13+Z18+Z9</f>
        <v>-1358</v>
      </c>
      <c r="AA20" s="88">
        <f>AA13+AA18+AA9</f>
        <v>-1270.5999999999999</v>
      </c>
    </row>
    <row r="21" spans="1:27" x14ac:dyDescent="0.2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f t="shared" ref="N21:R21" si="6">N12+N13+N18+N19</f>
        <v>100.8</v>
      </c>
      <c r="O21" s="12">
        <f t="shared" si="6"/>
        <v>141.40000000000006</v>
      </c>
      <c r="P21" s="12">
        <f t="shared" si="6"/>
        <v>186.49999999999994</v>
      </c>
      <c r="Q21" s="12">
        <f t="shared" si="6"/>
        <v>216.20000000000007</v>
      </c>
      <c r="R21" s="12">
        <f t="shared" si="6"/>
        <v>198.70000000000016</v>
      </c>
      <c r="S21" s="12">
        <f>S12+S13+S18+S19</f>
        <v>352.30000000000007</v>
      </c>
      <c r="T21" s="12">
        <f>T12+T13+T18+T19</f>
        <v>403.50000000000011</v>
      </c>
      <c r="U21" s="12">
        <f>U12+U13+U18+U19</f>
        <v>424.19999999999993</v>
      </c>
      <c r="V21" s="12">
        <f>V12+V13+V18+V19</f>
        <v>358.8</v>
      </c>
      <c r="W21" s="78">
        <f>W12+W13+W18+W19</f>
        <v>411.50401824000005</v>
      </c>
      <c r="X21" s="78">
        <f t="shared" ref="X21:Y21" si="7">X12+X13+X18+X19</f>
        <v>359.1</v>
      </c>
      <c r="Y21" s="78">
        <f t="shared" si="7"/>
        <v>326</v>
      </c>
      <c r="Z21" s="78">
        <f>Z12+Z13+Z18+Z19</f>
        <v>165.59999999999991</v>
      </c>
      <c r="AA21" s="78">
        <f>AA12+AA13+AA18+AA19</f>
        <v>148.90000000000003</v>
      </c>
    </row>
    <row r="22" spans="1:27" x14ac:dyDescent="0.2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f t="shared" ref="N22:S22" si="8">N21-N18-N11</f>
        <v>232.3</v>
      </c>
      <c r="O22" s="8">
        <f t="shared" si="8"/>
        <v>266.90000000000009</v>
      </c>
      <c r="P22" s="8">
        <f t="shared" si="8"/>
        <v>317.09999999999997</v>
      </c>
      <c r="Q22" s="8">
        <f t="shared" si="8"/>
        <v>343.70000000000005</v>
      </c>
      <c r="R22" s="8">
        <f t="shared" si="8"/>
        <v>322.20000000000016</v>
      </c>
      <c r="S22" s="8">
        <f t="shared" si="8"/>
        <v>484.40000000000009</v>
      </c>
      <c r="T22" s="8">
        <f>T21-T11-T18</f>
        <v>539.70000000000016</v>
      </c>
      <c r="U22" s="8">
        <f>U21-U11-U18</f>
        <v>563.4</v>
      </c>
      <c r="V22" s="8">
        <f>V21-V11-V18</f>
        <v>497</v>
      </c>
      <c r="W22" s="87">
        <f>W21-W11-W18</f>
        <v>545.80401824</v>
      </c>
      <c r="X22" s="87">
        <f>X21-X11-X18</f>
        <v>486.8</v>
      </c>
      <c r="Y22" s="87">
        <f t="shared" ref="Y22:AA22" si="9">Y21-Y11-Y18</f>
        <v>451</v>
      </c>
      <c r="Z22" s="87">
        <f t="shared" si="9"/>
        <v>286.69999999999993</v>
      </c>
      <c r="AA22" s="87">
        <f t="shared" si="9"/>
        <v>271.70000000000005</v>
      </c>
    </row>
    <row r="23" spans="1:27" x14ac:dyDescent="0.25">
      <c r="A23" s="7" t="s">
        <v>110</v>
      </c>
      <c r="B23" s="34">
        <f>(B22/B8)</f>
        <v>0.55168248706298195</v>
      </c>
      <c r="C23" s="34">
        <f t="shared" ref="C23:S23" si="10">(C22/C8)</f>
        <v>0.4837050805452292</v>
      </c>
      <c r="D23" s="34">
        <f t="shared" si="10"/>
        <v>0.46877601998334728</v>
      </c>
      <c r="E23" s="34">
        <f t="shared" si="10"/>
        <v>0.43354854428066752</v>
      </c>
      <c r="F23" s="34">
        <f t="shared" si="10"/>
        <v>0.36485006161851297</v>
      </c>
      <c r="G23" s="34">
        <f t="shared" si="10"/>
        <v>0.3203661327231121</v>
      </c>
      <c r="H23" s="34">
        <f t="shared" si="10"/>
        <v>0.29444959802102655</v>
      </c>
      <c r="I23" s="34">
        <f t="shared" si="10"/>
        <v>0.19012178619756429</v>
      </c>
      <c r="J23" s="34">
        <f t="shared" si="10"/>
        <v>0.24730837216776472</v>
      </c>
      <c r="K23" s="34">
        <f t="shared" si="10"/>
        <v>9.8955743411238195E-2</v>
      </c>
      <c r="L23" s="34">
        <f t="shared" si="10"/>
        <v>0.24773513424477026</v>
      </c>
      <c r="M23" s="34">
        <f t="shared" si="10"/>
        <v>0.28191000918273645</v>
      </c>
      <c r="N23" s="34">
        <f t="shared" si="10"/>
        <v>0.19982795698924732</v>
      </c>
      <c r="O23" s="34">
        <f t="shared" si="10"/>
        <v>0.22856898175901352</v>
      </c>
      <c r="P23" s="34">
        <f t="shared" si="10"/>
        <v>0.25116831683168311</v>
      </c>
      <c r="Q23" s="34">
        <f t="shared" si="10"/>
        <v>0.25032774945375097</v>
      </c>
      <c r="R23" s="34">
        <f t="shared" si="10"/>
        <v>0.24300475148955436</v>
      </c>
      <c r="S23" s="34">
        <f t="shared" si="10"/>
        <v>0.30894827476242109</v>
      </c>
      <c r="T23" s="34">
        <f>T22/T8</f>
        <v>0.33341570395996795</v>
      </c>
      <c r="U23" s="34">
        <f>U22/U8</f>
        <v>0.33589697728492218</v>
      </c>
      <c r="V23" s="34">
        <f>V22/V8</f>
        <v>0.31503549695740368</v>
      </c>
      <c r="W23" s="89">
        <f>W22/W8</f>
        <v>0.33382508760856272</v>
      </c>
      <c r="X23" s="89">
        <f>X22/X8</f>
        <v>0.31026131293817721</v>
      </c>
      <c r="Y23" s="89">
        <f t="shared" ref="Y23:AA23" si="11">Y22/Y8</f>
        <v>0.27548714189725737</v>
      </c>
      <c r="Z23" s="89">
        <f t="shared" si="11"/>
        <v>0.18817274875295351</v>
      </c>
      <c r="AA23" s="89">
        <f t="shared" si="11"/>
        <v>0.19140542444522723</v>
      </c>
    </row>
    <row r="24" spans="1:27" x14ac:dyDescent="0.2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f>SUM(N25:N28)</f>
        <v>37.000000000000007</v>
      </c>
      <c r="O24" s="15">
        <v>-4.200000000000002</v>
      </c>
      <c r="P24" s="15">
        <v>-27.6</v>
      </c>
      <c r="Q24" s="15">
        <v>-60.2</v>
      </c>
      <c r="R24" s="15">
        <f t="shared" ref="R24:X24" si="12">SUM(R25:R28)</f>
        <v>-93.4</v>
      </c>
      <c r="S24" s="15">
        <f t="shared" si="12"/>
        <v>-125.89999999999996</v>
      </c>
      <c r="T24" s="15">
        <f t="shared" si="12"/>
        <v>-122.79999999999998</v>
      </c>
      <c r="U24" s="15">
        <f t="shared" si="12"/>
        <v>-105.89999999999999</v>
      </c>
      <c r="V24" s="15">
        <f t="shared" si="12"/>
        <v>-96.000000000000043</v>
      </c>
      <c r="W24" s="80">
        <f t="shared" si="12"/>
        <v>-76.700000000000045</v>
      </c>
      <c r="X24" s="80">
        <f t="shared" si="12"/>
        <v>-65.200000000000045</v>
      </c>
      <c r="Y24" s="80">
        <f t="shared" ref="Y24:AA24" si="13">SUM(Y25:Y28)</f>
        <v>-21.199999999999989</v>
      </c>
      <c r="Z24" s="80">
        <f t="shared" si="13"/>
        <v>19.000000000000036</v>
      </c>
      <c r="AA24" s="80">
        <f t="shared" si="13"/>
        <v>67.100000000000009</v>
      </c>
    </row>
    <row r="25" spans="1:27" x14ac:dyDescent="0.25">
      <c r="A25" s="16" t="s">
        <v>112</v>
      </c>
      <c r="B25" s="8">
        <v>58.692221139999994</v>
      </c>
      <c r="C25" s="8">
        <v>25.7</v>
      </c>
      <c r="D25" s="8">
        <v>32.5</v>
      </c>
      <c r="E25" s="8">
        <v>23</v>
      </c>
      <c r="F25" s="8">
        <v>6.7</v>
      </c>
      <c r="G25" s="8">
        <v>10.3</v>
      </c>
      <c r="H25" s="8">
        <v>14.6</v>
      </c>
      <c r="I25" s="8">
        <v>3</v>
      </c>
      <c r="J25" s="8">
        <v>7</v>
      </c>
      <c r="K25" s="8">
        <v>26.2</v>
      </c>
      <c r="L25" s="8">
        <v>29.2</v>
      </c>
      <c r="M25" s="8">
        <v>31.6</v>
      </c>
      <c r="N25" s="8">
        <v>19.100000000000001</v>
      </c>
      <c r="O25" s="8">
        <v>74.2</v>
      </c>
      <c r="P25" s="8">
        <v>78.400000000000006</v>
      </c>
      <c r="Q25" s="8">
        <v>84.4</v>
      </c>
      <c r="R25" s="8">
        <v>89.2</v>
      </c>
      <c r="S25" s="8">
        <v>34.1</v>
      </c>
      <c r="T25" s="8">
        <v>48.8</v>
      </c>
      <c r="U25" s="8">
        <v>141.69999999999999</v>
      </c>
      <c r="V25" s="8">
        <v>71.7</v>
      </c>
      <c r="W25" s="87">
        <v>53.4</v>
      </c>
      <c r="X25" s="87">
        <v>36.4</v>
      </c>
      <c r="Y25" s="87">
        <v>55.5</v>
      </c>
      <c r="Z25" s="87">
        <v>50.8</v>
      </c>
      <c r="AA25" s="87">
        <v>29.3</v>
      </c>
    </row>
    <row r="26" spans="1:27" x14ac:dyDescent="0.2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c r="X26" s="87">
        <v>-538.6</v>
      </c>
      <c r="Y26" s="87">
        <v>-453.3</v>
      </c>
      <c r="Z26" s="87">
        <v>-400.4</v>
      </c>
      <c r="AA26" s="87">
        <v>-276.10000000000002</v>
      </c>
    </row>
    <row r="27" spans="1:27" x14ac:dyDescent="0.2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c r="Z27" s="87">
        <v>372</v>
      </c>
      <c r="AA27" s="87">
        <v>315.60000000000002</v>
      </c>
    </row>
    <row r="28" spans="1:27" x14ac:dyDescent="0.2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c r="X28" s="87">
        <v>-5</v>
      </c>
      <c r="Y28" s="87">
        <v>-8</v>
      </c>
      <c r="Z28" s="87">
        <v>-3.4</v>
      </c>
      <c r="AA28" s="87">
        <v>-1.7</v>
      </c>
    </row>
    <row r="29" spans="1:27" x14ac:dyDescent="0.2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f>N21+N24</f>
        <v>137.80000000000001</v>
      </c>
      <c r="O29" s="12">
        <v>137.2000000000001</v>
      </c>
      <c r="P29" s="12">
        <v>158.9</v>
      </c>
      <c r="Q29" s="12">
        <f>Q21+Q24</f>
        <v>156.00000000000006</v>
      </c>
      <c r="R29" s="12">
        <f t="shared" ref="R29:AA29" si="14">SUM(R21,R24)</f>
        <v>105.30000000000015</v>
      </c>
      <c r="S29" s="12">
        <f t="shared" si="14"/>
        <v>226.40000000000009</v>
      </c>
      <c r="T29" s="12">
        <f t="shared" si="14"/>
        <v>280.70000000000016</v>
      </c>
      <c r="U29" s="12">
        <f t="shared" si="14"/>
        <v>318.29999999999995</v>
      </c>
      <c r="V29" s="12">
        <f t="shared" si="14"/>
        <v>262.79999999999995</v>
      </c>
      <c r="W29" s="78">
        <f t="shared" si="14"/>
        <v>334.80401824</v>
      </c>
      <c r="X29" s="78">
        <f t="shared" si="14"/>
        <v>293.89999999999998</v>
      </c>
      <c r="Y29" s="78">
        <f t="shared" si="14"/>
        <v>304.8</v>
      </c>
      <c r="Z29" s="78">
        <f t="shared" si="14"/>
        <v>184.59999999999994</v>
      </c>
      <c r="AA29" s="78">
        <f t="shared" si="14"/>
        <v>216.00000000000006</v>
      </c>
    </row>
    <row r="30" spans="1:27" x14ac:dyDescent="0.2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f>-68+54.3</f>
        <v>-13.700000000000003</v>
      </c>
      <c r="O30" s="15">
        <v>-23.9</v>
      </c>
      <c r="P30" s="15">
        <v>-32.4</v>
      </c>
      <c r="Q30" s="15">
        <f>51.3-25.4</f>
        <v>25.9</v>
      </c>
      <c r="R30" s="15">
        <v>-14.799999999999997</v>
      </c>
      <c r="S30" s="15">
        <f>24.2-15.7</f>
        <v>8.5</v>
      </c>
      <c r="T30" s="15">
        <f>SUM(T31:T32)</f>
        <v>-35.1</v>
      </c>
      <c r="U30" s="15">
        <v>-26.472000000000001</v>
      </c>
      <c r="V30" s="15">
        <f>SUM(V31:V32)</f>
        <v>-19.200000000000003</v>
      </c>
      <c r="W30" s="80">
        <v>-46.961366201600001</v>
      </c>
      <c r="X30" s="80">
        <f t="shared" ref="X30:AA30" si="15">SUM(X31:X32)</f>
        <v>-37.4</v>
      </c>
      <c r="Y30" s="80">
        <f t="shared" si="15"/>
        <v>-44.2</v>
      </c>
      <c r="Z30" s="80">
        <f t="shared" si="15"/>
        <v>142.30000000000001</v>
      </c>
      <c r="AA30" s="80">
        <f t="shared" si="15"/>
        <v>-3.6999999999999993</v>
      </c>
    </row>
    <row r="31" spans="1:27" hidden="1" x14ac:dyDescent="0.25">
      <c r="A31" s="16"/>
      <c r="B31" s="8"/>
      <c r="C31" s="8"/>
      <c r="D31" s="8"/>
      <c r="E31" s="8"/>
      <c r="F31" s="8"/>
      <c r="G31" s="8"/>
      <c r="H31" s="8"/>
      <c r="I31" s="8"/>
      <c r="J31" s="8"/>
      <c r="K31" s="8"/>
      <c r="L31" s="8"/>
      <c r="M31" s="8"/>
      <c r="T31" s="8">
        <v>-21.8</v>
      </c>
      <c r="U31" s="8"/>
      <c r="V31" s="8">
        <v>-57.2</v>
      </c>
      <c r="W31" s="87">
        <v>51.2</v>
      </c>
      <c r="X31" s="87">
        <v>-12</v>
      </c>
      <c r="Y31" s="87">
        <v>-22.1</v>
      </c>
      <c r="Z31" s="87">
        <v>-8.1999999999999993</v>
      </c>
      <c r="AA31" s="87">
        <v>-9.6</v>
      </c>
    </row>
    <row r="32" spans="1:27" hidden="1" x14ac:dyDescent="0.25">
      <c r="A32" s="16"/>
      <c r="B32" s="8"/>
      <c r="C32" s="8"/>
      <c r="D32" s="8"/>
      <c r="E32" s="8"/>
      <c r="F32" s="8"/>
      <c r="G32" s="8"/>
      <c r="H32" s="8"/>
      <c r="I32" s="8"/>
      <c r="J32" s="8"/>
      <c r="K32" s="8"/>
      <c r="L32" s="8"/>
      <c r="M32" s="8"/>
      <c r="T32" s="8">
        <v>-13.3</v>
      </c>
      <c r="U32" s="8"/>
      <c r="V32" s="8">
        <v>38</v>
      </c>
      <c r="W32" s="87">
        <v>-175</v>
      </c>
      <c r="X32" s="87">
        <v>-25.4</v>
      </c>
      <c r="Y32" s="87">
        <v>-22.1</v>
      </c>
      <c r="Z32" s="87">
        <v>150.5</v>
      </c>
      <c r="AA32" s="87">
        <v>5.9</v>
      </c>
    </row>
    <row r="33" spans="1:27" x14ac:dyDescent="0.2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f>N29+N30</f>
        <v>124.10000000000001</v>
      </c>
      <c r="O33" s="12">
        <v>113.3000000000001</v>
      </c>
      <c r="P33" s="12">
        <v>126.5</v>
      </c>
      <c r="Q33" s="12">
        <f>Q29+Q30</f>
        <v>181.90000000000006</v>
      </c>
      <c r="R33" s="12">
        <f t="shared" ref="R33:AA33" si="16">SUM(R29:R30)</f>
        <v>90.500000000000156</v>
      </c>
      <c r="S33" s="12">
        <f t="shared" si="16"/>
        <v>234.90000000000009</v>
      </c>
      <c r="T33" s="12">
        <f t="shared" si="16"/>
        <v>245.60000000000016</v>
      </c>
      <c r="U33" s="12">
        <f t="shared" si="16"/>
        <v>291.82799999999997</v>
      </c>
      <c r="V33" s="12">
        <f t="shared" si="16"/>
        <v>243.59999999999997</v>
      </c>
      <c r="W33" s="78">
        <f t="shared" si="16"/>
        <v>287.84265203839999</v>
      </c>
      <c r="X33" s="78">
        <f t="shared" si="16"/>
        <v>256.5</v>
      </c>
      <c r="Y33" s="78">
        <f t="shared" si="16"/>
        <v>260.60000000000002</v>
      </c>
      <c r="Z33" s="78">
        <f t="shared" si="16"/>
        <v>326.89999999999998</v>
      </c>
      <c r="AA33" s="78">
        <f t="shared" si="16"/>
        <v>212.30000000000007</v>
      </c>
    </row>
    <row r="34" spans="1:27" x14ac:dyDescent="0.25">
      <c r="A34" s="7" t="s">
        <v>120</v>
      </c>
      <c r="B34" s="34">
        <f>(B33/B8)</f>
        <v>0.50670337888309036</v>
      </c>
      <c r="C34" s="34">
        <f t="shared" ref="C34:Q34" si="17">(C33/C8)</f>
        <v>0.33364312267657986</v>
      </c>
      <c r="D34" s="34">
        <f t="shared" si="17"/>
        <v>0.3884583360020496</v>
      </c>
      <c r="E34" s="34">
        <f t="shared" si="17"/>
        <v>0.39121695699841652</v>
      </c>
      <c r="F34" s="34">
        <f t="shared" si="17"/>
        <v>0.32671504861016015</v>
      </c>
      <c r="G34" s="34">
        <f t="shared" si="17"/>
        <v>0.25164243005831549</v>
      </c>
      <c r="H34" s="34">
        <f t="shared" si="17"/>
        <v>0.20292207792207798</v>
      </c>
      <c r="I34" s="34">
        <f t="shared" si="17"/>
        <v>7.991279506841073E-2</v>
      </c>
      <c r="J34" s="34">
        <f t="shared" si="17"/>
        <v>0.10091595693395464</v>
      </c>
      <c r="K34" s="34">
        <f t="shared" si="17"/>
        <v>-3.4112381899552451E-2</v>
      </c>
      <c r="L34" s="34">
        <f t="shared" si="17"/>
        <v>9.652446055015633E-2</v>
      </c>
      <c r="M34" s="34">
        <f t="shared" si="17"/>
        <v>0.14631160085705541</v>
      </c>
      <c r="N34" s="34">
        <f t="shared" si="17"/>
        <v>0.10675268817204302</v>
      </c>
      <c r="O34" s="34">
        <f t="shared" si="17"/>
        <v>9.7028346321829315E-2</v>
      </c>
      <c r="P34" s="34">
        <f t="shared" si="17"/>
        <v>0.1001980198019802</v>
      </c>
      <c r="Q34" s="34">
        <f t="shared" si="17"/>
        <v>0.1324836125273125</v>
      </c>
      <c r="R34" s="34">
        <f t="shared" ref="R34:AA34" si="18">R33/R8</f>
        <v>6.8255524549362817E-2</v>
      </c>
      <c r="S34" s="34">
        <f t="shared" si="18"/>
        <v>0.14981822820332935</v>
      </c>
      <c r="T34" s="34">
        <f t="shared" si="18"/>
        <v>0.15172669426082669</v>
      </c>
      <c r="U34" s="34">
        <f t="shared" si="18"/>
        <v>0.17398676444285457</v>
      </c>
      <c r="V34" s="34">
        <f t="shared" si="18"/>
        <v>0.15441176470588233</v>
      </c>
      <c r="W34" s="89">
        <f t="shared" si="18"/>
        <v>0.17605055170544343</v>
      </c>
      <c r="X34" s="89">
        <f t="shared" si="18"/>
        <v>0.16347992351816443</v>
      </c>
      <c r="Y34" s="89">
        <f t="shared" si="18"/>
        <v>0.15918392279029994</v>
      </c>
      <c r="Z34" s="89">
        <f t="shared" si="18"/>
        <v>0.21455762667366762</v>
      </c>
      <c r="AA34" s="89">
        <f t="shared" si="18"/>
        <v>0.14955970412116948</v>
      </c>
    </row>
    <row r="35" spans="1:27" x14ac:dyDescent="0.2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f>N33-N36</f>
        <v>124.10000000000001</v>
      </c>
      <c r="O35" s="12">
        <v>113.3000000000001</v>
      </c>
      <c r="P35" s="12">
        <v>126.5</v>
      </c>
      <c r="Q35" s="12">
        <f>Q33-Q36</f>
        <v>181.90000000000006</v>
      </c>
      <c r="R35" s="12">
        <v>90.5</v>
      </c>
      <c r="S35" s="49">
        <f>S33-S36</f>
        <v>234.90000000000009</v>
      </c>
      <c r="T35" s="49">
        <f>T33-T36</f>
        <v>245.60000000000016</v>
      </c>
      <c r="U35" s="49">
        <f>U33-U36</f>
        <v>291.82799999999997</v>
      </c>
      <c r="V35" s="12">
        <v>243.59999999999997</v>
      </c>
      <c r="W35" s="78">
        <v>287.84265203839999</v>
      </c>
      <c r="X35" s="78">
        <v>256.5</v>
      </c>
      <c r="Y35" s="78">
        <v>260.60000000000002</v>
      </c>
      <c r="Z35" s="78">
        <v>326.89999999999998</v>
      </c>
      <c r="AA35" s="78">
        <v>212.30000000000007</v>
      </c>
    </row>
    <row r="36" spans="1:27" x14ac:dyDescent="0.2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c r="X36" s="87">
        <v>0</v>
      </c>
      <c r="Y36" s="87">
        <v>0</v>
      </c>
      <c r="Z36" s="87">
        <v>0</v>
      </c>
      <c r="AA36" s="87">
        <v>0</v>
      </c>
    </row>
    <row r="37" spans="1:27" x14ac:dyDescent="0.25">
      <c r="A37" s="36"/>
      <c r="B37" s="37"/>
      <c r="C37" s="37"/>
      <c r="D37" s="37"/>
      <c r="E37" s="37"/>
      <c r="F37" s="37"/>
      <c r="G37" s="37"/>
      <c r="H37" s="37"/>
      <c r="I37" s="37"/>
      <c r="J37" s="37"/>
      <c r="K37" s="37"/>
      <c r="L37" s="37"/>
      <c r="M37" s="37"/>
      <c r="N37" s="37"/>
      <c r="O37" s="37"/>
      <c r="P37" s="37"/>
      <c r="Q37" s="37"/>
      <c r="R37" s="37"/>
    </row>
    <row r="38" spans="1:27" x14ac:dyDescent="0.25">
      <c r="A38" s="36" t="s">
        <v>162</v>
      </c>
      <c r="B38" s="37"/>
      <c r="C38" s="37"/>
      <c r="D38" s="37"/>
      <c r="E38" s="37"/>
      <c r="F38" s="37"/>
      <c r="G38" s="37"/>
      <c r="H38" s="37"/>
      <c r="I38" s="37"/>
      <c r="J38" s="37"/>
      <c r="K38" s="37"/>
      <c r="L38" s="37"/>
      <c r="M38" s="37"/>
      <c r="N38" s="37">
        <v>105.5</v>
      </c>
      <c r="O38" s="37"/>
      <c r="P38" s="37"/>
      <c r="Q38" s="37">
        <v>36.700000000000003</v>
      </c>
      <c r="S38" s="48">
        <f>-26.8-3.6</f>
        <v>-30.400000000000002</v>
      </c>
      <c r="T38" s="48">
        <v>0</v>
      </c>
      <c r="U38" s="48">
        <v>-30.228000000000002</v>
      </c>
      <c r="V38" s="48"/>
      <c r="W38" s="93">
        <v>149.12086661298343</v>
      </c>
    </row>
    <row r="39" spans="1:27" x14ac:dyDescent="0.25">
      <c r="A39" s="11" t="s">
        <v>166</v>
      </c>
      <c r="B39" s="49">
        <f t="shared" ref="B39:R39" si="19">B35+B38</f>
        <v>823.56204785399996</v>
      </c>
      <c r="C39" s="49">
        <f t="shared" si="19"/>
        <v>538.5</v>
      </c>
      <c r="D39" s="49">
        <f t="shared" si="19"/>
        <v>606.5</v>
      </c>
      <c r="E39" s="49">
        <f t="shared" si="19"/>
        <v>642.29999999999995</v>
      </c>
      <c r="F39" s="49">
        <f t="shared" si="19"/>
        <v>477.2</v>
      </c>
      <c r="G39" s="49">
        <f t="shared" si="19"/>
        <v>340.90000000000003</v>
      </c>
      <c r="H39" s="49">
        <f t="shared" si="19"/>
        <v>262.5</v>
      </c>
      <c r="I39" s="49">
        <f t="shared" si="19"/>
        <v>106.3</v>
      </c>
      <c r="J39" s="49">
        <f t="shared" si="19"/>
        <v>125.6</v>
      </c>
      <c r="K39" s="49">
        <f t="shared" si="19"/>
        <v>-34.299999999999997</v>
      </c>
      <c r="L39" s="49">
        <f t="shared" si="19"/>
        <v>117.2</v>
      </c>
      <c r="M39" s="49">
        <f t="shared" si="19"/>
        <v>191.2</v>
      </c>
      <c r="N39" s="49">
        <f t="shared" si="19"/>
        <v>229.60000000000002</v>
      </c>
      <c r="O39" s="49">
        <f t="shared" si="19"/>
        <v>113.3000000000001</v>
      </c>
      <c r="P39" s="49">
        <f t="shared" si="19"/>
        <v>126.5</v>
      </c>
      <c r="Q39" s="49">
        <f t="shared" si="19"/>
        <v>218.60000000000008</v>
      </c>
      <c r="R39" s="49">
        <f t="shared" si="19"/>
        <v>90.5</v>
      </c>
      <c r="S39" s="49">
        <f>S35+S38</f>
        <v>204.50000000000009</v>
      </c>
      <c r="T39" s="49">
        <f>T35-T38</f>
        <v>245.60000000000016</v>
      </c>
      <c r="U39" s="49">
        <f>U35+U38</f>
        <v>261.59999999999997</v>
      </c>
      <c r="V39" s="49">
        <f>V35-V38</f>
        <v>243.59999999999997</v>
      </c>
      <c r="W39" s="91">
        <f t="shared" ref="W39:Z39" si="20">W35+W38</f>
        <v>436.96351865138342</v>
      </c>
      <c r="X39" s="91">
        <f t="shared" si="20"/>
        <v>256.5</v>
      </c>
      <c r="Y39" s="91">
        <f t="shared" si="20"/>
        <v>260.60000000000002</v>
      </c>
      <c r="Z39" s="91">
        <f t="shared" si="20"/>
        <v>326.89999999999998</v>
      </c>
      <c r="AA39" s="91">
        <f>AA35-AA38</f>
        <v>212.30000000000007</v>
      </c>
    </row>
    <row r="41" spans="1:27" ht="25.5" x14ac:dyDescent="0.25">
      <c r="A41" s="35" t="s">
        <v>167</v>
      </c>
    </row>
  </sheetData>
  <phoneticPr fontId="22" type="noConversion"/>
  <hyperlinks>
    <hyperlink ref="A1" location="Home!A1" display="Home" xr:uid="{F489CC2E-10DA-4E7F-8A25-9F147EBD07A6}"/>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A3F5170C0F1439AB6B04C19707283" ma:contentTypeVersion="18" ma:contentTypeDescription="Crie um novo documento." ma:contentTypeScope="" ma:versionID="5355e9319b23b281e1fe7abe6af208f9">
  <xsd:schema xmlns:xsd="http://www.w3.org/2001/XMLSchema" xmlns:xs="http://www.w3.org/2001/XMLSchema" xmlns:p="http://schemas.microsoft.com/office/2006/metadata/properties" xmlns:ns2="40f679bc-202c-4447-bfa9-a2672add7752" xmlns:ns3="f403bf1d-60cd-42fd-b0cc-a949cc0b7d39" targetNamespace="http://schemas.microsoft.com/office/2006/metadata/properties" ma:root="true" ma:fieldsID="4198a88fc01071c74197f7936a893d3a" ns2:_="" ns3:_="">
    <xsd:import namespace="40f679bc-202c-4447-bfa9-a2672add7752"/>
    <xsd:import namespace="f403bf1d-60cd-42fd-b0cc-a949cc0b7d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679bc-202c-4447-bfa9-a2672add7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e6b99684-20ff-4505-ba2b-59d0f00ac2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03bf1d-60cd-42fd-b0cc-a949cc0b7d39"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cf848616-96e7-4701-8521-37e557a617e7}" ma:internalName="TaxCatchAll" ma:showField="CatchAllData" ma:web="f403bf1d-60cd-42fd-b0cc-a949cc0b7d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f679bc-202c-4447-bfa9-a2672add7752">
      <Terms xmlns="http://schemas.microsoft.com/office/infopath/2007/PartnerControls"/>
    </lcf76f155ced4ddcb4097134ff3c332f>
    <TaxCatchAll xmlns="f403bf1d-60cd-42fd-b0cc-a949cc0b7d39" xsi:nil="true"/>
  </documentManagement>
</p:properties>
</file>

<file path=customXml/itemProps1.xml><?xml version="1.0" encoding="utf-8"?>
<ds:datastoreItem xmlns:ds="http://schemas.openxmlformats.org/officeDocument/2006/customXml" ds:itemID="{82E1C7B5-8D5E-47F9-B9BC-36957A914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679bc-202c-4447-bfa9-a2672add7752"/>
    <ds:schemaRef ds:uri="f403bf1d-60cd-42fd-b0cc-a949cc0b7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DD6F1-40FC-4535-9617-1F0DD6661589}">
  <ds:schemaRefs>
    <ds:schemaRef ds:uri="http://schemas.microsoft.com/sharepoint/v3/contenttype/forms"/>
  </ds:schemaRefs>
</ds:datastoreItem>
</file>

<file path=customXml/itemProps3.xml><?xml version="1.0" encoding="utf-8"?>
<ds:datastoreItem xmlns:ds="http://schemas.openxmlformats.org/officeDocument/2006/customXml" ds:itemID="{40F22A40-0B97-4FD0-8ECF-7F536F2F1147}">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f403bf1d-60cd-42fd-b0cc-a949cc0b7d39"/>
    <ds:schemaRef ds:uri="40f679bc-202c-4447-bfa9-a2672add7752"/>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Home</vt:lpstr>
      <vt:lpstr>Operational Highlights Cielo</vt:lpstr>
      <vt:lpstr>Operational Highlights Cateno</vt:lpstr>
      <vt:lpstr>Consolidated B. Sheet COSIF</vt:lpstr>
      <vt:lpstr>Consolidated P&amp;L COSIF</vt:lpstr>
      <vt:lpstr>Consolidated P&amp;L RECURRING</vt:lpstr>
      <vt:lpstr>Cielo + Cateno P&amp;L RECURRING</vt:lpstr>
      <vt:lpstr>Cielo Brasil P&amp;L COSIF</vt:lpstr>
      <vt:lpstr>Cielo Brasil P&amp;L RECURRING</vt:lpstr>
      <vt:lpstr>Cateno P&amp;L COSIF</vt:lpstr>
      <vt:lpstr>Cateno P&amp;L RECURRING</vt:lpstr>
      <vt:lpstr>Other Subsidiaries P&amp;L COSIF</vt:lpstr>
      <vt:lpstr>OtherSubsidiaries P&amp;L RECURRING</vt:lpstr>
      <vt:lpstr>Complementary</vt:lpstr>
    </vt:vector>
  </TitlesOfParts>
  <Company>Cielo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Breciane Maia</dc:creator>
  <cp:lastModifiedBy>Bruno Dantas Tavares</cp:lastModifiedBy>
  <dcterms:created xsi:type="dcterms:W3CDTF">2019-07-17T19:58:18Z</dcterms:created>
  <dcterms:modified xsi:type="dcterms:W3CDTF">2024-07-30T18:46:41Z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a5e351-5b73-415f-8e87-ffde2e72282e_Enabled">
    <vt:lpwstr>True</vt:lpwstr>
  </property>
  <property fmtid="{D5CDD505-2E9C-101B-9397-08002B2CF9AE}" pid="3" name="MSIP_Label_d5a5e351-5b73-415f-8e87-ffde2e72282e_SiteId">
    <vt:lpwstr>2e0fd3f1-c310-4812-9e4f-e2a25c4a159e</vt:lpwstr>
  </property>
  <property fmtid="{D5CDD505-2E9C-101B-9397-08002B2CF9AE}" pid="4" name="MSIP_Label_d5a5e351-5b73-415f-8e87-ffde2e72282e_Owner">
    <vt:lpwstr>leonardobr@cielo.com.br</vt:lpwstr>
  </property>
  <property fmtid="{D5CDD505-2E9C-101B-9397-08002B2CF9AE}" pid="5" name="MSIP_Label_d5a5e351-5b73-415f-8e87-ffde2e72282e_SetDate">
    <vt:lpwstr>2019-10-28T22:23:30.2991246Z</vt:lpwstr>
  </property>
  <property fmtid="{D5CDD505-2E9C-101B-9397-08002B2CF9AE}" pid="6" name="MSIP_Label_d5a5e351-5b73-415f-8e87-ffde2e72282e_Name">
    <vt:lpwstr>Pública</vt:lpwstr>
  </property>
  <property fmtid="{D5CDD505-2E9C-101B-9397-08002B2CF9AE}" pid="7" name="MSIP_Label_d5a5e351-5b73-415f-8e87-ffde2e72282e_Application">
    <vt:lpwstr>Microsoft Azure Information Protection</vt:lpwstr>
  </property>
  <property fmtid="{D5CDD505-2E9C-101B-9397-08002B2CF9AE}" pid="8" name="MSIP_Label_d5a5e351-5b73-415f-8e87-ffde2e72282e_ActionId">
    <vt:lpwstr>f415bd5a-7cca-4954-a9b0-23789cb72ff1</vt:lpwstr>
  </property>
  <property fmtid="{D5CDD505-2E9C-101B-9397-08002B2CF9AE}" pid="9" name="MSIP_Label_d5a5e351-5b73-415f-8e87-ffde2e72282e_Extended_MSFT_Method">
    <vt:lpwstr>Manual</vt:lpwstr>
  </property>
  <property fmtid="{D5CDD505-2E9C-101B-9397-08002B2CF9AE}" pid="10" name="Sensitivity">
    <vt:lpwstr>Pública</vt:lpwstr>
  </property>
  <property fmtid="{D5CDD505-2E9C-101B-9397-08002B2CF9AE}" pid="11" name="ContentTypeId">
    <vt:lpwstr>0x0101007DBA3F5170C0F1439AB6B04C19707283</vt:lpwstr>
  </property>
  <property fmtid="{D5CDD505-2E9C-101B-9397-08002B2CF9AE}" pid="12" name="MediaServiceImageTags">
    <vt:lpwstr/>
  </property>
</Properties>
</file>