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3/2T23/5. Serie Historica/"/>
    </mc:Choice>
  </mc:AlternateContent>
  <xr:revisionPtr revIDLastSave="61" documentId="13_ncr:1_{1F957EC8-A931-4A52-A898-A4450FFFDAA1}" xr6:coauthVersionLast="47" xr6:coauthVersionMax="47" xr10:uidLastSave="{829CCF86-1A55-4743-AD89-99F35C1F1712}"/>
  <bookViews>
    <workbookView xWindow="-110" yWindow="-110" windowWidth="19420" windowHeight="1042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Cateno Recorrente" sheetId="56" r:id="rId11"/>
    <sheet name="DRE Outras Controladas COSIF" sheetId="12" r:id="rId12"/>
    <sheet name="DRE Outras C. Recorrente" sheetId="54" r:id="rId13"/>
    <sheet name="Tabelas Complementares " sheetId="5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2" l="1"/>
  <c r="AI6" i="2"/>
  <c r="W30" i="54"/>
  <c r="W24" i="54"/>
  <c r="W20" i="54"/>
  <c r="W13" i="54"/>
  <c r="W12" i="54"/>
  <c r="W21" i="54" s="1"/>
  <c r="W9" i="54"/>
  <c r="W29" i="54" l="1"/>
  <c r="W33" i="54" s="1"/>
  <c r="W35" i="54" s="1"/>
  <c r="W39" i="54" s="1"/>
  <c r="W22" i="54"/>
  <c r="W39" i="50" l="1"/>
  <c r="V39" i="50"/>
  <c r="W39" i="56"/>
  <c r="W13" i="56"/>
  <c r="W9" i="56" l="1"/>
  <c r="W12" i="56" s="1"/>
  <c r="W20" i="56"/>
  <c r="W24" i="56"/>
  <c r="W21" i="50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B39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V30" i="56"/>
  <c r="U30" i="56"/>
  <c r="T30" i="56"/>
  <c r="S30" i="56"/>
  <c r="R30" i="56"/>
  <c r="R33" i="56" s="1"/>
  <c r="U29" i="56"/>
  <c r="R29" i="56"/>
  <c r="V24" i="56"/>
  <c r="V29" i="56" s="1"/>
  <c r="U24" i="56"/>
  <c r="T24" i="56"/>
  <c r="T29" i="56" s="1"/>
  <c r="S24" i="56"/>
  <c r="S29" i="56" s="1"/>
  <c r="R24" i="56"/>
  <c r="V23" i="56"/>
  <c r="T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U22" i="56"/>
  <c r="U23" i="56" s="1"/>
  <c r="T22" i="56"/>
  <c r="S22" i="56"/>
  <c r="U20" i="56"/>
  <c r="R20" i="56"/>
  <c r="O20" i="56"/>
  <c r="M20" i="56"/>
  <c r="L20" i="56"/>
  <c r="J20" i="56"/>
  <c r="G20" i="56"/>
  <c r="E20" i="56"/>
  <c r="D20" i="56"/>
  <c r="B20" i="56"/>
  <c r="V13" i="56"/>
  <c r="V20" i="56" s="1"/>
  <c r="U13" i="56"/>
  <c r="T13" i="56"/>
  <c r="S13" i="56"/>
  <c r="S20" i="56" s="1"/>
  <c r="R13" i="56"/>
  <c r="Q13" i="56"/>
  <c r="Q20" i="56" s="1"/>
  <c r="P13" i="56"/>
  <c r="P20" i="56" s="1"/>
  <c r="O13" i="56"/>
  <c r="N13" i="56"/>
  <c r="N20" i="56" s="1"/>
  <c r="M13" i="56"/>
  <c r="L13" i="56"/>
  <c r="K13" i="56"/>
  <c r="K20" i="56" s="1"/>
  <c r="J13" i="56"/>
  <c r="I13" i="56"/>
  <c r="I20" i="56" s="1"/>
  <c r="H13" i="56"/>
  <c r="H20" i="56" s="1"/>
  <c r="G13" i="56"/>
  <c r="F13" i="56"/>
  <c r="F20" i="56" s="1"/>
  <c r="E13" i="56"/>
  <c r="D13" i="56"/>
  <c r="C13" i="56"/>
  <c r="C20" i="56" s="1"/>
  <c r="B13" i="56"/>
  <c r="V12" i="56"/>
  <c r="V9" i="56"/>
  <c r="U9" i="56"/>
  <c r="T9" i="56"/>
  <c r="T20" i="56" s="1"/>
  <c r="S9" i="56"/>
  <c r="R9" i="56"/>
  <c r="U8" i="56"/>
  <c r="U12" i="56" s="1"/>
  <c r="T8" i="56"/>
  <c r="T12" i="56" s="1"/>
  <c r="S8" i="56"/>
  <c r="S23" i="56" s="1"/>
  <c r="R8" i="56"/>
  <c r="R12" i="56" s="1"/>
  <c r="T39" i="50"/>
  <c r="U39" i="50"/>
  <c r="W39" i="52"/>
  <c r="W24" i="52"/>
  <c r="W13" i="52"/>
  <c r="W20" i="52" s="1"/>
  <c r="W9" i="52"/>
  <c r="W12" i="52" s="1"/>
  <c r="W39" i="53"/>
  <c r="W13" i="53"/>
  <c r="W24" i="53"/>
  <c r="W23" i="53"/>
  <c r="W9" i="53"/>
  <c r="W12" i="53" s="1"/>
  <c r="W20" i="53" l="1"/>
  <c r="U33" i="56"/>
  <c r="W21" i="56"/>
  <c r="W29" i="56" s="1"/>
  <c r="W33" i="56" s="1"/>
  <c r="S33" i="56"/>
  <c r="R34" i="56"/>
  <c r="U34" i="56"/>
  <c r="T33" i="56"/>
  <c r="V33" i="56"/>
  <c r="S12" i="56"/>
  <c r="W21" i="52"/>
  <c r="W21" i="53" l="1"/>
  <c r="W22" i="56"/>
  <c r="W23" i="56" s="1"/>
  <c r="V34" i="56"/>
  <c r="S34" i="56"/>
  <c r="T34" i="56"/>
  <c r="W29" i="52"/>
  <c r="W22" i="52"/>
  <c r="W29" i="53" l="1"/>
  <c r="W34" i="56"/>
  <c r="W33" i="52"/>
  <c r="W23" i="52"/>
  <c r="W33" i="53" l="1"/>
  <c r="W34" i="52"/>
  <c r="K10" i="51"/>
  <c r="W30" i="12"/>
  <c r="W24" i="12"/>
  <c r="W13" i="12"/>
  <c r="W9" i="12"/>
  <c r="W30" i="50"/>
  <c r="W24" i="50"/>
  <c r="W29" i="50" s="1"/>
  <c r="W23" i="50"/>
  <c r="W13" i="50"/>
  <c r="W9" i="50"/>
  <c r="W12" i="50" s="1"/>
  <c r="W39" i="8"/>
  <c r="W30" i="8"/>
  <c r="W24" i="8"/>
  <c r="W13" i="8"/>
  <c r="W9" i="8"/>
  <c r="W12" i="8" s="1"/>
  <c r="W9" i="6"/>
  <c r="W12" i="6" s="1"/>
  <c r="W39" i="6"/>
  <c r="W30" i="6"/>
  <c r="W24" i="6"/>
  <c r="W23" i="6"/>
  <c r="W13" i="6"/>
  <c r="AU8" i="1"/>
  <c r="AU7" i="1"/>
  <c r="AU15" i="1" s="1"/>
  <c r="W34" i="53" l="1"/>
  <c r="W20" i="12"/>
  <c r="W12" i="12"/>
  <c r="W21" i="12" s="1"/>
  <c r="W29" i="12" s="1"/>
  <c r="W33" i="12" s="1"/>
  <c r="W35" i="12" s="1"/>
  <c r="W39" i="12" s="1"/>
  <c r="W33" i="50"/>
  <c r="W34" i="50" s="1"/>
  <c r="W20" i="50"/>
  <c r="W21" i="8"/>
  <c r="W29" i="8" s="1"/>
  <c r="W33" i="8" s="1"/>
  <c r="W34" i="8" s="1"/>
  <c r="W20" i="8"/>
  <c r="W20" i="6"/>
  <c r="W21" i="6" s="1"/>
  <c r="W29" i="6" s="1"/>
  <c r="W33" i="6" s="1"/>
  <c r="W34" i="6" s="1"/>
  <c r="AU18" i="1"/>
  <c r="AU11" i="1"/>
  <c r="W22" i="12" l="1"/>
  <c r="W22" i="8"/>
  <c r="W23" i="8" s="1"/>
  <c r="J10" i="51" l="1"/>
  <c r="V24" i="50" l="1"/>
  <c r="V29" i="50"/>
  <c r="U24" i="50"/>
  <c r="U29" i="50"/>
  <c r="T24" i="50"/>
  <c r="T29" i="50"/>
  <c r="S24" i="50"/>
  <c r="S29" i="50"/>
  <c r="R24" i="50"/>
  <c r="R29" i="50"/>
  <c r="V14" i="53"/>
  <c r="V13" i="53"/>
  <c r="V20" i="53"/>
  <c r="V21" i="53"/>
  <c r="V29" i="53"/>
  <c r="V30" i="6"/>
  <c r="V13" i="6"/>
  <c r="V9" i="6"/>
  <c r="V20" i="6"/>
  <c r="V21" i="6"/>
  <c r="V24" i="6"/>
  <c r="V29" i="6"/>
  <c r="U30" i="6"/>
  <c r="U13" i="6"/>
  <c r="U9" i="6"/>
  <c r="U20" i="6"/>
  <c r="U21" i="6"/>
  <c r="U24" i="6"/>
  <c r="U29" i="6"/>
  <c r="T30" i="6"/>
  <c r="T13" i="6"/>
  <c r="T9" i="6"/>
  <c r="T20" i="6"/>
  <c r="T21" i="6"/>
  <c r="T24" i="6"/>
  <c r="T29" i="6"/>
  <c r="S30" i="6"/>
  <c r="S13" i="6"/>
  <c r="S9" i="6"/>
  <c r="S20" i="6"/>
  <c r="S21" i="6"/>
  <c r="S24" i="6"/>
  <c r="S29" i="6"/>
  <c r="R30" i="6"/>
  <c r="R13" i="6"/>
  <c r="R9" i="6"/>
  <c r="R20" i="6"/>
  <c r="R21" i="6"/>
  <c r="R24" i="6"/>
  <c r="R29" i="6"/>
  <c r="V39" i="6"/>
  <c r="U39" i="6"/>
  <c r="R39" i="6"/>
  <c r="V33" i="50"/>
  <c r="V34" i="50"/>
  <c r="U33" i="50"/>
  <c r="U34" i="50"/>
  <c r="R33" i="50"/>
  <c r="R34" i="50"/>
  <c r="V33" i="53"/>
  <c r="V34" i="53" s="1"/>
  <c r="V33" i="6"/>
  <c r="V34" i="6"/>
  <c r="U33" i="6"/>
  <c r="U34" i="6"/>
  <c r="R33" i="6"/>
  <c r="R34" i="6"/>
  <c r="V23" i="6"/>
  <c r="U23" i="6"/>
  <c r="V12" i="6"/>
  <c r="U12" i="6"/>
  <c r="R12" i="6"/>
  <c r="AT7" i="1"/>
  <c r="AT11" i="1"/>
  <c r="AT18" i="1"/>
  <c r="AT15" i="1"/>
  <c r="AT8" i="1"/>
  <c r="V39" i="54"/>
  <c r="V39" i="12"/>
  <c r="V35" i="12"/>
  <c r="V33" i="12"/>
  <c r="V30" i="12"/>
  <c r="V29" i="12"/>
  <c r="V24" i="12"/>
  <c r="V22" i="12"/>
  <c r="V21" i="12"/>
  <c r="V20" i="12"/>
  <c r="V8" i="12"/>
  <c r="V9" i="12"/>
  <c r="V12" i="12"/>
  <c r="V13" i="12"/>
  <c r="V30" i="50"/>
  <c r="V23" i="50"/>
  <c r="V20" i="50"/>
  <c r="V13" i="50"/>
  <c r="V12" i="50"/>
  <c r="V9" i="50"/>
  <c r="V39" i="52"/>
  <c r="V9" i="52"/>
  <c r="V12" i="52"/>
  <c r="V13" i="52"/>
  <c r="V21" i="52"/>
  <c r="V24" i="52"/>
  <c r="V29" i="52"/>
  <c r="V30" i="52"/>
  <c r="V22" i="52"/>
  <c r="V23" i="52"/>
  <c r="V20" i="52"/>
  <c r="V39" i="8"/>
  <c r="V34" i="8"/>
  <c r="V33" i="8"/>
  <c r="V30" i="8"/>
  <c r="V29" i="8"/>
  <c r="V24" i="8"/>
  <c r="V23" i="8"/>
  <c r="V22" i="8"/>
  <c r="V21" i="8"/>
  <c r="V20" i="8"/>
  <c r="V13" i="8"/>
  <c r="V12" i="8"/>
  <c r="V9" i="8"/>
  <c r="V39" i="53"/>
  <c r="V9" i="53"/>
  <c r="V24" i="53"/>
  <c r="V23" i="53"/>
  <c r="V12" i="53"/>
  <c r="N28" i="53"/>
  <c r="U34" i="52"/>
  <c r="U30" i="52"/>
  <c r="U17" i="52"/>
  <c r="U30" i="53"/>
  <c r="U38" i="53"/>
  <c r="U17" i="53"/>
  <c r="U17" i="54"/>
  <c r="R23" i="12"/>
  <c r="R34" i="12"/>
  <c r="S33" i="12"/>
  <c r="T33" i="12"/>
  <c r="S35" i="12"/>
  <c r="T35" i="12"/>
  <c r="U30" i="12"/>
  <c r="T30" i="12"/>
  <c r="S30" i="12"/>
  <c r="T29" i="12"/>
  <c r="S29" i="12"/>
  <c r="U24" i="12"/>
  <c r="T24" i="12"/>
  <c r="S24" i="12"/>
  <c r="T21" i="12"/>
  <c r="S21" i="12"/>
  <c r="T20" i="12"/>
  <c r="S20" i="12"/>
  <c r="U13" i="12"/>
  <c r="U20" i="12"/>
  <c r="T13" i="12"/>
  <c r="S13" i="12"/>
  <c r="U12" i="12"/>
  <c r="T12" i="12"/>
  <c r="S12" i="12"/>
  <c r="U9" i="12"/>
  <c r="T9" i="12"/>
  <c r="S9" i="12"/>
  <c r="U8" i="12"/>
  <c r="T8" i="12"/>
  <c r="S8" i="12"/>
  <c r="U30" i="50"/>
  <c r="U23" i="50"/>
  <c r="U22" i="50"/>
  <c r="U20" i="50"/>
  <c r="U13" i="50"/>
  <c r="U12" i="50"/>
  <c r="U9" i="50"/>
  <c r="U8" i="50"/>
  <c r="U34" i="8"/>
  <c r="U33" i="8"/>
  <c r="U30" i="8"/>
  <c r="U29" i="8"/>
  <c r="U24" i="8"/>
  <c r="U23" i="8"/>
  <c r="U22" i="8"/>
  <c r="U21" i="8"/>
  <c r="U20" i="8"/>
  <c r="U13" i="8"/>
  <c r="U12" i="8"/>
  <c r="U9" i="8"/>
  <c r="U8" i="8"/>
  <c r="U21" i="12"/>
  <c r="U29" i="12"/>
  <c r="U33" i="12"/>
  <c r="U35" i="12"/>
  <c r="T39" i="53"/>
  <c r="U24" i="53"/>
  <c r="U13" i="53"/>
  <c r="U20" i="53"/>
  <c r="U21" i="53"/>
  <c r="U22" i="53"/>
  <c r="U23" i="53"/>
  <c r="U9" i="53"/>
  <c r="U12" i="53"/>
  <c r="O35" i="53"/>
  <c r="O39" i="53" s="1"/>
  <c r="P35" i="53"/>
  <c r="P39" i="53" s="1"/>
  <c r="U29" i="53"/>
  <c r="U33" i="53"/>
  <c r="U34" i="53"/>
  <c r="U35" i="53"/>
  <c r="U39" i="53"/>
  <c r="T23" i="6"/>
  <c r="AS11" i="1"/>
  <c r="AS18" i="1"/>
  <c r="AG6" i="2"/>
  <c r="I10" i="51"/>
  <c r="U24" i="52"/>
  <c r="U9" i="52"/>
  <c r="U8" i="52"/>
  <c r="U12" i="52"/>
  <c r="U30" i="54"/>
  <c r="U24" i="54"/>
  <c r="U13" i="54"/>
  <c r="U9" i="54"/>
  <c r="U8" i="54"/>
  <c r="U12" i="54"/>
  <c r="U13" i="52"/>
  <c r="U20" i="52"/>
  <c r="U21" i="52"/>
  <c r="U20" i="54"/>
  <c r="U21" i="54"/>
  <c r="U22" i="52"/>
  <c r="U23" i="52"/>
  <c r="U29" i="52"/>
  <c r="U33" i="52"/>
  <c r="U22" i="54"/>
  <c r="U29" i="54"/>
  <c r="U35" i="52"/>
  <c r="U39" i="52"/>
  <c r="U33" i="54"/>
  <c r="U35" i="54"/>
  <c r="U39" i="54"/>
  <c r="U39" i="8"/>
  <c r="AS8" i="1"/>
  <c r="AS7" i="1"/>
  <c r="AS15" i="1"/>
  <c r="H10" i="51"/>
  <c r="U39" i="12"/>
  <c r="U22" i="12"/>
  <c r="AF14" i="2"/>
  <c r="AF13" i="2"/>
  <c r="AF9" i="2"/>
  <c r="AF6" i="2"/>
  <c r="T24" i="53"/>
  <c r="T13" i="53"/>
  <c r="T9" i="53"/>
  <c r="T12" i="53"/>
  <c r="T30" i="54"/>
  <c r="T24" i="54"/>
  <c r="T13" i="54"/>
  <c r="T9" i="54"/>
  <c r="T8" i="54"/>
  <c r="T39" i="6"/>
  <c r="T12" i="6"/>
  <c r="T30" i="50"/>
  <c r="T22" i="50"/>
  <c r="T23" i="50"/>
  <c r="T13" i="50"/>
  <c r="T8" i="50"/>
  <c r="T9" i="50"/>
  <c r="T24" i="52"/>
  <c r="T13" i="52"/>
  <c r="T9" i="52"/>
  <c r="T8" i="52"/>
  <c r="T24" i="8"/>
  <c r="T39" i="8"/>
  <c r="T30" i="8"/>
  <c r="T13" i="8"/>
  <c r="T9" i="8"/>
  <c r="T8" i="8"/>
  <c r="AR8" i="1"/>
  <c r="AR7" i="1"/>
  <c r="AR15" i="1"/>
  <c r="T12" i="54"/>
  <c r="T12" i="52"/>
  <c r="T21" i="52"/>
  <c r="T12" i="8"/>
  <c r="T21" i="54"/>
  <c r="T29" i="54"/>
  <c r="T33" i="54"/>
  <c r="T20" i="54"/>
  <c r="T20" i="50"/>
  <c r="T12" i="50"/>
  <c r="T20" i="52"/>
  <c r="T20" i="53"/>
  <c r="T21" i="53"/>
  <c r="AR11" i="1"/>
  <c r="AR18" i="1"/>
  <c r="T33" i="50"/>
  <c r="T34" i="50"/>
  <c r="T20" i="8"/>
  <c r="T29" i="53"/>
  <c r="T33" i="53"/>
  <c r="T34" i="53" s="1"/>
  <c r="T22" i="53"/>
  <c r="T21" i="8"/>
  <c r="T29" i="8"/>
  <c r="T22" i="52"/>
  <c r="T23" i="52"/>
  <c r="T29" i="52"/>
  <c r="T33" i="52"/>
  <c r="T22" i="54"/>
  <c r="T35" i="54"/>
  <c r="T39" i="54"/>
  <c r="T39" i="12"/>
  <c r="T22" i="12"/>
  <c r="T35" i="52"/>
  <c r="T39" i="52"/>
  <c r="T33" i="8"/>
  <c r="T34" i="8"/>
  <c r="T22" i="8"/>
  <c r="T34" i="52"/>
  <c r="S30" i="54"/>
  <c r="T23" i="8"/>
  <c r="T33" i="6"/>
  <c r="S30" i="53"/>
  <c r="Q30" i="53"/>
  <c r="Q17" i="53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30" i="52"/>
  <c r="S17" i="52"/>
  <c r="S38" i="52"/>
  <c r="S38" i="8"/>
  <c r="S39" i="8"/>
  <c r="S30" i="8"/>
  <c r="S17" i="53"/>
  <c r="S12" i="54"/>
  <c r="S21" i="54"/>
  <c r="R20" i="54"/>
  <c r="R21" i="54"/>
  <c r="T34" i="6"/>
  <c r="S20" i="54"/>
  <c r="S22" i="54"/>
  <c r="S29" i="54"/>
  <c r="S33" i="54"/>
  <c r="S35" i="54"/>
  <c r="S39" i="54"/>
  <c r="R29" i="54"/>
  <c r="S13" i="53"/>
  <c r="L13" i="53"/>
  <c r="R13" i="53"/>
  <c r="Q13" i="53"/>
  <c r="P13" i="53"/>
  <c r="O13" i="53"/>
  <c r="P34" i="53"/>
  <c r="O34" i="53"/>
  <c r="S24" i="53"/>
  <c r="R24" i="53"/>
  <c r="O23" i="53"/>
  <c r="S9" i="53"/>
  <c r="S12" i="53"/>
  <c r="R9" i="53"/>
  <c r="R12" i="53"/>
  <c r="Q9" i="53"/>
  <c r="P9" i="53"/>
  <c r="O9" i="53"/>
  <c r="O20" i="53"/>
  <c r="O21" i="53"/>
  <c r="P20" i="53"/>
  <c r="P21" i="53"/>
  <c r="P22" i="53"/>
  <c r="P23" i="53"/>
  <c r="R20" i="53"/>
  <c r="R21" i="53"/>
  <c r="R29" i="53"/>
  <c r="R33" i="53"/>
  <c r="R34" i="53" s="1"/>
  <c r="R33" i="54"/>
  <c r="S20" i="53"/>
  <c r="S21" i="53"/>
  <c r="S29" i="53"/>
  <c r="Q20" i="53"/>
  <c r="R22" i="53"/>
  <c r="R35" i="54"/>
  <c r="S33" i="53"/>
  <c r="S34" i="53" s="1"/>
  <c r="S22" i="53"/>
  <c r="S23" i="53"/>
  <c r="Q21" i="53"/>
  <c r="Q29" i="53"/>
  <c r="L21" i="53"/>
  <c r="B21" i="6"/>
  <c r="C21" i="6"/>
  <c r="D21" i="6"/>
  <c r="E21" i="6"/>
  <c r="F21" i="6"/>
  <c r="G21" i="6"/>
  <c r="H21" i="6"/>
  <c r="I21" i="6"/>
  <c r="J21" i="6"/>
  <c r="K21" i="6"/>
  <c r="N21" i="6"/>
  <c r="S35" i="53"/>
  <c r="S39" i="53" s="1"/>
  <c r="Q33" i="53"/>
  <c r="Q22" i="53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S13" i="52"/>
  <c r="O13" i="52"/>
  <c r="O21" i="52"/>
  <c r="O22" i="52"/>
  <c r="M13" i="52"/>
  <c r="M21" i="52"/>
  <c r="L13" i="52"/>
  <c r="L20" i="52"/>
  <c r="K13" i="52"/>
  <c r="K20" i="52"/>
  <c r="J13" i="52"/>
  <c r="J21" i="52"/>
  <c r="I13" i="52"/>
  <c r="H13" i="52"/>
  <c r="G13" i="52"/>
  <c r="G21" i="52"/>
  <c r="F13" i="52"/>
  <c r="E13" i="52"/>
  <c r="E21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I13" i="53"/>
  <c r="H13" i="53"/>
  <c r="H21" i="53"/>
  <c r="G13" i="53"/>
  <c r="G21" i="53"/>
  <c r="F13" i="53"/>
  <c r="E13" i="53"/>
  <c r="D13" i="53"/>
  <c r="C13" i="53"/>
  <c r="C21" i="53"/>
  <c r="B13" i="53"/>
  <c r="N21" i="54"/>
  <c r="G20" i="52"/>
  <c r="E20" i="52"/>
  <c r="H20" i="52"/>
  <c r="H21" i="52"/>
  <c r="I20" i="52"/>
  <c r="I21" i="52"/>
  <c r="B20" i="52"/>
  <c r="B21" i="52"/>
  <c r="M20" i="52"/>
  <c r="F20" i="52"/>
  <c r="F21" i="52"/>
  <c r="D20" i="52"/>
  <c r="D21" i="52"/>
  <c r="P21" i="52"/>
  <c r="P22" i="52"/>
  <c r="C20" i="52"/>
  <c r="C21" i="52"/>
  <c r="O20" i="52"/>
  <c r="E20" i="53"/>
  <c r="E21" i="53"/>
  <c r="K20" i="53"/>
  <c r="F20" i="53"/>
  <c r="F21" i="53"/>
  <c r="H20" i="53"/>
  <c r="D20" i="53"/>
  <c r="D21" i="53"/>
  <c r="C20" i="53"/>
  <c r="I20" i="53"/>
  <c r="I21" i="53"/>
  <c r="G20" i="53"/>
  <c r="B20" i="53"/>
  <c r="B21" i="53"/>
  <c r="J20" i="53"/>
  <c r="J21" i="53"/>
  <c r="Q35" i="53"/>
  <c r="Q34" i="53"/>
  <c r="Q23" i="53"/>
  <c r="S20" i="52"/>
  <c r="L21" i="52"/>
  <c r="J20" i="52"/>
  <c r="K21" i="52"/>
  <c r="S12" i="52"/>
  <c r="S21" i="52"/>
  <c r="S29" i="52"/>
  <c r="S33" i="52"/>
  <c r="S34" i="52"/>
  <c r="S35" i="52"/>
  <c r="S39" i="52"/>
  <c r="S22" i="52"/>
  <c r="S23" i="52"/>
  <c r="AE6" i="2"/>
  <c r="AQ7" i="1"/>
  <c r="AP7" i="1"/>
  <c r="AQ8" i="1"/>
  <c r="P13" i="12"/>
  <c r="P21" i="12"/>
  <c r="O13" i="12"/>
  <c r="O21" i="12"/>
  <c r="N13" i="12"/>
  <c r="M13" i="12"/>
  <c r="M21" i="12"/>
  <c r="L13" i="12"/>
  <c r="L21" i="12"/>
  <c r="K13" i="12"/>
  <c r="K21" i="12"/>
  <c r="J13" i="12"/>
  <c r="J21" i="12"/>
  <c r="I13" i="12"/>
  <c r="I21" i="12"/>
  <c r="H13" i="12"/>
  <c r="H21" i="12"/>
  <c r="G13" i="12"/>
  <c r="G21" i="12"/>
  <c r="F13" i="12"/>
  <c r="F21" i="12"/>
  <c r="E13" i="12"/>
  <c r="E21" i="12"/>
  <c r="D13" i="12"/>
  <c r="D21" i="12"/>
  <c r="C13" i="12"/>
  <c r="C21" i="12"/>
  <c r="B13" i="12"/>
  <c r="B21" i="12"/>
  <c r="Q13" i="12"/>
  <c r="Q21" i="12"/>
  <c r="R13" i="12"/>
  <c r="N20" i="50"/>
  <c r="F20" i="50"/>
  <c r="R13" i="50"/>
  <c r="Q13" i="50"/>
  <c r="Q20" i="50"/>
  <c r="P13" i="50"/>
  <c r="P20" i="50"/>
  <c r="O13" i="50"/>
  <c r="O20" i="50"/>
  <c r="N13" i="50"/>
  <c r="M13" i="50"/>
  <c r="M20" i="50"/>
  <c r="L13" i="50"/>
  <c r="L20" i="50"/>
  <c r="K13" i="50"/>
  <c r="K20" i="50"/>
  <c r="J13" i="50"/>
  <c r="J20" i="50"/>
  <c r="I13" i="50"/>
  <c r="I20" i="50"/>
  <c r="H13" i="50"/>
  <c r="H20" i="50"/>
  <c r="G13" i="50"/>
  <c r="G20" i="50"/>
  <c r="F13" i="50"/>
  <c r="E13" i="50"/>
  <c r="E20" i="50"/>
  <c r="D13" i="50"/>
  <c r="D20" i="50"/>
  <c r="C13" i="50"/>
  <c r="C20" i="50"/>
  <c r="B13" i="50"/>
  <c r="B20" i="50"/>
  <c r="S13" i="50"/>
  <c r="S20" i="50"/>
  <c r="S39" i="50"/>
  <c r="S30" i="50"/>
  <c r="AE14" i="2"/>
  <c r="S9" i="50"/>
  <c r="S8" i="50"/>
  <c r="L13" i="8"/>
  <c r="L20" i="8"/>
  <c r="K13" i="8"/>
  <c r="K20" i="8"/>
  <c r="J13" i="8"/>
  <c r="I13" i="8"/>
  <c r="I20" i="8"/>
  <c r="H13" i="8"/>
  <c r="H20" i="8"/>
  <c r="G13" i="8"/>
  <c r="G20" i="8"/>
  <c r="F13" i="8"/>
  <c r="F20" i="8"/>
  <c r="E13" i="8"/>
  <c r="E20" i="8"/>
  <c r="D13" i="8"/>
  <c r="D20" i="8"/>
  <c r="C13" i="8"/>
  <c r="B13" i="8"/>
  <c r="M13" i="8"/>
  <c r="M20" i="8"/>
  <c r="N13" i="8"/>
  <c r="O13" i="8"/>
  <c r="O20" i="8"/>
  <c r="P13" i="8"/>
  <c r="P20" i="8"/>
  <c r="Q13" i="8"/>
  <c r="R13" i="8"/>
  <c r="S13" i="8"/>
  <c r="S24" i="8"/>
  <c r="S9" i="8"/>
  <c r="S8" i="8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S39" i="6"/>
  <c r="J20" i="8"/>
  <c r="Q20" i="8"/>
  <c r="N21" i="12"/>
  <c r="N20" i="8"/>
  <c r="AQ18" i="1"/>
  <c r="S33" i="50"/>
  <c r="S34" i="50"/>
  <c r="AE13" i="2"/>
  <c r="S12" i="50"/>
  <c r="S23" i="50"/>
  <c r="AE9" i="2"/>
  <c r="S12" i="8"/>
  <c r="S21" i="8"/>
  <c r="S12" i="6"/>
  <c r="S20" i="8"/>
  <c r="AQ11" i="1"/>
  <c r="AQ15" i="1"/>
  <c r="S22" i="12"/>
  <c r="S29" i="8"/>
  <c r="S33" i="8"/>
  <c r="S34" i="8"/>
  <c r="S22" i="8"/>
  <c r="S23" i="8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S33" i="6"/>
  <c r="S39" i="12"/>
  <c r="Q13" i="52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R39" i="52"/>
  <c r="P39" i="52"/>
  <c r="O39" i="52"/>
  <c r="S34" i="6"/>
  <c r="Q21" i="52"/>
  <c r="N30" i="52"/>
  <c r="N24" i="52"/>
  <c r="N17" i="52"/>
  <c r="N30" i="53"/>
  <c r="N13" i="52"/>
  <c r="N21" i="52"/>
  <c r="N20" i="52"/>
  <c r="Q22" i="52"/>
  <c r="Q29" i="52"/>
  <c r="Q33" i="52"/>
  <c r="Q35" i="52"/>
  <c r="N22" i="52"/>
  <c r="N29" i="52"/>
  <c r="Q39" i="52"/>
  <c r="N24" i="53"/>
  <c r="N33" i="52"/>
  <c r="N34" i="52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/>
  <c r="L9" i="53"/>
  <c r="L20" i="53"/>
  <c r="M39" i="12"/>
  <c r="Q34" i="5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R20" i="52"/>
  <c r="N35" i="52"/>
  <c r="N13" i="53"/>
  <c r="N20" i="53"/>
  <c r="R12" i="52"/>
  <c r="N39" i="52"/>
  <c r="R21" i="52"/>
  <c r="N21" i="53"/>
  <c r="N29" i="53"/>
  <c r="N33" i="53"/>
  <c r="N35" i="53"/>
  <c r="N39" i="53" s="1"/>
  <c r="R29" i="52"/>
  <c r="N22" i="53"/>
  <c r="N23" i="53"/>
  <c r="Q39" i="53"/>
  <c r="AP8" i="1"/>
  <c r="N34" i="53"/>
  <c r="R33" i="52"/>
  <c r="R22" i="52"/>
  <c r="AC6" i="2"/>
  <c r="R34" i="52"/>
  <c r="R23" i="52"/>
  <c r="AP15" i="1"/>
  <c r="AP11" i="1"/>
  <c r="AD6" i="2"/>
  <c r="R30" i="50"/>
  <c r="AD14" i="2"/>
  <c r="AD13" i="2"/>
  <c r="R8" i="50"/>
  <c r="R9" i="50"/>
  <c r="R20" i="50"/>
  <c r="R30" i="8"/>
  <c r="R24" i="8"/>
  <c r="R9" i="8"/>
  <c r="R8" i="8"/>
  <c r="R30" i="12"/>
  <c r="R9" i="12"/>
  <c r="R8" i="12"/>
  <c r="AP18" i="1"/>
  <c r="R20" i="8"/>
  <c r="AD9" i="2"/>
  <c r="R23" i="50"/>
  <c r="R12" i="8"/>
  <c r="R12" i="12"/>
  <c r="R20" i="12"/>
  <c r="R29" i="8"/>
  <c r="R12" i="50"/>
  <c r="R21" i="12"/>
  <c r="R33" i="8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29" i="12"/>
  <c r="R34" i="8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/>
  <c r="M21" i="6"/>
  <c r="L9" i="6"/>
  <c r="L20" i="6"/>
  <c r="L21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Q20" i="6"/>
  <c r="P20" i="6"/>
  <c r="O20" i="6"/>
  <c r="R33" i="12"/>
  <c r="P21" i="6"/>
  <c r="Q21" i="6"/>
  <c r="O21" i="6"/>
  <c r="R35" i="12"/>
  <c r="AO18" i="1"/>
  <c r="AO15" i="1"/>
  <c r="AO11" i="1"/>
  <c r="AO8" i="1"/>
  <c r="R39" i="12"/>
  <c r="AC14" i="2"/>
  <c r="AC13" i="2"/>
  <c r="AC9" i="2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F15" i="1"/>
  <c r="X15" i="1"/>
  <c r="P15" i="1"/>
  <c r="H15" i="1"/>
  <c r="AM11" i="1"/>
  <c r="AE11" i="1"/>
  <c r="W11" i="1"/>
  <c r="O11" i="1"/>
  <c r="G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J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M15" i="1"/>
  <c r="U15" i="1"/>
  <c r="AC15" i="1"/>
  <c r="AK15" i="1"/>
  <c r="V33" i="52" l="1"/>
  <c r="V34" i="52" l="1"/>
</calcChain>
</file>

<file path=xl/sharedStrings.xml><?xml version="1.0" encoding="utf-8"?>
<sst xmlns="http://schemas.openxmlformats.org/spreadsheetml/2006/main" count="782" uniqueCount="212">
  <si>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</si>
  <si>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</si>
  <si>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</si>
  <si>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</si>
  <si>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</si>
  <si>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</si>
  <si>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</si>
  <si>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</si>
  <si>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</si>
  <si>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</si>
  <si>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</si>
  <si>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</si>
  <si>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</si>
  <si>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</si>
  <si>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</si>
  <si>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</si>
  <si>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</si>
  <si>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</si>
  <si>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</si>
  <si>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</si>
  <si>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</si>
  <si>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</si>
  <si>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</si>
  <si>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</si>
  <si>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</si>
  <si>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</si>
  <si>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</si>
  <si>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</si>
  <si>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</si>
  <si>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</si>
  <si>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</si>
  <si>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</si>
  <si>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</si>
  <si>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</si>
  <si>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</si>
  <si>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</si>
  <si>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</si>
  <si>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</si>
  <si>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</si>
  <si>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</si>
  <si>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</si>
  <si>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</si>
  <si>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</si>
  <si>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</si>
  <si>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</si>
  <si>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</si>
  <si>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</si>
  <si>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</si>
  <si>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</si>
  <si>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</si>
  <si>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</si>
  <si>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</si>
  <si>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</si>
  <si>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</si>
  <si>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</si>
  <si>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</si>
  <si>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</si>
  <si>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</si>
  <si>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</si>
  <si>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</si>
  <si>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</si>
  <si>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</si>
  <si>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</si>
  <si>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</si>
  <si>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</si>
  <si>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</si>
  <si>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</si>
  <si>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</si>
  <si>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</si>
  <si>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</si>
  <si>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</si>
  <si>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</si>
  <si>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</si>
  <si>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</si>
  <si>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</si>
  <si>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</si>
  <si>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</si>
  <si>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</si>
  <si>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</si>
  <si>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</si>
  <si>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</si>
  <si>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</si>
  <si>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</si>
  <si>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</si>
  <si>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</si>
  <si>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</si>
  <si>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</si>
  <si>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</si>
  <si>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</si>
  <si>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</si>
  <si>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</si>
  <si>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</si>
  <si>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</si>
  <si>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</si>
  <si>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</si>
  <si>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</si>
  <si>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</si>
  <si>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</si>
  <si>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</si>
  <si>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</si>
  <si>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</si>
  <si>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</si>
  <si>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</si>
  <si>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</si>
  <si>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</si>
  <si>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</si>
  <si>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</si>
  <si>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</si>
  <si>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</si>
  <si>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</si>
  <si>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</si>
  <si>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</si>
  <si>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</si>
  <si>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</si>
  <si>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</si>
  <si>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</si>
  <si>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</si>
  <si>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</si>
  <si>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</si>
  <si>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</si>
  <si>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</si>
  <si>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</si>
  <si>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</si>
  <si>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</si>
  <si>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</si>
  <si>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</si>
  <si>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</si>
  <si>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</si>
  <si>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</si>
  <si>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</si>
  <si>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</si>
  <si>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</si>
  <si>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</si>
  <si>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</si>
  <si>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</si>
  <si>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</si>
  <si>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</si>
  <si>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</si>
  <si>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</si>
  <si>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</si>
  <si>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</si>
  <si>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</si>
  <si>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</si>
  <si>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</si>
  <si>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</si>
  <si>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</si>
  <si>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</si>
  <si>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</si>
  <si>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</si>
  <si>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</si>
  <si>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</si>
  <si>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</si>
  <si>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</si>
  <si>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</si>
  <si>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</si>
  <si>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</si>
  <si>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</si>
  <si>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</si>
  <si>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</si>
  <si>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</si>
  <si>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</si>
  <si>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</si>
  <si>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</si>
  <si>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</si>
  <si>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</si>
  <si>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</si>
  <si>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</si>
  <si>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</si>
  <si>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</si>
  <si>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</si>
  <si>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</si>
  <si>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</si>
  <si>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</si>
  <si>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</si>
  <si>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</si>
  <si>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</si>
  <si>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</si>
  <si>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</si>
  <si>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</si>
  <si>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</si>
  <si>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</si>
  <si>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</si>
  <si>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</si>
  <si>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</si>
  <si>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</si>
  <si>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</si>
  <si>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</si>
  <si>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</si>
  <si>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</si>
  <si>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</si>
  <si>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</si>
  <si>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</si>
  <si>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</si>
  <si>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</si>
  <si>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</si>
  <si>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</si>
  <si>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</si>
  <si>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</si>
  <si>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</si>
  <si>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</si>
  <si>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</si>
  <si>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</si>
  <si>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</si>
  <si>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</si>
  <si>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</si>
  <si>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</si>
  <si>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</si>
  <si>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</si>
  <si>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</si>
  <si>
    <t>2T23</t>
  </si>
  <si>
    <t>Cielo + Cateno | DRE Recorrente (R$ milhões)</t>
  </si>
  <si>
    <t>Cateno | DRE Recorrente (R$ 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</si>
</sst>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0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2" fontId="13" fillId="3" borderId="0" xfId="6" applyNumberFormat="1" applyFont="1" applyFill="1" applyBorder="1" applyAlignment="1">
      <alignment horizontal="right" vertical="center"/>
    </xf>
    <xf numFmtId="9" fontId="12" fillId="3" borderId="0" xfId="11" applyFont="1" applyFill="1" applyBorder="1" applyAlignment="1">
      <alignment horizontal="right" vertical="center"/>
    </xf>
    <xf numFmtId="2" fontId="12" fillId="3" borderId="0" xfId="11" applyNumberFormat="1" applyFont="1" applyFill="1" applyBorder="1" applyAlignment="1">
      <alignment horizontal="right" vertical="center"/>
    </xf>
    <xf numFmtId="166" fontId="13" fillId="3" borderId="2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orcentagem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" xfId="6" builtinId="3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6494DA"/>
      <color rgb="FF008EC0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Relationship Id="rId14" Type="http://schemas.openxmlformats.org/officeDocument/2006/relationships/hyperlink" Target="#'DRE Cateno Recorrent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150605</xdr:rowOff>
    </xdr:from>
    <xdr:to>
      <xdr:col>1</xdr:col>
      <xdr:colOff>1727200</xdr:colOff>
      <xdr:row>12</xdr:row>
      <xdr:rowOff>131555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500105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150605</xdr:rowOff>
    </xdr:from>
    <xdr:to>
      <xdr:col>3</xdr:col>
      <xdr:colOff>1728000</xdr:colOff>
      <xdr:row>12</xdr:row>
      <xdr:rowOff>131555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500105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10</xdr:row>
      <xdr:rowOff>141080</xdr:rowOff>
    </xdr:from>
    <xdr:to>
      <xdr:col>6</xdr:col>
      <xdr:colOff>3175</xdr:colOff>
      <xdr:row>12</xdr:row>
      <xdr:rowOff>141080</xdr:rowOff>
    </xdr:to>
    <xdr:sp macro="" textlink="">
      <xdr:nvSpPr>
        <xdr:cNvPr id="8" name="Retângulo Arredondado 10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BDF88E-FD5F-4F9E-A620-5C5E53261DBB}"/>
            </a:ext>
          </a:extLst>
        </xdr:cNvPr>
        <xdr:cNvSpPr/>
      </xdr:nvSpPr>
      <xdr:spPr>
        <a:xfrm>
          <a:off x="6299200" y="2490580"/>
          <a:ext cx="1736725" cy="381000"/>
        </a:xfrm>
        <a:prstGeom prst="roundRect">
          <a:avLst/>
        </a:prstGeom>
        <a:solidFill>
          <a:srgbClr val="44546A">
            <a:lumMod val="40000"/>
            <a:lumOff val="60000"/>
          </a:srgbClr>
        </a:solidFill>
        <a:ln w="12700" cap="flat" cmpd="sng" algn="ctr">
          <a:solidFill>
            <a:srgbClr val="44546A">
              <a:lumMod val="60000"/>
              <a:lumOff val="4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DRE Recorrente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BFA628-E7C3-422C-9282-3730EB58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/>
  </sheetViews>
  <sheetFormatPr defaultColWidth="0" defaultRowHeight="15" customHeight="1" zeroHeight="1" x14ac:dyDescent="0.35"/>
  <cols>
    <col min="1" max="1" width="23.453125" customWidth="1"/>
    <col min="2" max="2" width="24.81640625" bestFit="1" customWidth="1"/>
    <col min="3" max="3" width="8.54296875" customWidth="1"/>
    <col min="4" max="4" width="24.81640625" customWidth="1"/>
    <col min="5" max="5" width="8.54296875" customWidth="1"/>
    <col min="6" max="6" width="24.81640625" customWidth="1"/>
    <col min="7" max="7" width="8.54296875" customWidth="1"/>
    <col min="8" max="8" width="24.81640625" customWidth="1"/>
    <col min="9" max="9" width="9.1796875" customWidth="1"/>
    <col min="10" max="16384" width="9.1796875" hidden="1"/>
  </cols>
  <sheetData>
    <row r="1" spans="1:9" s="6" customFormat="1" ht="37.5" customHeight="1" x14ac:dyDescent="0.3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35"/>
    <row r="3" spans="1:9" ht="15" customHeight="1" x14ac:dyDescent="0.35"/>
    <row r="4" spans="1:9" s="32" customFormat="1" ht="29.5" customHeight="1" x14ac:dyDescent="0.45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35"/>
    <row r="6" spans="1:9" ht="14.5" x14ac:dyDescent="0.35">
      <c r="B6" s="78" t="s">
        <v>134</v>
      </c>
      <c r="D6" s="78" t="s">
        <v>143</v>
      </c>
      <c r="F6" s="78" t="s">
        <v>143</v>
      </c>
      <c r="H6" s="78" t="s">
        <v>144</v>
      </c>
    </row>
    <row r="7" spans="1:9" ht="14.5" x14ac:dyDescent="0.35">
      <c r="B7" s="78"/>
      <c r="D7" s="78"/>
      <c r="F7" s="78"/>
      <c r="H7" s="78"/>
    </row>
    <row r="8" spans="1:9" ht="15" customHeight="1" x14ac:dyDescent="0.35"/>
    <row r="9" spans="1:9" ht="14.5" x14ac:dyDescent="0.35">
      <c r="B9" s="78" t="s">
        <v>133</v>
      </c>
      <c r="D9" s="78" t="s">
        <v>144</v>
      </c>
      <c r="F9" s="78" t="s">
        <v>144</v>
      </c>
    </row>
    <row r="10" spans="1:9" ht="14.5" x14ac:dyDescent="0.35">
      <c r="B10" s="78"/>
      <c r="D10" s="78"/>
      <c r="F10" s="78"/>
    </row>
    <row r="11" spans="1:9" ht="15" customHeight="1" x14ac:dyDescent="0.35"/>
    <row r="12" spans="1:9" ht="15" customHeight="1" x14ac:dyDescent="0.35"/>
    <row r="13" spans="1:9" ht="15" customHeight="1" x14ac:dyDescent="0.35">
      <c r="B13" s="43"/>
    </row>
    <row r="14" spans="1:9" ht="15" customHeight="1" x14ac:dyDescent="0.35"/>
    <row r="15" spans="1:9" ht="14.5" x14ac:dyDescent="0.35">
      <c r="D15" s="78"/>
    </row>
    <row r="16" spans="1:9" ht="14.5" x14ac:dyDescent="0.35">
      <c r="D16" s="78"/>
    </row>
    <row r="17" spans="2:2" ht="15" customHeight="1" x14ac:dyDescent="0.35"/>
    <row r="18" spans="2:2" ht="15" customHeight="1" x14ac:dyDescent="0.35"/>
    <row r="19" spans="2:2" ht="14.5" x14ac:dyDescent="0.35">
      <c r="B19" s="37"/>
    </row>
    <row r="20" spans="2:2" ht="14.5" x14ac:dyDescent="0.3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Y45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35"/>
  <cols>
    <col min="1" max="1" width="45.7265625" customWidth="1"/>
    <col min="2" max="23" width="5.72656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73"/>
      <c r="W2" s="73"/>
      <c r="X2" s="70"/>
      <c r="Y2" s="70"/>
    </row>
    <row r="3" spans="1:25" ht="14.5" hidden="1" customHeight="1" x14ac:dyDescent="0.35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X3" s="70"/>
      <c r="Y3" s="70"/>
    </row>
    <row r="4" spans="1:25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X4" s="70"/>
      <c r="Y4" s="70"/>
    </row>
    <row r="5" spans="1:25" ht="14.5" customHeight="1" x14ac:dyDescent="0.3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70"/>
      <c r="Y5" s="70"/>
    </row>
    <row r="6" spans="1:25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70"/>
      <c r="Y6" s="70"/>
    </row>
    <row r="7" spans="1:25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70"/>
      <c r="Y7" s="70"/>
    </row>
    <row r="8" spans="1:25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70"/>
      <c r="Y8" s="70"/>
    </row>
    <row r="9" spans="1:25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70"/>
      <c r="Y9" s="70"/>
    </row>
    <row r="10" spans="1:25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70"/>
      <c r="Y10" s="70"/>
    </row>
    <row r="11" spans="1:25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70"/>
      <c r="Y11" s="70"/>
    </row>
    <row r="12" spans="1:25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1">SUM(R8:R9)</f>
        <v>331.1</v>
      </c>
      <c r="S12" s="14">
        <f t="shared" si="1"/>
        <v>392.90000000000009</v>
      </c>
      <c r="T12" s="14">
        <f t="shared" si="1"/>
        <v>440.90000000000009</v>
      </c>
      <c r="U12" s="14">
        <f t="shared" si="1"/>
        <v>488.89999999999986</v>
      </c>
      <c r="V12" s="14">
        <f t="shared" si="1"/>
        <v>455.90000000000009</v>
      </c>
      <c r="W12" s="14">
        <f t="shared" si="1"/>
        <v>448.79999999999995</v>
      </c>
      <c r="X12" s="70"/>
      <c r="Y12" s="70"/>
    </row>
    <row r="13" spans="1:25" ht="14.5" x14ac:dyDescent="0.35">
      <c r="A13" s="16" t="s">
        <v>52</v>
      </c>
      <c r="B13" s="17">
        <f t="shared" ref="B13:R13" si="2">SUM(B14:B17)</f>
        <v>-27.75513729</v>
      </c>
      <c r="C13" s="17">
        <f t="shared" si="2"/>
        <v>-27.5</v>
      </c>
      <c r="D13" s="17">
        <f t="shared" si="2"/>
        <v>-32</v>
      </c>
      <c r="E13" s="17">
        <f t="shared" si="2"/>
        <v>-37.1</v>
      </c>
      <c r="F13" s="17">
        <f t="shared" si="2"/>
        <v>-50.400000000000006</v>
      </c>
      <c r="G13" s="17">
        <f t="shared" si="2"/>
        <v>-43.1</v>
      </c>
      <c r="H13" s="17">
        <f t="shared" si="2"/>
        <v>-45.5</v>
      </c>
      <c r="I13" s="17">
        <f t="shared" si="2"/>
        <v>-48.2</v>
      </c>
      <c r="J13" s="17">
        <f t="shared" si="2"/>
        <v>-52.7</v>
      </c>
      <c r="K13" s="17">
        <f t="shared" si="2"/>
        <v>-69.5</v>
      </c>
      <c r="L13" s="17">
        <f t="shared" si="2"/>
        <v>-122.5</v>
      </c>
      <c r="M13" s="17">
        <f t="shared" si="2"/>
        <v>-49.900000000000006</v>
      </c>
      <c r="N13" s="17">
        <f t="shared" si="2"/>
        <v>-92.5</v>
      </c>
      <c r="O13" s="17">
        <f t="shared" si="2"/>
        <v>-46.6</v>
      </c>
      <c r="P13" s="17">
        <f t="shared" si="2"/>
        <v>-30.099999999999998</v>
      </c>
      <c r="Q13" s="17">
        <f t="shared" si="2"/>
        <v>-94.600000000000009</v>
      </c>
      <c r="R13" s="17">
        <f t="shared" si="2"/>
        <v>-41.2</v>
      </c>
      <c r="S13" s="17">
        <f>SUM(S14:S17)</f>
        <v>-58.5</v>
      </c>
      <c r="T13" s="17">
        <f>SUM(T14:T17)</f>
        <v>-74.399999999999991</v>
      </c>
      <c r="U13" s="17">
        <f>SUM(U14:U17)</f>
        <v>-55.400000000000006</v>
      </c>
      <c r="V13" s="17">
        <f>SUM(V14:V17)</f>
        <v>-54.599999999999994</v>
      </c>
      <c r="W13" s="17">
        <f>SUM(W14:W17)</f>
        <v>114.1</v>
      </c>
      <c r="X13" s="70"/>
      <c r="Y13" s="70"/>
    </row>
    <row r="14" spans="1:25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70"/>
      <c r="Y14" s="70"/>
    </row>
    <row r="15" spans="1:25" ht="14.5" x14ac:dyDescent="0.3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70"/>
      <c r="Y15" s="70"/>
    </row>
    <row r="16" spans="1:25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70"/>
      <c r="Y16" s="70"/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151.1</v>
      </c>
      <c r="X17" s="70"/>
      <c r="Y17" s="70"/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70"/>
      <c r="Y18" s="70"/>
    </row>
    <row r="19" spans="1:25" ht="14.5" hidden="1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70"/>
      <c r="Y19" s="70"/>
    </row>
    <row r="20" spans="1:25" ht="14.5" x14ac:dyDescent="0.35">
      <c r="A20" s="16" t="s">
        <v>54</v>
      </c>
      <c r="B20" s="12">
        <f t="shared" ref="B20:R20" si="3">B13+B18+B9</f>
        <v>-395.47508978000002</v>
      </c>
      <c r="C20" s="12">
        <f t="shared" si="3"/>
        <v>-422.40000000000003</v>
      </c>
      <c r="D20" s="12">
        <f t="shared" si="3"/>
        <v>-433.4</v>
      </c>
      <c r="E20" s="12">
        <f t="shared" si="3"/>
        <v>-452.19999999999993</v>
      </c>
      <c r="F20" s="12">
        <f t="shared" si="3"/>
        <v>-466.3</v>
      </c>
      <c r="G20" s="12">
        <f t="shared" si="3"/>
        <v>-448.7</v>
      </c>
      <c r="H20" s="12">
        <f t="shared" si="3"/>
        <v>-469.09999999999997</v>
      </c>
      <c r="I20" s="12">
        <f t="shared" si="3"/>
        <v>-477.6</v>
      </c>
      <c r="J20" s="12">
        <f t="shared" si="3"/>
        <v>-486</v>
      </c>
      <c r="K20" s="12">
        <f t="shared" si="3"/>
        <v>-436.4</v>
      </c>
      <c r="L20" s="12">
        <f t="shared" si="3"/>
        <v>-565.9</v>
      </c>
      <c r="M20" s="12">
        <f t="shared" si="3"/>
        <v>-491.79999999999995</v>
      </c>
      <c r="N20" s="12">
        <f t="shared" si="3"/>
        <v>-564.20000000000005</v>
      </c>
      <c r="O20" s="12">
        <f>O13+O18+O9</f>
        <v>-532.4</v>
      </c>
      <c r="P20" s="12">
        <f t="shared" si="3"/>
        <v>-600.9</v>
      </c>
      <c r="Q20" s="12">
        <f t="shared" si="3"/>
        <v>-636.29999999999995</v>
      </c>
      <c r="R20" s="12">
        <f t="shared" si="3"/>
        <v>-577.70000000000005</v>
      </c>
      <c r="S20" s="12">
        <f>S13+S18+S9</f>
        <v>-638.29999999999995</v>
      </c>
      <c r="T20" s="12">
        <f>T13+T18+T9</f>
        <v>-651.9</v>
      </c>
      <c r="U20" s="12">
        <f>U13+U18+U9</f>
        <v>-643.5</v>
      </c>
      <c r="V20" s="12">
        <f>V13+V18+V9</f>
        <v>-591.19999999999993</v>
      </c>
      <c r="W20" s="12">
        <f>W13+W18+W9</f>
        <v>-444.49999999999994</v>
      </c>
      <c r="X20" s="70"/>
      <c r="Y20" s="70"/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562.6</v>
      </c>
      <c r="X21" s="70"/>
      <c r="Y21" s="70"/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v>659.5</v>
      </c>
      <c r="X22" s="70"/>
      <c r="Y22" s="70"/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S23" si="4">(C22/C8)</f>
        <v>0.50523758919083039</v>
      </c>
      <c r="D23" s="38">
        <f t="shared" si="4"/>
        <v>0.51650401836968995</v>
      </c>
      <c r="E23" s="38">
        <f t="shared" si="4"/>
        <v>0.49308229924404512</v>
      </c>
      <c r="F23" s="38">
        <f t="shared" si="4"/>
        <v>0.42653219550038785</v>
      </c>
      <c r="G23" s="38">
        <f t="shared" si="4"/>
        <v>0.47007387305894771</v>
      </c>
      <c r="H23" s="38">
        <f t="shared" si="4"/>
        <v>0.45838183934807913</v>
      </c>
      <c r="I23" s="38">
        <f t="shared" si="4"/>
        <v>0.51098548117692411</v>
      </c>
      <c r="J23" s="38">
        <f t="shared" si="4"/>
        <v>0.39910383189122373</v>
      </c>
      <c r="K23" s="38">
        <f t="shared" si="4"/>
        <v>0.32200000000000006</v>
      </c>
      <c r="L23" s="38">
        <f t="shared" si="4"/>
        <v>0.30205540661304742</v>
      </c>
      <c r="M23" s="38">
        <f t="shared" si="4"/>
        <v>0.50920627021647169</v>
      </c>
      <c r="N23" s="38">
        <f t="shared" si="4"/>
        <v>0.313226423422098</v>
      </c>
      <c r="O23" s="38">
        <f t="shared" si="4"/>
        <v>0.40565651045224754</v>
      </c>
      <c r="P23" s="38">
        <f t="shared" si="4"/>
        <v>0.4175824175824176</v>
      </c>
      <c r="Q23" s="38">
        <f t="shared" si="4"/>
        <v>0.43948845913911416</v>
      </c>
      <c r="R23" s="38">
        <f t="shared" si="4"/>
        <v>0.44568726937269371</v>
      </c>
      <c r="S23" s="38">
        <f t="shared" si="4"/>
        <v>0.44327882340841313</v>
      </c>
      <c r="T23" s="38">
        <f t="shared" ref="T23:V23" si="5">(T22/T8)</f>
        <v>0.45491159135559928</v>
      </c>
      <c r="U23" s="38">
        <f t="shared" si="5"/>
        <v>0.49224482214172932</v>
      </c>
      <c r="V23" s="38">
        <f t="shared" si="5"/>
        <v>0.50181415037290866</v>
      </c>
      <c r="W23" s="38">
        <f t="shared" ref="W23" si="6">(W22/W8)</f>
        <v>0.65485056101678096</v>
      </c>
      <c r="X23" s="70"/>
      <c r="Y23" s="70"/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7">SUM(R25:R28)</f>
        <v>30.4</v>
      </c>
      <c r="S24" s="17">
        <f t="shared" si="7"/>
        <v>37.400000000000006</v>
      </c>
      <c r="T24" s="17">
        <f t="shared" si="7"/>
        <v>27.4</v>
      </c>
      <c r="U24" s="17">
        <f t="shared" si="7"/>
        <v>16.399999999999999</v>
      </c>
      <c r="V24" s="17">
        <f t="shared" si="7"/>
        <v>24.9</v>
      </c>
      <c r="W24" s="17">
        <f t="shared" si="7"/>
        <v>27</v>
      </c>
      <c r="X24" s="70"/>
      <c r="Y24" s="70"/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70"/>
      <c r="Y25" s="70"/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70"/>
      <c r="Y26" s="70"/>
    </row>
    <row r="27" spans="1:25" ht="14.5" hidden="1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70"/>
      <c r="Y27" s="70"/>
    </row>
    <row r="28" spans="1:25" ht="14.5" hidden="1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70"/>
      <c r="Y28" s="70"/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W29" si="8">SUM(R21,R24)</f>
        <v>319.90000000000003</v>
      </c>
      <c r="S29" s="14">
        <f t="shared" si="8"/>
        <v>371.40000000000009</v>
      </c>
      <c r="T29" s="14">
        <f t="shared" si="8"/>
        <v>393.50000000000011</v>
      </c>
      <c r="U29" s="14">
        <f t="shared" si="8"/>
        <v>449.59999999999985</v>
      </c>
      <c r="V29" s="14">
        <f t="shared" si="8"/>
        <v>425.9</v>
      </c>
      <c r="W29" s="14">
        <f t="shared" si="8"/>
        <v>589.6</v>
      </c>
      <c r="X29" s="70"/>
      <c r="Y29" s="70"/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W30" si="9">SUM(R31:R32)</f>
        <v>-108.89999999999999</v>
      </c>
      <c r="S30" s="17">
        <f t="shared" si="9"/>
        <v>-126.69999999999999</v>
      </c>
      <c r="T30" s="17">
        <f t="shared" si="9"/>
        <v>-133.9</v>
      </c>
      <c r="U30" s="17">
        <f t="shared" si="9"/>
        <v>-154.19999999999999</v>
      </c>
      <c r="V30" s="17">
        <f t="shared" si="9"/>
        <v>-144</v>
      </c>
      <c r="W30" s="17">
        <f t="shared" si="9"/>
        <v>-201.20000000000002</v>
      </c>
      <c r="X30" s="70"/>
      <c r="Y30" s="70"/>
    </row>
    <row r="31" spans="1:25" ht="14.5" x14ac:dyDescent="0.3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70"/>
      <c r="Y31" s="70"/>
    </row>
    <row r="32" spans="1:25" ht="14.5" x14ac:dyDescent="0.3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70"/>
      <c r="Y32" s="70"/>
    </row>
    <row r="33" spans="1:25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W33" si="10">SUM(R29:R30)</f>
        <v>211.00000000000006</v>
      </c>
      <c r="S33" s="14">
        <f t="shared" si="10"/>
        <v>244.7000000000001</v>
      </c>
      <c r="T33" s="14">
        <f t="shared" si="10"/>
        <v>259.60000000000014</v>
      </c>
      <c r="U33" s="14">
        <f t="shared" si="10"/>
        <v>295.39999999999986</v>
      </c>
      <c r="V33" s="14">
        <f t="shared" si="10"/>
        <v>281.89999999999998</v>
      </c>
      <c r="W33" s="14">
        <f t="shared" si="10"/>
        <v>388.4</v>
      </c>
      <c r="X33" s="70"/>
      <c r="Y33" s="70"/>
    </row>
    <row r="34" spans="1:25" ht="14.5" x14ac:dyDescent="0.35">
      <c r="A34" s="9" t="s">
        <v>61</v>
      </c>
      <c r="B34" s="38">
        <f>(B33/B8)</f>
        <v>0.26672003186128362</v>
      </c>
      <c r="C34" s="38">
        <f t="shared" ref="C34:S34" si="11">(C33/C8)</f>
        <v>0.26324578715652053</v>
      </c>
      <c r="D34" s="38">
        <f t="shared" si="11"/>
        <v>0.27769804822043642</v>
      </c>
      <c r="E34" s="38">
        <f t="shared" si="11"/>
        <v>0.26415632577378401</v>
      </c>
      <c r="F34" s="38">
        <f t="shared" si="11"/>
        <v>0.208533747090768</v>
      </c>
      <c r="G34" s="38">
        <f t="shared" si="11"/>
        <v>0.24408261721694555</v>
      </c>
      <c r="H34" s="38">
        <f t="shared" si="11"/>
        <v>0.24054132712456353</v>
      </c>
      <c r="I34" s="38">
        <f t="shared" si="11"/>
        <v>0.27765643068225626</v>
      </c>
      <c r="J34" s="38">
        <f t="shared" si="11"/>
        <v>0.18093325092707052</v>
      </c>
      <c r="K34" s="38">
        <f t="shared" si="11"/>
        <v>0.10599999999999983</v>
      </c>
      <c r="L34" s="38">
        <f t="shared" si="11"/>
        <v>0.11960083407804588</v>
      </c>
      <c r="M34" s="38">
        <f t="shared" si="11"/>
        <v>0.26623538193580504</v>
      </c>
      <c r="N34" s="38">
        <f t="shared" si="11"/>
        <v>0.11711048992202445</v>
      </c>
      <c r="O34" s="38">
        <f t="shared" si="11"/>
        <v>0.18732067222298121</v>
      </c>
      <c r="P34" s="38">
        <f t="shared" si="11"/>
        <v>0.21168305378831695</v>
      </c>
      <c r="Q34" s="38">
        <f t="shared" si="11"/>
        <v>0.23611977542108548</v>
      </c>
      <c r="R34" s="38">
        <f t="shared" si="11"/>
        <v>0.24331180811808123</v>
      </c>
      <c r="S34" s="38">
        <f t="shared" si="11"/>
        <v>0.25167129486783923</v>
      </c>
      <c r="T34" s="38">
        <f t="shared" ref="T34:V34" si="12">(T33/T8)</f>
        <v>0.25500982318271131</v>
      </c>
      <c r="U34" s="38">
        <f t="shared" si="12"/>
        <v>0.27435683105786191</v>
      </c>
      <c r="V34" s="38">
        <f t="shared" si="12"/>
        <v>0.28411610562386613</v>
      </c>
      <c r="W34" s="38">
        <f t="shared" ref="W34" si="13">(W33/W8)</f>
        <v>0.38566180121139909</v>
      </c>
      <c r="X34" s="70"/>
      <c r="Y34" s="70"/>
    </row>
    <row r="35" spans="1:25" ht="14.5" x14ac:dyDescent="0.3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271.87999999999994</v>
      </c>
      <c r="X35" s="74"/>
      <c r="Y35" s="70"/>
    </row>
    <row r="36" spans="1:25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116.52000000000004</v>
      </c>
      <c r="X36" s="70"/>
      <c r="Y36" s="70"/>
    </row>
    <row r="37" spans="1:25" ht="15" customHeight="1" x14ac:dyDescent="0.35">
      <c r="R37" s="23"/>
      <c r="S37" s="23"/>
      <c r="T37" s="23"/>
      <c r="X37" s="70"/>
      <c r="Y37" s="70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73.364331509699994</v>
      </c>
      <c r="X38" s="70"/>
      <c r="Y38" s="70"/>
    </row>
    <row r="39" spans="1:25" ht="14.5" x14ac:dyDescent="0.35">
      <c r="A39" s="13" t="s">
        <v>179</v>
      </c>
      <c r="B39" s="58">
        <f t="shared" ref="B39:P39" si="14">B35-B38</f>
        <v>115.88511692612222</v>
      </c>
      <c r="C39" s="58">
        <f t="shared" si="14"/>
        <v>121.4</v>
      </c>
      <c r="D39" s="58">
        <f t="shared" si="14"/>
        <v>135.5</v>
      </c>
      <c r="E39" s="58">
        <f t="shared" si="14"/>
        <v>129.6</v>
      </c>
      <c r="F39" s="58">
        <f t="shared" si="14"/>
        <v>94.1</v>
      </c>
      <c r="G39" s="58">
        <f t="shared" si="14"/>
        <v>113.3</v>
      </c>
      <c r="H39" s="58">
        <f t="shared" si="14"/>
        <v>115.7</v>
      </c>
      <c r="I39" s="58">
        <f t="shared" si="14"/>
        <v>151.30000000000001</v>
      </c>
      <c r="J39" s="58">
        <f t="shared" si="14"/>
        <v>82</v>
      </c>
      <c r="K39" s="58">
        <f t="shared" si="14"/>
        <v>37.1</v>
      </c>
      <c r="L39" s="58">
        <f t="shared" si="14"/>
        <v>56.2</v>
      </c>
      <c r="M39" s="58">
        <f t="shared" si="14"/>
        <v>149.9</v>
      </c>
      <c r="N39" s="58">
        <f t="shared" si="14"/>
        <v>55.7</v>
      </c>
      <c r="O39" s="58">
        <f t="shared" si="14"/>
        <v>96</v>
      </c>
      <c r="P39" s="58">
        <f t="shared" si="14"/>
        <v>128.1</v>
      </c>
      <c r="Q39" s="58">
        <f t="shared" ref="Q39:R39" si="15">Q35-Q38</f>
        <v>159</v>
      </c>
      <c r="R39" s="58">
        <f t="shared" si="15"/>
        <v>147.69999999999999</v>
      </c>
      <c r="S39" s="58">
        <f t="shared" ref="S39:W39" si="16">S35-S38</f>
        <v>171.3</v>
      </c>
      <c r="T39" s="58">
        <f t="shared" si="16"/>
        <v>181.7</v>
      </c>
      <c r="U39" s="58">
        <f t="shared" si="16"/>
        <v>206.8</v>
      </c>
      <c r="V39" s="58">
        <f t="shared" si="16"/>
        <v>197.3</v>
      </c>
      <c r="W39" s="58">
        <f t="shared" si="16"/>
        <v>198.51566849029996</v>
      </c>
      <c r="X39" s="70"/>
      <c r="Y39" s="70"/>
    </row>
    <row r="40" spans="1:25" ht="15" customHeight="1" x14ac:dyDescent="0.35">
      <c r="X40" s="70"/>
      <c r="Y40" s="70"/>
    </row>
    <row r="41" spans="1:25" ht="15" customHeight="1" x14ac:dyDescent="0.35">
      <c r="X41" s="70"/>
      <c r="Y41" s="70"/>
    </row>
    <row r="42" spans="1:25" ht="15" customHeight="1" x14ac:dyDescent="0.35">
      <c r="X42" s="70"/>
      <c r="Y42" s="70"/>
    </row>
    <row r="43" spans="1:25" ht="15" customHeight="1" x14ac:dyDescent="0.35">
      <c r="X43" s="70"/>
      <c r="Y43" s="70"/>
    </row>
    <row r="44" spans="1:25" ht="15" customHeight="1" x14ac:dyDescent="0.35">
      <c r="X44" s="70"/>
      <c r="Y44" s="70"/>
    </row>
    <row r="45" spans="1:25" ht="15" customHeight="1" x14ac:dyDescent="0.35">
      <c r="X45" s="70"/>
      <c r="Y45" s="70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EC-BECB-4BCA-B5C7-C090F9A95D7F}">
  <sheetPr>
    <tabColor rgb="FF00B0F0"/>
  </sheetPr>
  <dimension ref="A1:AF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35"/>
  <cols>
    <col min="1" max="1" width="45.7265625" customWidth="1"/>
    <col min="2" max="20" width="5.7265625" customWidth="1"/>
    <col min="21" max="21" width="5.1796875" bestFit="1" customWidth="1"/>
    <col min="22" max="23" width="5.54296875" customWidth="1"/>
  </cols>
  <sheetData>
    <row r="1" spans="1:3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Z1" s="49"/>
    </row>
    <row r="2" spans="1:32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32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32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32" ht="14.5" customHeight="1" x14ac:dyDescent="0.35">
      <c r="A5" s="20" t="s">
        <v>211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49"/>
      <c r="Y5" s="49"/>
      <c r="AA5" s="49"/>
      <c r="AF5" s="49"/>
    </row>
    <row r="6" spans="1:32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</row>
    <row r="7" spans="1:32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</row>
    <row r="8" spans="1:32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</row>
    <row r="9" spans="1:32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</row>
    <row r="10" spans="1:32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</row>
    <row r="11" spans="1:32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</row>
    <row r="12" spans="1:32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1">SUM(R8:R9)</f>
        <v>331.1</v>
      </c>
      <c r="S12" s="14">
        <f t="shared" si="1"/>
        <v>392.90000000000009</v>
      </c>
      <c r="T12" s="14">
        <f t="shared" si="1"/>
        <v>440.90000000000009</v>
      </c>
      <c r="U12" s="14">
        <f t="shared" si="1"/>
        <v>488.89999999999986</v>
      </c>
      <c r="V12" s="14">
        <f t="shared" si="1"/>
        <v>455.90000000000009</v>
      </c>
      <c r="W12" s="14">
        <f t="shared" si="1"/>
        <v>448.79999999999995</v>
      </c>
    </row>
    <row r="13" spans="1:32" ht="14.5" x14ac:dyDescent="0.35">
      <c r="A13" s="16" t="s">
        <v>52</v>
      </c>
      <c r="B13" s="17">
        <f t="shared" ref="B13:R13" si="2">SUM(B14:B17)</f>
        <v>-27.75513729</v>
      </c>
      <c r="C13" s="17">
        <f t="shared" si="2"/>
        <v>-27.5</v>
      </c>
      <c r="D13" s="17">
        <f t="shared" si="2"/>
        <v>-32</v>
      </c>
      <c r="E13" s="17">
        <f t="shared" si="2"/>
        <v>-37.1</v>
      </c>
      <c r="F13" s="17">
        <f t="shared" si="2"/>
        <v>-50.400000000000006</v>
      </c>
      <c r="G13" s="17">
        <f t="shared" si="2"/>
        <v>-43.1</v>
      </c>
      <c r="H13" s="17">
        <f t="shared" si="2"/>
        <v>-45.5</v>
      </c>
      <c r="I13" s="17">
        <f t="shared" si="2"/>
        <v>-48.2</v>
      </c>
      <c r="J13" s="17">
        <f t="shared" si="2"/>
        <v>-52.7</v>
      </c>
      <c r="K13" s="17">
        <f t="shared" si="2"/>
        <v>-69.5</v>
      </c>
      <c r="L13" s="17">
        <f t="shared" si="2"/>
        <v>-122.5</v>
      </c>
      <c r="M13" s="17">
        <f t="shared" si="2"/>
        <v>-49.900000000000006</v>
      </c>
      <c r="N13" s="17">
        <f t="shared" si="2"/>
        <v>-92.5</v>
      </c>
      <c r="O13" s="17">
        <f t="shared" si="2"/>
        <v>-46.6</v>
      </c>
      <c r="P13" s="17">
        <f t="shared" si="2"/>
        <v>-30.099999999999998</v>
      </c>
      <c r="Q13" s="17">
        <f t="shared" si="2"/>
        <v>-94.600000000000009</v>
      </c>
      <c r="R13" s="17">
        <f t="shared" si="2"/>
        <v>-41.2</v>
      </c>
      <c r="S13" s="17">
        <f>SUM(S14:S17)</f>
        <v>-58.5</v>
      </c>
      <c r="T13" s="17">
        <f>SUM(T14:T17)</f>
        <v>-74.399999999999991</v>
      </c>
      <c r="U13" s="17">
        <f>SUM(U14:U17)</f>
        <v>-55.400000000000006</v>
      </c>
      <c r="V13" s="17">
        <f>SUM(V14:V17)</f>
        <v>-54.599999999999994</v>
      </c>
      <c r="W13" s="17">
        <f>SUM(W14:W17)</f>
        <v>-44.697254350000009</v>
      </c>
      <c r="AB13" s="23"/>
      <c r="AC13" s="23"/>
    </row>
    <row r="14" spans="1:32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</row>
    <row r="15" spans="1:32" ht="14.5" x14ac:dyDescent="0.35">
      <c r="A15" s="9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</row>
    <row r="16" spans="1:32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-7.6972543500000086</v>
      </c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</row>
    <row r="19" spans="1:25" ht="14.5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</row>
    <row r="20" spans="1:25" ht="14.5" x14ac:dyDescent="0.35">
      <c r="A20" s="11" t="s">
        <v>54</v>
      </c>
      <c r="B20" s="12">
        <f t="shared" ref="B20:R20" si="3">B13+B18+B9</f>
        <v>-395.47508978000002</v>
      </c>
      <c r="C20" s="12">
        <f t="shared" si="3"/>
        <v>-422.40000000000003</v>
      </c>
      <c r="D20" s="12">
        <f t="shared" si="3"/>
        <v>-433.4</v>
      </c>
      <c r="E20" s="12">
        <f t="shared" si="3"/>
        <v>-452.19999999999993</v>
      </c>
      <c r="F20" s="12">
        <f t="shared" si="3"/>
        <v>-466.3</v>
      </c>
      <c r="G20" s="12">
        <f t="shared" si="3"/>
        <v>-448.7</v>
      </c>
      <c r="H20" s="12">
        <f t="shared" si="3"/>
        <v>-469.09999999999997</v>
      </c>
      <c r="I20" s="12">
        <f t="shared" si="3"/>
        <v>-477.6</v>
      </c>
      <c r="J20" s="12">
        <f t="shared" si="3"/>
        <v>-486</v>
      </c>
      <c r="K20" s="12">
        <f t="shared" si="3"/>
        <v>-436.4</v>
      </c>
      <c r="L20" s="12">
        <f t="shared" si="3"/>
        <v>-565.9</v>
      </c>
      <c r="M20" s="12">
        <f t="shared" si="3"/>
        <v>-491.79999999999995</v>
      </c>
      <c r="N20" s="12">
        <f t="shared" si="3"/>
        <v>-564.20000000000005</v>
      </c>
      <c r="O20" s="12">
        <f>O13+O18+O9</f>
        <v>-532.4</v>
      </c>
      <c r="P20" s="12">
        <f t="shared" si="3"/>
        <v>-600.9</v>
      </c>
      <c r="Q20" s="12">
        <f t="shared" si="3"/>
        <v>-636.29999999999995</v>
      </c>
      <c r="R20" s="12">
        <f t="shared" si="3"/>
        <v>-577.70000000000005</v>
      </c>
      <c r="S20" s="12">
        <f>S13+S18+S9</f>
        <v>-638.29999999999995</v>
      </c>
      <c r="T20" s="12">
        <f>T13+T18+T9</f>
        <v>-651.9</v>
      </c>
      <c r="U20" s="12">
        <f>U13+U18+U9</f>
        <v>-643.5</v>
      </c>
      <c r="V20" s="12">
        <f>V13+V18+V9</f>
        <v>-591.19999999999993</v>
      </c>
      <c r="W20" s="12">
        <f>W13+W18+W9</f>
        <v>-603.29725435</v>
      </c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403.80274564999996</v>
      </c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f>W21-W11-W18</f>
        <v>500.70274564999994</v>
      </c>
      <c r="Y22" s="23"/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W23" si="4">(C22/C8)</f>
        <v>0.50523758919083039</v>
      </c>
      <c r="D23" s="38">
        <f t="shared" si="4"/>
        <v>0.51650401836968995</v>
      </c>
      <c r="E23" s="38">
        <f t="shared" si="4"/>
        <v>0.49308229924404512</v>
      </c>
      <c r="F23" s="38">
        <f t="shared" si="4"/>
        <v>0.42653219550038785</v>
      </c>
      <c r="G23" s="38">
        <f t="shared" si="4"/>
        <v>0.47007387305894771</v>
      </c>
      <c r="H23" s="38">
        <f t="shared" si="4"/>
        <v>0.45838183934807913</v>
      </c>
      <c r="I23" s="38">
        <f t="shared" si="4"/>
        <v>0.51098548117692411</v>
      </c>
      <c r="J23" s="38">
        <f t="shared" si="4"/>
        <v>0.39910383189122373</v>
      </c>
      <c r="K23" s="38">
        <f t="shared" si="4"/>
        <v>0.32200000000000006</v>
      </c>
      <c r="L23" s="38">
        <f t="shared" si="4"/>
        <v>0.30205540661304742</v>
      </c>
      <c r="M23" s="38">
        <f t="shared" si="4"/>
        <v>0.50920627021647169</v>
      </c>
      <c r="N23" s="38">
        <f t="shared" si="4"/>
        <v>0.313226423422098</v>
      </c>
      <c r="O23" s="38">
        <f t="shared" si="4"/>
        <v>0.40565651045224754</v>
      </c>
      <c r="P23" s="38">
        <f t="shared" si="4"/>
        <v>0.4175824175824176</v>
      </c>
      <c r="Q23" s="38">
        <f t="shared" si="4"/>
        <v>0.43948845913911416</v>
      </c>
      <c r="R23" s="38">
        <f t="shared" si="4"/>
        <v>0.44568726937269371</v>
      </c>
      <c r="S23" s="38">
        <f t="shared" si="4"/>
        <v>0.44327882340841313</v>
      </c>
      <c r="T23" s="38">
        <f t="shared" si="4"/>
        <v>0.45491159135559928</v>
      </c>
      <c r="U23" s="38">
        <f t="shared" si="4"/>
        <v>0.49224482214172932</v>
      </c>
      <c r="V23" s="38">
        <f t="shared" si="4"/>
        <v>0.50181415037290866</v>
      </c>
      <c r="W23" s="38">
        <f t="shared" si="4"/>
        <v>0.49717281863767249</v>
      </c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5">SUM(R25:R28)</f>
        <v>30.4</v>
      </c>
      <c r="S24" s="17">
        <f t="shared" si="5"/>
        <v>37.400000000000006</v>
      </c>
      <c r="T24" s="17">
        <f t="shared" si="5"/>
        <v>27.4</v>
      </c>
      <c r="U24" s="17">
        <f t="shared" si="5"/>
        <v>16.399999999999999</v>
      </c>
      <c r="V24" s="17">
        <f t="shared" si="5"/>
        <v>24.9</v>
      </c>
      <c r="W24" s="17">
        <f t="shared" si="5"/>
        <v>27</v>
      </c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</row>
    <row r="27" spans="1:25" ht="14.5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5" ht="14.5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V29" si="6">SUM(R21,R24)</f>
        <v>319.90000000000003</v>
      </c>
      <c r="S29" s="14">
        <f t="shared" si="6"/>
        <v>371.40000000000009</v>
      </c>
      <c r="T29" s="14">
        <f t="shared" si="6"/>
        <v>393.50000000000011</v>
      </c>
      <c r="U29" s="14">
        <f t="shared" si="6"/>
        <v>449.59999999999985</v>
      </c>
      <c r="V29" s="14">
        <f t="shared" si="6"/>
        <v>425.9</v>
      </c>
      <c r="W29" s="14">
        <f>SUM(W21,W24)</f>
        <v>430.80274564999996</v>
      </c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V30" si="7">SUM(R31:R32)</f>
        <v>-108.89999999999999</v>
      </c>
      <c r="S30" s="17">
        <f t="shared" si="7"/>
        <v>-126.69999999999999</v>
      </c>
      <c r="T30" s="17">
        <f t="shared" si="7"/>
        <v>-133.9</v>
      </c>
      <c r="U30" s="17">
        <f t="shared" si="7"/>
        <v>-154.19999999999999</v>
      </c>
      <c r="V30" s="17">
        <f t="shared" si="7"/>
        <v>-144</v>
      </c>
      <c r="W30" s="17">
        <v>-147.20893352100001</v>
      </c>
      <c r="X30" s="76"/>
      <c r="Y30" s="23"/>
    </row>
    <row r="31" spans="1:25" ht="14.5" hidden="1" x14ac:dyDescent="0.35"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</row>
    <row r="32" spans="1:25" ht="14.5" hidden="1" x14ac:dyDescent="0.35"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</row>
    <row r="33" spans="1:23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V33" si="8">SUM(R29:R30)</f>
        <v>211.00000000000006</v>
      </c>
      <c r="S33" s="14">
        <f t="shared" si="8"/>
        <v>244.7000000000001</v>
      </c>
      <c r="T33" s="14">
        <f t="shared" si="8"/>
        <v>259.60000000000014</v>
      </c>
      <c r="U33" s="14">
        <f t="shared" si="8"/>
        <v>295.39999999999986</v>
      </c>
      <c r="V33" s="14">
        <f t="shared" si="8"/>
        <v>281.89999999999998</v>
      </c>
      <c r="W33" s="14">
        <f>SUM(W29:W30)</f>
        <v>283.59381212899996</v>
      </c>
    </row>
    <row r="34" spans="1:23" ht="14.5" x14ac:dyDescent="0.35">
      <c r="A34" s="9" t="s">
        <v>61</v>
      </c>
      <c r="B34" s="38">
        <f>(B33/B8)</f>
        <v>0.26672003186128362</v>
      </c>
      <c r="C34" s="38">
        <f t="shared" ref="C34:W34" si="9">(C33/C8)</f>
        <v>0.26324578715652053</v>
      </c>
      <c r="D34" s="38">
        <f t="shared" si="9"/>
        <v>0.27769804822043642</v>
      </c>
      <c r="E34" s="38">
        <f t="shared" si="9"/>
        <v>0.26415632577378401</v>
      </c>
      <c r="F34" s="38">
        <f t="shared" si="9"/>
        <v>0.208533747090768</v>
      </c>
      <c r="G34" s="38">
        <f t="shared" si="9"/>
        <v>0.24408261721694555</v>
      </c>
      <c r="H34" s="38">
        <f t="shared" si="9"/>
        <v>0.24054132712456353</v>
      </c>
      <c r="I34" s="38">
        <f t="shared" si="9"/>
        <v>0.27765643068225626</v>
      </c>
      <c r="J34" s="38">
        <f t="shared" si="9"/>
        <v>0.18093325092707052</v>
      </c>
      <c r="K34" s="38">
        <f t="shared" si="9"/>
        <v>0.10599999999999983</v>
      </c>
      <c r="L34" s="38">
        <f t="shared" si="9"/>
        <v>0.11960083407804588</v>
      </c>
      <c r="M34" s="38">
        <f t="shared" si="9"/>
        <v>0.26623538193580504</v>
      </c>
      <c r="N34" s="38">
        <f t="shared" si="9"/>
        <v>0.11711048992202445</v>
      </c>
      <c r="O34" s="38">
        <f t="shared" si="9"/>
        <v>0.18732067222298121</v>
      </c>
      <c r="P34" s="38">
        <f t="shared" si="9"/>
        <v>0.21168305378831695</v>
      </c>
      <c r="Q34" s="38">
        <f t="shared" si="9"/>
        <v>0.23611977542108548</v>
      </c>
      <c r="R34" s="38">
        <f t="shared" si="9"/>
        <v>0.24331180811808123</v>
      </c>
      <c r="S34" s="38">
        <f t="shared" si="9"/>
        <v>0.25167129486783923</v>
      </c>
      <c r="T34" s="38">
        <f t="shared" si="9"/>
        <v>0.25500982318271131</v>
      </c>
      <c r="U34" s="38">
        <f t="shared" si="9"/>
        <v>0.27435683105786191</v>
      </c>
      <c r="V34" s="38">
        <f t="shared" si="9"/>
        <v>0.28411610562386613</v>
      </c>
      <c r="W34" s="38">
        <f t="shared" si="9"/>
        <v>0.28159449124118757</v>
      </c>
    </row>
    <row r="35" spans="1:23" ht="14.5" x14ac:dyDescent="0.35">
      <c r="A35" s="13" t="s">
        <v>181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198.51566849029996</v>
      </c>
    </row>
    <row r="36" spans="1:23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</row>
    <row r="37" spans="1:23" ht="15" customHeight="1" x14ac:dyDescent="0.35">
      <c r="R37" s="23"/>
      <c r="S37" s="23"/>
      <c r="T37" s="23"/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73.400000000000006</v>
      </c>
    </row>
    <row r="39" spans="1:23" ht="14.5" x14ac:dyDescent="0.35">
      <c r="A39" s="13" t="s">
        <v>182</v>
      </c>
      <c r="B39" s="58">
        <f>B35+B38</f>
        <v>115.88511692612222</v>
      </c>
      <c r="C39" s="58">
        <f t="shared" ref="C39:W39" si="10">C35+C38</f>
        <v>121.4</v>
      </c>
      <c r="D39" s="58">
        <f t="shared" si="10"/>
        <v>135.5</v>
      </c>
      <c r="E39" s="58">
        <f t="shared" si="10"/>
        <v>129.6</v>
      </c>
      <c r="F39" s="58">
        <f t="shared" si="10"/>
        <v>94.1</v>
      </c>
      <c r="G39" s="58">
        <f t="shared" si="10"/>
        <v>113.3</v>
      </c>
      <c r="H39" s="58">
        <f t="shared" si="10"/>
        <v>115.7</v>
      </c>
      <c r="I39" s="58">
        <f t="shared" si="10"/>
        <v>151.30000000000001</v>
      </c>
      <c r="J39" s="58">
        <f t="shared" si="10"/>
        <v>82</v>
      </c>
      <c r="K39" s="58">
        <f t="shared" si="10"/>
        <v>37.1</v>
      </c>
      <c r="L39" s="58">
        <f t="shared" si="10"/>
        <v>56.2</v>
      </c>
      <c r="M39" s="58">
        <f t="shared" si="10"/>
        <v>149.9</v>
      </c>
      <c r="N39" s="58">
        <f t="shared" si="10"/>
        <v>55.7</v>
      </c>
      <c r="O39" s="58">
        <f t="shared" si="10"/>
        <v>96</v>
      </c>
      <c r="P39" s="58">
        <f t="shared" si="10"/>
        <v>128.1</v>
      </c>
      <c r="Q39" s="58">
        <f t="shared" si="10"/>
        <v>159</v>
      </c>
      <c r="R39" s="58">
        <f t="shared" si="10"/>
        <v>147.69999999999999</v>
      </c>
      <c r="S39" s="58">
        <f t="shared" si="10"/>
        <v>171.3</v>
      </c>
      <c r="T39" s="58">
        <f t="shared" si="10"/>
        <v>181.7</v>
      </c>
      <c r="U39" s="58">
        <f t="shared" si="10"/>
        <v>206.8</v>
      </c>
      <c r="V39" s="58">
        <f t="shared" si="10"/>
        <v>197.3</v>
      </c>
      <c r="W39" s="58">
        <f t="shared" si="10"/>
        <v>271.91566849029994</v>
      </c>
    </row>
    <row r="41" spans="1:23" ht="14.5" x14ac:dyDescent="0.35">
      <c r="A41" s="39"/>
    </row>
  </sheetData>
  <hyperlinks>
    <hyperlink ref="A1" location="Home!A1" display="Home" xr:uid="{37C2BA24-5A6B-4AF2-88B9-DF09FE97E675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W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796875" defaultRowHeight="15" customHeight="1" x14ac:dyDescent="0.35"/>
  <cols>
    <col min="1" max="1" width="45.7265625" customWidth="1"/>
    <col min="2" max="20" width="5.7265625" customWidth="1"/>
    <col min="21" max="21" width="6.453125" bestFit="1" customWidth="1"/>
    <col min="22" max="23" width="5.54296875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4.5" hidden="1" customHeight="1" x14ac:dyDescent="0.35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ht="14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3" ht="14.5" customHeight="1" x14ac:dyDescent="0.3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3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</row>
    <row r="7" spans="1:23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</row>
    <row r="8" spans="1:23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v>0</v>
      </c>
    </row>
    <row r="9" spans="1:23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ref="W9" si="2">SUM(W10:W11)</f>
        <v>0</v>
      </c>
    </row>
    <row r="10" spans="1:23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</row>
    <row r="11" spans="1:23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</row>
    <row r="12" spans="1:23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3">SUM(S8:S9)</f>
        <v>-11.000000000000028</v>
      </c>
      <c r="T12" s="14">
        <f t="shared" si="3"/>
        <v>0</v>
      </c>
      <c r="U12" s="14">
        <f t="shared" si="3"/>
        <v>0</v>
      </c>
      <c r="V12" s="14">
        <f t="shared" si="3"/>
        <v>0</v>
      </c>
      <c r="W12" s="14">
        <f t="shared" ref="W12" si="4">SUM(W8:W9)</f>
        <v>0</v>
      </c>
    </row>
    <row r="13" spans="1:23" ht="14.5" x14ac:dyDescent="0.35">
      <c r="A13" s="16" t="s">
        <v>52</v>
      </c>
      <c r="B13" s="17">
        <f t="shared" ref="B13:P13" si="5">SUM(B14:B17)</f>
        <v>-88.577983283921114</v>
      </c>
      <c r="C13" s="17">
        <f t="shared" si="5"/>
        <v>-110.30000000000001</v>
      </c>
      <c r="D13" s="17">
        <f t="shared" si="5"/>
        <v>-86.90000000000002</v>
      </c>
      <c r="E13" s="17">
        <f t="shared" si="5"/>
        <v>-98.899999999999991</v>
      </c>
      <c r="F13" s="17">
        <f t="shared" si="5"/>
        <v>-103.20000000000002</v>
      </c>
      <c r="G13" s="17">
        <f t="shared" si="5"/>
        <v>-115.69999999999999</v>
      </c>
      <c r="H13" s="17">
        <f t="shared" si="5"/>
        <v>-117.3</v>
      </c>
      <c r="I13" s="17">
        <f t="shared" si="5"/>
        <v>-127.80000000000001</v>
      </c>
      <c r="J13" s="17">
        <f t="shared" si="5"/>
        <v>-148.89999999999998</v>
      </c>
      <c r="K13" s="17">
        <f t="shared" si="5"/>
        <v>-184.1</v>
      </c>
      <c r="L13" s="17">
        <f t="shared" si="5"/>
        <v>-188.70000000000002</v>
      </c>
      <c r="M13" s="17">
        <f t="shared" si="5"/>
        <v>-138.70000000000002</v>
      </c>
      <c r="N13" s="17">
        <f t="shared" si="5"/>
        <v>-111.90000000000002</v>
      </c>
      <c r="O13" s="17">
        <f t="shared" si="5"/>
        <v>-118.10000000000001</v>
      </c>
      <c r="P13" s="17">
        <f t="shared" si="5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6">SUM(S14:S17)</f>
        <v>313.8</v>
      </c>
      <c r="T13" s="17">
        <f t="shared" si="6"/>
        <v>3.2999999999999945</v>
      </c>
      <c r="U13" s="17">
        <f t="shared" si="6"/>
        <v>-132.89999999999995</v>
      </c>
      <c r="V13" s="17">
        <f t="shared" si="6"/>
        <v>-0.50000000000000233</v>
      </c>
      <c r="W13" s="17">
        <f t="shared" ref="W13" si="7">SUM(W14:W17)</f>
        <v>-0.69999999999998863</v>
      </c>
    </row>
    <row r="14" spans="1:23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</row>
    <row r="16" spans="1:23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</row>
    <row r="17" spans="1:23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  <c r="W17" s="10">
        <v>0.10000000000002274</v>
      </c>
    </row>
    <row r="18" spans="1:23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</row>
    <row r="19" spans="1:23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3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8">S9+S13+S18+S19</f>
        <v>302.79999999999995</v>
      </c>
      <c r="T20" s="12">
        <f t="shared" si="8"/>
        <v>3.2999999999999945</v>
      </c>
      <c r="U20" s="12">
        <f t="shared" si="8"/>
        <v>-132.89999999999995</v>
      </c>
      <c r="V20" s="12">
        <f t="shared" si="8"/>
        <v>-0.50000000000000233</v>
      </c>
      <c r="W20" s="12">
        <f t="shared" ref="W20" si="9">W9+W13+W18+W19</f>
        <v>-0.69999999999998863</v>
      </c>
    </row>
    <row r="21" spans="1:23" ht="14.5" x14ac:dyDescent="0.35">
      <c r="A21" s="13" t="s">
        <v>55</v>
      </c>
      <c r="B21" s="14">
        <f t="shared" ref="B21:V21" si="10">B12+B13+B18+B19</f>
        <v>-13.223962630374356</v>
      </c>
      <c r="C21" s="14">
        <f t="shared" si="10"/>
        <v>-7.3000000000002352</v>
      </c>
      <c r="D21" s="14">
        <f t="shared" si="10"/>
        <v>16.599999999999589</v>
      </c>
      <c r="E21" s="14">
        <f t="shared" si="10"/>
        <v>-5.2999999999999865</v>
      </c>
      <c r="F21" s="14">
        <f t="shared" si="10"/>
        <v>-22.100000000000023</v>
      </c>
      <c r="G21" s="14">
        <f t="shared" si="10"/>
        <v>-13.499999999999977</v>
      </c>
      <c r="H21" s="14">
        <f t="shared" si="10"/>
        <v>-16.900000000000226</v>
      </c>
      <c r="I21" s="14">
        <f t="shared" si="10"/>
        <v>-33.799999999999969</v>
      </c>
      <c r="J21" s="14">
        <f t="shared" si="10"/>
        <v>-39.300000000000068</v>
      </c>
      <c r="K21" s="14">
        <f t="shared" si="10"/>
        <v>-79.800000000000026</v>
      </c>
      <c r="L21" s="14">
        <f t="shared" si="10"/>
        <v>-78.59999999999998</v>
      </c>
      <c r="M21" s="14">
        <f t="shared" si="10"/>
        <v>-64.40000000000002</v>
      </c>
      <c r="N21" s="14">
        <f t="shared" si="10"/>
        <v>-36.100000000000023</v>
      </c>
      <c r="O21" s="14">
        <f>O12+O13+O18+O19</f>
        <v>-20.70000000000001</v>
      </c>
      <c r="P21" s="14">
        <f t="shared" si="10"/>
        <v>-35.799999999999997</v>
      </c>
      <c r="Q21" s="14">
        <f t="shared" si="10"/>
        <v>-37.400000000000006</v>
      </c>
      <c r="R21" s="14">
        <f t="shared" si="10"/>
        <v>-41.899999999999963</v>
      </c>
      <c r="S21" s="14">
        <f t="shared" si="10"/>
        <v>302.79999999999995</v>
      </c>
      <c r="T21" s="14">
        <f t="shared" si="10"/>
        <v>3.2999999999999945</v>
      </c>
      <c r="U21" s="14">
        <f t="shared" si="10"/>
        <v>-132.89999999999995</v>
      </c>
      <c r="V21" s="14">
        <f t="shared" si="10"/>
        <v>-0.50000000000000233</v>
      </c>
      <c r="W21" s="14">
        <f t="shared" ref="W21" si="11">W12+W13+W18+W19</f>
        <v>-0.69999999999998863</v>
      </c>
    </row>
    <row r="22" spans="1:23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>S21-S18-S11</f>
        <v>313.79999999999995</v>
      </c>
      <c r="T22" s="10">
        <f>T21-T18-T11</f>
        <v>3.2999999999999945</v>
      </c>
      <c r="U22" s="10">
        <f>U21-U18-U11</f>
        <v>-132.89999999999995</v>
      </c>
      <c r="V22" s="10">
        <f>V21-V18-V11</f>
        <v>-0.50000000000000233</v>
      </c>
      <c r="W22" s="10">
        <f>W21-W18-W11</f>
        <v>-0.69999999999998863</v>
      </c>
    </row>
    <row r="23" spans="1:23" ht="14.5" x14ac:dyDescent="0.35">
      <c r="A23" s="9" t="s">
        <v>56</v>
      </c>
      <c r="B23" s="38">
        <f>(B22/B8)</f>
        <v>4.5173427146256502E-2</v>
      </c>
      <c r="C23" s="38">
        <f t="shared" ref="C23:R23" si="12">(C22/C8)</f>
        <v>5.1481820959364502E-2</v>
      </c>
      <c r="D23" s="38">
        <f t="shared" si="12"/>
        <v>8.6493395824456754E-2</v>
      </c>
      <c r="E23" s="38">
        <f t="shared" si="12"/>
        <v>5.548078360998953E-2</v>
      </c>
      <c r="F23" s="38">
        <f t="shared" si="12"/>
        <v>3.0792227204783314E-2</v>
      </c>
      <c r="G23" s="38">
        <f t="shared" si="12"/>
        <v>3.9421477025470372E-2</v>
      </c>
      <c r="H23" s="38">
        <f t="shared" si="12"/>
        <v>3.3894172153133381E-2</v>
      </c>
      <c r="I23" s="38">
        <f t="shared" si="12"/>
        <v>1.3232079162351874E-2</v>
      </c>
      <c r="J23" s="38">
        <f t="shared" si="12"/>
        <v>8.199339793419233E-3</v>
      </c>
      <c r="K23" s="38">
        <f t="shared" si="12"/>
        <v>-2.550804403048262E-2</v>
      </c>
      <c r="L23" s="38">
        <f t="shared" si="12"/>
        <v>-2.357544141252008E-2</v>
      </c>
      <c r="M23" s="38">
        <f t="shared" si="12"/>
        <v>-1.0415524613529218E-2</v>
      </c>
      <c r="N23" s="38">
        <f t="shared" si="12"/>
        <v>2.567014993184916E-2</v>
      </c>
      <c r="O23" s="38">
        <f>(O22/O8)</f>
        <v>1.874383426504439E-2</v>
      </c>
      <c r="P23" s="38">
        <f t="shared" si="12"/>
        <v>1.6657223796033994E-2</v>
      </c>
      <c r="Q23" s="38">
        <f t="shared" si="12"/>
        <v>1.462749473162266E-2</v>
      </c>
      <c r="R23" s="38">
        <f t="shared" si="12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</row>
    <row r="24" spans="1:23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13">SUM(O25:O28)</f>
        <v>-20.3</v>
      </c>
      <c r="P24" s="17">
        <f t="shared" si="13"/>
        <v>-19.3</v>
      </c>
      <c r="Q24" s="17">
        <f t="shared" si="13"/>
        <v>-22.099999999999998</v>
      </c>
      <c r="R24" s="17">
        <f t="shared" si="13"/>
        <v>-20.299999999999997</v>
      </c>
      <c r="S24" s="17">
        <f t="shared" si="13"/>
        <v>-11.300000000000043</v>
      </c>
      <c r="T24" s="17">
        <f t="shared" si="13"/>
        <v>-8.9999999999999787</v>
      </c>
      <c r="U24" s="17">
        <f t="shared" si="13"/>
        <v>-7.4999999999999645</v>
      </c>
      <c r="V24" s="17">
        <f t="shared" si="13"/>
        <v>0.50000000000006262</v>
      </c>
      <c r="W24" s="17">
        <f t="shared" ref="W24" si="14">SUM(W25:W28)</f>
        <v>0.39999999999998437</v>
      </c>
    </row>
    <row r="25" spans="1:23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</row>
    <row r="26" spans="1:23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</row>
    <row r="27" spans="1:23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15">SUM(S21,S24)</f>
        <v>291.49999999999989</v>
      </c>
      <c r="T29" s="14">
        <f t="shared" si="15"/>
        <v>-5.6999999999999842</v>
      </c>
      <c r="U29" s="14">
        <f t="shared" si="15"/>
        <v>-140.39999999999992</v>
      </c>
      <c r="V29" s="14">
        <f t="shared" si="15"/>
        <v>6.0285110237146E-14</v>
      </c>
      <c r="W29" s="14">
        <f t="shared" ref="W29" si="16">SUM(W21,W24)</f>
        <v>-0.30000000000000426</v>
      </c>
    </row>
    <row r="30" spans="1:23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17">SUM(S31:S32)</f>
        <v>-32.200000000000038</v>
      </c>
      <c r="T30" s="17">
        <f t="shared" si="17"/>
        <v>0</v>
      </c>
      <c r="U30" s="17">
        <f t="shared" si="17"/>
        <v>0</v>
      </c>
      <c r="V30" s="17">
        <f t="shared" si="17"/>
        <v>0</v>
      </c>
      <c r="W30" s="17">
        <f t="shared" ref="W30" si="18">SUM(W31:W32)</f>
        <v>0</v>
      </c>
    </row>
    <row r="31" spans="1:23" ht="14.5" x14ac:dyDescent="0.3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  <c r="W31" s="10">
        <v>0</v>
      </c>
    </row>
    <row r="32" spans="1:23" ht="14.5" x14ac:dyDescent="0.3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  <c r="W32" s="10">
        <v>0</v>
      </c>
    </row>
    <row r="33" spans="1:23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 t="shared" ref="R33:W33" si="19">SUM(R29:R30)</f>
        <v>-53.69999999999996</v>
      </c>
      <c r="S33" s="14">
        <f t="shared" si="19"/>
        <v>259.29999999999984</v>
      </c>
      <c r="T33" s="14">
        <f t="shared" si="19"/>
        <v>-5.6999999999999842</v>
      </c>
      <c r="U33" s="14">
        <f t="shared" si="19"/>
        <v>-140.39999999999992</v>
      </c>
      <c r="V33" s="14">
        <f t="shared" si="19"/>
        <v>6.0285110237146E-14</v>
      </c>
      <c r="W33" s="14">
        <f t="shared" si="19"/>
        <v>-0.30000000000000426</v>
      </c>
    </row>
    <row r="34" spans="1:23" ht="14.5" x14ac:dyDescent="0.35">
      <c r="A34" s="9" t="s">
        <v>61</v>
      </c>
      <c r="B34" s="38">
        <f>(B33/B8)</f>
        <v>0.10485485507592368</v>
      </c>
      <c r="C34" s="38">
        <f t="shared" ref="C34:R34" si="20">(C33/C8)</f>
        <v>-2.0012221203788573E-2</v>
      </c>
      <c r="D34" s="38">
        <f t="shared" si="20"/>
        <v>-8.5215168299957388E-4</v>
      </c>
      <c r="E34" s="38">
        <f t="shared" si="20"/>
        <v>-2.0337969193958427E-2</v>
      </c>
      <c r="F34" s="38">
        <f t="shared" si="20"/>
        <v>-3.9013452914798158E-2</v>
      </c>
      <c r="G34" s="38">
        <f t="shared" si="20"/>
        <v>-2.8542173300908743E-2</v>
      </c>
      <c r="H34" s="38">
        <f t="shared" si="20"/>
        <v>-2.9992684711046085E-2</v>
      </c>
      <c r="I34" s="38">
        <f t="shared" si="20"/>
        <v>-4.1076976182257502E-2</v>
      </c>
      <c r="J34" s="38">
        <f t="shared" si="20"/>
        <v>-4.2700457885209243E-2</v>
      </c>
      <c r="K34" s="38">
        <f t="shared" si="20"/>
        <v>-8.2027942421676561E-2</v>
      </c>
      <c r="L34" s="38">
        <f t="shared" si="20"/>
        <v>-7.2532102728731895E-2</v>
      </c>
      <c r="M34" s="38">
        <f t="shared" si="20"/>
        <v>-4.6486130906698828E-2</v>
      </c>
      <c r="N34" s="38">
        <f t="shared" si="20"/>
        <v>-4.9977283053157642E-2</v>
      </c>
      <c r="O34" s="38">
        <f t="shared" si="20"/>
        <v>-3.1678176038583791E-2</v>
      </c>
      <c r="P34" s="38">
        <f t="shared" si="20"/>
        <v>-4.8498583569405097E-2</v>
      </c>
      <c r="Q34" s="38">
        <f t="shared" si="20"/>
        <v>-5.0452460642122228E-2</v>
      </c>
      <c r="R34" s="38">
        <f t="shared" si="20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</row>
    <row r="35" spans="1:23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 t="shared" ref="R35:W35" si="21">R33</f>
        <v>-53.69999999999996</v>
      </c>
      <c r="S35" s="14">
        <f t="shared" si="21"/>
        <v>259.29999999999984</v>
      </c>
      <c r="T35" s="14">
        <f t="shared" si="21"/>
        <v>-5.6999999999999842</v>
      </c>
      <c r="U35" s="14">
        <f t="shared" si="21"/>
        <v>-140.39999999999992</v>
      </c>
      <c r="V35" s="14">
        <f t="shared" si="21"/>
        <v>6.0285110237146E-14</v>
      </c>
      <c r="W35" s="14">
        <f t="shared" si="21"/>
        <v>-0.30000000000000426</v>
      </c>
    </row>
    <row r="36" spans="1:23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</row>
    <row r="37" spans="1:23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  <c r="W38" s="59"/>
    </row>
    <row r="39" spans="1:23" ht="14.5" x14ac:dyDescent="0.35">
      <c r="A39" s="13" t="s">
        <v>179</v>
      </c>
      <c r="B39" s="58">
        <f t="shared" ref="B39:P39" si="22">B35-B38</f>
        <v>56.205430717263205</v>
      </c>
      <c r="C39" s="58">
        <f t="shared" si="22"/>
        <v>-13.9</v>
      </c>
      <c r="D39" s="58">
        <f t="shared" si="22"/>
        <v>-1.2</v>
      </c>
      <c r="E39" s="58">
        <f t="shared" si="22"/>
        <v>-14.1</v>
      </c>
      <c r="F39" s="58">
        <f t="shared" si="22"/>
        <v>-26.499999999999972</v>
      </c>
      <c r="G39" s="58">
        <f t="shared" si="22"/>
        <v>-23</v>
      </c>
      <c r="H39" s="58">
        <f t="shared" si="22"/>
        <v>-25.2</v>
      </c>
      <c r="I39" s="58">
        <f t="shared" si="22"/>
        <v>-36.300000000000004</v>
      </c>
      <c r="J39" s="58">
        <f t="shared" si="22"/>
        <v>-40.799999999999997</v>
      </c>
      <c r="K39" s="58">
        <f t="shared" si="22"/>
        <v>-77.90000000000002</v>
      </c>
      <c r="L39" s="58">
        <f t="shared" si="22"/>
        <v>-72.8</v>
      </c>
      <c r="M39" s="58">
        <f t="shared" si="22"/>
        <v>-42.9</v>
      </c>
      <c r="N39" s="58">
        <f t="shared" si="22"/>
        <v>-44</v>
      </c>
      <c r="O39" s="58">
        <f t="shared" si="22"/>
        <v>-28.9</v>
      </c>
      <c r="P39" s="58">
        <f t="shared" si="22"/>
        <v>-42.8</v>
      </c>
      <c r="Q39" s="58">
        <f t="shared" ref="Q39:R39" si="23">Q35-Q38</f>
        <v>-40.700000000000003</v>
      </c>
      <c r="R39" s="58">
        <f t="shared" si="23"/>
        <v>-53.69999999999996</v>
      </c>
      <c r="S39" s="58">
        <f t="shared" ref="S39:V39" si="24">S35-S38</f>
        <v>-23.000000000000171</v>
      </c>
      <c r="T39" s="58">
        <f t="shared" si="24"/>
        <v>-5.6999999999999842</v>
      </c>
      <c r="U39" s="58">
        <f t="shared" si="24"/>
        <v>-8.5339999999999065</v>
      </c>
      <c r="V39" s="58">
        <f t="shared" si="24"/>
        <v>6.0285110237146E-14</v>
      </c>
      <c r="W39" s="58">
        <f t="shared" ref="W39" si="25">W35-W38</f>
        <v>-0.30000000000000426</v>
      </c>
    </row>
    <row r="41" spans="1:23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W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796875" defaultRowHeight="15" customHeight="1" x14ac:dyDescent="0.35"/>
  <cols>
    <col min="1" max="1" width="44.1796875" bestFit="1" customWidth="1"/>
    <col min="2" max="2" width="4.7265625" bestFit="1" customWidth="1"/>
    <col min="3" max="10" width="4.453125" bestFit="1" customWidth="1"/>
    <col min="11" max="12" width="5.1796875" bestFit="1" customWidth="1"/>
    <col min="13" max="15" width="4.453125" bestFit="1" customWidth="1"/>
    <col min="16" max="16" width="4.453125" customWidth="1"/>
    <col min="17" max="19" width="4.453125" bestFit="1" customWidth="1"/>
    <col min="20" max="20" width="4.1796875" bestFit="1" customWidth="1"/>
    <col min="21" max="23" width="4.453125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6.5" hidden="1" customHeight="1" x14ac:dyDescent="0.35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ht="16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3" ht="14.5" customHeight="1" x14ac:dyDescent="0.3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3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</row>
    <row r="7" spans="1:23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</row>
    <row r="8" spans="1:23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  <c r="W8" s="14">
        <v>0</v>
      </c>
    </row>
    <row r="9" spans="1:23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  <c r="W9" s="17">
        <f t="shared" ref="W9" si="0">SUM(W10:W11)</f>
        <v>0</v>
      </c>
    </row>
    <row r="10" spans="1:23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</row>
    <row r="11" spans="1:23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</row>
    <row r="12" spans="1:23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  <c r="W12" s="14">
        <f t="shared" ref="W12" si="1">SUM(W8:W9)</f>
        <v>0</v>
      </c>
    </row>
    <row r="13" spans="1:23" ht="14.5" x14ac:dyDescent="0.35">
      <c r="A13" s="16" t="s">
        <v>52</v>
      </c>
      <c r="B13" s="17">
        <f t="shared" ref="B13:P13" si="2">SUM(B14:B17)</f>
        <v>-88.577983283921114</v>
      </c>
      <c r="C13" s="17">
        <f t="shared" si="2"/>
        <v>-110.30000000000001</v>
      </c>
      <c r="D13" s="17">
        <f t="shared" si="2"/>
        <v>-86.90000000000002</v>
      </c>
      <c r="E13" s="17">
        <f t="shared" si="2"/>
        <v>-98.899999999999991</v>
      </c>
      <c r="F13" s="17">
        <f t="shared" si="2"/>
        <v>-103.20000000000002</v>
      </c>
      <c r="G13" s="17">
        <f t="shared" si="2"/>
        <v>-115.69999999999999</v>
      </c>
      <c r="H13" s="17">
        <f t="shared" si="2"/>
        <v>-117.3</v>
      </c>
      <c r="I13" s="17">
        <f t="shared" si="2"/>
        <v>-127.80000000000001</v>
      </c>
      <c r="J13" s="17">
        <f t="shared" si="2"/>
        <v>-148.89999999999998</v>
      </c>
      <c r="K13" s="17">
        <f t="shared" si="2"/>
        <v>-184.1</v>
      </c>
      <c r="L13" s="17">
        <f t="shared" si="2"/>
        <v>-188.70000000000002</v>
      </c>
      <c r="M13" s="17">
        <f t="shared" si="2"/>
        <v>-138.70000000000002</v>
      </c>
      <c r="N13" s="17">
        <f t="shared" si="2"/>
        <v>-111.90000000000002</v>
      </c>
      <c r="O13" s="17">
        <f t="shared" si="2"/>
        <v>-118.10000000000001</v>
      </c>
      <c r="P13" s="17">
        <f t="shared" si="2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  <c r="W13" s="17">
        <f t="shared" ref="W13" si="3">SUM(W14:W17)</f>
        <v>-0.69999999999998863</v>
      </c>
    </row>
    <row r="14" spans="1:23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</row>
    <row r="16" spans="1:23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</row>
    <row r="17" spans="1:23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  <c r="W17" s="10">
        <v>0.10000000000002274</v>
      </c>
    </row>
    <row r="18" spans="1:23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</row>
    <row r="19" spans="1:23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3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  <c r="W20" s="12">
        <f t="shared" ref="W20" si="4">W9+W13+W18+W19</f>
        <v>-0.69999999999998863</v>
      </c>
    </row>
    <row r="21" spans="1:23" ht="14.5" x14ac:dyDescent="0.35">
      <c r="A21" s="13" t="s">
        <v>55</v>
      </c>
      <c r="B21" s="14">
        <f t="shared" ref="B21:N21" si="5">B12+B13+B18+B19</f>
        <v>-13.223962630374356</v>
      </c>
      <c r="C21" s="14">
        <f t="shared" si="5"/>
        <v>-7.3000000000002352</v>
      </c>
      <c r="D21" s="14">
        <f t="shared" si="5"/>
        <v>16.599999999999589</v>
      </c>
      <c r="E21" s="14">
        <f t="shared" si="5"/>
        <v>-5.2999999999999865</v>
      </c>
      <c r="F21" s="14">
        <f t="shared" si="5"/>
        <v>-22.100000000000023</v>
      </c>
      <c r="G21" s="14">
        <f t="shared" si="5"/>
        <v>-13.499999999999977</v>
      </c>
      <c r="H21" s="14">
        <f t="shared" si="5"/>
        <v>-16.900000000000226</v>
      </c>
      <c r="I21" s="14">
        <f t="shared" si="5"/>
        <v>-33.799999999999969</v>
      </c>
      <c r="J21" s="14">
        <f t="shared" si="5"/>
        <v>-39.300000000000068</v>
      </c>
      <c r="K21" s="14">
        <f t="shared" si="5"/>
        <v>-79.800000000000026</v>
      </c>
      <c r="L21" s="14">
        <f t="shared" si="5"/>
        <v>-78.59999999999998</v>
      </c>
      <c r="M21" s="14">
        <f t="shared" si="5"/>
        <v>-64.40000000000002</v>
      </c>
      <c r="N21" s="14">
        <f t="shared" si="5"/>
        <v>-36.100000000000023</v>
      </c>
      <c r="O21" s="14">
        <f>O12+O13+O18+O19</f>
        <v>-20.70000000000001</v>
      </c>
      <c r="P21" s="14">
        <f t="shared" ref="P21:R21" si="6">P12+P13+P18+P19</f>
        <v>-35.799999999999997</v>
      </c>
      <c r="Q21" s="14">
        <f t="shared" si="6"/>
        <v>-37.400000000000006</v>
      </c>
      <c r="R21" s="14">
        <f t="shared" si="6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  <c r="W21" s="14">
        <f t="shared" ref="W21" si="7">W12+W13+W18+W19</f>
        <v>-0.69999999999998863</v>
      </c>
    </row>
    <row r="22" spans="1:23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  <c r="W22" s="10">
        <f>W21-W18-W11</f>
        <v>-0.69999999999998863</v>
      </c>
    </row>
    <row r="23" spans="1:23" ht="14.5" x14ac:dyDescent="0.35">
      <c r="A23" s="9" t="s">
        <v>56</v>
      </c>
      <c r="B23" s="38">
        <f>(B22/B8)</f>
        <v>4.5173427146256502E-2</v>
      </c>
      <c r="C23" s="38">
        <f t="shared" ref="C23:N23" si="8">(C22/C8)</f>
        <v>5.1481820959364502E-2</v>
      </c>
      <c r="D23" s="38">
        <f t="shared" si="8"/>
        <v>8.6493395824456754E-2</v>
      </c>
      <c r="E23" s="38">
        <f t="shared" si="8"/>
        <v>5.548078360998953E-2</v>
      </c>
      <c r="F23" s="38">
        <f t="shared" si="8"/>
        <v>3.0792227204783314E-2</v>
      </c>
      <c r="G23" s="38">
        <f t="shared" si="8"/>
        <v>3.9421477025470372E-2</v>
      </c>
      <c r="H23" s="38">
        <f t="shared" si="8"/>
        <v>3.3894172153133381E-2</v>
      </c>
      <c r="I23" s="38">
        <f t="shared" si="8"/>
        <v>1.3232079162351874E-2</v>
      </c>
      <c r="J23" s="38">
        <f t="shared" si="8"/>
        <v>8.199339793419233E-3</v>
      </c>
      <c r="K23" s="38">
        <f t="shared" si="8"/>
        <v>-2.550804403048262E-2</v>
      </c>
      <c r="L23" s="38">
        <f t="shared" si="8"/>
        <v>-2.357544141252008E-2</v>
      </c>
      <c r="M23" s="38">
        <f t="shared" si="8"/>
        <v>-1.0415524613529218E-2</v>
      </c>
      <c r="N23" s="38">
        <f t="shared" si="8"/>
        <v>2.567014993184916E-2</v>
      </c>
      <c r="O23" s="38">
        <f>(O22/O8)</f>
        <v>1.874383426504439E-2</v>
      </c>
      <c r="P23" s="38">
        <f t="shared" ref="P23:Q23" si="9">(P22/P8)</f>
        <v>1.6657223796033994E-2</v>
      </c>
      <c r="Q23" s="38">
        <f t="shared" si="9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</row>
    <row r="24" spans="1:23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10">SUM(O25:O28)</f>
        <v>-20.3</v>
      </c>
      <c r="P24" s="17">
        <f t="shared" si="10"/>
        <v>-19.3</v>
      </c>
      <c r="Q24" s="17">
        <f t="shared" si="10"/>
        <v>-22.099999999999998</v>
      </c>
      <c r="R24" s="17">
        <f t="shared" si="10"/>
        <v>-20.299999999999997</v>
      </c>
      <c r="S24" s="17">
        <f t="shared" si="10"/>
        <v>-11.300000000000043</v>
      </c>
      <c r="T24" s="17">
        <f t="shared" si="10"/>
        <v>-8.9999999999999787</v>
      </c>
      <c r="U24" s="17">
        <f t="shared" si="10"/>
        <v>-7.4999999999999645</v>
      </c>
      <c r="V24" s="17">
        <v>0.50000000000006262</v>
      </c>
      <c r="W24" s="17">
        <f t="shared" ref="W24" si="11">SUM(W25:W28)</f>
        <v>0.39999999999998437</v>
      </c>
    </row>
    <row r="25" spans="1:23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</row>
    <row r="26" spans="1:23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</row>
    <row r="27" spans="1:23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  <c r="W29" s="14">
        <f t="shared" ref="W29" si="12">SUM(W21,W24)</f>
        <v>-0.30000000000000426</v>
      </c>
    </row>
    <row r="30" spans="1:23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  <c r="W30" s="17">
        <f t="shared" ref="W30" si="13">SUM(W31:W32)</f>
        <v>0</v>
      </c>
    </row>
    <row r="31" spans="1:23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</row>
    <row r="32" spans="1:23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  <c r="W32" s="10">
        <v>0</v>
      </c>
    </row>
    <row r="33" spans="1:23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  <c r="W33" s="14">
        <f t="shared" ref="W33" si="14">SUM(W29:W30)</f>
        <v>-0.30000000000000426</v>
      </c>
    </row>
    <row r="34" spans="1:23" ht="14.5" x14ac:dyDescent="0.35">
      <c r="A34" s="9" t="s">
        <v>61</v>
      </c>
      <c r="B34" s="38">
        <f>(B33/B8)</f>
        <v>0.10485485507592368</v>
      </c>
      <c r="C34" s="38">
        <f t="shared" ref="C34:Q34" si="15">(C33/C8)</f>
        <v>-2.0012221203788573E-2</v>
      </c>
      <c r="D34" s="38">
        <f t="shared" si="15"/>
        <v>-8.5215168299957388E-4</v>
      </c>
      <c r="E34" s="38">
        <f t="shared" si="15"/>
        <v>-2.0337969193958427E-2</v>
      </c>
      <c r="F34" s="38">
        <f t="shared" si="15"/>
        <v>-3.9013452914798158E-2</v>
      </c>
      <c r="G34" s="38">
        <f t="shared" si="15"/>
        <v>-2.8542173300908743E-2</v>
      </c>
      <c r="H34" s="38">
        <f t="shared" si="15"/>
        <v>-2.9992684711046085E-2</v>
      </c>
      <c r="I34" s="38">
        <f t="shared" si="15"/>
        <v>-4.1076976182257502E-2</v>
      </c>
      <c r="J34" s="38">
        <f t="shared" si="15"/>
        <v>-4.2700457885209243E-2</v>
      </c>
      <c r="K34" s="38">
        <f t="shared" si="15"/>
        <v>-8.2027942421676561E-2</v>
      </c>
      <c r="L34" s="38">
        <f t="shared" si="15"/>
        <v>-7.2532102728731895E-2</v>
      </c>
      <c r="M34" s="38">
        <f t="shared" si="15"/>
        <v>-4.6486130906698828E-2</v>
      </c>
      <c r="N34" s="38">
        <f t="shared" si="15"/>
        <v>-4.9977283053157642E-2</v>
      </c>
      <c r="O34" s="38">
        <f t="shared" si="15"/>
        <v>-3.1678176038583791E-2</v>
      </c>
      <c r="P34" s="38">
        <f t="shared" si="15"/>
        <v>-4.8498583569405097E-2</v>
      </c>
      <c r="Q34" s="38">
        <f t="shared" si="15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</row>
    <row r="35" spans="1:23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  <c r="W35" s="14">
        <f t="shared" ref="W35" si="16">W33</f>
        <v>-0.30000000000000426</v>
      </c>
    </row>
    <row r="36" spans="1:23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</row>
    <row r="37" spans="1:23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  <c r="W38" s="59"/>
    </row>
    <row r="39" spans="1:23" ht="14.5" x14ac:dyDescent="0.35">
      <c r="A39" s="13" t="s">
        <v>182</v>
      </c>
      <c r="B39" s="58">
        <f t="shared" ref="B39:V39" si="17">B35+B38</f>
        <v>56.205430717263205</v>
      </c>
      <c r="C39" s="58">
        <f t="shared" si="17"/>
        <v>-13.9</v>
      </c>
      <c r="D39" s="58">
        <f t="shared" si="17"/>
        <v>-1.2</v>
      </c>
      <c r="E39" s="58">
        <f t="shared" si="17"/>
        <v>-14.1</v>
      </c>
      <c r="F39" s="58">
        <f t="shared" si="17"/>
        <v>-26.499999999999972</v>
      </c>
      <c r="G39" s="58">
        <f t="shared" si="17"/>
        <v>-23</v>
      </c>
      <c r="H39" s="58">
        <f t="shared" si="17"/>
        <v>-25.2</v>
      </c>
      <c r="I39" s="58">
        <f t="shared" si="17"/>
        <v>-36.300000000000004</v>
      </c>
      <c r="J39" s="58">
        <f t="shared" si="17"/>
        <v>-40.799999999999997</v>
      </c>
      <c r="K39" s="58">
        <f t="shared" si="17"/>
        <v>-77.90000000000002</v>
      </c>
      <c r="L39" s="58">
        <f t="shared" si="17"/>
        <v>-72.8</v>
      </c>
      <c r="M39" s="58">
        <f t="shared" si="17"/>
        <v>-42.9</v>
      </c>
      <c r="N39" s="58">
        <f t="shared" si="17"/>
        <v>-44</v>
      </c>
      <c r="O39" s="58">
        <f t="shared" si="17"/>
        <v>-28.9</v>
      </c>
      <c r="P39" s="58">
        <f t="shared" si="17"/>
        <v>-42.8</v>
      </c>
      <c r="Q39" s="58">
        <f t="shared" si="17"/>
        <v>-40.700000000000003</v>
      </c>
      <c r="R39" s="58">
        <f t="shared" si="17"/>
        <v>-53.69999999999996</v>
      </c>
      <c r="S39" s="58">
        <f t="shared" si="17"/>
        <v>259.29999999999995</v>
      </c>
      <c r="T39" s="58">
        <f t="shared" si="17"/>
        <v>-5.6999999999999842</v>
      </c>
      <c r="U39" s="58">
        <f t="shared" si="17"/>
        <v>-140.39999999999998</v>
      </c>
      <c r="V39" s="58">
        <f t="shared" si="17"/>
        <v>6.0285110237146E-14</v>
      </c>
      <c r="W39" s="58">
        <f t="shared" ref="W39" si="18">W35-W38</f>
        <v>-0.30000000000000426</v>
      </c>
    </row>
    <row r="41" spans="1:23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K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4296875" defaultRowHeight="15" customHeight="1" x14ac:dyDescent="0.35"/>
  <cols>
    <col min="1" max="1" width="45.7265625" customWidth="1"/>
    <col min="2" max="11" width="10.54296875" customWidth="1"/>
  </cols>
  <sheetData>
    <row r="1" spans="1:11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11" ht="14.5" hidden="1" customHeight="1" x14ac:dyDescent="0.35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1" ht="14.5" hidden="1" customHeight="1" x14ac:dyDescent="0.35">
      <c r="A4" s="3"/>
      <c r="B4" s="15"/>
      <c r="C4" s="15"/>
      <c r="D4" s="15"/>
      <c r="E4" s="15"/>
      <c r="F4" s="8"/>
      <c r="G4" s="8"/>
      <c r="H4" s="8"/>
      <c r="I4" s="8"/>
    </row>
    <row r="5" spans="1:11" ht="14.5" x14ac:dyDescent="0.3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  <c r="K5" s="5" t="s">
        <v>209</v>
      </c>
    </row>
    <row r="6" spans="1:11" ht="14.5" x14ac:dyDescent="0.35">
      <c r="A6" s="48"/>
      <c r="B6" s="49"/>
      <c r="C6" s="49"/>
      <c r="D6" s="49"/>
      <c r="E6" s="49"/>
      <c r="F6" s="49"/>
      <c r="G6" s="49"/>
      <c r="H6" s="49"/>
      <c r="I6" s="49"/>
    </row>
    <row r="7" spans="1:11" ht="14.5" x14ac:dyDescent="0.3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4.5" x14ac:dyDescent="0.3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  <c r="K8" s="66">
        <v>12.022</v>
      </c>
    </row>
    <row r="9" spans="1:11" ht="14.5" x14ac:dyDescent="0.35">
      <c r="A9" s="21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  <c r="K9" s="66">
        <v>8.5350000000000001</v>
      </c>
    </row>
    <row r="10" spans="1:11" ht="14.5" x14ac:dyDescent="0.3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>SUM(H8:H9)</f>
        <v>16.5</v>
      </c>
      <c r="I10" s="65">
        <f>SUM(I8:I9)</f>
        <v>18.600000000000001</v>
      </c>
      <c r="J10" s="65">
        <f>SUM(J8:J9)</f>
        <v>18.8</v>
      </c>
      <c r="K10" s="65">
        <f>SUM(K8:K9)</f>
        <v>20.557000000000002</v>
      </c>
    </row>
    <row r="12" spans="1:11" ht="14.5" x14ac:dyDescent="0.3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" customHeight="1" x14ac:dyDescent="0.35">
      <c r="A13" s="21" t="s">
        <v>159</v>
      </c>
      <c r="B13" s="55">
        <v>88820.126471580006</v>
      </c>
      <c r="C13" s="55">
        <v>92855.259874410011</v>
      </c>
      <c r="D13" s="55">
        <v>102917.28029291</v>
      </c>
      <c r="E13" s="55">
        <v>122094.85605177999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  <c r="K13" s="55">
        <v>120854.40946610001</v>
      </c>
    </row>
    <row r="14" spans="1:11" ht="15" customHeight="1" x14ac:dyDescent="0.3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10978.398183519985</v>
      </c>
      <c r="G14" s="55">
        <v>12793.848147999966</v>
      </c>
      <c r="H14" s="55">
        <v>13577.641411219967</v>
      </c>
      <c r="I14" s="55">
        <v>14005.759954559986</v>
      </c>
      <c r="J14" s="55">
        <v>17407.669134819978</v>
      </c>
      <c r="K14" s="55">
        <v>17782.389183119965</v>
      </c>
    </row>
    <row r="15" spans="1:11" ht="15" customHeight="1" x14ac:dyDescent="0.35">
      <c r="A15" s="21" t="s">
        <v>161</v>
      </c>
      <c r="B15" s="56">
        <v>0.11472436343299358</v>
      </c>
      <c r="C15" s="56">
        <v>8.0940562284089482E-2</v>
      </c>
      <c r="D15" s="56">
        <v>7.6996947079021355E-2</v>
      </c>
      <c r="E15" s="56">
        <v>6.0383965790035549E-2</v>
      </c>
      <c r="F15" s="56">
        <v>9.2686225768926295E-2</v>
      </c>
      <c r="G15" s="56">
        <v>9.7725710375487787E-2</v>
      </c>
      <c r="H15" s="56">
        <v>0.10351468268732089</v>
      </c>
      <c r="I15" s="56">
        <v>0.10244688876998555</v>
      </c>
      <c r="J15" s="56">
        <v>0.14252508768234431</v>
      </c>
      <c r="K15" s="56">
        <v>0.14713893569690539</v>
      </c>
    </row>
    <row r="16" spans="1:11" ht="15" customHeight="1" x14ac:dyDescent="0.3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48.739815083649987</v>
      </c>
      <c r="G16" s="64">
        <v>43.960433804359049</v>
      </c>
      <c r="H16" s="64">
        <v>50.932073070739371</v>
      </c>
      <c r="I16" s="64">
        <v>46.036884098535594</v>
      </c>
      <c r="J16" s="64">
        <v>56.008796945748152</v>
      </c>
      <c r="K16" s="64">
        <v>57.539635073640419</v>
      </c>
    </row>
    <row r="17" spans="1:11" ht="15" customHeight="1" x14ac:dyDescent="0.3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15437.08108482</v>
      </c>
      <c r="G17" s="55">
        <v>16528.854571200001</v>
      </c>
      <c r="H17" s="55">
        <v>16035.564920360001</v>
      </c>
      <c r="I17" s="55">
        <v>16216.21891211</v>
      </c>
      <c r="J17" s="55">
        <v>14780.581123989999</v>
      </c>
      <c r="K17" s="55">
        <v>14039.69629738</v>
      </c>
    </row>
    <row r="18" spans="1:11" ht="15" customHeight="1" x14ac:dyDescent="0.35">
      <c r="A18" s="21" t="s">
        <v>163</v>
      </c>
      <c r="B18" s="56">
        <v>0.11225625809247551</v>
      </c>
      <c r="C18" s="56">
        <v>0.11874102406845539</v>
      </c>
      <c r="D18" s="56">
        <v>0.135705331514305</v>
      </c>
      <c r="E18" s="56">
        <v>0.13694857122366241</v>
      </c>
      <c r="F18" s="56">
        <v>0.13032910254509383</v>
      </c>
      <c r="G18" s="56">
        <v>0.12625552812397292</v>
      </c>
      <c r="H18" s="56">
        <v>0.12225366425359543</v>
      </c>
      <c r="I18" s="56">
        <v>0.11861556820540708</v>
      </c>
      <c r="J18" s="56">
        <v>0.12101583528370889</v>
      </c>
      <c r="K18" s="56">
        <v>0.11617032725080811</v>
      </c>
    </row>
    <row r="19" spans="1:11" ht="15" customHeight="1" x14ac:dyDescent="0.3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26415.479268339986</v>
      </c>
      <c r="G19" s="55">
        <v>29322.702719199966</v>
      </c>
      <c r="H19" s="55">
        <v>29613.206331579968</v>
      </c>
      <c r="I19" s="55">
        <v>30221.978866669986</v>
      </c>
      <c r="J19" s="55">
        <v>32188.250258809978</v>
      </c>
      <c r="K19" s="55">
        <v>31822.085480499965</v>
      </c>
    </row>
    <row r="20" spans="1:11" ht="15" customHeight="1" x14ac:dyDescent="0.35">
      <c r="A20" s="21" t="s">
        <v>165</v>
      </c>
      <c r="B20" s="56">
        <v>0.22698062152546908</v>
      </c>
      <c r="C20" s="56">
        <v>0.19968158635254488</v>
      </c>
      <c r="D20" s="56">
        <v>0.21270227859332633</v>
      </c>
      <c r="E20" s="56">
        <v>0.19733253701369796</v>
      </c>
      <c r="F20" s="56">
        <v>0.22301532831402016</v>
      </c>
      <c r="G20" s="56">
        <v>0.22398123849946072</v>
      </c>
      <c r="H20" s="56">
        <v>0.22576834694091633</v>
      </c>
      <c r="I20" s="56">
        <v>0.22106245697539262</v>
      </c>
      <c r="J20" s="56">
        <v>0.26354092296605319</v>
      </c>
      <c r="K20" s="56">
        <v>0.26330926294771351</v>
      </c>
    </row>
    <row r="21" spans="1:11" ht="15" customHeight="1" x14ac:dyDescent="0.35">
      <c r="A21" s="21"/>
      <c r="B21" s="46"/>
      <c r="C21" s="46"/>
      <c r="D21" s="47"/>
      <c r="E21" s="46"/>
      <c r="F21" s="47"/>
    </row>
    <row r="22" spans="1:11" ht="14.5" x14ac:dyDescent="0.3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15" customHeight="1" x14ac:dyDescent="0.3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33605.102488270008</v>
      </c>
      <c r="G23" s="55">
        <v>36907.994208579985</v>
      </c>
      <c r="H23" s="55">
        <v>36341.451051259995</v>
      </c>
      <c r="I23" s="55">
        <v>37112.405782049995</v>
      </c>
      <c r="J23" s="55">
        <v>34680.653593119998</v>
      </c>
      <c r="K23" s="55">
        <v>34625.636476389991</v>
      </c>
    </row>
    <row r="24" spans="1:11" ht="15" customHeight="1" x14ac:dyDescent="0.3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1381.8635741099972</v>
      </c>
      <c r="G24" s="55">
        <v>1649.7855836299989</v>
      </c>
      <c r="H24" s="55">
        <v>1854.2657139299974</v>
      </c>
      <c r="I24" s="55">
        <v>2111.1589955499981</v>
      </c>
      <c r="J24" s="55">
        <v>2233.7566914799982</v>
      </c>
      <c r="K24" s="55">
        <v>2347.0488166499968</v>
      </c>
    </row>
    <row r="25" spans="1:11" ht="15" customHeight="1" x14ac:dyDescent="0.3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4.1120647514535688E-2</v>
      </c>
      <c r="G25" s="56">
        <v>4.4699952381765412E-2</v>
      </c>
      <c r="H25" s="56">
        <v>5.1023436332097369E-2</v>
      </c>
      <c r="I25" s="56">
        <v>5.688553331595371E-2</v>
      </c>
      <c r="J25" s="56">
        <v>6.4409302018550607E-2</v>
      </c>
      <c r="K25" s="56">
        <v>6.7783557372306125E-2</v>
      </c>
    </row>
    <row r="26" spans="1:11" ht="15" customHeight="1" x14ac:dyDescent="0.3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13790.2984569</v>
      </c>
      <c r="G26" s="55">
        <v>14709.500477220003</v>
      </c>
      <c r="H26" s="55">
        <v>13990.135755920001</v>
      </c>
      <c r="I26" s="55">
        <v>14042.29750617</v>
      </c>
      <c r="J26" s="55">
        <v>12866.66448053</v>
      </c>
      <c r="K26" s="55">
        <v>12487.21845117</v>
      </c>
    </row>
    <row r="27" spans="1:11" ht="15" customHeight="1" x14ac:dyDescent="0.3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0.41036323164655003</v>
      </c>
      <c r="G27" s="56">
        <v>0.39854510635531887</v>
      </c>
      <c r="H27" s="56">
        <v>0.38496359807391201</v>
      </c>
      <c r="I27" s="56">
        <v>0.37837206212489144</v>
      </c>
      <c r="J27" s="56">
        <v>0.37100409442925003</v>
      </c>
      <c r="K27" s="56">
        <v>0.36063505893052961</v>
      </c>
    </row>
    <row r="28" spans="1:11" ht="15" customHeight="1" x14ac:dyDescent="0.3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15172.162031009997</v>
      </c>
      <c r="G28" s="55">
        <v>16359.286060850001</v>
      </c>
      <c r="H28" s="55">
        <v>15844.401469849998</v>
      </c>
      <c r="I28" s="55">
        <v>16153.456501719998</v>
      </c>
      <c r="J28" s="55">
        <v>15100.421172009999</v>
      </c>
      <c r="K28" s="55">
        <v>14834.267267819996</v>
      </c>
    </row>
    <row r="29" spans="1:11" ht="15" customHeight="1" x14ac:dyDescent="0.3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0.45148387916108573</v>
      </c>
      <c r="G29" s="56">
        <v>0.44324505873708425</v>
      </c>
      <c r="H29" s="56">
        <v>0.43598703440600939</v>
      </c>
      <c r="I29" s="56">
        <v>0.43525759544084514</v>
      </c>
      <c r="J29" s="56">
        <v>0.43541339644780064</v>
      </c>
      <c r="K29" s="56">
        <v>0.42841861630283573</v>
      </c>
    </row>
    <row r="31" spans="1:11" ht="15" customHeight="1" x14ac:dyDescent="0.35">
      <c r="A31" s="79" t="s">
        <v>169</v>
      </c>
      <c r="B31" s="79"/>
      <c r="C31" s="79"/>
      <c r="D31" s="79"/>
      <c r="E31" s="79"/>
      <c r="F31" s="79"/>
      <c r="G31" s="79"/>
    </row>
    <row r="32" spans="1:11" ht="15" customHeight="1" x14ac:dyDescent="0.35">
      <c r="A32" s="79"/>
      <c r="B32" s="79"/>
      <c r="C32" s="79"/>
      <c r="D32" s="79"/>
      <c r="E32" s="79"/>
      <c r="F32" s="79"/>
      <c r="G32" s="79"/>
    </row>
    <row r="33" spans="1:9" ht="15" customHeight="1" x14ac:dyDescent="0.35">
      <c r="A33" s="79"/>
      <c r="B33" s="79"/>
      <c r="C33" s="79"/>
      <c r="D33" s="79"/>
      <c r="E33" s="79"/>
      <c r="F33" s="79"/>
      <c r="G33" s="79"/>
    </row>
    <row r="34" spans="1:9" ht="15" customHeight="1" x14ac:dyDescent="0.3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3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3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3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U19"/>
  <sheetViews>
    <sheetView showGridLines="0" zoomScaleNormal="100" workbookViewId="0">
      <pane xSplit="1" ySplit="5" topLeftCell="AE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4296875" defaultRowHeight="15" customHeight="1" x14ac:dyDescent="0.35"/>
  <cols>
    <col min="1" max="1" width="41.54296875" bestFit="1" customWidth="1"/>
    <col min="2" max="3" width="6.26953125" bestFit="1" customWidth="1"/>
    <col min="4" max="4" width="6" bestFit="1" customWidth="1"/>
    <col min="5" max="5" width="7" bestFit="1" customWidth="1"/>
    <col min="6" max="6" width="6.26953125" bestFit="1" customWidth="1"/>
    <col min="7" max="7" width="7" bestFit="1" customWidth="1"/>
    <col min="8" max="8" width="6.26953125" bestFit="1" customWidth="1"/>
    <col min="9" max="10" width="6.7265625" bestFit="1" customWidth="1"/>
    <col min="11" max="15" width="7" bestFit="1" customWidth="1"/>
    <col min="16" max="16" width="9.26953125" bestFit="1" customWidth="1"/>
    <col min="17" max="17" width="7" bestFit="1" customWidth="1"/>
    <col min="18" max="18" width="6.7265625" bestFit="1" customWidth="1"/>
    <col min="19" max="19" width="7" bestFit="1" customWidth="1"/>
    <col min="20" max="20" width="6.7265625" bestFit="1" customWidth="1"/>
    <col min="21" max="22" width="7" bestFit="1" customWidth="1"/>
    <col min="23" max="23" width="6.7265625" bestFit="1" customWidth="1"/>
    <col min="24" max="24" width="7" bestFit="1" customWidth="1"/>
    <col min="25" max="25" width="6.26953125" bestFit="1" customWidth="1"/>
    <col min="26" max="26" width="7" customWidth="1"/>
    <col min="27" max="27" width="6.7265625" bestFit="1" customWidth="1"/>
    <col min="28" max="29" width="7" bestFit="1" customWidth="1"/>
    <col min="30" max="30" width="7" customWidth="1"/>
    <col min="31" max="33" width="7" bestFit="1" customWidth="1"/>
    <col min="34" max="34" width="7" customWidth="1"/>
    <col min="35" max="45" width="7" bestFit="1" customWidth="1"/>
    <col min="46" max="47" width="7" customWidth="1"/>
  </cols>
  <sheetData>
    <row r="1" spans="1:47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1"/>
      <c r="AQ2" s="3"/>
      <c r="AR2" s="3"/>
      <c r="AS2" s="3"/>
    </row>
    <row r="3" spans="1:47" ht="14.5" hidden="1" customHeight="1" x14ac:dyDescent="0.35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7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7" ht="14.5" x14ac:dyDescent="0.3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  <c r="AU5" s="5" t="s">
        <v>209</v>
      </c>
    </row>
    <row r="6" spans="1:47" ht="14.5" x14ac:dyDescent="0.3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14.5" x14ac:dyDescent="0.3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  <c r="AU7" s="22">
        <f t="shared" ref="AU7" si="2">(AU10+AU14)</f>
        <v>195829.87763455999</v>
      </c>
    </row>
    <row r="8" spans="1:47" ht="14.5" x14ac:dyDescent="0.35">
      <c r="A8" s="21" t="s">
        <v>174</v>
      </c>
      <c r="B8" s="22">
        <f t="shared" ref="B8:AP8" si="3">B12+B16</f>
        <v>1016.4</v>
      </c>
      <c r="C8" s="22">
        <f t="shared" si="3"/>
        <v>1042.8</v>
      </c>
      <c r="D8" s="22">
        <f t="shared" si="3"/>
        <v>1080.1999999999998</v>
      </c>
      <c r="E8" s="22">
        <f t="shared" si="3"/>
        <v>1162.2</v>
      </c>
      <c r="F8" s="22">
        <f t="shared" si="3"/>
        <v>1089.1999999999998</v>
      </c>
      <c r="G8" s="22">
        <f t="shared" si="3"/>
        <v>1158.1999999999998</v>
      </c>
      <c r="H8" s="22">
        <f t="shared" si="3"/>
        <v>1251.5</v>
      </c>
      <c r="I8" s="22">
        <f t="shared" si="3"/>
        <v>1402.6</v>
      </c>
      <c r="J8" s="22">
        <f t="shared" si="3"/>
        <v>1318.3000000000002</v>
      </c>
      <c r="K8" s="22">
        <f t="shared" si="3"/>
        <v>1358.6</v>
      </c>
      <c r="L8" s="22">
        <f t="shared" si="3"/>
        <v>1413.9</v>
      </c>
      <c r="M8" s="22">
        <f t="shared" si="3"/>
        <v>1568.5</v>
      </c>
      <c r="N8" s="22">
        <f t="shared" si="3"/>
        <v>1425</v>
      </c>
      <c r="O8" s="22">
        <f t="shared" si="3"/>
        <v>1495</v>
      </c>
      <c r="P8" s="22">
        <f t="shared" si="3"/>
        <v>1558.3</v>
      </c>
      <c r="Q8" s="22">
        <f t="shared" si="3"/>
        <v>1722</v>
      </c>
      <c r="R8" s="22">
        <f t="shared" si="3"/>
        <v>1623.3</v>
      </c>
      <c r="S8" s="22">
        <f t="shared" si="3"/>
        <v>1630.9</v>
      </c>
      <c r="T8" s="22">
        <f t="shared" si="3"/>
        <v>1661.3</v>
      </c>
      <c r="U8" s="22">
        <f t="shared" si="3"/>
        <v>1815.7</v>
      </c>
      <c r="V8" s="22">
        <f t="shared" si="3"/>
        <v>1720.9</v>
      </c>
      <c r="W8" s="22">
        <f t="shared" si="3"/>
        <v>1789.6999999999998</v>
      </c>
      <c r="X8" s="22">
        <f t="shared" si="3"/>
        <v>1889.4</v>
      </c>
      <c r="Y8" s="22">
        <f t="shared" si="3"/>
        <v>1923.8</v>
      </c>
      <c r="Z8" s="22">
        <f t="shared" si="3"/>
        <v>1744.7</v>
      </c>
      <c r="AA8" s="22">
        <f t="shared" si="3"/>
        <v>1683.6062040000002</v>
      </c>
      <c r="AB8" s="22">
        <f t="shared" si="3"/>
        <v>1688.813396</v>
      </c>
      <c r="AC8" s="22">
        <f t="shared" si="3"/>
        <v>1814.454698</v>
      </c>
      <c r="AD8" s="22">
        <f t="shared" si="3"/>
        <v>1706.4294800000002</v>
      </c>
      <c r="AE8" s="22">
        <f t="shared" si="3"/>
        <v>1741.2092730000002</v>
      </c>
      <c r="AF8" s="22">
        <f t="shared" si="3"/>
        <v>1783.1143520000001</v>
      </c>
      <c r="AG8" s="22">
        <f t="shared" si="3"/>
        <v>1909.4558339999999</v>
      </c>
      <c r="AH8" s="22">
        <f t="shared" si="3"/>
        <v>1648.751743</v>
      </c>
      <c r="AI8" s="22">
        <f t="shared" si="3"/>
        <v>1236.954845</v>
      </c>
      <c r="AJ8" s="22">
        <f t="shared" si="3"/>
        <v>1537.7411090000001</v>
      </c>
      <c r="AK8" s="22">
        <f t="shared" si="3"/>
        <v>1751.3716209999998</v>
      </c>
      <c r="AL8" s="22">
        <f t="shared" si="3"/>
        <v>1533.873621</v>
      </c>
      <c r="AM8" s="22">
        <f t="shared" si="3"/>
        <v>1578.907813</v>
      </c>
      <c r="AN8" s="22">
        <f t="shared" si="3"/>
        <v>1718.602668</v>
      </c>
      <c r="AO8" s="22">
        <f t="shared" si="3"/>
        <v>1936.3950950000001</v>
      </c>
      <c r="AP8" s="22">
        <f t="shared" si="3"/>
        <v>1898</v>
      </c>
      <c r="AQ8" s="22">
        <f t="shared" ref="AQ8:AR8" si="4">AQ12+AQ16</f>
        <v>2092.7688550000003</v>
      </c>
      <c r="AR8" s="22">
        <f t="shared" si="4"/>
        <v>2113.8073509999999</v>
      </c>
      <c r="AS8" s="22">
        <f t="shared" ref="AS8:AT8" si="5">AS12+AS16</f>
        <v>2172.4515160000001</v>
      </c>
      <c r="AT8" s="22">
        <f t="shared" si="5"/>
        <v>1947.26774</v>
      </c>
      <c r="AU8" s="22">
        <f t="shared" ref="AU8" si="6">AU12+AU16</f>
        <v>1915.6878550000001</v>
      </c>
    </row>
    <row r="9" spans="1:47" ht="14.5" x14ac:dyDescent="0.3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47" ht="14.5" x14ac:dyDescent="0.3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122137.57884940002</v>
      </c>
      <c r="AU10" s="22">
        <v>120854.40946610001</v>
      </c>
    </row>
    <row r="11" spans="1:47" ht="14.5" x14ac:dyDescent="0.35">
      <c r="A11" s="24" t="s">
        <v>155</v>
      </c>
      <c r="B11" s="44">
        <f t="shared" ref="B11:AM11" si="7">B10/B7</f>
        <v>0.64163107329753</v>
      </c>
      <c r="C11" s="44">
        <f t="shared" si="7"/>
        <v>0.64360970155672137</v>
      </c>
      <c r="D11" s="44">
        <f t="shared" si="7"/>
        <v>0.6400619632794794</v>
      </c>
      <c r="E11" s="44">
        <f t="shared" si="7"/>
        <v>0.631996853873668</v>
      </c>
      <c r="F11" s="44">
        <f t="shared" si="7"/>
        <v>0.63600417938579423</v>
      </c>
      <c r="G11" s="44">
        <f t="shared" si="7"/>
        <v>0.63269511219833463</v>
      </c>
      <c r="H11" s="44">
        <f t="shared" si="7"/>
        <v>0.6250739834453759</v>
      </c>
      <c r="I11" s="44">
        <f t="shared" si="7"/>
        <v>0.60410209662716496</v>
      </c>
      <c r="J11" s="44">
        <f t="shared" si="7"/>
        <v>0.61150417314800876</v>
      </c>
      <c r="K11" s="44">
        <f t="shared" si="7"/>
        <v>0.60619285452137417</v>
      </c>
      <c r="L11" s="44">
        <f t="shared" si="7"/>
        <v>0.61018870855012819</v>
      </c>
      <c r="M11" s="44">
        <f t="shared" si="7"/>
        <v>0.59023546331871968</v>
      </c>
      <c r="N11" s="44">
        <f t="shared" si="7"/>
        <v>0.59652755277029212</v>
      </c>
      <c r="O11" s="44">
        <f t="shared" si="7"/>
        <v>0.59703310768092033</v>
      </c>
      <c r="P11" s="44">
        <f t="shared" si="7"/>
        <v>0.57972460296077299</v>
      </c>
      <c r="Q11" s="44">
        <f t="shared" si="7"/>
        <v>0.5690914383672413</v>
      </c>
      <c r="R11" s="44">
        <f t="shared" si="7"/>
        <v>0.57036771557594435</v>
      </c>
      <c r="S11" s="44">
        <f t="shared" si="7"/>
        <v>0.56777455937944921</v>
      </c>
      <c r="T11" s="44">
        <f t="shared" si="7"/>
        <v>0.56653404221220383</v>
      </c>
      <c r="U11" s="44">
        <f t="shared" si="7"/>
        <v>0.54893211073663339</v>
      </c>
      <c r="V11" s="44">
        <f t="shared" si="7"/>
        <v>0.55057313919884954</v>
      </c>
      <c r="W11" s="44">
        <f t="shared" si="7"/>
        <v>0.54785039177115002</v>
      </c>
      <c r="X11" s="44">
        <f t="shared" si="7"/>
        <v>0.54603742119692245</v>
      </c>
      <c r="Y11" s="44">
        <f t="shared" si="7"/>
        <v>0.5550320051720824</v>
      </c>
      <c r="Z11" s="44">
        <f t="shared" si="7"/>
        <v>0.57405127130300371</v>
      </c>
      <c r="AA11" s="44">
        <f t="shared" si="7"/>
        <v>0.58646561528523022</v>
      </c>
      <c r="AB11" s="44">
        <f t="shared" si="7"/>
        <v>0.58488593205460304</v>
      </c>
      <c r="AC11" s="44">
        <f t="shared" si="7"/>
        <v>0.58111339019418862</v>
      </c>
      <c r="AD11" s="44">
        <f t="shared" si="7"/>
        <v>0.5946849350557093</v>
      </c>
      <c r="AE11" s="44">
        <f t="shared" si="7"/>
        <v>0.60727614386230122</v>
      </c>
      <c r="AF11" s="44">
        <f t="shared" si="7"/>
        <v>0.61002220321353406</v>
      </c>
      <c r="AG11" s="44">
        <f t="shared" si="7"/>
        <v>0.59795778387070098</v>
      </c>
      <c r="AH11" s="44">
        <f t="shared" si="7"/>
        <v>0.59438179402354807</v>
      </c>
      <c r="AI11" s="44">
        <f t="shared" si="7"/>
        <v>0.55330725652321777</v>
      </c>
      <c r="AJ11" s="44">
        <f t="shared" si="7"/>
        <v>0.54774004637886042</v>
      </c>
      <c r="AK11" s="44">
        <f t="shared" si="7"/>
        <v>0.54395631107791564</v>
      </c>
      <c r="AL11" s="44">
        <f t="shared" si="7"/>
        <v>0.55502124645585271</v>
      </c>
      <c r="AM11" s="44">
        <f t="shared" si="7"/>
        <v>0.56194946812454616</v>
      </c>
      <c r="AN11" s="44">
        <f t="shared" ref="AN11:AR11" si="8">AN10/AN7</f>
        <v>0.57250822385422162</v>
      </c>
      <c r="AO11" s="44">
        <f t="shared" si="8"/>
        <v>0.58589230414963722</v>
      </c>
      <c r="AP11" s="44">
        <f t="shared" si="8"/>
        <v>0.59714968400132928</v>
      </c>
      <c r="AQ11" s="44">
        <f t="shared" si="8"/>
        <v>0.5923030842563376</v>
      </c>
      <c r="AR11" s="44">
        <f t="shared" si="8"/>
        <v>0.5927847654844649</v>
      </c>
      <c r="AS11" s="44">
        <f>AS10/AS7</f>
        <v>0.59087189238787396</v>
      </c>
      <c r="AT11" s="44">
        <f>AT10/AT7</f>
        <v>0.60755109873840552</v>
      </c>
      <c r="AU11" s="44">
        <f>AU10/AU7</f>
        <v>0.61713978952500592</v>
      </c>
    </row>
    <row r="12" spans="1:47" ht="14.5" x14ac:dyDescent="0.3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22">
        <v>831.35533299999997</v>
      </c>
      <c r="AU12" s="77">
        <v>832.05059500000004</v>
      </c>
    </row>
    <row r="13" spans="1:47" ht="14.5" x14ac:dyDescent="0.3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</row>
    <row r="14" spans="1:47" ht="14.5" x14ac:dyDescent="0.3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78895.024174480001</v>
      </c>
      <c r="AU14" s="22">
        <v>74975.468168459993</v>
      </c>
    </row>
    <row r="15" spans="1:47" ht="14.5" x14ac:dyDescent="0.35">
      <c r="A15" s="24" t="s">
        <v>155</v>
      </c>
      <c r="B15" s="44">
        <f t="shared" ref="B15:AM15" si="9">B14/B7</f>
        <v>0.35836892670246995</v>
      </c>
      <c r="C15" s="44">
        <f t="shared" si="9"/>
        <v>0.35639029844327857</v>
      </c>
      <c r="D15" s="44">
        <f t="shared" si="9"/>
        <v>0.35993803672052066</v>
      </c>
      <c r="E15" s="44">
        <f t="shared" si="9"/>
        <v>0.36800314612633195</v>
      </c>
      <c r="F15" s="44">
        <f t="shared" si="9"/>
        <v>0.36399582061420582</v>
      </c>
      <c r="G15" s="44">
        <f t="shared" si="9"/>
        <v>0.36730488780166531</v>
      </c>
      <c r="H15" s="44">
        <f t="shared" si="9"/>
        <v>0.3749260165546241</v>
      </c>
      <c r="I15" s="44">
        <f t="shared" si="9"/>
        <v>0.39589790337283498</v>
      </c>
      <c r="J15" s="44">
        <f t="shared" si="9"/>
        <v>0.38849582685199124</v>
      </c>
      <c r="K15" s="44">
        <f t="shared" si="9"/>
        <v>0.39380714547862578</v>
      </c>
      <c r="L15" s="44">
        <f t="shared" si="9"/>
        <v>0.38981129144987187</v>
      </c>
      <c r="M15" s="44">
        <f t="shared" si="9"/>
        <v>0.40976453668128038</v>
      </c>
      <c r="N15" s="44">
        <f t="shared" si="9"/>
        <v>0.40347244722970782</v>
      </c>
      <c r="O15" s="44">
        <f t="shared" si="9"/>
        <v>0.40296689231907973</v>
      </c>
      <c r="P15" s="44">
        <f t="shared" si="9"/>
        <v>0.42027539703922695</v>
      </c>
      <c r="Q15" s="44">
        <f t="shared" si="9"/>
        <v>0.4309085616327587</v>
      </c>
      <c r="R15" s="44">
        <f t="shared" si="9"/>
        <v>0.4296322844240556</v>
      </c>
      <c r="S15" s="44">
        <f t="shared" si="9"/>
        <v>0.43222544062055085</v>
      </c>
      <c r="T15" s="44">
        <f t="shared" si="9"/>
        <v>0.43346595778779623</v>
      </c>
      <c r="U15" s="44">
        <f t="shared" si="9"/>
        <v>0.45106788926336666</v>
      </c>
      <c r="V15" s="44">
        <f t="shared" si="9"/>
        <v>0.44942686080115041</v>
      </c>
      <c r="W15" s="44">
        <f t="shared" si="9"/>
        <v>0.45214960822884998</v>
      </c>
      <c r="X15" s="44">
        <f t="shared" si="9"/>
        <v>0.45396257880307761</v>
      </c>
      <c r="Y15" s="44">
        <f t="shared" si="9"/>
        <v>0.4449679948279176</v>
      </c>
      <c r="Z15" s="44">
        <f t="shared" si="9"/>
        <v>0.42594872869699629</v>
      </c>
      <c r="AA15" s="44">
        <f t="shared" si="9"/>
        <v>0.41353438471476983</v>
      </c>
      <c r="AB15" s="44">
        <f t="shared" si="9"/>
        <v>0.41511406794539701</v>
      </c>
      <c r="AC15" s="44">
        <f t="shared" si="9"/>
        <v>0.41888660980581138</v>
      </c>
      <c r="AD15" s="44">
        <f t="shared" si="9"/>
        <v>0.40531506494429065</v>
      </c>
      <c r="AE15" s="44">
        <f t="shared" si="9"/>
        <v>0.39272385613769872</v>
      </c>
      <c r="AF15" s="44">
        <f t="shared" si="9"/>
        <v>0.38997779678646599</v>
      </c>
      <c r="AG15" s="44">
        <f t="shared" si="9"/>
        <v>0.40204221612929902</v>
      </c>
      <c r="AH15" s="44">
        <f t="shared" si="9"/>
        <v>0.40561820597645198</v>
      </c>
      <c r="AI15" s="44">
        <f t="shared" si="9"/>
        <v>0.44669274347678223</v>
      </c>
      <c r="AJ15" s="44">
        <f t="shared" si="9"/>
        <v>0.45225995362113963</v>
      </c>
      <c r="AK15" s="44">
        <f t="shared" si="9"/>
        <v>0.45604368892208436</v>
      </c>
      <c r="AL15" s="44">
        <f t="shared" si="9"/>
        <v>0.44497875354414718</v>
      </c>
      <c r="AM15" s="44">
        <f t="shared" si="9"/>
        <v>0.43805053187545384</v>
      </c>
      <c r="AN15" s="44">
        <f t="shared" ref="AN15:AT15" si="10">AN14/AN7</f>
        <v>0.42749177614577838</v>
      </c>
      <c r="AO15" s="44">
        <f t="shared" si="10"/>
        <v>0.41410769585036267</v>
      </c>
      <c r="AP15" s="44">
        <f t="shared" si="10"/>
        <v>0.40285031599867066</v>
      </c>
      <c r="AQ15" s="44">
        <f t="shared" si="10"/>
        <v>0.40769691574366229</v>
      </c>
      <c r="AR15" s="44">
        <f t="shared" si="10"/>
        <v>0.40721523451553504</v>
      </c>
      <c r="AS15" s="44">
        <f t="shared" si="10"/>
        <v>0.40912810761212609</v>
      </c>
      <c r="AT15" s="44">
        <f t="shared" si="10"/>
        <v>0.39244890126159443</v>
      </c>
      <c r="AU15" s="44">
        <f t="shared" ref="AU15" si="11">AU14/AU7</f>
        <v>0.38286021047499419</v>
      </c>
    </row>
    <row r="16" spans="1:47" ht="14.5" x14ac:dyDescent="0.3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1115.912407</v>
      </c>
      <c r="AU16" s="22">
        <v>1083.63726</v>
      </c>
    </row>
    <row r="17" spans="1:47" ht="14.5" x14ac:dyDescent="0.3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7" ht="14.5" x14ac:dyDescent="0.3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  <c r="AU18" s="45">
        <f>('DRE Cielo Brasil COSIF'!W8)/AU7</f>
        <v>8.3490834991537359E-3</v>
      </c>
    </row>
    <row r="19" spans="1:47" ht="14.5" x14ac:dyDescent="0.3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  <c r="AU19" s="14">
        <v>957.99099999999999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J19"/>
  <sheetViews>
    <sheetView showGridLines="0" zoomScaleNormal="100" workbookViewId="0">
      <pane xSplit="1" ySplit="5" topLeftCell="U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4296875" defaultRowHeight="15" customHeight="1" x14ac:dyDescent="0.35"/>
  <cols>
    <col min="1" max="1" width="37" bestFit="1" customWidth="1"/>
    <col min="2" max="3" width="7.54296875" bestFit="1" customWidth="1"/>
    <col min="4" max="4" width="6" bestFit="1" customWidth="1"/>
    <col min="5" max="8" width="7.54296875" bestFit="1" customWidth="1"/>
    <col min="9" max="11" width="7.26953125" bestFit="1" customWidth="1"/>
    <col min="12" max="12" width="7" bestFit="1" customWidth="1"/>
    <col min="13" max="14" width="7.54296875" bestFit="1" customWidth="1"/>
    <col min="15" max="15" width="7.26953125" bestFit="1" customWidth="1"/>
    <col min="16" max="17" width="7.54296875" bestFit="1" customWidth="1"/>
    <col min="18" max="18" width="7.26953125" bestFit="1" customWidth="1"/>
    <col min="19" max="19" width="7" bestFit="1" customWidth="1"/>
    <col min="20" max="20" width="7.26953125" bestFit="1" customWidth="1"/>
    <col min="21" max="23" width="7.54296875" bestFit="1" customWidth="1"/>
    <col min="24" max="24" width="7" bestFit="1" customWidth="1"/>
    <col min="25" max="26" width="7.26953125" bestFit="1" customWidth="1"/>
    <col min="27" max="28" width="7.54296875" bestFit="1" customWidth="1"/>
    <col min="29" max="29" width="8.453125" bestFit="1" customWidth="1"/>
    <col min="30" max="30" width="7.26953125" bestFit="1" customWidth="1"/>
    <col min="31" max="31" width="7.54296875" bestFit="1" customWidth="1"/>
    <col min="32" max="32" width="8.1796875" bestFit="1" customWidth="1"/>
    <col min="33" max="35" width="8.453125" customWidth="1"/>
  </cols>
  <sheetData>
    <row r="1" spans="1:36" ht="37.5" customHeight="1" x14ac:dyDescent="0.3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6" ht="14.5" hidden="1" customHeight="1" x14ac:dyDescent="0.35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6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6" ht="14.5" customHeight="1" x14ac:dyDescent="0.3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  <c r="AI5" s="5" t="s">
        <v>209</v>
      </c>
    </row>
    <row r="6" spans="1:36" ht="14.5" customHeight="1" x14ac:dyDescent="0.3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>SUM(AH7:AH8)</f>
        <v>98366.819776749995</v>
      </c>
      <c r="AI6" s="14">
        <f>SUM(AI7:AI8)</f>
        <v>100403.9</v>
      </c>
      <c r="AJ6" s="23"/>
    </row>
    <row r="7" spans="1:36" ht="14.5" customHeight="1" x14ac:dyDescent="0.3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2">
        <v>59588.5</v>
      </c>
      <c r="AJ7" s="23"/>
    </row>
    <row r="8" spans="1:36" ht="14.5" customHeight="1" x14ac:dyDescent="0.3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2">
        <v>40815.4</v>
      </c>
      <c r="AJ8" s="23"/>
    </row>
    <row r="9" spans="1:36" ht="14.5" customHeight="1" x14ac:dyDescent="0.3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  <c r="AI9" s="14">
        <v>1007.0999999999999</v>
      </c>
    </row>
    <row r="10" spans="1:36" ht="14.5" customHeight="1" x14ac:dyDescent="0.3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17">
        <v>-347.9</v>
      </c>
      <c r="AJ10" s="23"/>
    </row>
    <row r="11" spans="1:36" ht="14.5" customHeight="1" x14ac:dyDescent="0.3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  <c r="AI11" s="22">
        <v>-96.560971469999998</v>
      </c>
    </row>
    <row r="12" spans="1:36" ht="14.5" customHeight="1" x14ac:dyDescent="0.3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  <c r="AI12" s="14">
        <v>562.59999999999991</v>
      </c>
    </row>
    <row r="13" spans="1:36" ht="14.5" customHeight="1" x14ac:dyDescent="0.3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  <c r="AI13" s="17">
        <v>27</v>
      </c>
    </row>
    <row r="14" spans="1:36" ht="14.5" customHeight="1" x14ac:dyDescent="0.3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2">
        <v>-201.20000000000002</v>
      </c>
      <c r="AJ14" s="23"/>
    </row>
    <row r="15" spans="1:36" ht="14.5" customHeight="1" x14ac:dyDescent="0.3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  <c r="AI15" s="14">
        <v>388.39999999999975</v>
      </c>
    </row>
    <row r="16" spans="1:36" ht="14.5" customHeight="1" x14ac:dyDescent="0.3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  <c r="AI16" s="14">
        <v>271.89999999999998</v>
      </c>
    </row>
    <row r="17" spans="13:32" ht="15" customHeight="1" x14ac:dyDescent="0.3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3:32" ht="15" customHeight="1" x14ac:dyDescent="0.35">
      <c r="X18" s="60"/>
      <c r="Y18" s="60"/>
      <c r="Z18" s="60"/>
      <c r="AA18" s="60"/>
      <c r="AB18" s="60"/>
      <c r="AC18" s="60"/>
      <c r="AD18" s="60"/>
      <c r="AE18" s="60"/>
      <c r="AF18" s="60"/>
    </row>
    <row r="19" spans="13:32" ht="15" customHeight="1" x14ac:dyDescent="0.35"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</sheetData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T65"/>
  <sheetViews>
    <sheetView showGridLines="0" zoomScaleNormal="100" workbookViewId="0">
      <pane xSplit="1" ySplit="5" topLeftCell="K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35"/>
  <cols>
    <col min="1" max="1" width="50.7265625" bestFit="1" customWidth="1"/>
    <col min="2" max="13" width="7.453125" bestFit="1" customWidth="1"/>
    <col min="14" max="14" width="8.26953125" bestFit="1" customWidth="1"/>
    <col min="15" max="15" width="7.453125" bestFit="1" customWidth="1"/>
    <col min="16" max="17" width="8.26953125" bestFit="1" customWidth="1"/>
    <col min="18" max="18" width="9" bestFit="1" customWidth="1"/>
    <col min="19" max="20" width="9" customWidth="1"/>
  </cols>
  <sheetData>
    <row r="1" spans="1:20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4.5" customHeight="1" x14ac:dyDescent="0.35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ht="14.5" hidden="1" customHeight="1" x14ac:dyDescent="0.35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ht="14.5" hidden="1" customHeight="1" x14ac:dyDescent="0.35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0" ht="14.5" customHeight="1" x14ac:dyDescent="0.3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  <c r="T5" s="5" t="s">
        <v>209</v>
      </c>
    </row>
    <row r="6" spans="1:20" ht="14.5" x14ac:dyDescent="0.3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4.5" x14ac:dyDescent="0.3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14.5" x14ac:dyDescent="0.3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17">
        <v>951.89599999999996</v>
      </c>
    </row>
    <row r="9" spans="1:20" ht="14.5" x14ac:dyDescent="0.3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22">
        <v>2410.1350000000002</v>
      </c>
    </row>
    <row r="10" spans="1:20" ht="14.5" x14ac:dyDescent="0.3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22">
        <v>79568.659</v>
      </c>
    </row>
    <row r="11" spans="1:20" ht="14.5" x14ac:dyDescent="0.3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22">
        <v>812.49900000000002</v>
      </c>
    </row>
    <row r="12" spans="1:20" ht="14.5" x14ac:dyDescent="0.3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7">
        <v>0</v>
      </c>
    </row>
    <row r="13" spans="1:20" ht="14.5" x14ac:dyDescent="0.3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22">
        <v>898.72400000000005</v>
      </c>
    </row>
    <row r="14" spans="1:20" ht="14.5" x14ac:dyDescent="0.3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22">
        <v>187.779</v>
      </c>
    </row>
    <row r="15" spans="1:20" ht="14.5" x14ac:dyDescent="0.3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22">
        <v>-200.83799999999999</v>
      </c>
    </row>
    <row r="16" spans="1:20" ht="14.5" x14ac:dyDescent="0.3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22">
        <v>115.96899999999999</v>
      </c>
    </row>
    <row r="17" spans="1:20" ht="14.5" x14ac:dyDescent="0.3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17">
        <v>84744.823000000004</v>
      </c>
    </row>
    <row r="18" spans="1:20" ht="14.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ht="14.5" x14ac:dyDescent="0.3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  <c r="T19" s="22"/>
    </row>
    <row r="20" spans="1:20" ht="14.5" x14ac:dyDescent="0.3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14.5" x14ac:dyDescent="0.3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4.5" x14ac:dyDescent="0.3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  <c r="T22" s="22">
        <v>292.125</v>
      </c>
    </row>
    <row r="23" spans="1:20" ht="14.5" x14ac:dyDescent="0.3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  <c r="T23" s="22">
        <v>66.731999999999999</v>
      </c>
    </row>
    <row r="24" spans="1:20" ht="14.5" x14ac:dyDescent="0.3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  <c r="T24" s="22">
        <v>1169.1849999999999</v>
      </c>
    </row>
    <row r="25" spans="1:20" ht="14.5" x14ac:dyDescent="0.3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  <c r="T25" s="22">
        <v>23.7</v>
      </c>
    </row>
    <row r="26" spans="1:20" ht="14.5" x14ac:dyDescent="0.3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</row>
    <row r="27" spans="1:20" ht="14.5" x14ac:dyDescent="0.3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</row>
    <row r="28" spans="1:20" ht="14.5" x14ac:dyDescent="0.3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  <c r="T28" s="22">
        <v>876.11599999999999</v>
      </c>
    </row>
    <row r="29" spans="1:20" ht="14.5" x14ac:dyDescent="0.3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  <c r="T29" s="22">
        <v>8889.7540000000008</v>
      </c>
    </row>
    <row r="30" spans="1:20" ht="14.5" x14ac:dyDescent="0.3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  <c r="T30" s="17">
        <v>11317.611999999999</v>
      </c>
    </row>
    <row r="31" spans="1:20" ht="14.5" x14ac:dyDescent="0.3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  <c r="T31" s="17">
        <v>96062.434999999998</v>
      </c>
    </row>
    <row r="32" spans="1:20" ht="14.5" x14ac:dyDescent="0.3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ht="14.5" x14ac:dyDescent="0.3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5" x14ac:dyDescent="0.3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  <c r="T34" s="22">
        <v>4389.5240000000003</v>
      </c>
    </row>
    <row r="35" spans="1:20" ht="14.5" x14ac:dyDescent="0.3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  <c r="T35" s="22"/>
    </row>
    <row r="36" spans="1:20" ht="14.5" x14ac:dyDescent="0.3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  <c r="T36" s="17">
        <v>66387.406000000003</v>
      </c>
    </row>
    <row r="37" spans="1:20" ht="14.5" x14ac:dyDescent="0.3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  <c r="T37" s="22">
        <v>284.06</v>
      </c>
    </row>
    <row r="38" spans="1:20" ht="14.5" x14ac:dyDescent="0.3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  <c r="T38" s="22">
        <v>420.63</v>
      </c>
    </row>
    <row r="39" spans="1:20" ht="14.5" x14ac:dyDescent="0.3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  <c r="T39" s="22">
        <v>64512.622000000003</v>
      </c>
    </row>
    <row r="40" spans="1:20" ht="14.5" x14ac:dyDescent="0.3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  <c r="T40" s="67">
        <v>0</v>
      </c>
    </row>
    <row r="41" spans="1:20" ht="14.5" x14ac:dyDescent="0.3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  <c r="T41" s="67">
        <v>521.56299999999999</v>
      </c>
    </row>
    <row r="42" spans="1:20" ht="14.5" x14ac:dyDescent="0.3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  <c r="T42" s="22">
        <v>648.53099999999995</v>
      </c>
    </row>
    <row r="43" spans="1:20" ht="14.5" x14ac:dyDescent="0.3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  <c r="T43" s="17">
        <v>70776.929999999993</v>
      </c>
    </row>
    <row r="44" spans="1:20" ht="14.5" x14ac:dyDescent="0.3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5" x14ac:dyDescent="0.3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  <c r="T45" s="22">
        <v>3009.165</v>
      </c>
    </row>
    <row r="46" spans="1:20" ht="14.5" x14ac:dyDescent="0.3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  <c r="T46" s="17">
        <v>406.36</v>
      </c>
    </row>
    <row r="47" spans="1:20" ht="14.5" x14ac:dyDescent="0.3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  <c r="T47" s="67">
        <v>0</v>
      </c>
    </row>
    <row r="48" spans="1:20" ht="14.5" x14ac:dyDescent="0.3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  <c r="T48" s="67">
        <v>326.024</v>
      </c>
    </row>
    <row r="49" spans="1:20" ht="14.5" x14ac:dyDescent="0.3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</row>
    <row r="50" spans="1:20" ht="14.5" x14ac:dyDescent="0.3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  <c r="T50" s="22">
        <v>0</v>
      </c>
    </row>
    <row r="51" spans="1:20" ht="14.5" x14ac:dyDescent="0.3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  <c r="T51" s="22">
        <v>80.335999999999999</v>
      </c>
    </row>
    <row r="52" spans="1:20" ht="14.5" x14ac:dyDescent="0.3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  <c r="T52" s="17">
        <v>3415.5250000000001</v>
      </c>
    </row>
    <row r="53" spans="1:20" ht="14.5" x14ac:dyDescent="0.3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5" x14ac:dyDescent="0.3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  <c r="T54" s="22">
        <v>5700</v>
      </c>
    </row>
    <row r="55" spans="1:20" ht="14.5" x14ac:dyDescent="0.3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  <c r="T55" s="22">
        <v>60.558999999999997</v>
      </c>
    </row>
    <row r="56" spans="1:20" ht="14.5" x14ac:dyDescent="0.3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  <c r="T56" s="22">
        <v>6191.47</v>
      </c>
    </row>
    <row r="57" spans="1:20" ht="14.5" x14ac:dyDescent="0.3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  <c r="T57" s="22">
        <v>-164.36099999999999</v>
      </c>
    </row>
    <row r="58" spans="1:20" ht="14.5" x14ac:dyDescent="0.3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  <c r="T58" s="22">
        <v>-112.125</v>
      </c>
    </row>
    <row r="59" spans="1:20" ht="14.5" x14ac:dyDescent="0.3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4.5" x14ac:dyDescent="0.3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  <c r="T60" s="22">
        <v>11675.543</v>
      </c>
    </row>
    <row r="61" spans="1:20" ht="14.5" x14ac:dyDescent="0.3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  <c r="T61" s="22">
        <v>10194.437</v>
      </c>
    </row>
    <row r="62" spans="1:20" ht="14.5" x14ac:dyDescent="0.3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  <c r="T62" s="17">
        <v>21869.98</v>
      </c>
    </row>
    <row r="63" spans="1:20" ht="14.5" x14ac:dyDescent="0.3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  <c r="T63" s="17">
        <v>96062.434999999998</v>
      </c>
    </row>
    <row r="65" spans="1:1" ht="14.5" x14ac:dyDescent="0.35">
      <c r="A65" s="39" t="s">
        <v>147</v>
      </c>
    </row>
  </sheetData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Y43"/>
  <sheetViews>
    <sheetView showGridLines="0" zoomScaleNormal="100" workbookViewId="0">
      <pane xSplit="1" ySplit="5" topLeftCell="B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35"/>
  <cols>
    <col min="1" max="1" width="45.7265625" customWidth="1"/>
    <col min="2" max="16" width="5.7265625" customWidth="1"/>
    <col min="17" max="17" width="6.54296875" bestFit="1" customWidth="1"/>
    <col min="18" max="23" width="7" bestFit="1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14.5" customHeight="1" x14ac:dyDescent="0.35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4.5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5" ht="14.5" customHeight="1" x14ac:dyDescent="0.3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5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Y6" s="23"/>
    </row>
    <row r="7" spans="1:25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Y7" s="23"/>
    </row>
    <row r="8" spans="1:25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Y8" s="23"/>
    </row>
    <row r="9" spans="1:25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W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si="0"/>
        <v>-1396</v>
      </c>
      <c r="Y9" s="23"/>
    </row>
    <row r="10" spans="1:25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Y10" s="23"/>
    </row>
    <row r="11" spans="1:25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Y11" s="23"/>
    </row>
    <row r="12" spans="1:25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1">R8+R9</f>
        <v>913.89999999999986</v>
      </c>
      <c r="S12" s="14">
        <f t="shared" si="1"/>
        <v>1074.7000000000003</v>
      </c>
      <c r="T12" s="14">
        <f t="shared" si="1"/>
        <v>1168.9000000000003</v>
      </c>
      <c r="U12" s="14">
        <f t="shared" si="1"/>
        <v>1267</v>
      </c>
      <c r="V12" s="14">
        <f t="shared" si="1"/>
        <v>1160.8999999999996</v>
      </c>
      <c r="W12" s="14">
        <f t="shared" si="1"/>
        <v>1246</v>
      </c>
      <c r="Y12" s="23"/>
    </row>
    <row r="13" spans="1:25" ht="14.5" x14ac:dyDescent="0.35">
      <c r="A13" s="16" t="s">
        <v>52</v>
      </c>
      <c r="B13" s="17">
        <f t="shared" ref="B13:S13" si="2">SUM(B14:B17)</f>
        <v>-333.56580208392114</v>
      </c>
      <c r="C13" s="17">
        <f t="shared" si="2"/>
        <v>-428.30000000000007</v>
      </c>
      <c r="D13" s="17">
        <f t="shared" si="2"/>
        <v>-416.3</v>
      </c>
      <c r="E13" s="17">
        <f t="shared" si="2"/>
        <v>-509.29999999999995</v>
      </c>
      <c r="F13" s="17">
        <f t="shared" si="2"/>
        <v>-484</v>
      </c>
      <c r="G13" s="17">
        <f t="shared" si="2"/>
        <v>-524.9</v>
      </c>
      <c r="H13" s="17">
        <f t="shared" si="2"/>
        <v>-500.1</v>
      </c>
      <c r="I13" s="17">
        <f t="shared" si="2"/>
        <v>-589.6</v>
      </c>
      <c r="J13" s="17">
        <f t="shared" si="2"/>
        <v>-500.59999999999997</v>
      </c>
      <c r="K13" s="17">
        <f t="shared" si="2"/>
        <v>-611.20000000000005</v>
      </c>
      <c r="L13" s="17">
        <f t="shared" si="2"/>
        <v>-616.29999999999995</v>
      </c>
      <c r="M13" s="17">
        <f t="shared" si="2"/>
        <v>-503.20000000000005</v>
      </c>
      <c r="N13" s="17">
        <f t="shared" si="2"/>
        <v>-357.8</v>
      </c>
      <c r="O13" s="17">
        <f t="shared" si="2"/>
        <v>-478</v>
      </c>
      <c r="P13" s="17">
        <f t="shared" si="2"/>
        <v>-442.40000000000003</v>
      </c>
      <c r="Q13" s="17">
        <f t="shared" si="2"/>
        <v>-507.09999999999997</v>
      </c>
      <c r="R13" s="17">
        <f t="shared" si="2"/>
        <v>-462.9</v>
      </c>
      <c r="S13" s="17">
        <f t="shared" si="2"/>
        <v>-129.19999999999999</v>
      </c>
      <c r="T13" s="17">
        <f t="shared" ref="T13:V13" si="3">SUM(T14:T17)</f>
        <v>-393.59999999999997</v>
      </c>
      <c r="U13" s="17">
        <f t="shared" si="3"/>
        <v>-586.1</v>
      </c>
      <c r="V13" s="17">
        <f t="shared" si="3"/>
        <v>-399.40000000000003</v>
      </c>
      <c r="W13" s="17">
        <f t="shared" ref="W13" si="4">SUM(W14:W17)</f>
        <v>-44.499999999999943</v>
      </c>
      <c r="Y13" s="23"/>
    </row>
    <row r="14" spans="1:25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  <c r="W14" s="10">
        <v>-301.39999999999998</v>
      </c>
      <c r="Y14" s="23"/>
    </row>
    <row r="15" spans="1:25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Y15" s="23"/>
    </row>
    <row r="16" spans="1:25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Y16" s="23"/>
    </row>
    <row r="17" spans="1:25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  <c r="W17" s="10">
        <v>383.8</v>
      </c>
      <c r="Y17" s="23"/>
    </row>
    <row r="18" spans="1:25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Y18" s="23"/>
    </row>
    <row r="19" spans="1:25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Y19" s="23"/>
    </row>
    <row r="20" spans="1:25" ht="14.5" x14ac:dyDescent="0.3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5">O13+O18+O9</f>
        <v>-2491.6999999999998</v>
      </c>
      <c r="P20" s="12">
        <f t="shared" si="5"/>
        <v>-2595.1999999999998</v>
      </c>
      <c r="Q20" s="12">
        <f t="shared" si="5"/>
        <v>-2625.8999999999996</v>
      </c>
      <c r="R20" s="61">
        <f t="shared" si="5"/>
        <v>-2315.9</v>
      </c>
      <c r="S20" s="12">
        <f t="shared" si="5"/>
        <v>-1597.1</v>
      </c>
      <c r="T20" s="12">
        <f t="shared" si="5"/>
        <v>-1863.6999999999998</v>
      </c>
      <c r="U20" s="12">
        <f t="shared" si="5"/>
        <v>-2075.3000000000002</v>
      </c>
      <c r="V20" s="12">
        <f t="shared" si="5"/>
        <v>-1810.5</v>
      </c>
      <c r="W20" s="12">
        <f t="shared" ref="W20" si="6">W13+W18+W9</f>
        <v>-1442.7</v>
      </c>
      <c r="Y20" s="23"/>
    </row>
    <row r="21" spans="1:25" ht="14.5" x14ac:dyDescent="0.35">
      <c r="A21" s="13" t="s">
        <v>55</v>
      </c>
      <c r="B21" s="14">
        <f t="shared" ref="B21:S21" si="7">B8+B20+B19</f>
        <v>1003.9674547936255</v>
      </c>
      <c r="C21" s="14">
        <f t="shared" si="7"/>
        <v>910.29999999999984</v>
      </c>
      <c r="D21" s="14">
        <f t="shared" si="7"/>
        <v>912.5999999999998</v>
      </c>
      <c r="E21" s="14">
        <f t="shared" si="7"/>
        <v>852.60000000000014</v>
      </c>
      <c r="F21" s="14">
        <f t="shared" si="7"/>
        <v>592.69999999999982</v>
      </c>
      <c r="G21" s="14">
        <f t="shared" si="7"/>
        <v>519.60000000000014</v>
      </c>
      <c r="H21" s="14">
        <f t="shared" si="7"/>
        <v>440.10000000000019</v>
      </c>
      <c r="I21" s="14">
        <f t="shared" si="7"/>
        <v>354.4000000000002</v>
      </c>
      <c r="J21" s="14">
        <f t="shared" si="7"/>
        <v>256.69999999999948</v>
      </c>
      <c r="K21" s="14">
        <f t="shared" si="7"/>
        <v>-78.800000000000637</v>
      </c>
      <c r="L21" s="14">
        <f t="shared" si="7"/>
        <v>179.7</v>
      </c>
      <c r="M21" s="14">
        <f t="shared" si="7"/>
        <v>472.10000000000025</v>
      </c>
      <c r="N21" s="14">
        <f t="shared" si="7"/>
        <v>325.99999999999972</v>
      </c>
      <c r="O21" s="14">
        <f t="shared" si="7"/>
        <v>320.10000000000036</v>
      </c>
      <c r="P21" s="14">
        <f t="shared" si="7"/>
        <v>414.30000000000018</v>
      </c>
      <c r="Q21" s="14">
        <f t="shared" si="7"/>
        <v>515.60000000000036</v>
      </c>
      <c r="R21" s="14">
        <f t="shared" si="7"/>
        <v>446.29999999999973</v>
      </c>
      <c r="S21" s="14">
        <f t="shared" si="7"/>
        <v>943.10000000000036</v>
      </c>
      <c r="T21" s="14">
        <f t="shared" ref="T21:V21" si="8">T8+T20+T19</f>
        <v>773.00000000000045</v>
      </c>
      <c r="U21" s="14">
        <f t="shared" si="8"/>
        <v>678.69999999999982</v>
      </c>
      <c r="V21" s="14">
        <f t="shared" si="8"/>
        <v>759.29999999999973</v>
      </c>
      <c r="W21" s="14">
        <f t="shared" ref="W21" si="9">W8+W20+W19</f>
        <v>1199.3</v>
      </c>
      <c r="Y21" s="23"/>
    </row>
    <row r="22" spans="1:25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  <c r="W22" s="10">
        <v>1430.6</v>
      </c>
      <c r="Y22" s="23"/>
    </row>
    <row r="23" spans="1:25" ht="14.5" x14ac:dyDescent="0.35">
      <c r="A23" s="9" t="s">
        <v>56</v>
      </c>
      <c r="B23" s="38">
        <f t="shared" ref="B23:Q23" si="10">B22/B8</f>
        <v>0.44628089153910994</v>
      </c>
      <c r="C23" s="38">
        <f t="shared" si="10"/>
        <v>0.39189696990400702</v>
      </c>
      <c r="D23" s="38">
        <f t="shared" si="10"/>
        <v>0.38919083144853667</v>
      </c>
      <c r="E23" s="38">
        <f t="shared" si="10"/>
        <v>0.36342807809802108</v>
      </c>
      <c r="F23" s="38">
        <f t="shared" si="10"/>
        <v>0.29861937204859235</v>
      </c>
      <c r="G23" s="38">
        <f t="shared" si="10"/>
        <v>0.27774802756060119</v>
      </c>
      <c r="H23" s="38">
        <f t="shared" si="10"/>
        <v>0.25833630846126382</v>
      </c>
      <c r="I23" s="38">
        <f t="shared" si="10"/>
        <v>0.22236029016657716</v>
      </c>
      <c r="J23" s="38">
        <f t="shared" si="10"/>
        <v>0.20269172348016537</v>
      </c>
      <c r="K23" s="38">
        <f t="shared" si="10"/>
        <v>9.6404228398840858E-2</v>
      </c>
      <c r="L23" s="38">
        <f t="shared" si="10"/>
        <v>0.16652789342214822</v>
      </c>
      <c r="M23" s="38">
        <f t="shared" si="10"/>
        <v>0.25414364640883974</v>
      </c>
      <c r="N23" s="38">
        <f t="shared" si="10"/>
        <v>0.22533607580988763</v>
      </c>
      <c r="O23" s="38">
        <f t="shared" si="10"/>
        <v>0.20655807667686177</v>
      </c>
      <c r="P23" s="38">
        <f t="shared" si="10"/>
        <v>0.2302043528825386</v>
      </c>
      <c r="Q23" s="38">
        <f t="shared" si="10"/>
        <v>0.2513130670062072</v>
      </c>
      <c r="R23" s="38">
        <v>0.25800000000000001</v>
      </c>
      <c r="S23" s="38">
        <v>0.46579009526808901</v>
      </c>
      <c r="T23" s="38">
        <f>T22/T8</f>
        <v>0.38157545416619271</v>
      </c>
      <c r="U23" s="38">
        <f>U22/U8</f>
        <v>0.33213507625272332</v>
      </c>
      <c r="V23" s="38">
        <f>V22/V8</f>
        <v>0.38695618336057286</v>
      </c>
      <c r="W23" s="38">
        <f>W22/W8</f>
        <v>0.54148372445117332</v>
      </c>
      <c r="Y23" s="23"/>
    </row>
    <row r="24" spans="1:25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W24" si="11">SUM(R25:R28)</f>
        <v>-83.199999999999989</v>
      </c>
      <c r="S24" s="17">
        <f t="shared" si="11"/>
        <v>-99.8</v>
      </c>
      <c r="T24" s="17">
        <f t="shared" si="11"/>
        <v>-104.4</v>
      </c>
      <c r="U24" s="17">
        <f t="shared" si="11"/>
        <v>-96.999999999999957</v>
      </c>
      <c r="V24" s="17">
        <f t="shared" si="11"/>
        <v>-70.599999999999952</v>
      </c>
      <c r="W24" s="17">
        <f t="shared" si="11"/>
        <v>-49.300000000000068</v>
      </c>
      <c r="Y24" s="23"/>
    </row>
    <row r="25" spans="1:25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Y25" s="23"/>
    </row>
    <row r="26" spans="1:25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Y26" s="23"/>
    </row>
    <row r="27" spans="1:25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Y27" s="23"/>
    </row>
    <row r="28" spans="1:25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Y28" s="23"/>
    </row>
    <row r="29" spans="1:25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 t="shared" ref="R29:W29" si="12">R21+R24</f>
        <v>363.09999999999974</v>
      </c>
      <c r="S29" s="14">
        <f t="shared" si="12"/>
        <v>843.30000000000041</v>
      </c>
      <c r="T29" s="14">
        <f t="shared" si="12"/>
        <v>668.60000000000048</v>
      </c>
      <c r="U29" s="14">
        <f t="shared" si="12"/>
        <v>581.69999999999982</v>
      </c>
      <c r="V29" s="14">
        <f t="shared" si="12"/>
        <v>688.69999999999982</v>
      </c>
      <c r="W29" s="14">
        <f t="shared" si="12"/>
        <v>1150</v>
      </c>
      <c r="Y29" s="23"/>
    </row>
    <row r="30" spans="1:25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 t="shared" ref="R30:W30" si="13">SUM(R31:R32)</f>
        <v>-115.2</v>
      </c>
      <c r="S30" s="17">
        <f t="shared" si="13"/>
        <v>-134.60000000000002</v>
      </c>
      <c r="T30" s="17">
        <f t="shared" si="13"/>
        <v>-169</v>
      </c>
      <c r="U30" s="17">
        <f t="shared" si="13"/>
        <v>-165.10000000000002</v>
      </c>
      <c r="V30" s="17">
        <f t="shared" si="13"/>
        <v>-163.30000000000001</v>
      </c>
      <c r="W30" s="17">
        <f t="shared" si="13"/>
        <v>-325</v>
      </c>
      <c r="Y30" s="23"/>
    </row>
    <row r="31" spans="1:25" ht="14.5" x14ac:dyDescent="0.3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  <c r="W31" s="10">
        <v>-110.6</v>
      </c>
      <c r="Y31" s="23"/>
    </row>
    <row r="32" spans="1:25" ht="14.5" x14ac:dyDescent="0.3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  <c r="W32" s="10">
        <v>-214.4</v>
      </c>
      <c r="Y32" s="23"/>
    </row>
    <row r="33" spans="1:25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 t="shared" ref="R33:W33" si="14">R29+R30</f>
        <v>247.89999999999975</v>
      </c>
      <c r="S33" s="14">
        <f t="shared" si="14"/>
        <v>708.70000000000039</v>
      </c>
      <c r="T33" s="14">
        <f t="shared" si="14"/>
        <v>499.60000000000048</v>
      </c>
      <c r="U33" s="14">
        <f t="shared" si="14"/>
        <v>416.5999999999998</v>
      </c>
      <c r="V33" s="14">
        <f t="shared" si="14"/>
        <v>525.39999999999986</v>
      </c>
      <c r="W33" s="14">
        <f t="shared" si="14"/>
        <v>825</v>
      </c>
      <c r="Y33" s="23"/>
    </row>
    <row r="34" spans="1:25" ht="14.5" x14ac:dyDescent="0.35">
      <c r="A34" s="9" t="s">
        <v>61</v>
      </c>
      <c r="B34" s="38">
        <f t="shared" ref="B34:Q34" si="15">B33/B8</f>
        <v>0.37548011075087068</v>
      </c>
      <c r="C34" s="38">
        <f t="shared" si="15"/>
        <v>0.23871827281112284</v>
      </c>
      <c r="D34" s="38">
        <f t="shared" si="15"/>
        <v>0.26989163825405937</v>
      </c>
      <c r="E34" s="38">
        <f t="shared" si="15"/>
        <v>0.27022180900517995</v>
      </c>
      <c r="F34" s="38">
        <f t="shared" si="15"/>
        <v>0.21105944270213764</v>
      </c>
      <c r="G34" s="38">
        <f t="shared" si="15"/>
        <v>0.17057584520367006</v>
      </c>
      <c r="H34" s="38">
        <f t="shared" si="15"/>
        <v>0.14391288825419493</v>
      </c>
      <c r="I34" s="38">
        <f t="shared" si="15"/>
        <v>9.6285599140247147E-2</v>
      </c>
      <c r="J34" s="38">
        <f t="shared" si="15"/>
        <v>7.1567346073686755E-2</v>
      </c>
      <c r="K34" s="38">
        <f t="shared" si="15"/>
        <v>-2.4039835108771071E-2</v>
      </c>
      <c r="L34" s="38">
        <f t="shared" si="15"/>
        <v>4.3366638912017759E-2</v>
      </c>
      <c r="M34" s="38">
        <f t="shared" si="15"/>
        <v>0.1200251430839978</v>
      </c>
      <c r="N34" s="38">
        <f t="shared" si="15"/>
        <v>9.740689047234255E-2</v>
      </c>
      <c r="O34" s="38">
        <f t="shared" si="15"/>
        <v>7.8775161818052553E-2</v>
      </c>
      <c r="P34" s="38">
        <f t="shared" si="15"/>
        <v>8.8652600099684342E-2</v>
      </c>
      <c r="Q34" s="38">
        <f t="shared" si="15"/>
        <v>0.12891930606398216</v>
      </c>
      <c r="R34" s="38">
        <f t="shared" ref="R34:W34" si="16">R33/R8</f>
        <v>8.9747302874520221E-2</v>
      </c>
      <c r="S34" s="38">
        <f t="shared" si="16"/>
        <v>0.27899378001732161</v>
      </c>
      <c r="T34" s="38">
        <f t="shared" si="16"/>
        <v>0.18947927333409201</v>
      </c>
      <c r="U34" s="38">
        <f t="shared" si="16"/>
        <v>0.15127087872185904</v>
      </c>
      <c r="V34" s="38">
        <f t="shared" si="16"/>
        <v>0.20445170830414816</v>
      </c>
      <c r="W34" s="38">
        <f t="shared" si="16"/>
        <v>0.31226343679031038</v>
      </c>
      <c r="Y34" s="23"/>
    </row>
    <row r="35" spans="1:25" ht="14.5" x14ac:dyDescent="0.3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  <c r="W35" s="14">
        <v>708.5</v>
      </c>
      <c r="Y35" s="23"/>
    </row>
    <row r="36" spans="1:25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</v>
      </c>
      <c r="Y36" s="23"/>
    </row>
    <row r="37" spans="1:25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Y37" s="23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V38" s="41"/>
      <c r="W38" s="41">
        <v>222.52582298430301</v>
      </c>
      <c r="X38" s="68"/>
      <c r="Y38" s="23"/>
    </row>
    <row r="39" spans="1:25" ht="14.5" x14ac:dyDescent="0.35">
      <c r="A39" s="13" t="s">
        <v>179</v>
      </c>
      <c r="B39" s="58">
        <f t="shared" ref="B39:M39" si="17">B35-B38</f>
        <v>995.65259550109204</v>
      </c>
      <c r="C39" s="58">
        <f t="shared" si="17"/>
        <v>646</v>
      </c>
      <c r="D39" s="58">
        <f t="shared" si="17"/>
        <v>740.8</v>
      </c>
      <c r="E39" s="58">
        <f t="shared" si="17"/>
        <v>757.7</v>
      </c>
      <c r="F39" s="58">
        <f t="shared" si="17"/>
        <v>544.79999999999995</v>
      </c>
      <c r="G39" s="58">
        <f t="shared" si="17"/>
        <v>428.5</v>
      </c>
      <c r="H39" s="58">
        <f t="shared" si="17"/>
        <v>352.9</v>
      </c>
      <c r="I39" s="58">
        <f t="shared" si="17"/>
        <v>221.3</v>
      </c>
      <c r="J39" s="58">
        <f t="shared" si="17"/>
        <v>166.8</v>
      </c>
      <c r="K39" s="58">
        <f t="shared" si="17"/>
        <v>-75.2</v>
      </c>
      <c r="L39" s="58">
        <f t="shared" si="17"/>
        <v>100.4</v>
      </c>
      <c r="M39" s="58">
        <f t="shared" si="17"/>
        <v>298.2</v>
      </c>
      <c r="N39" s="58">
        <f t="shared" ref="N39:R39" si="18">N35-N38</f>
        <v>135.80000000000001</v>
      </c>
      <c r="O39" s="58">
        <f t="shared" si="18"/>
        <v>180.4</v>
      </c>
      <c r="P39" s="58">
        <f t="shared" si="18"/>
        <v>211.9</v>
      </c>
      <c r="Q39" s="58">
        <f t="shared" si="18"/>
        <v>300.2</v>
      </c>
      <c r="R39" s="58">
        <f t="shared" si="18"/>
        <v>184.6</v>
      </c>
      <c r="S39" s="58">
        <f t="shared" ref="S39:V39" si="19">S35-S38</f>
        <v>383.4</v>
      </c>
      <c r="T39" s="58">
        <f t="shared" si="19"/>
        <v>421.7</v>
      </c>
      <c r="U39" s="58">
        <f t="shared" si="19"/>
        <v>490.09400000000005</v>
      </c>
      <c r="V39" s="58">
        <f t="shared" si="19"/>
        <v>440.8</v>
      </c>
      <c r="W39" s="58">
        <f t="shared" ref="W39" si="20">W35-W38</f>
        <v>485.97417701569702</v>
      </c>
      <c r="Y39" s="23"/>
    </row>
    <row r="40" spans="1:25" ht="15" customHeight="1" x14ac:dyDescent="0.35">
      <c r="X40" s="68"/>
      <c r="Y40" s="68"/>
    </row>
    <row r="41" spans="1:25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5" ht="14.5" x14ac:dyDescent="0.35">
      <c r="A42" s="39" t="s">
        <v>121</v>
      </c>
      <c r="X42" s="68"/>
      <c r="Y42" s="68"/>
    </row>
    <row r="43" spans="1:25" ht="14.5" x14ac:dyDescent="0.35">
      <c r="A43" s="39"/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W42"/>
  <sheetViews>
    <sheetView showGridLines="0" zoomScaleNormal="100" workbookViewId="0">
      <pane xSplit="1" ySplit="5" topLeftCell="I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35"/>
  <cols>
    <col min="1" max="1" width="51.54296875" bestFit="1" customWidth="1"/>
    <col min="2" max="3" width="7.453125" bestFit="1" customWidth="1"/>
    <col min="4" max="4" width="7.81640625" bestFit="1" customWidth="1"/>
    <col min="5" max="6" width="7.453125" bestFit="1" customWidth="1"/>
    <col min="7" max="17" width="7.81640625" bestFit="1" customWidth="1"/>
    <col min="18" max="20" width="7.453125" bestFit="1" customWidth="1"/>
    <col min="21" max="21" width="6.54296875" bestFit="1" customWidth="1"/>
    <col min="22" max="23" width="6.81640625" bestFit="1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ht="14.5" customHeight="1" x14ac:dyDescent="0.3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3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</row>
    <row r="7" spans="1:23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</row>
    <row r="8" spans="1:23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</row>
    <row r="9" spans="1:23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V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ref="W9" si="1">SUM(W10:W11)</f>
        <v>-1396</v>
      </c>
    </row>
    <row r="10" spans="1:23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</row>
    <row r="11" spans="1:23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</row>
    <row r="12" spans="1:23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2">R8+R9</f>
        <v>913.89999999999986</v>
      </c>
      <c r="S12" s="14">
        <f t="shared" si="2"/>
        <v>1074.7000000000003</v>
      </c>
      <c r="T12" s="14">
        <f t="shared" si="2"/>
        <v>1168.9000000000003</v>
      </c>
      <c r="U12" s="14">
        <f t="shared" si="2"/>
        <v>1267</v>
      </c>
      <c r="V12" s="14">
        <f t="shared" si="2"/>
        <v>1160.8999999999996</v>
      </c>
      <c r="W12" s="14">
        <f t="shared" si="2"/>
        <v>1246</v>
      </c>
    </row>
    <row r="13" spans="1:23" ht="14.5" x14ac:dyDescent="0.35">
      <c r="A13" s="16" t="s">
        <v>52</v>
      </c>
      <c r="B13" s="17">
        <f t="shared" ref="B13" si="3">SUM(B14:B17)</f>
        <v>-333.56580208392114</v>
      </c>
      <c r="C13" s="17">
        <f t="shared" ref="C13" si="4">SUM(C14:C17)</f>
        <v>-428.30000000000007</v>
      </c>
      <c r="D13" s="17">
        <f t="shared" ref="D13" si="5">SUM(D14:D17)</f>
        <v>-416.3</v>
      </c>
      <c r="E13" s="17">
        <f t="shared" ref="E13" si="6">SUM(E14:E17)</f>
        <v>-509.29999999999995</v>
      </c>
      <c r="F13" s="17">
        <f t="shared" ref="F13" si="7">SUM(F14:F17)</f>
        <v>-484</v>
      </c>
      <c r="G13" s="17">
        <f t="shared" ref="G13" si="8">SUM(G14:G17)</f>
        <v>-524.9</v>
      </c>
      <c r="H13" s="17">
        <f t="shared" ref="H13" si="9">SUM(H14:H17)</f>
        <v>-500.1</v>
      </c>
      <c r="I13" s="17">
        <f t="shared" ref="I13" si="10">SUM(I14:I17)</f>
        <v>-589.6</v>
      </c>
      <c r="J13" s="17">
        <f t="shared" ref="J13" si="11">SUM(J14:J17)</f>
        <v>-500.59999999999997</v>
      </c>
      <c r="K13" s="17">
        <f t="shared" ref="K13" si="12">SUM(K14:K17)</f>
        <v>-611.20000000000005</v>
      </c>
      <c r="L13" s="17">
        <f>SUM(L14:L17)</f>
        <v>-616.29999999999995</v>
      </c>
      <c r="M13" s="17">
        <f t="shared" ref="M13:R13" si="13">SUM(M14:M17)</f>
        <v>-503.20000000000005</v>
      </c>
      <c r="N13" s="17">
        <f t="shared" si="13"/>
        <v>-503.6</v>
      </c>
      <c r="O13" s="17">
        <f t="shared" si="13"/>
        <v>-478</v>
      </c>
      <c r="P13" s="17">
        <f t="shared" si="13"/>
        <v>-442.40000000000003</v>
      </c>
      <c r="Q13" s="17">
        <f t="shared" si="13"/>
        <v>-518.4</v>
      </c>
      <c r="R13" s="17">
        <f t="shared" si="13"/>
        <v>-462.9</v>
      </c>
      <c r="S13" s="17">
        <f>SUM(S14:S17)</f>
        <v>-397.7</v>
      </c>
      <c r="T13" s="17">
        <f t="shared" ref="T13:U13" si="14">SUM(T14:T17)</f>
        <v>-393.59999999999997</v>
      </c>
      <c r="U13" s="17">
        <f t="shared" si="14"/>
        <v>-408.43400000000003</v>
      </c>
      <c r="V13" s="17">
        <f t="shared" ref="V13" si="15">SUM(V14:V17)</f>
        <v>-399.40000000000003</v>
      </c>
      <c r="W13" s="17">
        <f t="shared" ref="W13" si="16">SUM(W14:W17)</f>
        <v>-429.29323610999995</v>
      </c>
    </row>
    <row r="14" spans="1:23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  <c r="W14" s="10">
        <v>-301.39999999999998</v>
      </c>
    </row>
    <row r="15" spans="1:23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</row>
    <row r="16" spans="1:23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</row>
    <row r="17" spans="1:23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  <c r="W17" s="10">
        <v>-0.99323610999999801</v>
      </c>
    </row>
    <row r="18" spans="1:23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</row>
    <row r="19" spans="1:23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14.5" x14ac:dyDescent="0.35">
      <c r="A20" s="11" t="s">
        <v>54</v>
      </c>
      <c r="B20" s="12">
        <f t="shared" ref="B20:N20" si="17">B13+B18+B9</f>
        <v>-1788.2624735220675</v>
      </c>
      <c r="C20" s="12">
        <f t="shared" si="17"/>
        <v>-2017.6000000000001</v>
      </c>
      <c r="D20" s="12">
        <f t="shared" si="17"/>
        <v>-2049.6</v>
      </c>
      <c r="E20" s="12">
        <f t="shared" si="17"/>
        <v>-2160.1999999999998</v>
      </c>
      <c r="F20" s="12">
        <f t="shared" si="17"/>
        <v>-2183.4</v>
      </c>
      <c r="G20" s="12">
        <f t="shared" si="17"/>
        <v>-2283.8000000000002</v>
      </c>
      <c r="H20" s="12">
        <f t="shared" si="17"/>
        <v>-2363.6999999999998</v>
      </c>
      <c r="I20" s="12">
        <f t="shared" si="17"/>
        <v>-2625.3</v>
      </c>
      <c r="J20" s="12">
        <f t="shared" si="17"/>
        <v>-2575.2999999999997</v>
      </c>
      <c r="K20" s="12">
        <f t="shared" si="17"/>
        <v>-2527.4</v>
      </c>
      <c r="L20" s="12">
        <f t="shared" si="17"/>
        <v>-2700.9</v>
      </c>
      <c r="M20" s="12">
        <f t="shared" si="17"/>
        <v>-2551</v>
      </c>
      <c r="N20" s="12">
        <f t="shared" si="17"/>
        <v>-2543.1</v>
      </c>
      <c r="O20" s="12">
        <f t="shared" ref="O20:T20" si="18">O13+O18+O9</f>
        <v>-2491.6999999999998</v>
      </c>
      <c r="P20" s="12">
        <f t="shared" si="18"/>
        <v>-2595.1999999999998</v>
      </c>
      <c r="Q20" s="12">
        <f t="shared" si="18"/>
        <v>-2637.2</v>
      </c>
      <c r="R20" s="12">
        <f t="shared" si="18"/>
        <v>-2315.9</v>
      </c>
      <c r="S20" s="12">
        <f t="shared" si="18"/>
        <v>-1865.6</v>
      </c>
      <c r="T20" s="12">
        <f t="shared" si="18"/>
        <v>-1863.6999999999998</v>
      </c>
      <c r="U20" s="12">
        <f>U13+U18+U9</f>
        <v>-1897.634</v>
      </c>
      <c r="V20" s="12">
        <f t="shared" ref="V20:W20" si="19">V13+V18+V9</f>
        <v>-1810.5</v>
      </c>
      <c r="W20" s="12">
        <f t="shared" si="19"/>
        <v>-1827.49323611</v>
      </c>
    </row>
    <row r="21" spans="1:23" ht="14.5" x14ac:dyDescent="0.35">
      <c r="A21" s="13" t="s">
        <v>55</v>
      </c>
      <c r="B21" s="14">
        <f t="shared" ref="B21:N21" si="20">B12+B13+B18+B19</f>
        <v>1003.9674547936255</v>
      </c>
      <c r="C21" s="14">
        <f t="shared" si="20"/>
        <v>910.30000000000007</v>
      </c>
      <c r="D21" s="14">
        <f t="shared" si="20"/>
        <v>912.59999999999968</v>
      </c>
      <c r="E21" s="14">
        <f t="shared" si="20"/>
        <v>852.59999999999991</v>
      </c>
      <c r="F21" s="14">
        <f t="shared" si="20"/>
        <v>592.69999999999993</v>
      </c>
      <c r="G21" s="14">
        <f t="shared" si="20"/>
        <v>519.60000000000025</v>
      </c>
      <c r="H21" s="14">
        <f t="shared" si="20"/>
        <v>440.09999999999997</v>
      </c>
      <c r="I21" s="14">
        <f t="shared" si="20"/>
        <v>354.39999999999986</v>
      </c>
      <c r="J21" s="14">
        <f t="shared" si="20"/>
        <v>256.69999999999976</v>
      </c>
      <c r="K21" s="14">
        <f t="shared" si="20"/>
        <v>-78.700000000000088</v>
      </c>
      <c r="L21" s="14">
        <f t="shared" si="20"/>
        <v>179.70000000000005</v>
      </c>
      <c r="M21" s="14">
        <f t="shared" si="20"/>
        <v>472.10000000000014</v>
      </c>
      <c r="N21" s="14">
        <f t="shared" si="20"/>
        <v>180.19999999999982</v>
      </c>
      <c r="O21" s="14">
        <f t="shared" ref="O21:T21" si="21">O8+O20+O19</f>
        <v>320.10000000000036</v>
      </c>
      <c r="P21" s="14">
        <f t="shared" si="21"/>
        <v>414.30000000000018</v>
      </c>
      <c r="Q21" s="14">
        <f t="shared" si="21"/>
        <v>504.30000000000018</v>
      </c>
      <c r="R21" s="14">
        <f t="shared" si="21"/>
        <v>446.29999999999973</v>
      </c>
      <c r="S21" s="14">
        <f t="shared" si="21"/>
        <v>674.60000000000036</v>
      </c>
      <c r="T21" s="14">
        <f t="shared" si="21"/>
        <v>773.00000000000045</v>
      </c>
      <c r="U21" s="14">
        <f>U8+U20+U19</f>
        <v>856.36599999999999</v>
      </c>
      <c r="V21" s="14">
        <f t="shared" ref="V21:W21" si="22">V8+V20+V19</f>
        <v>759.29999999999973</v>
      </c>
      <c r="W21" s="14">
        <f t="shared" si="22"/>
        <v>814.50676389</v>
      </c>
    </row>
    <row r="22" spans="1:23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23">P21-P11-P18</f>
        <v>692.80000000000018</v>
      </c>
      <c r="Q22" s="10">
        <f t="shared" si="23"/>
        <v>778.20000000000027</v>
      </c>
      <c r="R22" s="10">
        <f t="shared" si="23"/>
        <v>711.49999999999977</v>
      </c>
      <c r="S22" s="10">
        <f t="shared" si="23"/>
        <v>914.70000000000039</v>
      </c>
      <c r="T22" s="10">
        <f t="shared" si="23"/>
        <v>1006.1000000000004</v>
      </c>
      <c r="U22" s="10">
        <f t="shared" si="23"/>
        <v>1092.366</v>
      </c>
      <c r="V22" s="10">
        <v>994.4</v>
      </c>
      <c r="W22" s="10">
        <v>1045.80676389</v>
      </c>
    </row>
    <row r="23" spans="1:23" ht="14.5" x14ac:dyDescent="0.35">
      <c r="A23" s="9" t="s">
        <v>56</v>
      </c>
      <c r="B23" s="38">
        <f t="shared" ref="B23:P23" si="24">B22/B8</f>
        <v>0.44628089153910994</v>
      </c>
      <c r="C23" s="38">
        <f t="shared" si="24"/>
        <v>0.39189696990400702</v>
      </c>
      <c r="D23" s="38">
        <f t="shared" si="24"/>
        <v>0.38919083144853667</v>
      </c>
      <c r="E23" s="38">
        <f t="shared" si="24"/>
        <v>0.36342807809802108</v>
      </c>
      <c r="F23" s="38">
        <f t="shared" si="24"/>
        <v>0.29861937204859235</v>
      </c>
      <c r="G23" s="38">
        <f t="shared" si="24"/>
        <v>0.27774802756060119</v>
      </c>
      <c r="H23" s="38">
        <f t="shared" si="24"/>
        <v>0.25833630846126382</v>
      </c>
      <c r="I23" s="38">
        <f t="shared" si="24"/>
        <v>0.22236029016657716</v>
      </c>
      <c r="J23" s="38">
        <f t="shared" si="24"/>
        <v>0.20269172348016537</v>
      </c>
      <c r="K23" s="38">
        <f t="shared" si="24"/>
        <v>9.6404228398840858E-2</v>
      </c>
      <c r="L23" s="38">
        <f t="shared" si="24"/>
        <v>0.16652789342214822</v>
      </c>
      <c r="M23" s="38">
        <f t="shared" si="24"/>
        <v>0.25414364640883974</v>
      </c>
      <c r="N23" s="38">
        <f t="shared" si="24"/>
        <v>0.17182105340483356</v>
      </c>
      <c r="O23" s="38">
        <f t="shared" si="24"/>
        <v>0.20655807667686177</v>
      </c>
      <c r="P23" s="38">
        <f t="shared" si="24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>U22/U8</f>
        <v>0.39664705882352941</v>
      </c>
      <c r="V23" s="38">
        <f>V22/V8</f>
        <v>0.38695618336057286</v>
      </c>
      <c r="W23" s="38">
        <f>W22/W8</f>
        <v>0.39583904764950795</v>
      </c>
    </row>
    <row r="24" spans="1:23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V24" si="25">SUM(R25:R28)</f>
        <v>-83.199999999999989</v>
      </c>
      <c r="S24" s="17">
        <f t="shared" si="25"/>
        <v>-99.8</v>
      </c>
      <c r="T24" s="17">
        <f t="shared" si="25"/>
        <v>-104.4</v>
      </c>
      <c r="U24" s="17">
        <f t="shared" si="25"/>
        <v>-96.999999999999957</v>
      </c>
      <c r="V24" s="17">
        <f t="shared" si="25"/>
        <v>-70.599999999999952</v>
      </c>
      <c r="W24" s="17">
        <f t="shared" ref="W24" si="26">SUM(W25:W28)</f>
        <v>-49.300000000000068</v>
      </c>
    </row>
    <row r="25" spans="1:23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</row>
    <row r="26" spans="1:23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</row>
    <row r="27" spans="1:23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</row>
    <row r="28" spans="1:23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</row>
    <row r="29" spans="1:23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W29" si="27">Q21+Q24</f>
        <v>443.00000000000017</v>
      </c>
      <c r="R29" s="14">
        <f t="shared" si="27"/>
        <v>363.09999999999974</v>
      </c>
      <c r="S29" s="14">
        <f t="shared" si="27"/>
        <v>574.80000000000041</v>
      </c>
      <c r="T29" s="14">
        <f t="shared" si="27"/>
        <v>668.60000000000048</v>
      </c>
      <c r="U29" s="14">
        <f t="shared" si="27"/>
        <v>759.36599999999999</v>
      </c>
      <c r="V29" s="14">
        <f t="shared" si="27"/>
        <v>688.69999999999982</v>
      </c>
      <c r="W29" s="14">
        <f t="shared" si="27"/>
        <v>765.20676388999993</v>
      </c>
    </row>
    <row r="30" spans="1:23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  <c r="W30" s="17">
        <v>-194.17029972260002</v>
      </c>
    </row>
    <row r="31" spans="1:23" ht="14.5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4.5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W33" si="28">Q29+Q30</f>
        <v>368.30000000000018</v>
      </c>
      <c r="R33" s="14">
        <f t="shared" si="28"/>
        <v>247.89999999999975</v>
      </c>
      <c r="S33" s="14">
        <f t="shared" si="28"/>
        <v>456.80000000000041</v>
      </c>
      <c r="T33" s="14">
        <f t="shared" si="28"/>
        <v>499.60000000000048</v>
      </c>
      <c r="U33" s="14">
        <f t="shared" si="28"/>
        <v>578.69399999999996</v>
      </c>
      <c r="V33" s="14">
        <f t="shared" si="28"/>
        <v>525.39999999999986</v>
      </c>
      <c r="W33" s="14">
        <f t="shared" si="28"/>
        <v>571.03646416739991</v>
      </c>
    </row>
    <row r="34" spans="1:23" ht="14.5" x14ac:dyDescent="0.35">
      <c r="A34" s="9" t="s">
        <v>61</v>
      </c>
      <c r="B34" s="38">
        <f t="shared" ref="B34:Q34" si="29">B33/B8</f>
        <v>0.37548011075087068</v>
      </c>
      <c r="C34" s="38">
        <f t="shared" si="29"/>
        <v>0.23871827281112284</v>
      </c>
      <c r="D34" s="38">
        <f t="shared" si="29"/>
        <v>0.26989163825405937</v>
      </c>
      <c r="E34" s="38">
        <f t="shared" si="29"/>
        <v>0.27022180900517995</v>
      </c>
      <c r="F34" s="38">
        <f t="shared" si="29"/>
        <v>0.21105944270213764</v>
      </c>
      <c r="G34" s="38">
        <f t="shared" si="29"/>
        <v>0.17057584520367006</v>
      </c>
      <c r="H34" s="38">
        <f t="shared" si="29"/>
        <v>0.14391288825419493</v>
      </c>
      <c r="I34" s="38">
        <f t="shared" si="29"/>
        <v>9.6285599140247147E-2</v>
      </c>
      <c r="J34" s="38">
        <f t="shared" si="29"/>
        <v>7.1567346073686755E-2</v>
      </c>
      <c r="K34" s="38">
        <f t="shared" si="29"/>
        <v>-2.4039835108771071E-2</v>
      </c>
      <c r="L34" s="38">
        <f t="shared" si="29"/>
        <v>4.3366638912017759E-2</v>
      </c>
      <c r="M34" s="38">
        <f t="shared" si="29"/>
        <v>0.1200251430839978</v>
      </c>
      <c r="N34" s="38">
        <f t="shared" si="29"/>
        <v>5.8657165944317864E-2</v>
      </c>
      <c r="O34" s="38">
        <f t="shared" si="29"/>
        <v>7.8775161818052553E-2</v>
      </c>
      <c r="P34" s="38">
        <f t="shared" si="29"/>
        <v>8.8652600099684342E-2</v>
      </c>
      <c r="Q34" s="38">
        <f t="shared" si="29"/>
        <v>0.11723698869966583</v>
      </c>
      <c r="R34" s="38">
        <f t="shared" ref="R34:W34" si="30">R33/R8</f>
        <v>8.9747302874520221E-2</v>
      </c>
      <c r="S34" s="38">
        <f t="shared" si="30"/>
        <v>0.17982835997165592</v>
      </c>
      <c r="T34" s="38">
        <f t="shared" si="30"/>
        <v>0.18947927333409201</v>
      </c>
      <c r="U34" s="38">
        <f t="shared" si="30"/>
        <v>0.21012854030501088</v>
      </c>
      <c r="V34" s="38">
        <f t="shared" si="30"/>
        <v>0.20445170830414816</v>
      </c>
      <c r="W34" s="38">
        <f t="shared" si="30"/>
        <v>0.21613795010121117</v>
      </c>
    </row>
    <row r="35" spans="1:23" ht="14.5" x14ac:dyDescent="0.3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  <c r="W35" s="14">
        <v>486</v>
      </c>
    </row>
    <row r="36" spans="1:23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</row>
    <row r="37" spans="1:23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  <c r="W38" s="41">
        <v>222.52582298430301</v>
      </c>
    </row>
    <row r="39" spans="1:23" ht="14.5" x14ac:dyDescent="0.35">
      <c r="A39" s="13" t="s">
        <v>182</v>
      </c>
      <c r="B39" s="58">
        <f t="shared" ref="B39:M39" si="31">B35+B38</f>
        <v>995.65259550109204</v>
      </c>
      <c r="C39" s="58">
        <f t="shared" si="31"/>
        <v>646</v>
      </c>
      <c r="D39" s="58">
        <f t="shared" si="31"/>
        <v>740.8</v>
      </c>
      <c r="E39" s="58">
        <f t="shared" si="31"/>
        <v>757.7</v>
      </c>
      <c r="F39" s="58">
        <f t="shared" si="31"/>
        <v>544.79999999999995</v>
      </c>
      <c r="G39" s="58">
        <f t="shared" si="31"/>
        <v>428.5</v>
      </c>
      <c r="H39" s="58">
        <f t="shared" si="31"/>
        <v>352.9</v>
      </c>
      <c r="I39" s="58">
        <f t="shared" si="31"/>
        <v>221.3</v>
      </c>
      <c r="J39" s="58">
        <f t="shared" si="31"/>
        <v>166.8</v>
      </c>
      <c r="K39" s="58">
        <f t="shared" si="31"/>
        <v>-75.2</v>
      </c>
      <c r="L39" s="58">
        <f t="shared" si="31"/>
        <v>100.4</v>
      </c>
      <c r="M39" s="58">
        <f t="shared" si="31"/>
        <v>298.2</v>
      </c>
      <c r="N39" s="58">
        <f>N35+N38</f>
        <v>241.29999999999981</v>
      </c>
      <c r="O39" s="58">
        <f t="shared" ref="O39:R39" si="32">O35+O38</f>
        <v>180.40000000000018</v>
      </c>
      <c r="P39" s="58">
        <f t="shared" si="32"/>
        <v>211.9</v>
      </c>
      <c r="Q39" s="58">
        <f t="shared" si="32"/>
        <v>336.90000000000015</v>
      </c>
      <c r="R39" s="58">
        <f t="shared" si="32"/>
        <v>184.6</v>
      </c>
      <c r="S39" s="58">
        <f t="shared" ref="S39:W39" si="33">S35+S38</f>
        <v>635.30000000000041</v>
      </c>
      <c r="T39" s="58">
        <f t="shared" si="33"/>
        <v>421.7</v>
      </c>
      <c r="U39" s="58">
        <f t="shared" si="33"/>
        <v>327.99999999999989</v>
      </c>
      <c r="V39" s="58">
        <f t="shared" si="33"/>
        <v>440.8</v>
      </c>
      <c r="W39" s="58">
        <f t="shared" si="33"/>
        <v>708.52582298430298</v>
      </c>
    </row>
    <row r="41" spans="1:23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3" ht="14.5" x14ac:dyDescent="0.35">
      <c r="A42" s="39" t="s">
        <v>121</v>
      </c>
    </row>
  </sheetData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W42"/>
  <sheetViews>
    <sheetView showGridLines="0" zoomScaleNormal="100" workbookViewId="0">
      <pane xSplit="1" ySplit="5" topLeftCell="B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35"/>
  <cols>
    <col min="1" max="1" width="51.54296875" bestFit="1" customWidth="1"/>
    <col min="2" max="3" width="7.453125" bestFit="1" customWidth="1"/>
    <col min="4" max="4" width="7.81640625" bestFit="1" customWidth="1"/>
    <col min="5" max="6" width="7.453125" bestFit="1" customWidth="1"/>
    <col min="7" max="17" width="7.81640625" bestFit="1" customWidth="1"/>
    <col min="18" max="20" width="7.453125" bestFit="1" customWidth="1"/>
    <col min="21" max="21" width="6.54296875" bestFit="1" customWidth="1"/>
    <col min="22" max="23" width="6.81640625" bestFit="1" customWidth="1"/>
    <col min="24" max="24" width="6.7265625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ht="14.5" customHeight="1" x14ac:dyDescent="0.35">
      <c r="A5" s="20" t="s">
        <v>210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3" ht="14.5" x14ac:dyDescent="0.3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  <c r="W6" s="14">
        <v>2992</v>
      </c>
    </row>
    <row r="7" spans="1:23" ht="14.5" x14ac:dyDescent="0.3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  <c r="W7" s="10">
        <v>-349.9</v>
      </c>
    </row>
    <row r="8" spans="1:23" ht="14.5" x14ac:dyDescent="0.3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  <c r="W8" s="14">
        <v>2642.1</v>
      </c>
    </row>
    <row r="9" spans="1:23" ht="14.5" x14ac:dyDescent="0.3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  <c r="W9" s="17">
        <v>-1396</v>
      </c>
    </row>
    <row r="10" spans="1:23" ht="14.5" x14ac:dyDescent="0.3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</row>
    <row r="11" spans="1:23" ht="14.5" x14ac:dyDescent="0.3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  <c r="W11" s="10">
        <v>-229</v>
      </c>
    </row>
    <row r="12" spans="1:23" ht="14.5" x14ac:dyDescent="0.3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  <c r="W12" s="14">
        <v>1246.0999999999999</v>
      </c>
    </row>
    <row r="13" spans="1:23" ht="14.5" x14ac:dyDescent="0.3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  <c r="W13" s="17">
        <v>-428.59323611000002</v>
      </c>
    </row>
    <row r="14" spans="1:23" ht="14.5" x14ac:dyDescent="0.3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  <c r="W14" s="10">
        <v>-301.39999999999998</v>
      </c>
    </row>
    <row r="15" spans="1:23" ht="14.5" x14ac:dyDescent="0.3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  <c r="W15" s="10">
        <v>-90.1</v>
      </c>
    </row>
    <row r="16" spans="1:23" ht="14.5" x14ac:dyDescent="0.3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</row>
    <row r="17" spans="1:23" ht="14.5" x14ac:dyDescent="0.3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  <c r="W17" s="10">
        <v>-1.0932361100000207</v>
      </c>
    </row>
    <row r="18" spans="1:23" ht="14.5" x14ac:dyDescent="0.3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-2.1999999999999997</v>
      </c>
    </row>
    <row r="19" spans="1:23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14.5" x14ac:dyDescent="0.35">
      <c r="A20" s="11" t="s">
        <v>54</v>
      </c>
      <c r="B20" s="17">
        <v>-1236.37697078</v>
      </c>
      <c r="C20" s="17">
        <v>-1355.7</v>
      </c>
      <c r="D20" s="17">
        <v>-1362.1999999999998</v>
      </c>
      <c r="E20" s="17">
        <v>-1486.1999999999998</v>
      </c>
      <c r="F20" s="17">
        <v>-1492.3</v>
      </c>
      <c r="G20" s="17">
        <v>-1483.8000000000002</v>
      </c>
      <c r="H20" s="17">
        <v>-1526.6</v>
      </c>
      <c r="I20" s="17">
        <v>-1722.4</v>
      </c>
      <c r="J20" s="17">
        <v>-1596.9</v>
      </c>
      <c r="K20" s="17">
        <v>-1502.7999999999997</v>
      </c>
      <c r="L20" s="17">
        <v>-1625.5</v>
      </c>
      <c r="M20" s="17">
        <v>-1574.5</v>
      </c>
      <c r="N20" s="17">
        <v>-1626.6000000000001</v>
      </c>
      <c r="O20" s="17">
        <v>-1558.6999999999998</v>
      </c>
      <c r="P20" s="17">
        <v>-1676.9</v>
      </c>
      <c r="Q20" s="17">
        <v>-1793.1</v>
      </c>
      <c r="R20" s="17">
        <v>-1704.8999999999999</v>
      </c>
      <c r="S20" s="17">
        <v>-1853.8999999999999</v>
      </c>
      <c r="T20" s="17">
        <v>-1867.1</v>
      </c>
      <c r="U20" s="17">
        <v>-1896.6</v>
      </c>
      <c r="V20" s="17">
        <v>-1810</v>
      </c>
      <c r="W20" s="17">
        <v>-1826.79323611</v>
      </c>
    </row>
    <row r="21" spans="1:23" ht="14.5" x14ac:dyDescent="0.3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  <c r="W21" s="14">
        <v>815.30676388999996</v>
      </c>
    </row>
    <row r="22" spans="1:23" ht="14.5" x14ac:dyDescent="0.3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  <c r="W22" s="10">
        <v>1046.50676389</v>
      </c>
    </row>
    <row r="23" spans="1:23" ht="14.5" x14ac:dyDescent="0.35">
      <c r="A23" s="9" t="s">
        <v>56</v>
      </c>
      <c r="B23" s="38">
        <v>0.54247812876352475</v>
      </c>
      <c r="C23" s="38">
        <v>0.48994587935055223</v>
      </c>
      <c r="D23" s="38">
        <v>0.48350383065408981</v>
      </c>
      <c r="E23" s="38">
        <v>0.45136369456656289</v>
      </c>
      <c r="F23" s="38">
        <v>0.38373473944230679</v>
      </c>
      <c r="G23" s="38">
        <v>0.36957383548067391</v>
      </c>
      <c r="H23" s="38">
        <v>0.35132269789983839</v>
      </c>
      <c r="I23" s="38">
        <v>0.30856058809580272</v>
      </c>
      <c r="J23" s="38">
        <v>0.29923882017126541</v>
      </c>
      <c r="K23" s="38">
        <v>0.1730322152108934</v>
      </c>
      <c r="L23" s="38">
        <v>0.2670767925328808</v>
      </c>
      <c r="M23" s="38">
        <v>0.36847341988060267</v>
      </c>
      <c r="N23" s="38">
        <v>0.24166757138204323</v>
      </c>
      <c r="O23" s="38">
        <v>0.2967993261739314</v>
      </c>
      <c r="P23" s="38">
        <v>0.3188058298072402</v>
      </c>
      <c r="Q23" s="38">
        <v>0.32825081377419907</v>
      </c>
      <c r="R23" s="38">
        <v>0.32314987916647669</v>
      </c>
      <c r="S23" s="38">
        <v>0.36036532556491618</v>
      </c>
      <c r="T23" s="38">
        <v>0.3803238897106232</v>
      </c>
      <c r="U23" s="38">
        <v>0.39702251270878719</v>
      </c>
      <c r="V23" s="38">
        <v>0.38715075103120861</v>
      </c>
      <c r="W23" s="38">
        <v>0.39608900643049089</v>
      </c>
    </row>
    <row r="24" spans="1:23" ht="14.5" x14ac:dyDescent="0.3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  <c r="W24" s="17">
        <v>-49.700000000000045</v>
      </c>
    </row>
    <row r="25" spans="1:23" ht="14.5" x14ac:dyDescent="0.3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10">
        <v>80.900000000000006</v>
      </c>
    </row>
    <row r="26" spans="1:23" ht="14.5" x14ac:dyDescent="0.3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10">
        <v>-501.5</v>
      </c>
    </row>
    <row r="27" spans="1:23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</row>
    <row r="28" spans="1:23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</row>
    <row r="29" spans="1:23" ht="14.5" x14ac:dyDescent="0.3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  <c r="W29" s="14">
        <v>765.60676388999991</v>
      </c>
    </row>
    <row r="30" spans="1:23" ht="14.5" x14ac:dyDescent="0.3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  <c r="W30" s="17">
        <v>-194.17029972260002</v>
      </c>
    </row>
    <row r="31" spans="1:23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4.5" x14ac:dyDescent="0.3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  <c r="W33" s="14">
        <v>571.43646416739989</v>
      </c>
    </row>
    <row r="34" spans="1:23" ht="14.5" x14ac:dyDescent="0.3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  <c r="W34" s="38">
        <v>0.21628116428878541</v>
      </c>
    </row>
    <row r="35" spans="1:23" ht="14.5" x14ac:dyDescent="0.3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440.8</v>
      </c>
      <c r="W35" s="14">
        <v>486.35832052869995</v>
      </c>
    </row>
    <row r="36" spans="1:23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</row>
    <row r="37" spans="1:23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3" ht="14.5" x14ac:dyDescent="0.35">
      <c r="A38" s="40" t="s">
        <v>178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105.5</v>
      </c>
      <c r="O38" s="10">
        <v>0</v>
      </c>
      <c r="P38" s="10">
        <v>0</v>
      </c>
      <c r="Q38" s="10">
        <v>36.700000000000003</v>
      </c>
      <c r="R38" s="10">
        <v>0</v>
      </c>
      <c r="S38" s="10">
        <v>-30.400000000000002</v>
      </c>
      <c r="T38" s="10">
        <v>0</v>
      </c>
      <c r="U38" s="10">
        <v>-30.228000000000002</v>
      </c>
      <c r="V38" s="10">
        <v>0</v>
      </c>
      <c r="W38" s="10">
        <v>222.52086661298344</v>
      </c>
    </row>
    <row r="39" spans="1:23" ht="14.5" x14ac:dyDescent="0.3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375.80000000000007</v>
      </c>
      <c r="T39" s="58">
        <v>427.30000000000018</v>
      </c>
      <c r="U39" s="58">
        <v>468.4</v>
      </c>
      <c r="V39" s="58">
        <v>440.8</v>
      </c>
      <c r="W39" s="58">
        <v>708.87918714168336</v>
      </c>
    </row>
    <row r="41" spans="1:23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3" ht="14.5" x14ac:dyDescent="0.35">
      <c r="A42" s="39" t="s">
        <v>121</v>
      </c>
    </row>
  </sheetData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X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35"/>
  <cols>
    <col min="1" max="1" width="42.26953125" bestFit="1" customWidth="1"/>
    <col min="2" max="4" width="4.7265625" bestFit="1" customWidth="1"/>
    <col min="5" max="13" width="5.1796875" bestFit="1" customWidth="1"/>
    <col min="14" max="14" width="4.7265625" bestFit="1" customWidth="1"/>
    <col min="15" max="21" width="5.1796875" bestFit="1" customWidth="1"/>
    <col min="22" max="23" width="5.54296875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4.5" hidden="1" customHeight="1" x14ac:dyDescent="0.35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3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3" ht="14.5" customHeight="1" x14ac:dyDescent="0.3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3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</row>
    <row r="7" spans="1:23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</row>
    <row r="8" spans="1:23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</row>
    <row r="9" spans="1:23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W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si="0"/>
        <v>-837.69999999999993</v>
      </c>
    </row>
    <row r="10" spans="1:23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</row>
    <row r="11" spans="1:23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</row>
    <row r="12" spans="1:23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W12" si="1">SUM(R8:R9)</f>
        <v>516.60000000000014</v>
      </c>
      <c r="S12" s="14">
        <f t="shared" si="1"/>
        <v>692.80000000000007</v>
      </c>
      <c r="T12" s="14">
        <f t="shared" si="1"/>
        <v>727.90000000000009</v>
      </c>
      <c r="U12" s="14">
        <f t="shared" si="1"/>
        <v>778.09999999999991</v>
      </c>
      <c r="V12" s="14">
        <f t="shared" si="1"/>
        <v>705</v>
      </c>
      <c r="W12" s="14">
        <f t="shared" si="1"/>
        <v>797.30000000000007</v>
      </c>
    </row>
    <row r="13" spans="1:23" ht="14.5" x14ac:dyDescent="0.35">
      <c r="A13" s="16" t="s">
        <v>52</v>
      </c>
      <c r="B13" s="17">
        <f t="shared" ref="B13:L13" si="2">SUM(B14:B17)</f>
        <v>-217.23268150999999</v>
      </c>
      <c r="C13" s="17">
        <f t="shared" si="2"/>
        <v>-290.5</v>
      </c>
      <c r="D13" s="17">
        <f t="shared" si="2"/>
        <v>-297.5</v>
      </c>
      <c r="E13" s="17">
        <f t="shared" si="2"/>
        <v>-373.29999999999995</v>
      </c>
      <c r="F13" s="17">
        <f t="shared" si="2"/>
        <v>-330.4</v>
      </c>
      <c r="G13" s="17">
        <f t="shared" si="2"/>
        <v>-365.80000000000007</v>
      </c>
      <c r="H13" s="17">
        <f t="shared" si="2"/>
        <v>-337.3</v>
      </c>
      <c r="I13" s="17">
        <f t="shared" si="2"/>
        <v>-413.59999999999997</v>
      </c>
      <c r="J13" s="17">
        <f t="shared" si="2"/>
        <v>-299</v>
      </c>
      <c r="K13" s="17">
        <f t="shared" si="2"/>
        <v>-357.6</v>
      </c>
      <c r="L13" s="17">
        <f t="shared" si="2"/>
        <v>-305.10000000000002</v>
      </c>
      <c r="M13" s="17">
        <f t="shared" ref="M13:V13" si="3">SUM(M14:M17)</f>
        <v>-314.60000000000002</v>
      </c>
      <c r="N13" s="17">
        <f t="shared" si="3"/>
        <v>-153.39999999999998</v>
      </c>
      <c r="O13" s="17">
        <f t="shared" si="3"/>
        <v>-313.29999999999995</v>
      </c>
      <c r="P13" s="17">
        <f t="shared" si="3"/>
        <v>-298.90000000000003</v>
      </c>
      <c r="Q13" s="17">
        <f t="shared" si="3"/>
        <v>-299.89999999999998</v>
      </c>
      <c r="R13" s="17">
        <f t="shared" si="3"/>
        <v>-315.89999999999998</v>
      </c>
      <c r="S13" s="17">
        <f t="shared" si="3"/>
        <v>-384.5</v>
      </c>
      <c r="T13" s="17">
        <f t="shared" si="3"/>
        <v>-322.5</v>
      </c>
      <c r="U13" s="17">
        <f t="shared" si="3"/>
        <v>-397.8</v>
      </c>
      <c r="V13" s="17">
        <f t="shared" si="3"/>
        <v>-344.3</v>
      </c>
      <c r="W13" s="17">
        <f t="shared" ref="W13" si="4">SUM(W14:W17)</f>
        <v>-157.9</v>
      </c>
    </row>
    <row r="14" spans="1:23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</row>
    <row r="15" spans="1:23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</row>
    <row r="16" spans="1:23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</row>
    <row r="17" spans="1:24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  <c r="W17" s="10">
        <v>232.6</v>
      </c>
    </row>
    <row r="18" spans="1:24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</row>
    <row r="19" spans="1:24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4" ht="14.5" x14ac:dyDescent="0.35">
      <c r="A20" s="11" t="s">
        <v>54</v>
      </c>
      <c r="B20" s="12">
        <v>-840.901881</v>
      </c>
      <c r="C20" s="12">
        <v>-933.3</v>
      </c>
      <c r="D20" s="12">
        <f t="shared" ref="D20:V20" si="5">D13+D18+D9</f>
        <v>-928.8</v>
      </c>
      <c r="E20" s="12">
        <f t="shared" si="5"/>
        <v>-1034</v>
      </c>
      <c r="F20" s="12">
        <f t="shared" si="5"/>
        <v>-1026</v>
      </c>
      <c r="G20" s="12">
        <f t="shared" si="5"/>
        <v>-1035.1000000000001</v>
      </c>
      <c r="H20" s="12">
        <f t="shared" si="5"/>
        <v>-1057.5</v>
      </c>
      <c r="I20" s="12">
        <f t="shared" si="5"/>
        <v>-1244.8</v>
      </c>
      <c r="J20" s="12">
        <f t="shared" si="5"/>
        <v>-1110.9000000000001</v>
      </c>
      <c r="K20" s="12">
        <f t="shared" si="5"/>
        <v>-1066.3999999999999</v>
      </c>
      <c r="L20" s="12">
        <f t="shared" si="5"/>
        <v>-1059.5999999999999</v>
      </c>
      <c r="M20" s="12">
        <f t="shared" si="5"/>
        <v>-1082.7</v>
      </c>
      <c r="N20" s="12">
        <f t="shared" si="5"/>
        <v>-916.6</v>
      </c>
      <c r="O20" s="12">
        <f t="shared" si="5"/>
        <v>-1026.3</v>
      </c>
      <c r="P20" s="12">
        <f t="shared" si="5"/>
        <v>-1076</v>
      </c>
      <c r="Q20" s="12">
        <f t="shared" si="5"/>
        <v>-1145.5</v>
      </c>
      <c r="R20" s="12">
        <f t="shared" si="5"/>
        <v>-1127.1999999999998</v>
      </c>
      <c r="S20" s="12">
        <f t="shared" si="5"/>
        <v>-1261.5999999999999</v>
      </c>
      <c r="T20" s="12">
        <f t="shared" si="5"/>
        <v>-1215.1999999999998</v>
      </c>
      <c r="U20" s="12">
        <f t="shared" si="5"/>
        <v>-1298.9000000000001</v>
      </c>
      <c r="V20" s="12">
        <f t="shared" si="5"/>
        <v>-1218.8</v>
      </c>
      <c r="W20" s="12">
        <f t="shared" ref="W20" si="6">W13+W18+W9</f>
        <v>-997.5</v>
      </c>
    </row>
    <row r="21" spans="1:24" ht="14.5" x14ac:dyDescent="0.3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>S12+S13+S18+S19</f>
        <v>306.30000000000007</v>
      </c>
      <c r="T21" s="14">
        <f>T12+T13+T18+T19</f>
        <v>403.50000000000011</v>
      </c>
      <c r="U21" s="14">
        <f>U12+U13+U18+U19</f>
        <v>378.39999999999992</v>
      </c>
      <c r="V21" s="14">
        <f>V12+V13+V18+V19</f>
        <v>358.8</v>
      </c>
      <c r="W21" s="14">
        <f>W12+W13+W18+W19</f>
        <v>637.50000000000011</v>
      </c>
    </row>
    <row r="22" spans="1:24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>S21-S11-S18</f>
        <v>438.40000000000009</v>
      </c>
      <c r="T22" s="10">
        <f>T21-T11-T18</f>
        <v>539.70000000000016</v>
      </c>
      <c r="U22" s="10">
        <f>U21-U11-U18</f>
        <v>517.59999999999991</v>
      </c>
      <c r="V22" s="10">
        <f>V21-V11-V18</f>
        <v>497</v>
      </c>
      <c r="W22" s="10">
        <f>W21-W11-W18</f>
        <v>771.80000000000007</v>
      </c>
    </row>
    <row r="23" spans="1:24" ht="14.5" x14ac:dyDescent="0.35">
      <c r="A23" s="9" t="s">
        <v>56</v>
      </c>
      <c r="B23" s="38">
        <f>(B22/B8)</f>
        <v>0.55168248706298195</v>
      </c>
      <c r="C23" s="38">
        <f t="shared" ref="C23:Q23" si="7">(C22/C8)</f>
        <v>0.4837050805452292</v>
      </c>
      <c r="D23" s="38">
        <f t="shared" si="7"/>
        <v>0.46877601998334728</v>
      </c>
      <c r="E23" s="38">
        <f t="shared" si="7"/>
        <v>0.43354854428066752</v>
      </c>
      <c r="F23" s="38">
        <f t="shared" si="7"/>
        <v>0.36485006161851297</v>
      </c>
      <c r="G23" s="38">
        <f t="shared" si="7"/>
        <v>0.3203661327231121</v>
      </c>
      <c r="H23" s="38">
        <f t="shared" si="7"/>
        <v>0.29444959802102655</v>
      </c>
      <c r="I23" s="38">
        <f t="shared" si="7"/>
        <v>0.19012178619756429</v>
      </c>
      <c r="J23" s="38">
        <f t="shared" si="7"/>
        <v>0.24730837216776472</v>
      </c>
      <c r="K23" s="38">
        <f t="shared" si="7"/>
        <v>9.8955743411238195E-2</v>
      </c>
      <c r="L23" s="38">
        <f t="shared" si="7"/>
        <v>0.24773513424477026</v>
      </c>
      <c r="M23" s="38">
        <f t="shared" si="7"/>
        <v>0.28191000918273645</v>
      </c>
      <c r="N23" s="38">
        <f t="shared" si="7"/>
        <v>0.32524731182795702</v>
      </c>
      <c r="O23" s="38">
        <f t="shared" si="7"/>
        <v>0.22856898175901352</v>
      </c>
      <c r="P23" s="38">
        <f t="shared" si="7"/>
        <v>0.25124752475247525</v>
      </c>
      <c r="Q23" s="38">
        <f t="shared" si="7"/>
        <v>0.25855790240349602</v>
      </c>
      <c r="R23" s="38">
        <v>0.24300475148955425</v>
      </c>
      <c r="S23" s="38">
        <f>S22/S8</f>
        <v>0.27960966898399137</v>
      </c>
      <c r="T23" s="38">
        <f>T22/T8</f>
        <v>0.33341570395996795</v>
      </c>
      <c r="U23" s="38">
        <f>U22/U8</f>
        <v>0.30859118821916171</v>
      </c>
      <c r="V23" s="38">
        <f>V22/V8</f>
        <v>0.31503549695740368</v>
      </c>
      <c r="W23" s="38">
        <f>W22/W8</f>
        <v>0.47204892966360862</v>
      </c>
    </row>
    <row r="24" spans="1:24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 t="shared" ref="R24:W24" si="8">SUM(R25:R28)</f>
        <v>-93.4</v>
      </c>
      <c r="S24" s="17">
        <f t="shared" si="8"/>
        <v>-125.89999999999996</v>
      </c>
      <c r="T24" s="17">
        <f t="shared" si="8"/>
        <v>-122.79999999999998</v>
      </c>
      <c r="U24" s="17">
        <f t="shared" si="8"/>
        <v>-105.89999999999999</v>
      </c>
      <c r="V24" s="17">
        <f t="shared" si="8"/>
        <v>-96.000000000000043</v>
      </c>
      <c r="W24" s="17">
        <f t="shared" si="8"/>
        <v>-76.700000000000045</v>
      </c>
    </row>
    <row r="25" spans="1:24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</row>
    <row r="26" spans="1:24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</row>
    <row r="27" spans="1:24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</row>
    <row r="28" spans="1:24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</row>
    <row r="29" spans="1:24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 t="shared" ref="R29:W29" si="9">SUM(R21,R24)</f>
        <v>105.30000000000015</v>
      </c>
      <c r="S29" s="14">
        <f t="shared" si="9"/>
        <v>180.40000000000009</v>
      </c>
      <c r="T29" s="14">
        <f t="shared" si="9"/>
        <v>280.70000000000016</v>
      </c>
      <c r="U29" s="14">
        <f t="shared" si="9"/>
        <v>272.49999999999994</v>
      </c>
      <c r="V29" s="14">
        <f t="shared" si="9"/>
        <v>262.79999999999995</v>
      </c>
      <c r="W29" s="14">
        <f t="shared" si="9"/>
        <v>560.80000000000007</v>
      </c>
    </row>
    <row r="30" spans="1:24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 t="shared" ref="R30:W30" si="10">SUM(R31:R32)</f>
        <v>-14.799999999999997</v>
      </c>
      <c r="S30" s="17">
        <f t="shared" si="10"/>
        <v>24.200000000000003</v>
      </c>
      <c r="T30" s="17">
        <f t="shared" si="10"/>
        <v>-35.1</v>
      </c>
      <c r="U30" s="17">
        <f t="shared" si="10"/>
        <v>-10.899999999999999</v>
      </c>
      <c r="V30" s="17">
        <f t="shared" si="10"/>
        <v>-19.200000000000003</v>
      </c>
      <c r="W30" s="17">
        <f t="shared" si="10"/>
        <v>-123.8</v>
      </c>
      <c r="X30" s="75"/>
    </row>
    <row r="31" spans="1:24" ht="14.5" x14ac:dyDescent="0.3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  <c r="W31" s="10">
        <v>51.2</v>
      </c>
    </row>
    <row r="32" spans="1:24" ht="14.5" x14ac:dyDescent="0.3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  <c r="W32" s="10">
        <v>-175</v>
      </c>
    </row>
    <row r="33" spans="1:23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 t="shared" ref="R33:W33" si="11">SUM(R29:R30)</f>
        <v>90.500000000000156</v>
      </c>
      <c r="S33" s="14">
        <f t="shared" si="11"/>
        <v>204.60000000000008</v>
      </c>
      <c r="T33" s="14">
        <f t="shared" si="11"/>
        <v>245.60000000000016</v>
      </c>
      <c r="U33" s="14">
        <f t="shared" si="11"/>
        <v>261.59999999999997</v>
      </c>
      <c r="V33" s="14">
        <f t="shared" si="11"/>
        <v>243.59999999999997</v>
      </c>
      <c r="W33" s="14">
        <f t="shared" si="11"/>
        <v>437.00000000000006</v>
      </c>
    </row>
    <row r="34" spans="1:23" ht="14.5" x14ac:dyDescent="0.35">
      <c r="A34" s="9" t="s">
        <v>61</v>
      </c>
      <c r="B34" s="38">
        <f>(B33/B8)</f>
        <v>0.50670337888309036</v>
      </c>
      <c r="C34" s="38">
        <f t="shared" ref="C34:Q34" si="12">(C33/C8)</f>
        <v>0.33364312267657986</v>
      </c>
      <c r="D34" s="38">
        <f t="shared" si="12"/>
        <v>0.3884583360020496</v>
      </c>
      <c r="E34" s="38">
        <f t="shared" si="12"/>
        <v>0.39121695699841652</v>
      </c>
      <c r="F34" s="38">
        <f t="shared" si="12"/>
        <v>0.32671504861016015</v>
      </c>
      <c r="G34" s="38">
        <f t="shared" si="12"/>
        <v>0.25164243005831549</v>
      </c>
      <c r="H34" s="38">
        <f t="shared" si="12"/>
        <v>0.20292207792207798</v>
      </c>
      <c r="I34" s="38">
        <f t="shared" si="12"/>
        <v>7.991279506841073E-2</v>
      </c>
      <c r="J34" s="38">
        <f t="shared" si="12"/>
        <v>0.10091595693395464</v>
      </c>
      <c r="K34" s="38">
        <f t="shared" si="12"/>
        <v>-3.4112381899552451E-2</v>
      </c>
      <c r="L34" s="38">
        <f t="shared" si="12"/>
        <v>9.652446055015633E-2</v>
      </c>
      <c r="M34" s="38">
        <f t="shared" si="12"/>
        <v>0.14631160085705541</v>
      </c>
      <c r="N34" s="38">
        <f t="shared" si="12"/>
        <v>0.19750537634408605</v>
      </c>
      <c r="O34" s="38">
        <f t="shared" si="12"/>
        <v>9.7028346321829315E-2</v>
      </c>
      <c r="P34" s="38">
        <f t="shared" si="12"/>
        <v>0.1001980198019802</v>
      </c>
      <c r="Q34" s="38">
        <f t="shared" si="12"/>
        <v>0.15921340131099782</v>
      </c>
      <c r="R34" s="38">
        <f t="shared" ref="R34:W34" si="13">R33/R8</f>
        <v>6.8255524549362817E-2</v>
      </c>
      <c r="S34" s="38">
        <f t="shared" si="13"/>
        <v>0.13049301613623321</v>
      </c>
      <c r="T34" s="38">
        <f t="shared" si="13"/>
        <v>0.15172669426082669</v>
      </c>
      <c r="U34" s="38">
        <f t="shared" si="13"/>
        <v>0.15596494365945268</v>
      </c>
      <c r="V34" s="38">
        <f t="shared" si="13"/>
        <v>0.15441176470588233</v>
      </c>
      <c r="W34" s="38">
        <f t="shared" si="13"/>
        <v>0.26727828746177373</v>
      </c>
    </row>
    <row r="35" spans="1:23" ht="14.5" x14ac:dyDescent="0.3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  <c r="W35" s="14">
        <v>437</v>
      </c>
    </row>
    <row r="36" spans="1:23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  <c r="W38" s="59">
        <v>149.15734796160001</v>
      </c>
    </row>
    <row r="39" spans="1:23" ht="14.5" x14ac:dyDescent="0.35">
      <c r="A39" s="13" t="s">
        <v>179</v>
      </c>
      <c r="B39" s="58">
        <f t="shared" ref="B39:M39" si="14">B35-B38</f>
        <v>823.56204785399996</v>
      </c>
      <c r="C39" s="58">
        <f t="shared" si="14"/>
        <v>538.5</v>
      </c>
      <c r="D39" s="58">
        <f t="shared" si="14"/>
        <v>606.5</v>
      </c>
      <c r="E39" s="58">
        <f t="shared" si="14"/>
        <v>642.29999999999995</v>
      </c>
      <c r="F39" s="58">
        <f t="shared" si="14"/>
        <v>477.2</v>
      </c>
      <c r="G39" s="58">
        <f t="shared" si="14"/>
        <v>340.90000000000003</v>
      </c>
      <c r="H39" s="58">
        <f t="shared" si="14"/>
        <v>262.5</v>
      </c>
      <c r="I39" s="58">
        <f t="shared" si="14"/>
        <v>106.3</v>
      </c>
      <c r="J39" s="58">
        <f t="shared" si="14"/>
        <v>125.6</v>
      </c>
      <c r="K39" s="58">
        <f t="shared" si="14"/>
        <v>-34.299999999999997</v>
      </c>
      <c r="L39" s="58">
        <f t="shared" si="14"/>
        <v>117.2</v>
      </c>
      <c r="M39" s="58">
        <f t="shared" si="14"/>
        <v>191.2</v>
      </c>
      <c r="N39" s="58">
        <f t="shared" ref="N39:R39" si="15">N35-N38</f>
        <v>124.1</v>
      </c>
      <c r="O39" s="58">
        <f t="shared" si="15"/>
        <v>113.3000000000001</v>
      </c>
      <c r="P39" s="58">
        <f t="shared" si="15"/>
        <v>126.5</v>
      </c>
      <c r="Q39" s="58">
        <f t="shared" si="15"/>
        <v>181.89999999999998</v>
      </c>
      <c r="R39" s="58">
        <f t="shared" si="15"/>
        <v>90.5</v>
      </c>
      <c r="S39" s="58">
        <f>S35-S38</f>
        <v>235.00000000000009</v>
      </c>
      <c r="T39" s="58">
        <f>T35-T38</f>
        <v>245.6</v>
      </c>
      <c r="U39" s="58">
        <f>U35-U38</f>
        <v>291.82799999999992</v>
      </c>
      <c r="V39" s="58">
        <f>V35-V38</f>
        <v>243.5</v>
      </c>
      <c r="W39" s="58">
        <f>W35-W38</f>
        <v>287.84265203839999</v>
      </c>
    </row>
    <row r="41" spans="1:23" ht="21" x14ac:dyDescent="0.35">
      <c r="A41" s="39" t="s">
        <v>148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C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35"/>
  <cols>
    <col min="1" max="1" width="45.7265625" customWidth="1"/>
    <col min="2" max="20" width="5.7265625" customWidth="1"/>
    <col min="21" max="21" width="5.1796875" bestFit="1" customWidth="1"/>
    <col min="22" max="23" width="5.54296875" customWidth="1"/>
  </cols>
  <sheetData>
    <row r="1" spans="1:29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9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9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9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9" ht="14.5" customHeight="1" x14ac:dyDescent="0.3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</row>
    <row r="6" spans="1:29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</row>
    <row r="7" spans="1:29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</row>
    <row r="8" spans="1:29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</row>
    <row r="9" spans="1:29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V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ref="W9" si="1">SUM(W10:W11)</f>
        <v>-837.69999999999993</v>
      </c>
    </row>
    <row r="10" spans="1:29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</row>
    <row r="11" spans="1:29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</row>
    <row r="12" spans="1:29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V12" si="2">SUM(R8:R9)</f>
        <v>516.60000000000014</v>
      </c>
      <c r="S12" s="14">
        <f t="shared" si="2"/>
        <v>692.80000000000007</v>
      </c>
      <c r="T12" s="14">
        <f t="shared" si="2"/>
        <v>727.90000000000009</v>
      </c>
      <c r="U12" s="14">
        <f t="shared" si="2"/>
        <v>778.09999999999991</v>
      </c>
      <c r="V12" s="14">
        <f t="shared" si="2"/>
        <v>705</v>
      </c>
      <c r="W12" s="14">
        <f t="shared" ref="W12" si="3">SUM(W8:W9)</f>
        <v>797.30000000000007</v>
      </c>
    </row>
    <row r="13" spans="1:29" ht="14.5" x14ac:dyDescent="0.35">
      <c r="A13" s="16" t="s">
        <v>52</v>
      </c>
      <c r="B13" s="17">
        <f t="shared" ref="B13" si="4">SUM(B14:B17)</f>
        <v>-217.23268150999999</v>
      </c>
      <c r="C13" s="17">
        <f t="shared" ref="C13" si="5">SUM(C14:C17)</f>
        <v>-290.5</v>
      </c>
      <c r="D13" s="17">
        <f t="shared" ref="D13" si="6">SUM(D14:D17)</f>
        <v>-297.5</v>
      </c>
      <c r="E13" s="17">
        <f t="shared" ref="E13" si="7">SUM(E14:E17)</f>
        <v>-373.29999999999995</v>
      </c>
      <c r="F13" s="17">
        <f t="shared" ref="F13" si="8">SUM(F14:F17)</f>
        <v>-330.4</v>
      </c>
      <c r="G13" s="17">
        <f t="shared" ref="G13" si="9">SUM(G14:G17)</f>
        <v>-365.80000000000007</v>
      </c>
      <c r="H13" s="17">
        <f t="shared" ref="H13" si="10">SUM(H14:H17)</f>
        <v>-337.3</v>
      </c>
      <c r="I13" s="17">
        <f t="shared" ref="I13" si="11">SUM(I14:I17)</f>
        <v>-413.59999999999997</v>
      </c>
      <c r="J13" s="17">
        <f t="shared" ref="J13" si="12">SUM(J14:J17)</f>
        <v>-299</v>
      </c>
      <c r="K13" s="17">
        <f t="shared" ref="K13" si="13">SUM(K14:K17)</f>
        <v>-357.6</v>
      </c>
      <c r="L13" s="17">
        <f t="shared" ref="L13" si="14">SUM(L14:L17)</f>
        <v>-305.10000000000002</v>
      </c>
      <c r="M13" s="17">
        <f t="shared" ref="M13" si="15">SUM(M14:M17)</f>
        <v>-314.60000000000002</v>
      </c>
      <c r="N13" s="17">
        <f t="shared" ref="N13" si="16">SUM(N14:N17)</f>
        <v>-299.2</v>
      </c>
      <c r="O13" s="17">
        <f t="shared" ref="O13" si="17">SUM(O14:O17)</f>
        <v>-313.29999999999995</v>
      </c>
      <c r="P13" s="17">
        <f t="shared" ref="P13:V13" si="18">SUM(P14:P17)</f>
        <v>-298.90000000000003</v>
      </c>
      <c r="Q13" s="17">
        <f t="shared" si="18"/>
        <v>-311.19999999999993</v>
      </c>
      <c r="R13" s="17">
        <f t="shared" si="18"/>
        <v>-315.89999999999998</v>
      </c>
      <c r="S13" s="17">
        <f t="shared" si="18"/>
        <v>-338.5</v>
      </c>
      <c r="T13" s="17">
        <f t="shared" si="18"/>
        <v>-322.5</v>
      </c>
      <c r="U13" s="17">
        <f t="shared" si="18"/>
        <v>-352</v>
      </c>
      <c r="V13" s="17">
        <f t="shared" si="18"/>
        <v>-344.3</v>
      </c>
      <c r="W13" s="17">
        <f t="shared" ref="W13" si="19">SUM(W14:W17)</f>
        <v>-383.89598176000004</v>
      </c>
      <c r="AB13" s="23"/>
      <c r="AC13" s="23"/>
    </row>
    <row r="14" spans="1:29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</row>
    <row r="15" spans="1:29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</row>
    <row r="16" spans="1:29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</row>
    <row r="17" spans="1:23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10">
        <v>6.6040182399999878</v>
      </c>
    </row>
    <row r="18" spans="1:23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</row>
    <row r="19" spans="1:23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</row>
    <row r="20" spans="1:23" ht="14.5" x14ac:dyDescent="0.35">
      <c r="A20" s="11" t="s">
        <v>54</v>
      </c>
      <c r="B20" s="12">
        <f t="shared" ref="B20:W20" si="20">B13+B18+B9</f>
        <v>-840.901881</v>
      </c>
      <c r="C20" s="12">
        <f t="shared" si="20"/>
        <v>-933.3</v>
      </c>
      <c r="D20" s="12">
        <f t="shared" si="20"/>
        <v>-928.8</v>
      </c>
      <c r="E20" s="12">
        <f t="shared" si="20"/>
        <v>-1034</v>
      </c>
      <c r="F20" s="12">
        <f t="shared" si="20"/>
        <v>-1026</v>
      </c>
      <c r="G20" s="12">
        <f t="shared" si="20"/>
        <v>-1035.1000000000001</v>
      </c>
      <c r="H20" s="12">
        <f t="shared" si="20"/>
        <v>-1057.5</v>
      </c>
      <c r="I20" s="12">
        <f t="shared" si="20"/>
        <v>-1244.8</v>
      </c>
      <c r="J20" s="12">
        <f t="shared" si="20"/>
        <v>-1110.9000000000001</v>
      </c>
      <c r="K20" s="12">
        <f t="shared" si="20"/>
        <v>-1066.3999999999999</v>
      </c>
      <c r="L20" s="12">
        <f t="shared" si="20"/>
        <v>-1059.5999999999999</v>
      </c>
      <c r="M20" s="12">
        <f t="shared" si="20"/>
        <v>-1082.7</v>
      </c>
      <c r="N20" s="12">
        <f t="shared" si="20"/>
        <v>-1062.4000000000001</v>
      </c>
      <c r="O20" s="12">
        <f t="shared" si="20"/>
        <v>-1026.3</v>
      </c>
      <c r="P20" s="12">
        <f t="shared" ref="P20" si="21">P13+P18+P9</f>
        <v>-1076</v>
      </c>
      <c r="Q20" s="12">
        <f t="shared" si="20"/>
        <v>-1156.8</v>
      </c>
      <c r="R20" s="12">
        <f t="shared" si="20"/>
        <v>-1127.1999999999998</v>
      </c>
      <c r="S20" s="12">
        <f t="shared" si="20"/>
        <v>-1215.5999999999999</v>
      </c>
      <c r="T20" s="12">
        <f t="shared" si="20"/>
        <v>-1215.1999999999998</v>
      </c>
      <c r="U20" s="12">
        <f t="shared" si="20"/>
        <v>-1253.0999999999999</v>
      </c>
      <c r="V20" s="12">
        <f t="shared" si="20"/>
        <v>-1218.8</v>
      </c>
      <c r="W20" s="12">
        <f t="shared" si="20"/>
        <v>-1223.4959817599999</v>
      </c>
    </row>
    <row r="21" spans="1:23" ht="14.5" x14ac:dyDescent="0.35">
      <c r="A21" s="13" t="s">
        <v>55</v>
      </c>
      <c r="B21" s="14">
        <f t="shared" ref="B21:R21" si="22">B12+B13+B18+B19</f>
        <v>791.97759368399988</v>
      </c>
      <c r="C21" s="14">
        <f t="shared" si="22"/>
        <v>681.3</v>
      </c>
      <c r="D21" s="14">
        <f t="shared" si="22"/>
        <v>632.4</v>
      </c>
      <c r="E21" s="14">
        <f t="shared" si="22"/>
        <v>609.00000000000023</v>
      </c>
      <c r="F21" s="14">
        <f t="shared" si="22"/>
        <v>436.59999999999991</v>
      </c>
      <c r="G21" s="14">
        <f t="shared" si="22"/>
        <v>321.89999999999992</v>
      </c>
      <c r="H21" s="14">
        <f t="shared" si="22"/>
        <v>238.90000000000012</v>
      </c>
      <c r="I21" s="14">
        <f t="shared" si="22"/>
        <v>87.499999999999915</v>
      </c>
      <c r="J21" s="14">
        <f t="shared" si="22"/>
        <v>134.79999999999987</v>
      </c>
      <c r="K21" s="14">
        <f t="shared" si="22"/>
        <v>-62.399999999999991</v>
      </c>
      <c r="L21" s="14">
        <f t="shared" si="22"/>
        <v>152.79999999999978</v>
      </c>
      <c r="M21" s="14">
        <f t="shared" si="22"/>
        <v>224.49999999999997</v>
      </c>
      <c r="N21" s="14">
        <f t="shared" si="22"/>
        <v>100.8</v>
      </c>
      <c r="O21" s="14">
        <f t="shared" si="22"/>
        <v>141.40000000000006</v>
      </c>
      <c r="P21" s="14">
        <f t="shared" si="22"/>
        <v>186.49999999999994</v>
      </c>
      <c r="Q21" s="14">
        <f t="shared" si="22"/>
        <v>216.20000000000007</v>
      </c>
      <c r="R21" s="14">
        <f t="shared" si="22"/>
        <v>198.70000000000016</v>
      </c>
      <c r="S21" s="14">
        <f>S12+S13+S18+S19</f>
        <v>352.30000000000007</v>
      </c>
      <c r="T21" s="14">
        <f>T12+T13+T18+T19</f>
        <v>403.50000000000011</v>
      </c>
      <c r="U21" s="14">
        <f>U12+U13+U18+U19</f>
        <v>424.19999999999993</v>
      </c>
      <c r="V21" s="14">
        <f>V12+V13+V18+V19</f>
        <v>358.8</v>
      </c>
      <c r="W21" s="14">
        <f>W12+W13+W18+W19</f>
        <v>411.50401824000005</v>
      </c>
    </row>
    <row r="22" spans="1:23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23">N21-N18-N11</f>
        <v>232.3</v>
      </c>
      <c r="O22" s="10">
        <f t="shared" si="23"/>
        <v>266.90000000000009</v>
      </c>
      <c r="P22" s="10">
        <f t="shared" si="23"/>
        <v>317.09999999999997</v>
      </c>
      <c r="Q22" s="10">
        <f t="shared" si="23"/>
        <v>343.70000000000005</v>
      </c>
      <c r="R22" s="10">
        <f t="shared" si="23"/>
        <v>322.20000000000016</v>
      </c>
      <c r="S22" s="10">
        <f t="shared" si="23"/>
        <v>484.40000000000009</v>
      </c>
      <c r="T22" s="10">
        <f>T21-T11-T18</f>
        <v>539.70000000000016</v>
      </c>
      <c r="U22" s="10">
        <f>U21-U11-U18</f>
        <v>563.4</v>
      </c>
      <c r="V22" s="10">
        <f>V21-V11-V18</f>
        <v>497</v>
      </c>
      <c r="W22" s="10">
        <f>W21-W11-W18</f>
        <v>545.80401824</v>
      </c>
    </row>
    <row r="23" spans="1:23" ht="14.5" x14ac:dyDescent="0.35">
      <c r="A23" s="9" t="s">
        <v>56</v>
      </c>
      <c r="B23" s="38">
        <f>(B22/B8)</f>
        <v>0.55168248706298195</v>
      </c>
      <c r="C23" s="38">
        <f t="shared" ref="C23:S23" si="24">(C22/C8)</f>
        <v>0.4837050805452292</v>
      </c>
      <c r="D23" s="38">
        <f t="shared" si="24"/>
        <v>0.46877601998334728</v>
      </c>
      <c r="E23" s="38">
        <f t="shared" si="24"/>
        <v>0.43354854428066752</v>
      </c>
      <c r="F23" s="38">
        <f t="shared" si="24"/>
        <v>0.36485006161851297</v>
      </c>
      <c r="G23" s="38">
        <f t="shared" si="24"/>
        <v>0.3203661327231121</v>
      </c>
      <c r="H23" s="38">
        <f t="shared" si="24"/>
        <v>0.29444959802102655</v>
      </c>
      <c r="I23" s="38">
        <f t="shared" si="24"/>
        <v>0.19012178619756429</v>
      </c>
      <c r="J23" s="38">
        <f t="shared" si="24"/>
        <v>0.24730837216776472</v>
      </c>
      <c r="K23" s="38">
        <f t="shared" si="24"/>
        <v>9.8955743411238195E-2</v>
      </c>
      <c r="L23" s="38">
        <f t="shared" si="24"/>
        <v>0.24773513424477026</v>
      </c>
      <c r="M23" s="38">
        <f t="shared" si="24"/>
        <v>0.28191000918273645</v>
      </c>
      <c r="N23" s="38">
        <f t="shared" si="24"/>
        <v>0.19982795698924732</v>
      </c>
      <c r="O23" s="38">
        <f t="shared" si="24"/>
        <v>0.22856898175901352</v>
      </c>
      <c r="P23" s="38">
        <f t="shared" si="24"/>
        <v>0.25116831683168311</v>
      </c>
      <c r="Q23" s="38">
        <f t="shared" si="24"/>
        <v>0.25032774945375097</v>
      </c>
      <c r="R23" s="38">
        <f t="shared" si="24"/>
        <v>0.24300475148955436</v>
      </c>
      <c r="S23" s="38">
        <f t="shared" si="24"/>
        <v>0.30894827476242109</v>
      </c>
      <c r="T23" s="38">
        <f>T22/T8</f>
        <v>0.33341570395996795</v>
      </c>
      <c r="U23" s="38">
        <f>U22/U8</f>
        <v>0.33589697728492218</v>
      </c>
      <c r="V23" s="38">
        <f>V22/V8</f>
        <v>0.31503549695740368</v>
      </c>
      <c r="W23" s="38">
        <f>W22/W8</f>
        <v>0.33382508760856272</v>
      </c>
    </row>
    <row r="24" spans="1:23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 t="shared" ref="R24:V24" si="25">SUM(R25:R28)</f>
        <v>-93.4</v>
      </c>
      <c r="S24" s="17">
        <f t="shared" si="25"/>
        <v>-125.89999999999996</v>
      </c>
      <c r="T24" s="17">
        <f t="shared" si="25"/>
        <v>-122.79999999999998</v>
      </c>
      <c r="U24" s="17">
        <f t="shared" si="25"/>
        <v>-105.89999999999999</v>
      </c>
      <c r="V24" s="17">
        <f t="shared" si="25"/>
        <v>-96.000000000000043</v>
      </c>
      <c r="W24" s="17">
        <f t="shared" ref="W24" si="26">SUM(W25:W28)</f>
        <v>-76.700000000000045</v>
      </c>
    </row>
    <row r="25" spans="1:23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</row>
    <row r="26" spans="1:23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</row>
    <row r="27" spans="1:23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</row>
    <row r="28" spans="1:23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</row>
    <row r="29" spans="1:23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 t="shared" ref="R29:W29" si="27">SUM(R21,R24)</f>
        <v>105.30000000000015</v>
      </c>
      <c r="S29" s="14">
        <f t="shared" si="27"/>
        <v>226.40000000000009</v>
      </c>
      <c r="T29" s="14">
        <f t="shared" si="27"/>
        <v>280.70000000000016</v>
      </c>
      <c r="U29" s="14">
        <f t="shared" si="27"/>
        <v>318.29999999999995</v>
      </c>
      <c r="V29" s="14">
        <f t="shared" si="27"/>
        <v>262.79999999999995</v>
      </c>
      <c r="W29" s="14">
        <f t="shared" si="27"/>
        <v>334.80401824</v>
      </c>
    </row>
    <row r="30" spans="1:23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17">
        <v>-46.961366201600001</v>
      </c>
    </row>
    <row r="31" spans="1:23" ht="14.5" hidden="1" x14ac:dyDescent="0.35">
      <c r="T31" s="10"/>
      <c r="U31" s="10"/>
      <c r="V31" s="10">
        <v>-57.2</v>
      </c>
      <c r="W31" s="10">
        <v>51.2</v>
      </c>
    </row>
    <row r="32" spans="1:23" ht="14.5" hidden="1" x14ac:dyDescent="0.35">
      <c r="T32" s="10"/>
      <c r="U32" s="10"/>
      <c r="V32" s="10">
        <v>38</v>
      </c>
      <c r="W32" s="10">
        <v>-175</v>
      </c>
    </row>
    <row r="33" spans="1:23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 t="shared" ref="R33:V33" si="28">SUM(R29:R30)</f>
        <v>90.500000000000156</v>
      </c>
      <c r="S33" s="14">
        <f t="shared" si="28"/>
        <v>234.90000000000009</v>
      </c>
      <c r="T33" s="14">
        <f t="shared" si="28"/>
        <v>245.60000000000016</v>
      </c>
      <c r="U33" s="14">
        <f t="shared" si="28"/>
        <v>291.82799999999997</v>
      </c>
      <c r="V33" s="14">
        <f t="shared" si="28"/>
        <v>243.59999999999997</v>
      </c>
      <c r="W33" s="14">
        <f t="shared" ref="W33" si="29">SUM(W29:W30)</f>
        <v>287.84265203839999</v>
      </c>
    </row>
    <row r="34" spans="1:23" ht="14.5" x14ac:dyDescent="0.35">
      <c r="A34" s="9" t="s">
        <v>61</v>
      </c>
      <c r="B34" s="38">
        <f>(B33/B8)</f>
        <v>0.50670337888309036</v>
      </c>
      <c r="C34" s="38">
        <f t="shared" ref="C34:Q34" si="30">(C33/C8)</f>
        <v>0.33364312267657986</v>
      </c>
      <c r="D34" s="38">
        <f t="shared" si="30"/>
        <v>0.3884583360020496</v>
      </c>
      <c r="E34" s="38">
        <f t="shared" si="30"/>
        <v>0.39121695699841652</v>
      </c>
      <c r="F34" s="38">
        <f t="shared" si="30"/>
        <v>0.32671504861016015</v>
      </c>
      <c r="G34" s="38">
        <f t="shared" si="30"/>
        <v>0.25164243005831549</v>
      </c>
      <c r="H34" s="38">
        <f t="shared" si="30"/>
        <v>0.20292207792207798</v>
      </c>
      <c r="I34" s="38">
        <f t="shared" si="30"/>
        <v>7.991279506841073E-2</v>
      </c>
      <c r="J34" s="38">
        <f t="shared" si="30"/>
        <v>0.10091595693395464</v>
      </c>
      <c r="K34" s="38">
        <f t="shared" si="30"/>
        <v>-3.4112381899552451E-2</v>
      </c>
      <c r="L34" s="38">
        <f t="shared" si="30"/>
        <v>9.652446055015633E-2</v>
      </c>
      <c r="M34" s="38">
        <f t="shared" si="30"/>
        <v>0.14631160085705541</v>
      </c>
      <c r="N34" s="38">
        <f t="shared" si="30"/>
        <v>0.10675268817204302</v>
      </c>
      <c r="O34" s="38">
        <f t="shared" si="30"/>
        <v>9.7028346321829315E-2</v>
      </c>
      <c r="P34" s="38">
        <f t="shared" si="30"/>
        <v>0.1001980198019802</v>
      </c>
      <c r="Q34" s="38">
        <f t="shared" si="30"/>
        <v>0.1324836125273125</v>
      </c>
      <c r="R34" s="38">
        <f t="shared" ref="R34:W34" si="31">R33/R8</f>
        <v>6.8255524549362817E-2</v>
      </c>
      <c r="S34" s="38">
        <f t="shared" si="31"/>
        <v>0.14981822820332935</v>
      </c>
      <c r="T34" s="38">
        <f t="shared" si="31"/>
        <v>0.15172669426082669</v>
      </c>
      <c r="U34" s="38">
        <f t="shared" si="31"/>
        <v>0.17398676444285457</v>
      </c>
      <c r="V34" s="38">
        <f t="shared" si="31"/>
        <v>0.15441176470588233</v>
      </c>
      <c r="W34" s="38">
        <f t="shared" si="31"/>
        <v>0.17605055170544343</v>
      </c>
    </row>
    <row r="35" spans="1:23" ht="14.5" x14ac:dyDescent="0.3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14">
        <v>287.84265203839999</v>
      </c>
    </row>
    <row r="36" spans="1:23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</row>
    <row r="37" spans="1:23" ht="15" customHeight="1" x14ac:dyDescent="0.35">
      <c r="R37" s="60"/>
      <c r="S37" s="60"/>
    </row>
    <row r="38" spans="1:23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  <c r="W38" s="59">
        <v>149.12086661298343</v>
      </c>
    </row>
    <row r="39" spans="1:23" ht="14.5" x14ac:dyDescent="0.35">
      <c r="A39" s="13" t="s">
        <v>182</v>
      </c>
      <c r="B39" s="58">
        <f t="shared" ref="B39:M39" si="32">B35+B38</f>
        <v>823.56204785399996</v>
      </c>
      <c r="C39" s="58">
        <f t="shared" si="32"/>
        <v>538.5</v>
      </c>
      <c r="D39" s="58">
        <f t="shared" si="32"/>
        <v>606.5</v>
      </c>
      <c r="E39" s="58">
        <f t="shared" si="32"/>
        <v>642.29999999999995</v>
      </c>
      <c r="F39" s="58">
        <f t="shared" si="32"/>
        <v>477.2</v>
      </c>
      <c r="G39" s="58">
        <f t="shared" si="32"/>
        <v>340.90000000000003</v>
      </c>
      <c r="H39" s="58">
        <f t="shared" si="32"/>
        <v>262.5</v>
      </c>
      <c r="I39" s="58">
        <f t="shared" si="32"/>
        <v>106.3</v>
      </c>
      <c r="J39" s="58">
        <f t="shared" si="32"/>
        <v>125.6</v>
      </c>
      <c r="K39" s="58">
        <f t="shared" si="32"/>
        <v>-34.299999999999997</v>
      </c>
      <c r="L39" s="58">
        <f t="shared" si="32"/>
        <v>117.2</v>
      </c>
      <c r="M39" s="58">
        <f t="shared" si="32"/>
        <v>191.2</v>
      </c>
      <c r="N39" s="58">
        <f t="shared" ref="N39:W39" si="33">N35+N38</f>
        <v>229.60000000000002</v>
      </c>
      <c r="O39" s="58">
        <f t="shared" si="33"/>
        <v>113.3000000000001</v>
      </c>
      <c r="P39" s="58">
        <f t="shared" si="33"/>
        <v>126.5</v>
      </c>
      <c r="Q39" s="58">
        <f t="shared" si="33"/>
        <v>218.60000000000008</v>
      </c>
      <c r="R39" s="58">
        <f t="shared" si="33"/>
        <v>90.5</v>
      </c>
      <c r="S39" s="58">
        <f t="shared" si="33"/>
        <v>204.50000000000009</v>
      </c>
      <c r="T39" s="58">
        <f t="shared" si="33"/>
        <v>245.60000000000016</v>
      </c>
      <c r="U39" s="58">
        <f t="shared" si="33"/>
        <v>261.59999999999997</v>
      </c>
      <c r="V39" s="58">
        <f t="shared" si="33"/>
        <v>243.5</v>
      </c>
      <c r="W39" s="58">
        <f t="shared" si="33"/>
        <v>436.96351865138342</v>
      </c>
    </row>
    <row r="41" spans="1:23" ht="21" x14ac:dyDescent="0.35">
      <c r="A41" s="39" t="s">
        <v>148</v>
      </c>
    </row>
  </sheetData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7" ma:contentTypeDescription="Crie um novo documento." ma:contentTypeScope="" ma:versionID="c64f1a8b0d40f0d71ab28591c08d6eb5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d848807ea9c0db0ed7181e0d36f33ecf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10716E1-AEBF-4F43-B1C0-4FC280214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Cateno Recorrente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Maria Eduarda Vieira Rangel</cp:lastModifiedBy>
  <dcterms:created xsi:type="dcterms:W3CDTF">2019-07-17T19:58:18Z</dcterms:created>
  <dcterms:modified xsi:type="dcterms:W3CDTF">2023-08-02T12:44:25Z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