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cielo.sharepoint.com/sites/RelaescomInvestidores/Documentos Compartilhados/BRF/Divulgação/2022/2T22/6. Série Histórica/"/>
    </mc:Choice>
  </mc:AlternateContent>
  <xr:revisionPtr revIDLastSave="1" documentId="13_ncr:1_{C7BC14AF-B892-40D9-A8C3-6637C39DF2D6}" xr6:coauthVersionLast="46" xr6:coauthVersionMax="46" xr10:uidLastSave="{C6AAE233-FA7B-41BD-8EF6-124CE2C345F0}"/>
  <bookViews>
    <workbookView xWindow="-120" yWindow="-120" windowWidth="24240" windowHeight="13140" tabRatio="834" xr2:uid="{00000000-000D-0000-FFFF-FFFF00000000}"/>
  </bookViews>
  <sheets>
    <sheet name="Home" sheetId="21" r:id="rId1"/>
    <sheet name="Operational Highlights Cielo" sheetId="1" r:id="rId2"/>
    <sheet name="Operational Highlights Cateno" sheetId="2" r:id="rId3"/>
    <sheet name="Consolidated B. Sheet COSIF" sheetId="4" r:id="rId4"/>
    <sheet name="Consolidated P&amp;L COSIF" sheetId="6" r:id="rId5"/>
    <sheet name="Consolidated P&amp;L RECURRING" sheetId="53" r:id="rId6"/>
    <sheet name="Cielo Brasil P&amp;L COSIF" sheetId="8" r:id="rId7"/>
    <sheet name="Cielo Brasil P&amp;L RECURRING" sheetId="54" r:id="rId8"/>
    <sheet name="Cateno P&amp;L COSIF" sheetId="50" r:id="rId9"/>
    <sheet name="Other Subsidiaries P&amp;L COSIF" sheetId="12" r:id="rId10"/>
    <sheet name="OtherSubsidiaries P&amp;L RECURRING" sheetId="55" r:id="rId11"/>
    <sheet name="Complementary" sheetId="5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56" l="1"/>
  <c r="F20" i="56"/>
  <c r="E20" i="56"/>
  <c r="D20" i="56"/>
  <c r="C20" i="56"/>
  <c r="B20" i="56"/>
  <c r="G18" i="56"/>
  <c r="F18" i="56"/>
  <c r="E18" i="56"/>
  <c r="D18" i="56"/>
  <c r="C18" i="56"/>
  <c r="B18" i="56"/>
  <c r="G15" i="56"/>
  <c r="F15" i="56"/>
  <c r="E15" i="56"/>
  <c r="D15" i="56"/>
  <c r="C15" i="56"/>
  <c r="B15" i="56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J21" i="6"/>
  <c r="I21" i="6"/>
  <c r="H21" i="6"/>
  <c r="G21" i="6"/>
  <c r="F21" i="6"/>
  <c r="E21" i="6"/>
  <c r="D21" i="6"/>
  <c r="C21" i="6"/>
  <c r="B21" i="6"/>
  <c r="S21" i="6"/>
  <c r="R21" i="6"/>
  <c r="Q21" i="6"/>
  <c r="P21" i="6"/>
  <c r="O21" i="6"/>
  <c r="N21" i="6"/>
  <c r="M21" i="6"/>
  <c r="L21" i="6"/>
  <c r="K21" i="6"/>
  <c r="AL15" i="1" l="1"/>
  <c r="AQ11" i="1"/>
  <c r="AL11" i="1"/>
  <c r="AQ8" i="1"/>
  <c r="AP8" i="1"/>
  <c r="AO8" i="1"/>
  <c r="AN8" i="1"/>
  <c r="AM8" i="1"/>
  <c r="AL8" i="1"/>
  <c r="AQ7" i="1"/>
  <c r="AP7" i="1"/>
  <c r="AP11" i="1" s="1"/>
  <c r="AO7" i="1"/>
  <c r="AO11" i="1" s="1"/>
  <c r="AN7" i="1"/>
  <c r="AM7" i="1"/>
  <c r="AL7" i="1"/>
  <c r="AM15" i="1" l="1"/>
  <c r="AN15" i="1"/>
  <c r="AO15" i="1"/>
  <c r="AN11" i="1"/>
  <c r="AP15" i="1"/>
  <c r="AQ15" i="1"/>
  <c r="AM11" i="1"/>
  <c r="Q39" i="55" l="1"/>
  <c r="P39" i="55"/>
  <c r="O39" i="55"/>
  <c r="N39" i="55"/>
  <c r="M39" i="55"/>
  <c r="L39" i="55"/>
  <c r="K39" i="55"/>
  <c r="J39" i="55"/>
  <c r="I39" i="55"/>
  <c r="H39" i="55"/>
  <c r="G39" i="55"/>
  <c r="F39" i="55"/>
  <c r="E39" i="55"/>
  <c r="D39" i="55"/>
  <c r="C39" i="55"/>
  <c r="B39" i="55"/>
  <c r="Q34" i="55"/>
  <c r="P34" i="55"/>
  <c r="O34" i="55"/>
  <c r="N34" i="55"/>
  <c r="M34" i="55"/>
  <c r="L34" i="55"/>
  <c r="K34" i="55"/>
  <c r="J34" i="55"/>
  <c r="I34" i="55"/>
  <c r="H34" i="55"/>
  <c r="G34" i="55"/>
  <c r="F34" i="55"/>
  <c r="E34" i="55"/>
  <c r="D34" i="55"/>
  <c r="C34" i="55"/>
  <c r="B34" i="55"/>
  <c r="S30" i="55"/>
  <c r="S24" i="55"/>
  <c r="R24" i="55"/>
  <c r="Q24" i="55"/>
  <c r="P24" i="55"/>
  <c r="O24" i="55"/>
  <c r="Q23" i="55"/>
  <c r="P23" i="55"/>
  <c r="O23" i="55"/>
  <c r="N23" i="55"/>
  <c r="M23" i="55"/>
  <c r="L23" i="55"/>
  <c r="K23" i="55"/>
  <c r="J23" i="55"/>
  <c r="I23" i="55"/>
  <c r="H23" i="55"/>
  <c r="G23" i="55"/>
  <c r="F23" i="55"/>
  <c r="E23" i="55"/>
  <c r="D23" i="55"/>
  <c r="C23" i="55"/>
  <c r="B23" i="55"/>
  <c r="Q21" i="55"/>
  <c r="M21" i="55"/>
  <c r="I21" i="55"/>
  <c r="E21" i="55"/>
  <c r="S20" i="55"/>
  <c r="S17" i="55"/>
  <c r="S13" i="55"/>
  <c r="R13" i="55"/>
  <c r="Q13" i="55"/>
  <c r="P13" i="55"/>
  <c r="P21" i="55" s="1"/>
  <c r="O13" i="55"/>
  <c r="O21" i="55" s="1"/>
  <c r="N13" i="55"/>
  <c r="N21" i="55" s="1"/>
  <c r="M13" i="55"/>
  <c r="L13" i="55"/>
  <c r="L21" i="55" s="1"/>
  <c r="K13" i="55"/>
  <c r="K21" i="55" s="1"/>
  <c r="J13" i="55"/>
  <c r="J21" i="55" s="1"/>
  <c r="I13" i="55"/>
  <c r="H13" i="55"/>
  <c r="H21" i="55" s="1"/>
  <c r="G13" i="55"/>
  <c r="G21" i="55" s="1"/>
  <c r="F13" i="55"/>
  <c r="F21" i="55" s="1"/>
  <c r="E13" i="55"/>
  <c r="D13" i="55"/>
  <c r="D21" i="55" s="1"/>
  <c r="C13" i="55"/>
  <c r="C21" i="55" s="1"/>
  <c r="B13" i="55"/>
  <c r="B21" i="55" s="1"/>
  <c r="S9" i="55"/>
  <c r="R9" i="55"/>
  <c r="R20" i="55" s="1"/>
  <c r="S8" i="55"/>
  <c r="S12" i="55" s="1"/>
  <c r="S21" i="55" s="1"/>
  <c r="R8" i="55"/>
  <c r="Q34" i="12"/>
  <c r="P34" i="12"/>
  <c r="O34" i="12"/>
  <c r="N34" i="12"/>
  <c r="S30" i="12"/>
  <c r="R30" i="12"/>
  <c r="S29" i="12"/>
  <c r="R29" i="12"/>
  <c r="S24" i="12"/>
  <c r="R24" i="12"/>
  <c r="Q24" i="12"/>
  <c r="P24" i="12"/>
  <c r="O24" i="12"/>
  <c r="Q23" i="12"/>
  <c r="P23" i="12"/>
  <c r="O23" i="12"/>
  <c r="N23" i="12"/>
  <c r="S22" i="12"/>
  <c r="S20" i="12"/>
  <c r="R20" i="12"/>
  <c r="S12" i="12"/>
  <c r="R12" i="12"/>
  <c r="S9" i="12"/>
  <c r="R9" i="12"/>
  <c r="S8" i="12"/>
  <c r="R8" i="12"/>
  <c r="Q34" i="50"/>
  <c r="P34" i="50"/>
  <c r="O34" i="50"/>
  <c r="N34" i="50"/>
  <c r="S30" i="50"/>
  <c r="R30" i="50"/>
  <c r="S29" i="50"/>
  <c r="S24" i="50"/>
  <c r="R24" i="50"/>
  <c r="R29" i="50" s="1"/>
  <c r="Q23" i="50"/>
  <c r="P23" i="50"/>
  <c r="O23" i="50"/>
  <c r="N23" i="50"/>
  <c r="S22" i="50"/>
  <c r="S13" i="50"/>
  <c r="R13" i="50"/>
  <c r="Q13" i="50"/>
  <c r="Q20" i="50" s="1"/>
  <c r="P13" i="50"/>
  <c r="P20" i="50" s="1"/>
  <c r="O13" i="50"/>
  <c r="O20" i="50" s="1"/>
  <c r="N13" i="50"/>
  <c r="N20" i="50" s="1"/>
  <c r="S9" i="50"/>
  <c r="R9" i="50"/>
  <c r="S8" i="50"/>
  <c r="R8" i="50"/>
  <c r="R39" i="54"/>
  <c r="Q39" i="54"/>
  <c r="P39" i="54"/>
  <c r="O39" i="54"/>
  <c r="N39" i="54"/>
  <c r="S38" i="54"/>
  <c r="S39" i="54" s="1"/>
  <c r="P34" i="54"/>
  <c r="O34" i="54"/>
  <c r="S30" i="54"/>
  <c r="Q30" i="54"/>
  <c r="N30" i="54"/>
  <c r="Q29" i="54"/>
  <c r="Q33" i="54" s="1"/>
  <c r="N28" i="54"/>
  <c r="S24" i="54"/>
  <c r="S29" i="54" s="1"/>
  <c r="S33" i="54" s="1"/>
  <c r="R24" i="54"/>
  <c r="R29" i="54" s="1"/>
  <c r="R33" i="54" s="1"/>
  <c r="R34" i="54" s="1"/>
  <c r="N24" i="54"/>
  <c r="N29" i="54" s="1"/>
  <c r="N33" i="54" s="1"/>
  <c r="O23" i="54"/>
  <c r="N23" i="54"/>
  <c r="S22" i="54"/>
  <c r="S23" i="54" s="1"/>
  <c r="R22" i="54"/>
  <c r="R23" i="54" s="1"/>
  <c r="Q22" i="54"/>
  <c r="Q23" i="54" s="1"/>
  <c r="P22" i="54"/>
  <c r="P23" i="54" s="1"/>
  <c r="O22" i="54"/>
  <c r="N22" i="54"/>
  <c r="O21" i="54"/>
  <c r="N21" i="54"/>
  <c r="P20" i="54"/>
  <c r="S17" i="54"/>
  <c r="S13" i="54" s="1"/>
  <c r="S20" i="54" s="1"/>
  <c r="Q17" i="54"/>
  <c r="N17" i="54"/>
  <c r="R13" i="54"/>
  <c r="R20" i="54" s="1"/>
  <c r="Q13" i="54"/>
  <c r="Q21" i="54" s="1"/>
  <c r="P13" i="54"/>
  <c r="P21" i="54" s="1"/>
  <c r="O13" i="54"/>
  <c r="O20" i="54" s="1"/>
  <c r="N13" i="54"/>
  <c r="N20" i="54" s="1"/>
  <c r="S9" i="54"/>
  <c r="R9" i="54"/>
  <c r="S8" i="54"/>
  <c r="S12" i="54" s="1"/>
  <c r="S21" i="54" s="1"/>
  <c r="R8" i="54"/>
  <c r="R12" i="54" s="1"/>
  <c r="R21" i="54" s="1"/>
  <c r="S39" i="8"/>
  <c r="R39" i="8"/>
  <c r="Q39" i="8"/>
  <c r="P39" i="8"/>
  <c r="O39" i="8"/>
  <c r="N39" i="8"/>
  <c r="S38" i="8"/>
  <c r="Q34" i="8"/>
  <c r="P34" i="8"/>
  <c r="O34" i="8"/>
  <c r="N34" i="8"/>
  <c r="R33" i="8"/>
  <c r="R34" i="8" s="1"/>
  <c r="S30" i="8"/>
  <c r="R30" i="8"/>
  <c r="R29" i="8"/>
  <c r="S24" i="8"/>
  <c r="S29" i="8" s="1"/>
  <c r="S33" i="8" s="1"/>
  <c r="S34" i="8" s="1"/>
  <c r="R24" i="8"/>
  <c r="Q23" i="8"/>
  <c r="P23" i="8"/>
  <c r="O23" i="8"/>
  <c r="N23" i="8"/>
  <c r="S22" i="8"/>
  <c r="S23" i="8" s="1"/>
  <c r="N20" i="8"/>
  <c r="S13" i="8"/>
  <c r="S20" i="8" s="1"/>
  <c r="R13" i="8"/>
  <c r="R20" i="8" s="1"/>
  <c r="Q13" i="8"/>
  <c r="Q20" i="8" s="1"/>
  <c r="P13" i="8"/>
  <c r="P20" i="8" s="1"/>
  <c r="O13" i="8"/>
  <c r="O20" i="8" s="1"/>
  <c r="N13" i="8"/>
  <c r="S9" i="8"/>
  <c r="R9" i="8"/>
  <c r="S8" i="8"/>
  <c r="S12" i="8" s="1"/>
  <c r="S21" i="8" s="1"/>
  <c r="R8" i="8"/>
  <c r="R12" i="8" s="1"/>
  <c r="S39" i="53"/>
  <c r="R39" i="53"/>
  <c r="Q39" i="53"/>
  <c r="P39" i="53"/>
  <c r="O39" i="53"/>
  <c r="N39" i="53"/>
  <c r="P34" i="53"/>
  <c r="O34" i="53"/>
  <c r="S30" i="53"/>
  <c r="Q30" i="53"/>
  <c r="Q33" i="53" s="1"/>
  <c r="N30" i="53"/>
  <c r="Q29" i="53"/>
  <c r="N28" i="53"/>
  <c r="S24" i="53"/>
  <c r="S29" i="53" s="1"/>
  <c r="S33" i="53" s="1"/>
  <c r="R24" i="53"/>
  <c r="R29" i="53" s="1"/>
  <c r="R33" i="53" s="1"/>
  <c r="R34" i="53" s="1"/>
  <c r="N24" i="53"/>
  <c r="N29" i="53" s="1"/>
  <c r="N33" i="53" s="1"/>
  <c r="P23" i="53"/>
  <c r="O23" i="53"/>
  <c r="N23" i="53"/>
  <c r="S22" i="53"/>
  <c r="S23" i="53" s="1"/>
  <c r="R22" i="53"/>
  <c r="Q22" i="53"/>
  <c r="Q23" i="53" s="1"/>
  <c r="N22" i="53"/>
  <c r="N21" i="53"/>
  <c r="P20" i="53"/>
  <c r="P21" i="53" s="1"/>
  <c r="S17" i="53"/>
  <c r="S13" i="53" s="1"/>
  <c r="S20" i="53" s="1"/>
  <c r="S21" i="53" s="1"/>
  <c r="Q17" i="53"/>
  <c r="N17" i="53"/>
  <c r="R13" i="53"/>
  <c r="R20" i="53" s="1"/>
  <c r="R21" i="53" s="1"/>
  <c r="Q13" i="53"/>
  <c r="Q20" i="53" s="1"/>
  <c r="Q21" i="53" s="1"/>
  <c r="P13" i="53"/>
  <c r="O13" i="53"/>
  <c r="O20" i="53" s="1"/>
  <c r="O21" i="53" s="1"/>
  <c r="N13" i="53"/>
  <c r="N20" i="53" s="1"/>
  <c r="S12" i="53"/>
  <c r="S9" i="53"/>
  <c r="R9" i="53"/>
  <c r="R12" i="53" s="1"/>
  <c r="Q9" i="53"/>
  <c r="P9" i="53"/>
  <c r="O9" i="53"/>
  <c r="S39" i="6"/>
  <c r="R39" i="6"/>
  <c r="Q39" i="6"/>
  <c r="P39" i="6"/>
  <c r="O39" i="6"/>
  <c r="N39" i="6"/>
  <c r="Q34" i="6"/>
  <c r="P34" i="6"/>
  <c r="O34" i="6"/>
  <c r="N34" i="6"/>
  <c r="S30" i="6"/>
  <c r="R30" i="6"/>
  <c r="S24" i="6"/>
  <c r="S29" i="6" s="1"/>
  <c r="R24" i="6"/>
  <c r="R29" i="6" s="1"/>
  <c r="Q23" i="6"/>
  <c r="P23" i="6"/>
  <c r="O23" i="6"/>
  <c r="N23" i="6"/>
  <c r="P20" i="6"/>
  <c r="O20" i="6"/>
  <c r="S13" i="6"/>
  <c r="S20" i="6" s="1"/>
  <c r="R13" i="6"/>
  <c r="R20" i="6" s="1"/>
  <c r="Q13" i="6"/>
  <c r="Q20" i="6" s="1"/>
  <c r="P13" i="6"/>
  <c r="O13" i="6"/>
  <c r="N13" i="6"/>
  <c r="R12" i="6"/>
  <c r="S9" i="6"/>
  <c r="S12" i="6" s="1"/>
  <c r="R9" i="6"/>
  <c r="Q9" i="6"/>
  <c r="P9" i="6"/>
  <c r="O9" i="6"/>
  <c r="AE6" i="2"/>
  <c r="AD6" i="2"/>
  <c r="AC6" i="2"/>
  <c r="S33" i="12" l="1"/>
  <c r="S35" i="12" s="1"/>
  <c r="R33" i="12"/>
  <c r="S33" i="6"/>
  <c r="R33" i="6"/>
  <c r="R20" i="50"/>
  <c r="S23" i="50"/>
  <c r="S12" i="50"/>
  <c r="R12" i="50"/>
  <c r="S33" i="50"/>
  <c r="S34" i="50" s="1"/>
  <c r="S20" i="50"/>
  <c r="R23" i="50"/>
  <c r="R33" i="50"/>
  <c r="R34" i="50" s="1"/>
  <c r="S22" i="55"/>
  <c r="S29" i="55"/>
  <c r="S33" i="55" s="1"/>
  <c r="S35" i="55" s="1"/>
  <c r="S39" i="55" s="1"/>
  <c r="R12" i="55"/>
  <c r="R21" i="55" s="1"/>
  <c r="R29" i="55" s="1"/>
  <c r="R33" i="55" s="1"/>
  <c r="R35" i="55" s="1"/>
  <c r="R39" i="55" s="1"/>
  <c r="Q35" i="54"/>
  <c r="Q34" i="54"/>
  <c r="S35" i="54"/>
  <c r="S34" i="54"/>
  <c r="N34" i="54"/>
  <c r="N35" i="54"/>
  <c r="Q20" i="54"/>
  <c r="S35" i="53"/>
  <c r="S34" i="53"/>
  <c r="N34" i="53"/>
  <c r="N35" i="53"/>
  <c r="Q35" i="53"/>
  <c r="Q34" i="53"/>
  <c r="R35" i="12" l="1"/>
  <c r="S39" i="12"/>
  <c r="S34" i="6"/>
  <c r="R34" i="6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R39" i="12"/>
  <c r="M39" i="8"/>
  <c r="L39" i="8"/>
  <c r="K39" i="8"/>
  <c r="J39" i="8"/>
  <c r="I39" i="8"/>
  <c r="H39" i="8"/>
  <c r="G39" i="8"/>
  <c r="F39" i="8"/>
  <c r="E39" i="8"/>
  <c r="D39" i="8"/>
  <c r="C39" i="8"/>
  <c r="B39" i="8"/>
  <c r="M39" i="54"/>
  <c r="L39" i="54"/>
  <c r="K39" i="54"/>
  <c r="J39" i="54"/>
  <c r="I39" i="54"/>
  <c r="H39" i="54"/>
  <c r="G39" i="54"/>
  <c r="F39" i="54"/>
  <c r="E39" i="54"/>
  <c r="D39" i="54"/>
  <c r="C39" i="54"/>
  <c r="B39" i="54"/>
  <c r="M34" i="54"/>
  <c r="L34" i="54"/>
  <c r="K34" i="54"/>
  <c r="J34" i="54"/>
  <c r="I34" i="54"/>
  <c r="H34" i="54"/>
  <c r="G34" i="54"/>
  <c r="F34" i="54"/>
  <c r="E34" i="54"/>
  <c r="D34" i="54"/>
  <c r="C34" i="54"/>
  <c r="B34" i="54"/>
  <c r="M23" i="54"/>
  <c r="L23" i="54"/>
  <c r="K23" i="54"/>
  <c r="J23" i="54"/>
  <c r="I23" i="54"/>
  <c r="H23" i="54"/>
  <c r="G23" i="54"/>
  <c r="F23" i="54"/>
  <c r="E23" i="54"/>
  <c r="D23" i="54"/>
  <c r="C23" i="54"/>
  <c r="B23" i="54"/>
  <c r="M39" i="53" l="1"/>
  <c r="L39" i="53"/>
  <c r="K39" i="53"/>
  <c r="J39" i="53"/>
  <c r="I39" i="53"/>
  <c r="H39" i="53"/>
  <c r="G39" i="53"/>
  <c r="F39" i="53"/>
  <c r="E39" i="53"/>
  <c r="D39" i="53"/>
  <c r="C39" i="53"/>
  <c r="B39" i="53"/>
  <c r="M34" i="53"/>
  <c r="L34" i="53"/>
  <c r="K34" i="53"/>
  <c r="J34" i="53"/>
  <c r="I34" i="53"/>
  <c r="H34" i="53"/>
  <c r="G34" i="53"/>
  <c r="F34" i="53"/>
  <c r="E34" i="53"/>
  <c r="D34" i="53"/>
  <c r="C34" i="53"/>
  <c r="B34" i="53"/>
  <c r="M23" i="53"/>
  <c r="L23" i="53"/>
  <c r="K23" i="53"/>
  <c r="J23" i="53"/>
  <c r="I23" i="53"/>
  <c r="H23" i="53"/>
  <c r="G23" i="53"/>
  <c r="F23" i="53"/>
  <c r="E23" i="53"/>
  <c r="D23" i="53"/>
  <c r="C23" i="53"/>
  <c r="B23" i="53"/>
  <c r="M9" i="53"/>
  <c r="M20" i="53" s="1"/>
  <c r="L9" i="53"/>
  <c r="L20" i="53" s="1"/>
  <c r="M39" i="6"/>
  <c r="L39" i="6"/>
  <c r="K39" i="6"/>
  <c r="J39" i="6"/>
  <c r="I39" i="6"/>
  <c r="H39" i="6"/>
  <c r="G39" i="6"/>
  <c r="F39" i="6"/>
  <c r="E39" i="6"/>
  <c r="D39" i="6"/>
  <c r="C39" i="6"/>
  <c r="B39" i="6"/>
  <c r="M34" i="12" l="1"/>
  <c r="L34" i="12"/>
  <c r="K34" i="12"/>
  <c r="J34" i="12"/>
  <c r="I34" i="12"/>
  <c r="H34" i="12"/>
  <c r="G34" i="12"/>
  <c r="F34" i="12"/>
  <c r="E34" i="12"/>
  <c r="D34" i="12"/>
  <c r="C34" i="12"/>
  <c r="B34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M34" i="50"/>
  <c r="L34" i="50"/>
  <c r="K34" i="50"/>
  <c r="J34" i="50"/>
  <c r="I34" i="50"/>
  <c r="H34" i="50"/>
  <c r="G34" i="50"/>
  <c r="F34" i="50"/>
  <c r="E34" i="50"/>
  <c r="D34" i="50"/>
  <c r="C34" i="50"/>
  <c r="B34" i="50"/>
  <c r="M23" i="50"/>
  <c r="L23" i="50"/>
  <c r="K23" i="50"/>
  <c r="J23" i="50"/>
  <c r="I23" i="50"/>
  <c r="H23" i="50"/>
  <c r="G23" i="50"/>
  <c r="F23" i="50"/>
  <c r="E23" i="50"/>
  <c r="D23" i="50"/>
  <c r="C23" i="50"/>
  <c r="B23" i="50"/>
  <c r="M34" i="8"/>
  <c r="L34" i="8"/>
  <c r="K34" i="8"/>
  <c r="J34" i="8"/>
  <c r="I34" i="8"/>
  <c r="H34" i="8"/>
  <c r="G34" i="8"/>
  <c r="F34" i="8"/>
  <c r="E34" i="8"/>
  <c r="D34" i="8"/>
  <c r="C34" i="8"/>
  <c r="B34" i="8"/>
  <c r="M23" i="8"/>
  <c r="L23" i="8"/>
  <c r="K23" i="8"/>
  <c r="J23" i="8"/>
  <c r="I23" i="8"/>
  <c r="H23" i="8"/>
  <c r="G23" i="8"/>
  <c r="F23" i="8"/>
  <c r="E23" i="8"/>
  <c r="D23" i="8"/>
  <c r="C23" i="8"/>
  <c r="B23" i="8"/>
  <c r="M34" i="6"/>
  <c r="L34" i="6"/>
  <c r="K34" i="6"/>
  <c r="J34" i="6"/>
  <c r="I34" i="6"/>
  <c r="H34" i="6"/>
  <c r="G34" i="6"/>
  <c r="F34" i="6"/>
  <c r="E34" i="6"/>
  <c r="D34" i="6"/>
  <c r="C34" i="6"/>
  <c r="B34" i="6"/>
  <c r="M23" i="6"/>
  <c r="L23" i="6"/>
  <c r="K23" i="6"/>
  <c r="J23" i="6"/>
  <c r="I23" i="6"/>
  <c r="H23" i="6"/>
  <c r="G23" i="6"/>
  <c r="F23" i="6"/>
  <c r="E23" i="6"/>
  <c r="D23" i="6"/>
  <c r="C23" i="6"/>
  <c r="B23" i="6"/>
  <c r="M9" i="6"/>
  <c r="M20" i="6" s="1"/>
  <c r="L9" i="6"/>
  <c r="L20" i="6" s="1"/>
  <c r="AK8" i="1" l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G11" i="1"/>
  <c r="G11" i="1" l="1"/>
  <c r="O11" i="1"/>
  <c r="W11" i="1"/>
  <c r="AE11" i="1"/>
  <c r="H11" i="1"/>
  <c r="P11" i="1"/>
  <c r="X11" i="1"/>
  <c r="AF11" i="1"/>
  <c r="U11" i="1"/>
  <c r="N11" i="1"/>
  <c r="V11" i="1"/>
  <c r="AD11" i="1"/>
  <c r="J11" i="1"/>
  <c r="Z11" i="1"/>
  <c r="C11" i="1"/>
  <c r="K11" i="1"/>
  <c r="S11" i="1"/>
  <c r="AA11" i="1"/>
  <c r="AI11" i="1"/>
  <c r="I11" i="1"/>
  <c r="Q11" i="1"/>
  <c r="Y15" i="1"/>
  <c r="AG15" i="1"/>
  <c r="B15" i="1"/>
  <c r="R11" i="1"/>
  <c r="AH11" i="1"/>
  <c r="D11" i="1"/>
  <c r="L11" i="1"/>
  <c r="T11" i="1"/>
  <c r="AB11" i="1"/>
  <c r="AJ11" i="1"/>
  <c r="E11" i="1"/>
  <c r="M11" i="1"/>
  <c r="AC11" i="1"/>
  <c r="AK11" i="1"/>
  <c r="F11" i="1"/>
  <c r="AF15" i="1"/>
  <c r="X15" i="1"/>
  <c r="H15" i="1"/>
  <c r="P15" i="1"/>
  <c r="AH15" i="1"/>
  <c r="Y11" i="1"/>
  <c r="B11" i="1"/>
  <c r="Q15" i="1"/>
  <c r="I15" i="1"/>
  <c r="AI15" i="1"/>
  <c r="AE15" i="1"/>
  <c r="W15" i="1"/>
  <c r="O15" i="1"/>
  <c r="G15" i="1"/>
  <c r="AJ15" i="1"/>
  <c r="AD15" i="1"/>
  <c r="V15" i="1"/>
  <c r="N15" i="1"/>
  <c r="F15" i="1"/>
  <c r="AK15" i="1"/>
  <c r="AC15" i="1"/>
  <c r="U15" i="1"/>
  <c r="M15" i="1"/>
  <c r="E15" i="1"/>
  <c r="AB15" i="1"/>
  <c r="T15" i="1"/>
  <c r="L15" i="1"/>
  <c r="AA15" i="1"/>
  <c r="S15" i="1"/>
  <c r="K15" i="1"/>
  <c r="C15" i="1"/>
  <c r="Z15" i="1"/>
  <c r="R15" i="1"/>
  <c r="J15" i="1"/>
  <c r="D15" i="1"/>
</calcChain>
</file>

<file path=xl/sharedStrings.xml><?xml version="1.0" encoding="utf-8"?>
<sst xmlns="http://schemas.openxmlformats.org/spreadsheetml/2006/main" count="597" uniqueCount="199">
  <si>
    <t>-</t>
  </si>
  <si>
    <t>EBITDA</t>
  </si>
  <si>
    <t>Home</t>
  </si>
  <si>
    <t>DEBIT (R$)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</si>
  <si>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</si>
  <si>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</si>
  <si>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</si>
  <si>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</si>
  <si>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</si>
  <si>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</si>
  <si>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</si>
  <si>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</si>
  <si>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</si>
  <si>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</si>
  <si>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</si>
  <si>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</si>
  <si>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</si>
  <si>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</si>
  <si>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</si>
  <si>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</si>
  <si>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</si>
  <si>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</si>
  <si>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</si>
  <si>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</si>
  <si>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</si>
  <si>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</si>
  <si>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</si>
  <si>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</si>
  <si>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</si>
  <si>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</si>
  <si>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</si>
  <si>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</si>
  <si>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</si>
  <si>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</si>
  <si>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</si>
  <si>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</si>
  <si>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</si>
  <si>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</si>
  <si>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</si>
  <si>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</si>
  <si>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</si>
  <si>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Operational Highlights Cateno</t>
  </si>
  <si>
    <t>Credit Volume</t>
  </si>
  <si>
    <t>Debit Volume</t>
  </si>
  <si>
    <t>Net Revenue</t>
  </si>
  <si>
    <t>Costs + Expenses</t>
  </si>
  <si>
    <t>Operating Income</t>
  </si>
  <si>
    <t>Financial Income</t>
  </si>
  <si>
    <t>Income Tax\ CSLL</t>
  </si>
  <si>
    <t>Share Cielo – 70%</t>
  </si>
  <si>
    <t>ASSETS</t>
  </si>
  <si>
    <t>Senior quotas obrigations - FIDC</t>
  </si>
  <si>
    <t>SHAREHOLDER´S EQUITY</t>
  </si>
  <si>
    <t>Current</t>
  </si>
  <si>
    <t>Total Cash</t>
  </si>
  <si>
    <t>Income receivables</t>
  </si>
  <si>
    <t>Receivables from issuers</t>
  </si>
  <si>
    <t>Receivables from related parties</t>
  </si>
  <si>
    <t>Tax credits</t>
  </si>
  <si>
    <t>Compensate/reclaim tax and social contributions</t>
  </si>
  <si>
    <t>Others</t>
  </si>
  <si>
    <t>Provision for doubtful receivables</t>
  </si>
  <si>
    <t>Other assets</t>
  </si>
  <si>
    <t>Total current assets</t>
  </si>
  <si>
    <t xml:space="preserve">Long-term assets </t>
  </si>
  <si>
    <t>Others financing tools, including derivatives</t>
  </si>
  <si>
    <t>Debtors related to guarantee deposits</t>
  </si>
  <si>
    <t>Permanent</t>
  </si>
  <si>
    <t>Investments</t>
  </si>
  <si>
    <t>Fixed Assets</t>
  </si>
  <si>
    <t>Intangible Assets</t>
  </si>
  <si>
    <t>Total long-term assets</t>
  </si>
  <si>
    <t>TOTAL ASSETS</t>
  </si>
  <si>
    <t>LIABILITIES AND SHAREHOLDER´S EQUITY</t>
  </si>
  <si>
    <t>Current liabilities</t>
  </si>
  <si>
    <t>Borrowing</t>
  </si>
  <si>
    <t>Derivative financial instruments</t>
  </si>
  <si>
    <t>Other obligations</t>
  </si>
  <si>
    <t>Social and statutory</t>
  </si>
  <si>
    <t xml:space="preserve">Tax and social security </t>
  </si>
  <si>
    <t>Payables to merchants</t>
  </si>
  <si>
    <t>Payables to related parties</t>
  </si>
  <si>
    <t>Total current liabilities</t>
  </si>
  <si>
    <t>Long-term liabilities</t>
  </si>
  <si>
    <t>Deferred tax and contributions</t>
  </si>
  <si>
    <t>Provisions for contingencies</t>
  </si>
  <si>
    <t xml:space="preserve">Provisions for invested obligations </t>
  </si>
  <si>
    <t>Senior quotas obrigations - investment funds and diverse</t>
  </si>
  <si>
    <t>Total long-term liabilities</t>
  </si>
  <si>
    <t>Issued Capital</t>
  </si>
  <si>
    <t>Capital Reserve</t>
  </si>
  <si>
    <t>Earnings Reserves</t>
  </si>
  <si>
    <t xml:space="preserve">Asset and liability valuation adjustment </t>
  </si>
  <si>
    <t>Accumulated profits or losses</t>
  </si>
  <si>
    <t>Attributed to:</t>
  </si>
  <si>
    <t xml:space="preserve">  Owners of the Parent Company</t>
  </si>
  <si>
    <t xml:space="preserve">  Noncontrolling interests</t>
  </si>
  <si>
    <t>Total equity</t>
  </si>
  <si>
    <t>TOTAL LIABILITIES AND SHAREHOLDER´S EQUITY</t>
  </si>
  <si>
    <t>Gross operating revenue</t>
  </si>
  <si>
    <t>Taxes on services</t>
  </si>
  <si>
    <t>Net operating revenue</t>
  </si>
  <si>
    <t>Total costs</t>
  </si>
  <si>
    <t>Cost of service rendered</t>
  </si>
  <si>
    <t>Depreciation and amortization</t>
  </si>
  <si>
    <t>Gross income</t>
  </si>
  <si>
    <t>Operating expenses</t>
  </si>
  <si>
    <t>Personnel</t>
  </si>
  <si>
    <t>General and administratives</t>
  </si>
  <si>
    <t>Sales and Marketing expenses</t>
  </si>
  <si>
    <t>Other operating ( Expenses) income, net</t>
  </si>
  <si>
    <t>Equity Interest</t>
  </si>
  <si>
    <t>Total cost + expenses</t>
  </si>
  <si>
    <t>Operating income</t>
  </si>
  <si>
    <t>EBITDA Margin</t>
  </si>
  <si>
    <t>Financial income</t>
  </si>
  <si>
    <t>Financial revenue</t>
  </si>
  <si>
    <t>Financial expenses</t>
  </si>
  <si>
    <t>Acquisition of receivables, net</t>
  </si>
  <si>
    <t>Net exchange variation</t>
  </si>
  <si>
    <t>Income before income tax and social contribution</t>
  </si>
  <si>
    <t>Income tax and social contribution</t>
  </si>
  <si>
    <t>Deferred</t>
  </si>
  <si>
    <t>Net income</t>
  </si>
  <si>
    <t>Net margin</t>
  </si>
  <si>
    <t>Atributted to owner´s of the Company</t>
  </si>
  <si>
    <t xml:space="preserve">Atributted to non Cielo interest </t>
  </si>
  <si>
    <t>1Q19*</t>
  </si>
  <si>
    <t>2Q19*</t>
  </si>
  <si>
    <t>3Q19*</t>
  </si>
  <si>
    <t>4Q19*</t>
  </si>
  <si>
    <t>Operational Highlights Cielo</t>
  </si>
  <si>
    <t xml:space="preserve">    Financial Volume </t>
  </si>
  <si>
    <t xml:space="preserve">Financial Volume </t>
  </si>
  <si>
    <t>Consolidated Balance Sheet - COSIF</t>
  </si>
  <si>
    <t>Consolidated P&amp;L - COSIF</t>
  </si>
  <si>
    <t>Cielo Brasil P&amp;L - COSIF</t>
  </si>
  <si>
    <t>Cateno P&amp;L - COSIF</t>
  </si>
  <si>
    <t>Other Subsidiaries P&amp;L - COSIF</t>
  </si>
  <si>
    <t>Consolidated includes: Cielo Brasil, Cateno and Other Subsidiaries</t>
  </si>
  <si>
    <t>The statements of other subsidiaries consolidate the operations of the companies M4U, MerchantE, Cielo USA and Braspag until 09.30.20</t>
  </si>
  <si>
    <t xml:space="preserve">*Restated Values </t>
  </si>
  <si>
    <t>Senior quotas obligations - FIDC</t>
  </si>
  <si>
    <t>2Q21</t>
  </si>
  <si>
    <t>3Q21</t>
  </si>
  <si>
    <t>CREDIT AND DEBIT (R$)</t>
  </si>
  <si>
    <t>ACTIVE CLENT BASE (THOUSAND)</t>
  </si>
  <si>
    <t xml:space="preserve">YIELD OF REVENUE </t>
  </si>
  <si>
    <t xml:space="preserve">Transaction Financial Volume </t>
  </si>
  <si>
    <t xml:space="preserve">% on Total Financial Volume </t>
  </si>
  <si>
    <t>CREDIT (R$)</t>
  </si>
  <si>
    <t>1Q20*</t>
  </si>
  <si>
    <t>Pre-payment products - ARV and Two-day payment vol.*</t>
  </si>
  <si>
    <t>% two-day payment over credit card volume</t>
  </si>
  <si>
    <t>Two-day payment financial volume</t>
  </si>
  <si>
    <t>ARV financial volume</t>
  </si>
  <si>
    <t>Credit card captured volume</t>
  </si>
  <si>
    <t>SMB and LT (R$ million)</t>
  </si>
  <si>
    <t>Average Term (Calendar Days)</t>
  </si>
  <si>
    <t>% Purchased volume over Total Credit Volume</t>
  </si>
  <si>
    <t>4Q21</t>
  </si>
  <si>
    <t>    Number of transactions (Million)</t>
  </si>
  <si>
    <t>Number of transactions (Million)</t>
  </si>
  <si>
    <t>Amortization &amp; Depreciation</t>
  </si>
  <si>
    <t>Pre-payment products (ARV e RR)</t>
  </si>
  <si>
    <t>1Q22</t>
  </si>
  <si>
    <t>Financial Volume</t>
  </si>
  <si>
    <t xml:space="preserve">Non-recurring effects </t>
  </si>
  <si>
    <t>Net Income</t>
  </si>
  <si>
    <t>Non-current assets held for sale</t>
  </si>
  <si>
    <t>Recurring Net Income</t>
  </si>
  <si>
    <t>Net Income (Accounting)</t>
  </si>
  <si>
    <t xml:space="preserve">Cielo Brasil’s income statements consolidate the companies’ operations: Cielo, Servinet, Aliança and Stelo (that incorporated Braspag in 09.30.20); </t>
  </si>
  <si>
    <t>Cielo Brasil’s income statements consolidate the companies’ operations: Cielo, Servinet, Aliança and Stelo (that incorporated Braspag in 09.30.20);</t>
  </si>
  <si>
    <t>Cielo Brasil P&amp;L - Recurring</t>
  </si>
  <si>
    <t>Consolidated P&amp;L - Recurring</t>
  </si>
  <si>
    <t>2Q22</t>
  </si>
  <si>
    <t>n/a</t>
  </si>
  <si>
    <t>Outras Controladas cotemplam M4U, MerchantE, Cielo USA e Braspag</t>
  </si>
  <si>
    <t>Produtos de prazo (ARV e RR)</t>
  </si>
  <si>
    <t xml:space="preserve"> Outstanding 
ARV </t>
  </si>
  <si>
    <t xml:space="preserve"> Outstanding 
Receba Rápido </t>
  </si>
  <si>
    <t xml:space="preserve"> Outstanding ARV+RR</t>
  </si>
  <si>
    <t>A tabela acima apresenta a abertura da atuação da Cielo nos produtos de prazo. A Cielo classifica em “produtos de prazo” diferentes soluções que permitem aos varejistas receber, em até dois dias, suas vendas por cartões de crédito. Normalmente, transações com cartão de crédito à vista são liquidadas em 30 dias após sua realização, com prazo adicional em caso de transações parceladas. Os produtos de prazo incluem o ARV (Aquisição de recebíveis, por meio do FIDC Cielo) e a modalidade de recebimento em dois dias - Receba Rápido (solução em que o fluxo de transações de crédito – à vista, a prazo ou ambos – do estabelecimento é creditado automaticamente em até dois dias úteis após cada transação).</t>
  </si>
  <si>
    <t>*Somatória para fins de divulgação somente. Inclui os produtos de prazo da Cielo (ARV e Receba Rápido)</t>
  </si>
  <si>
    <t>% Pre-payment products over credit card volume</t>
  </si>
  <si>
    <t>Pre-payment products - Cielo Brasil (R$ million)</t>
  </si>
  <si>
    <t>Pre-payment products Allocation (R$ billion)</t>
  </si>
  <si>
    <t>Other Subsidiaries P&amp;L - COSIF (R$ Million)</t>
  </si>
  <si>
    <t>Other Subsidiaries P&amp;L - Recurring</t>
  </si>
  <si>
    <t>Other Subsidiaries P&amp;L - Recurring (R$ Million)</t>
  </si>
  <si>
    <t>Cateno P&amp;L - COSIF (R$ Million)</t>
  </si>
  <si>
    <t>Cielo Brasil P&amp;L - Recurring (R$ Million)</t>
  </si>
  <si>
    <t>Cielo Brasil P&amp;L - COSIF (R$ Million)</t>
  </si>
  <si>
    <t>Consolidated P&amp;L - Recurring (R$ Million)</t>
  </si>
  <si>
    <t>Consolidated P&amp;L - COSIF (R$ Million)</t>
  </si>
  <si>
    <t>Consolidated Balance Sheet - COSIF (R$ Million)</t>
  </si>
  <si>
    <t>Operational Highlights Cateno (R$ Million)</t>
  </si>
  <si>
    <t>Operational Highlights Cielo (R$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</si>
</sst>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,##0;\(#,##0\)"/>
    <numFmt numFmtId="167" formatCode="0.0%"/>
    <numFmt numFmtId="168" formatCode="#,##0.0;\(#,##0.0\)"/>
    <numFmt numFmtId="169" formatCode="0.0&quot;pp&quot;"/>
    <numFmt numFmtId="170" formatCode="_([$€]* #,##0.00_);_([$€]* \(#,##0.00\);_([$€]* &quot;-&quot;??_);_(@_)"/>
    <numFmt numFmtId="171" formatCode="#,##0.0"/>
    <numFmt numFmtId="172" formatCode="#,##0.00;\(#,##0.0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rgb="FF204986"/>
      <name val="Arial Narrow"/>
      <family val="2"/>
    </font>
    <font>
      <b/>
      <sz val="8"/>
      <color theme="2" tint="-0.749992370372631"/>
      <name val="Arial Narrow"/>
      <family val="2"/>
    </font>
    <font>
      <sz val="8"/>
      <color theme="2" tint="-0.749992370372631"/>
      <name val="Arial Narrow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24"/>
      <color theme="0"/>
      <name val="Arial Narrow"/>
      <family val="2"/>
    </font>
    <font>
      <sz val="9"/>
      <color theme="1"/>
      <name val="Calibri"/>
      <family val="2"/>
      <scheme val="minor"/>
    </font>
    <font>
      <sz val="8"/>
      <color theme="1"/>
      <name val="Arial Narrow"/>
      <family val="2"/>
    </font>
    <font>
      <u/>
      <sz val="11"/>
      <color theme="1"/>
      <name val="Calibri"/>
      <family val="2"/>
      <scheme val="minor"/>
    </font>
    <font>
      <sz val="7"/>
      <color theme="0" tint="-0.34998626667073579"/>
      <name val="Arial Narro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gradientFill degree="270">
        <stop position="0">
          <color rgb="FF204986"/>
        </stop>
        <stop position="1">
          <color rgb="FF008EC0"/>
        </stop>
      </gradientFill>
    </fill>
    <fill>
      <patternFill patternType="solid">
        <fgColor rgb="FFF1F2F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/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7">
    <xf numFmtId="170" fontId="0" fillId="0" borderId="0"/>
    <xf numFmtId="43" fontId="1" fillId="0" borderId="0" applyFont="0" applyFill="0" applyBorder="0" applyAlignment="0" applyProtection="0"/>
    <xf numFmtId="170" fontId="2" fillId="0" borderId="0"/>
    <xf numFmtId="170" fontId="1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4" fillId="0" borderId="0" applyNumberFormat="0" applyFill="0" applyBorder="0" applyAlignment="0" applyProtection="0"/>
    <xf numFmtId="170" fontId="1" fillId="0" borderId="0"/>
    <xf numFmtId="170" fontId="1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87">
    <xf numFmtId="170" fontId="0" fillId="0" borderId="0" xfId="0"/>
    <xf numFmtId="3" fontId="1" fillId="2" borderId="0" xfId="0" applyNumberFormat="1" applyFont="1" applyFill="1" applyBorder="1" applyAlignment="1">
      <alignment horizontal="right" wrapText="1"/>
    </xf>
    <xf numFmtId="170" fontId="0" fillId="0" borderId="0" xfId="0" applyFill="1"/>
    <xf numFmtId="170" fontId="6" fillId="0" borderId="0" xfId="0" applyFont="1"/>
    <xf numFmtId="170" fontId="7" fillId="0" borderId="0" xfId="0" applyFont="1"/>
    <xf numFmtId="170" fontId="8" fillId="0" borderId="3" xfId="2" applyFont="1" applyBorder="1" applyAlignment="1">
      <alignment horizontal="right" vertical="center"/>
    </xf>
    <xf numFmtId="170" fontId="5" fillId="4" borderId="1" xfId="1" applyNumberFormat="1" applyFont="1" applyFill="1" applyBorder="1" applyAlignment="1">
      <alignment vertical="top"/>
    </xf>
    <xf numFmtId="170" fontId="8" fillId="0" borderId="0" xfId="0" applyFont="1" applyAlignment="1">
      <alignment horizontal="centerContinuous"/>
    </xf>
    <xf numFmtId="165" fontId="9" fillId="3" borderId="2" xfId="6" applyNumberFormat="1" applyFont="1" applyFill="1" applyBorder="1" applyAlignment="1">
      <alignment horizontal="left" vertical="center" indent="1"/>
    </xf>
    <xf numFmtId="166" fontId="9" fillId="3" borderId="2" xfId="6" applyNumberFormat="1" applyFont="1" applyFill="1" applyBorder="1" applyAlignment="1">
      <alignment horizontal="right" vertical="center"/>
    </xf>
    <xf numFmtId="165" fontId="10" fillId="3" borderId="2" xfId="6" applyNumberFormat="1" applyFont="1" applyFill="1" applyBorder="1" applyAlignment="1">
      <alignment horizontal="left" vertical="center" indent="1"/>
    </xf>
    <xf numFmtId="166" fontId="10" fillId="3" borderId="2" xfId="6" applyNumberFormat="1" applyFont="1" applyFill="1" applyBorder="1" applyAlignment="1">
      <alignment horizontal="right" vertical="center"/>
    </xf>
    <xf numFmtId="165" fontId="11" fillId="5" borderId="2" xfId="6" applyNumberFormat="1" applyFont="1" applyFill="1" applyBorder="1" applyAlignment="1">
      <alignment horizontal="left" vertical="center" indent="1"/>
    </xf>
    <xf numFmtId="166" fontId="11" fillId="5" borderId="2" xfId="6" applyNumberFormat="1" applyFont="1" applyFill="1" applyBorder="1" applyAlignment="1">
      <alignment horizontal="right" vertical="center"/>
    </xf>
    <xf numFmtId="166" fontId="6" fillId="0" borderId="0" xfId="0" applyNumberFormat="1" applyFont="1"/>
    <xf numFmtId="165" fontId="12" fillId="3" borderId="2" xfId="6" applyNumberFormat="1" applyFont="1" applyFill="1" applyBorder="1" applyAlignment="1">
      <alignment horizontal="left" vertical="center" indent="1"/>
    </xf>
    <xf numFmtId="166" fontId="12" fillId="3" borderId="2" xfId="6" applyNumberFormat="1" applyFont="1" applyFill="1" applyBorder="1" applyAlignment="1">
      <alignment horizontal="right" vertical="center"/>
    </xf>
    <xf numFmtId="165" fontId="9" fillId="3" borderId="2" xfId="6" applyNumberFormat="1" applyFont="1" applyFill="1" applyBorder="1" applyAlignment="1">
      <alignment horizontal="left" vertical="center" indent="2"/>
    </xf>
    <xf numFmtId="170" fontId="8" fillId="0" borderId="4" xfId="2" applyFont="1" applyBorder="1" applyAlignment="1">
      <alignment horizontal="left" vertical="center" indent="1"/>
    </xf>
    <xf numFmtId="165" fontId="13" fillId="3" borderId="2" xfId="6" applyNumberFormat="1" applyFont="1" applyFill="1" applyBorder="1" applyAlignment="1">
      <alignment horizontal="left" vertical="center" indent="1"/>
    </xf>
    <xf numFmtId="166" fontId="13" fillId="3" borderId="2" xfId="6" applyNumberFormat="1" applyFont="1" applyFill="1" applyBorder="1" applyAlignment="1">
      <alignment horizontal="right" vertical="center"/>
    </xf>
    <xf numFmtId="170" fontId="8" fillId="0" borderId="4" xfId="2" applyFont="1" applyFill="1" applyBorder="1" applyAlignment="1">
      <alignment horizontal="left" vertical="center" indent="1"/>
    </xf>
    <xf numFmtId="165" fontId="13" fillId="3" borderId="2" xfId="6" applyNumberFormat="1" applyFont="1" applyFill="1" applyBorder="1" applyAlignment="1">
      <alignment horizontal="left" vertical="center" indent="2"/>
    </xf>
    <xf numFmtId="166" fontId="11" fillId="0" borderId="2" xfId="6" applyNumberFormat="1" applyFont="1" applyFill="1" applyBorder="1" applyAlignment="1">
      <alignment horizontal="center" vertical="center"/>
    </xf>
    <xf numFmtId="165" fontId="11" fillId="5" borderId="2" xfId="6" applyNumberFormat="1" applyFont="1" applyFill="1" applyBorder="1" applyAlignment="1">
      <alignment horizontal="center" vertical="center"/>
    </xf>
    <xf numFmtId="165" fontId="11" fillId="0" borderId="2" xfId="6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 wrapText="1"/>
    </xf>
    <xf numFmtId="165" fontId="11" fillId="5" borderId="2" xfId="6" applyNumberFormat="1" applyFont="1" applyFill="1" applyBorder="1" applyAlignment="1">
      <alignment horizontal="left" vertical="center"/>
    </xf>
    <xf numFmtId="170" fontId="11" fillId="5" borderId="2" xfId="6" applyNumberFormat="1" applyFont="1" applyFill="1" applyBorder="1" applyAlignment="1">
      <alignment horizontal="right" vertical="center"/>
    </xf>
    <xf numFmtId="170" fontId="11" fillId="5" borderId="2" xfId="6" applyNumberFormat="1" applyFont="1" applyFill="1" applyBorder="1" applyAlignment="1">
      <alignment horizontal="left" vertical="center" indent="1"/>
    </xf>
    <xf numFmtId="170" fontId="11" fillId="5" borderId="2" xfId="6" applyNumberFormat="1" applyFont="1" applyFill="1" applyBorder="1" applyAlignment="1">
      <alignment horizontal="left" vertical="center"/>
    </xf>
    <xf numFmtId="170" fontId="15" fillId="0" borderId="0" xfId="0" applyFont="1" applyFill="1"/>
    <xf numFmtId="170" fontId="6" fillId="0" borderId="0" xfId="0" applyFont="1" applyFill="1"/>
    <xf numFmtId="170" fontId="16" fillId="0" borderId="0" xfId="8" applyFont="1" applyFill="1" applyAlignment="1">
      <alignment horizontal="center" vertical="center"/>
    </xf>
    <xf numFmtId="170" fontId="17" fillId="4" borderId="1" xfId="1" applyNumberFormat="1" applyFont="1" applyFill="1" applyBorder="1" applyAlignment="1">
      <alignment horizontal="right" vertical="center"/>
    </xf>
    <xf numFmtId="170" fontId="17" fillId="4" borderId="1" xfId="7" applyNumberFormat="1" applyFont="1" applyFill="1" applyBorder="1" applyAlignment="1">
      <alignment horizontal="right" vertical="center"/>
    </xf>
    <xf numFmtId="170" fontId="0" fillId="0" borderId="0" xfId="0" applyBorder="1"/>
    <xf numFmtId="170" fontId="18" fillId="0" borderId="0" xfId="0" applyFont="1"/>
    <xf numFmtId="167" fontId="9" fillId="3" borderId="2" xfId="6" applyNumberFormat="1" applyFont="1" applyFill="1" applyBorder="1" applyAlignment="1">
      <alignment horizontal="right" vertical="center"/>
    </xf>
    <xf numFmtId="170" fontId="19" fillId="0" borderId="0" xfId="0" applyFont="1" applyAlignment="1">
      <alignment horizontal="left" vertical="center" wrapText="1"/>
    </xf>
    <xf numFmtId="165" fontId="9" fillId="3" borderId="0" xfId="6" applyNumberFormat="1" applyFont="1" applyFill="1" applyBorder="1" applyAlignment="1">
      <alignment horizontal="left" vertical="center" indent="1"/>
    </xf>
    <xf numFmtId="166" fontId="9" fillId="3" borderId="0" xfId="6" applyNumberFormat="1" applyFont="1" applyFill="1" applyBorder="1" applyAlignment="1">
      <alignment horizontal="right" vertical="center"/>
    </xf>
    <xf numFmtId="167" fontId="13" fillId="3" borderId="2" xfId="10" applyNumberFormat="1" applyFont="1" applyFill="1" applyBorder="1" applyAlignment="1">
      <alignment horizontal="right" vertical="center"/>
    </xf>
    <xf numFmtId="166" fontId="11" fillId="5" borderId="2" xfId="6" applyNumberFormat="1" applyFont="1" applyFill="1" applyBorder="1" applyAlignment="1">
      <alignment vertical="center"/>
    </xf>
    <xf numFmtId="165" fontId="11" fillId="5" borderId="2" xfId="6" applyNumberFormat="1" applyFont="1" applyFill="1" applyBorder="1" applyAlignment="1">
      <alignment vertical="center"/>
    </xf>
    <xf numFmtId="10" fontId="11" fillId="5" borderId="2" xfId="6" applyNumberFormat="1" applyFont="1" applyFill="1" applyBorder="1" applyAlignment="1">
      <alignment vertical="center"/>
    </xf>
    <xf numFmtId="165" fontId="13" fillId="3" borderId="2" xfId="6" applyNumberFormat="1" applyFont="1" applyFill="1" applyBorder="1" applyAlignment="1">
      <alignment horizontal="left" vertical="center"/>
    </xf>
    <xf numFmtId="170" fontId="20" fillId="0" borderId="0" xfId="0" applyFont="1"/>
    <xf numFmtId="169" fontId="9" fillId="0" borderId="0" xfId="11" applyNumberFormat="1" applyFont="1" applyFill="1" applyBorder="1" applyAlignment="1">
      <alignment horizontal="right"/>
    </xf>
    <xf numFmtId="170" fontId="13" fillId="3" borderId="2" xfId="6" applyNumberFormat="1" applyFont="1" applyFill="1" applyBorder="1" applyAlignment="1">
      <alignment horizontal="left" vertical="center" indent="1"/>
    </xf>
    <xf numFmtId="170" fontId="11" fillId="5" borderId="2" xfId="6" applyNumberFormat="1" applyFont="1" applyFill="1" applyBorder="1" applyAlignment="1">
      <alignment horizontal="left" vertical="center"/>
    </xf>
    <xf numFmtId="170" fontId="8" fillId="0" borderId="3" xfId="2" applyFont="1" applyFill="1" applyBorder="1" applyAlignment="1">
      <alignment horizontal="right" vertical="center"/>
    </xf>
    <xf numFmtId="4" fontId="9" fillId="3" borderId="0" xfId="6" applyNumberFormat="1" applyFont="1" applyFill="1" applyBorder="1" applyAlignment="1">
      <alignment horizontal="right" vertical="center"/>
    </xf>
    <xf numFmtId="167" fontId="13" fillId="0" borderId="2" xfId="10" applyNumberFormat="1" applyFont="1" applyFill="1" applyBorder="1" applyAlignment="1">
      <alignment horizontal="right" vertical="center"/>
    </xf>
    <xf numFmtId="168" fontId="13" fillId="0" borderId="2" xfId="6" applyNumberFormat="1" applyFont="1" applyFill="1" applyBorder="1" applyAlignment="1">
      <alignment horizontal="right" vertical="center"/>
    </xf>
    <xf numFmtId="168" fontId="9" fillId="3" borderId="0" xfId="6" applyNumberFormat="1" applyFont="1" applyFill="1" applyBorder="1" applyAlignment="1">
      <alignment horizontal="right" vertical="center"/>
    </xf>
    <xf numFmtId="168" fontId="11" fillId="5" borderId="2" xfId="6" applyNumberFormat="1" applyFont="1" applyFill="1" applyBorder="1" applyAlignment="1">
      <alignment horizontal="right" vertical="center"/>
    </xf>
    <xf numFmtId="171" fontId="9" fillId="3" borderId="2" xfId="6" applyNumberFormat="1" applyFont="1" applyFill="1" applyBorder="1" applyAlignment="1">
      <alignment horizontal="right" vertical="center"/>
    </xf>
    <xf numFmtId="167" fontId="13" fillId="3" borderId="2" xfId="6" applyNumberFormat="1" applyFont="1" applyFill="1" applyBorder="1" applyAlignment="1">
      <alignment horizontal="right" vertical="center"/>
    </xf>
    <xf numFmtId="0" fontId="11" fillId="5" borderId="2" xfId="6" applyNumberFormat="1" applyFont="1" applyFill="1" applyBorder="1" applyAlignment="1">
      <alignment horizontal="left" vertical="center" indent="1"/>
    </xf>
    <xf numFmtId="10" fontId="11" fillId="5" borderId="2" xfId="6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right" wrapText="1"/>
    </xf>
    <xf numFmtId="3" fontId="1" fillId="2" borderId="0" xfId="0" applyNumberFormat="1" applyFont="1" applyFill="1" applyAlignment="1">
      <alignment horizontal="right" wrapText="1"/>
    </xf>
    <xf numFmtId="0" fontId="9" fillId="3" borderId="2" xfId="6" applyNumberFormat="1" applyFont="1" applyFill="1" applyBorder="1" applyAlignment="1">
      <alignment horizontal="right" vertical="center"/>
    </xf>
    <xf numFmtId="168" fontId="13" fillId="3" borderId="2" xfId="6" applyNumberFormat="1" applyFont="1" applyFill="1" applyBorder="1" applyAlignment="1">
      <alignment horizontal="right" vertical="center"/>
    </xf>
    <xf numFmtId="172" fontId="9" fillId="3" borderId="2" xfId="6" applyNumberFormat="1" applyFont="1" applyFill="1" applyBorder="1" applyAlignment="1">
      <alignment horizontal="right" vertical="center"/>
    </xf>
    <xf numFmtId="0" fontId="17" fillId="4" borderId="1" xfId="13" applyNumberFormat="1" applyFont="1" applyFill="1" applyBorder="1" applyAlignment="1">
      <alignment horizontal="right" vertical="center"/>
    </xf>
    <xf numFmtId="0" fontId="5" fillId="4" borderId="1" xfId="1" applyNumberFormat="1" applyFont="1" applyFill="1" applyBorder="1" applyAlignment="1">
      <alignment vertical="top"/>
    </xf>
    <xf numFmtId="0" fontId="1" fillId="0" borderId="0" xfId="14"/>
    <xf numFmtId="0" fontId="6" fillId="0" borderId="0" xfId="14" applyFont="1"/>
    <xf numFmtId="0" fontId="7" fillId="0" borderId="0" xfId="14" applyFont="1"/>
    <xf numFmtId="166" fontId="6" fillId="0" borderId="0" xfId="14" applyNumberFormat="1" applyFont="1"/>
    <xf numFmtId="0" fontId="8" fillId="0" borderId="0" xfId="14" applyFont="1" applyAlignment="1">
      <alignment horizontal="centerContinuous"/>
    </xf>
    <xf numFmtId="0" fontId="8" fillId="0" borderId="4" xfId="15" applyFont="1" applyBorder="1" applyAlignment="1">
      <alignment horizontal="left" vertical="center" indent="1"/>
    </xf>
    <xf numFmtId="0" fontId="19" fillId="0" borderId="0" xfId="14" applyFont="1" applyAlignment="1">
      <alignment horizontal="left" vertical="center"/>
    </xf>
    <xf numFmtId="0" fontId="8" fillId="0" borderId="0" xfId="15" applyFont="1" applyAlignment="1">
      <alignment horizontal="right" vertical="center"/>
    </xf>
    <xf numFmtId="0" fontId="11" fillId="5" borderId="2" xfId="6" applyNumberFormat="1" applyFont="1" applyFill="1" applyBorder="1" applyAlignment="1">
      <alignment horizontal="right" vertical="center"/>
    </xf>
    <xf numFmtId="168" fontId="13" fillId="0" borderId="2" xfId="16" applyNumberFormat="1" applyFont="1" applyFill="1" applyBorder="1" applyAlignment="1">
      <alignment horizontal="right" vertical="center"/>
    </xf>
    <xf numFmtId="168" fontId="12" fillId="0" borderId="2" xfId="16" applyNumberFormat="1" applyFont="1" applyFill="1" applyBorder="1" applyAlignment="1">
      <alignment horizontal="right" vertical="center"/>
    </xf>
    <xf numFmtId="171" fontId="13" fillId="0" borderId="2" xfId="10" applyNumberFormat="1" applyFont="1" applyFill="1" applyBorder="1" applyAlignment="1">
      <alignment horizontal="right" vertical="center"/>
    </xf>
    <xf numFmtId="0" fontId="8" fillId="0" borderId="0" xfId="15" applyFont="1" applyAlignment="1">
      <alignment horizontal="left" vertical="center" indent="1"/>
    </xf>
    <xf numFmtId="171" fontId="1" fillId="0" borderId="0" xfId="14" applyNumberFormat="1"/>
    <xf numFmtId="0" fontId="21" fillId="0" borderId="0" xfId="14" applyFont="1" applyAlignment="1">
      <alignment vertical="top"/>
    </xf>
    <xf numFmtId="0" fontId="21" fillId="0" borderId="0" xfId="14" applyFont="1" applyAlignment="1">
      <alignment vertical="top" wrapText="1"/>
    </xf>
    <xf numFmtId="170" fontId="0" fillId="0" borderId="0" xfId="0" applyFill="1" applyAlignment="1">
      <alignment horizontal="center" vertical="center"/>
    </xf>
    <xf numFmtId="170" fontId="0" fillId="0" borderId="0" xfId="0" applyAlignment="1">
      <alignment horizontal="center" vertical="center"/>
    </xf>
    <xf numFmtId="0" fontId="21" fillId="0" borderId="0" xfId="14" applyFont="1" applyAlignment="1">
      <alignment horizontal="left" vertical="top" wrapText="1"/>
    </xf>
  </cellXfs>
  <cellStyles count="17">
    <cellStyle name="Hiperlink" xfId="7" builtinId="8"/>
    <cellStyle name="Hiperlink 2" xfId="9" xr:uid="{00000000-0005-0000-0000-000001000000}"/>
    <cellStyle name="Hiperlink 3" xfId="13" xr:uid="{5EF09735-C42B-41B4-9A4A-B454A7B70323}"/>
    <cellStyle name="Normal" xfId="0" builtinId="0"/>
    <cellStyle name="Normal 2" xfId="2" xr:uid="{00000000-0005-0000-0000-000003000000}"/>
    <cellStyle name="Normal 2 2" xfId="15" xr:uid="{7D34A29B-2F1A-44C4-B362-22FD0FA7619E}"/>
    <cellStyle name="Normal 28" xfId="8" xr:uid="{00000000-0005-0000-0000-000004000000}"/>
    <cellStyle name="Normal 3" xfId="14" xr:uid="{AFB3C43D-97F0-445B-848E-22D71D1AA4CB}"/>
    <cellStyle name="Normal 5" xfId="3" xr:uid="{00000000-0005-0000-0000-000005000000}"/>
    <cellStyle name="Porcentagem" xfId="10" builtinId="5"/>
    <cellStyle name="Porcentagem 3" xfId="11" xr:uid="{00000000-0005-0000-0000-000007000000}"/>
    <cellStyle name="Separador de milhares 2 4" xfId="4" xr:uid="{00000000-0005-0000-0000-000008000000}"/>
    <cellStyle name="Vírgula" xfId="6" builtinId="3"/>
    <cellStyle name="Vírgula 2" xfId="16" xr:uid="{F6658ED1-7FC4-4434-9666-21CEEAB4F366}"/>
    <cellStyle name="Vírgula 2 2" xfId="12" xr:uid="{00000000-0005-0000-0000-00000A000000}"/>
    <cellStyle name="Vírgula 3" xfId="1" xr:uid="{00000000-0005-0000-0000-00000B000000}"/>
    <cellStyle name="Vírgula 4" xfId="5" xr:uid="{00000000-0005-0000-0000-00000C000000}"/>
  </cellStyles>
  <dxfs count="0"/>
  <tableStyles count="0" defaultTableStyle="TableStyleMedium2" defaultPivotStyle="PivotStyleLight16"/>
  <colors>
    <mruColors>
      <color rgb="FFADB9CA"/>
      <color rgb="FFE3E7ED"/>
      <color rgb="FFE0E565"/>
      <color rgb="FFE09BD5"/>
      <color rgb="FF732E98"/>
      <color rgb="FF008EC0"/>
      <color rgb="FF204986"/>
      <color rgb="FF6494DA"/>
      <color rgb="FFF1F2F2"/>
      <color rgb="FFCACD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Operational Highlights Cielo'!A1"/><Relationship Id="rId7" Type="http://schemas.openxmlformats.org/officeDocument/2006/relationships/hyperlink" Target="#'Other Subsidiaries P&amp;L COSIF'!A1"/><Relationship Id="rId12" Type="http://schemas.openxmlformats.org/officeDocument/2006/relationships/hyperlink" Target="#'OtherSubsidiaries P&amp;L RECURRING'!A1"/><Relationship Id="rId2" Type="http://schemas.openxmlformats.org/officeDocument/2006/relationships/hyperlink" Target="#'Consolidated P&amp;L COSIF'!A1"/><Relationship Id="rId1" Type="http://schemas.openxmlformats.org/officeDocument/2006/relationships/hyperlink" Target="#'Consolidated B. Sheet COSIF'!A1"/><Relationship Id="rId6" Type="http://schemas.openxmlformats.org/officeDocument/2006/relationships/hyperlink" Target="#'Cateno P&amp;L COSIF'!A1"/><Relationship Id="rId11" Type="http://schemas.openxmlformats.org/officeDocument/2006/relationships/hyperlink" Target="#'Cielo Brasil P&amp;L RECURRING'!A1"/><Relationship Id="rId5" Type="http://schemas.openxmlformats.org/officeDocument/2006/relationships/hyperlink" Target="#'Operational Highlights Cateno'!A1"/><Relationship Id="rId10" Type="http://schemas.openxmlformats.org/officeDocument/2006/relationships/hyperlink" Target="#'Consolidated P&amp;L RECURRING'!A1"/><Relationship Id="rId4" Type="http://schemas.openxmlformats.org/officeDocument/2006/relationships/hyperlink" Target="#'Cielo Brasil P&amp;L COSIF'!A1"/><Relationship Id="rId9" Type="http://schemas.openxmlformats.org/officeDocument/2006/relationships/hyperlink" Target="#Complementary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171450</xdr:rowOff>
    </xdr:from>
    <xdr:to>
      <xdr:col>1</xdr:col>
      <xdr:colOff>1728000</xdr:colOff>
      <xdr:row>3</xdr:row>
      <xdr:rowOff>347300</xdr:rowOff>
    </xdr:to>
    <xdr:sp macro="" textlink="">
      <xdr:nvSpPr>
        <xdr:cNvPr id="90" name="Retângulo Arredondado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1619250" y="831850"/>
          <a:ext cx="1728000" cy="360000"/>
        </a:xfrm>
        <a:prstGeom prst="roundRect">
          <a:avLst/>
        </a:prstGeom>
        <a:solidFill>
          <a:srgbClr val="20498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Consolidated</a:t>
          </a:r>
        </a:p>
      </xdr:txBody>
    </xdr:sp>
    <xdr:clientData/>
  </xdr:twoCellAnchor>
  <xdr:twoCellAnchor>
    <xdr:from>
      <xdr:col>2</xdr:col>
      <xdr:colOff>569595</xdr:colOff>
      <xdr:row>2</xdr:row>
      <xdr:rowOff>177800</xdr:rowOff>
    </xdr:from>
    <xdr:to>
      <xdr:col>3</xdr:col>
      <xdr:colOff>1700695</xdr:colOff>
      <xdr:row>3</xdr:row>
      <xdr:rowOff>353650</xdr:rowOff>
    </xdr:to>
    <xdr:sp macro="" textlink="">
      <xdr:nvSpPr>
        <xdr:cNvPr id="93" name="Retângulo Arredondado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3922395" y="838200"/>
          <a:ext cx="1728000" cy="360000"/>
        </a:xfrm>
        <a:prstGeom prst="roundRect">
          <a:avLst/>
        </a:prstGeom>
        <a:solidFill>
          <a:srgbClr val="008E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Cielo</a:t>
          </a:r>
          <a:r>
            <a:rPr lang="pt-BR" sz="1400" b="1" baseline="0"/>
            <a:t> Brasil</a:t>
          </a:r>
          <a:endParaRPr lang="pt-BR" sz="1400" b="1"/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1728000</xdr:colOff>
      <xdr:row>3</xdr:row>
      <xdr:rowOff>360000</xdr:rowOff>
    </xdr:to>
    <xdr:sp macro="" textlink="">
      <xdr:nvSpPr>
        <xdr:cNvPr id="94" name="Retângulo Arredondado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280150" y="844550"/>
          <a:ext cx="1728000" cy="360000"/>
        </a:xfrm>
        <a:prstGeom prst="roundRect">
          <a:avLst/>
        </a:prstGeom>
        <a:solidFill>
          <a:srgbClr val="732E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Cateno</a:t>
          </a:r>
        </a:p>
      </xdr:txBody>
    </xdr:sp>
    <xdr:clientData/>
  </xdr:twoCellAnchor>
  <xdr:twoCellAnchor>
    <xdr:from>
      <xdr:col>7</xdr:col>
      <xdr:colOff>6350</xdr:colOff>
      <xdr:row>3</xdr:row>
      <xdr:rowOff>0</xdr:rowOff>
    </xdr:from>
    <xdr:to>
      <xdr:col>8</xdr:col>
      <xdr:colOff>800</xdr:colOff>
      <xdr:row>3</xdr:row>
      <xdr:rowOff>360000</xdr:rowOff>
    </xdr:to>
    <xdr:sp macro="" textlink="">
      <xdr:nvSpPr>
        <xdr:cNvPr id="96" name="Retângulo Arredondad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8616950" y="844550"/>
          <a:ext cx="1728000" cy="360000"/>
        </a:xfrm>
        <a:prstGeom prst="roundRect">
          <a:avLst/>
        </a:prstGeom>
        <a:solidFill>
          <a:srgbClr val="E0E56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Other Subsidiaries </a:t>
          </a:r>
        </a:p>
      </xdr:txBody>
    </xdr:sp>
    <xdr:clientData/>
  </xdr:twoCellAnchor>
  <xdr:twoCellAnchor>
    <xdr:from>
      <xdr:col>1</xdr:col>
      <xdr:colOff>0</xdr:colOff>
      <xdr:row>5</xdr:row>
      <xdr:rowOff>6350</xdr:rowOff>
    </xdr:from>
    <xdr:to>
      <xdr:col>1</xdr:col>
      <xdr:colOff>1728000</xdr:colOff>
      <xdr:row>6</xdr:row>
      <xdr:rowOff>182200</xdr:rowOff>
    </xdr:to>
    <xdr:sp macro="" textlink="">
      <xdr:nvSpPr>
        <xdr:cNvPr id="97" name="Retângulo Arredondado 9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1619250" y="1409700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Balance Sheet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1728000</xdr:colOff>
      <xdr:row>9</xdr:row>
      <xdr:rowOff>175850</xdr:rowOff>
    </xdr:to>
    <xdr:sp macro="" textlink="">
      <xdr:nvSpPr>
        <xdr:cNvPr id="101" name="Retângulo Arredondado 10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619250" y="1955800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COSIF</a:t>
          </a:r>
        </a:p>
      </xdr:txBody>
    </xdr:sp>
    <xdr:clientData/>
  </xdr:twoCellAnchor>
  <xdr:twoCellAnchor>
    <xdr:from>
      <xdr:col>2</xdr:col>
      <xdr:colOff>569595</xdr:colOff>
      <xdr:row>5</xdr:row>
      <xdr:rowOff>0</xdr:rowOff>
    </xdr:from>
    <xdr:to>
      <xdr:col>3</xdr:col>
      <xdr:colOff>1700695</xdr:colOff>
      <xdr:row>6</xdr:row>
      <xdr:rowOff>175850</xdr:rowOff>
    </xdr:to>
    <xdr:sp macro="" textlink="">
      <xdr:nvSpPr>
        <xdr:cNvPr id="104" name="Retângulo Arredondado 10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3922395" y="1403350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Operational Highlights</a:t>
          </a:r>
        </a:p>
      </xdr:txBody>
    </xdr:sp>
    <xdr:clientData/>
  </xdr:twoCellAnchor>
  <xdr:twoCellAnchor>
    <xdr:from>
      <xdr:col>2</xdr:col>
      <xdr:colOff>569595</xdr:colOff>
      <xdr:row>8</xdr:row>
      <xdr:rowOff>0</xdr:rowOff>
    </xdr:from>
    <xdr:to>
      <xdr:col>3</xdr:col>
      <xdr:colOff>1700695</xdr:colOff>
      <xdr:row>9</xdr:row>
      <xdr:rowOff>175850</xdr:rowOff>
    </xdr:to>
    <xdr:sp macro="" textlink="">
      <xdr:nvSpPr>
        <xdr:cNvPr id="107" name="Retângulo Arredondado 10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3922395" y="1955800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COSIF</a:t>
          </a: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1728000</xdr:colOff>
      <xdr:row>6</xdr:row>
      <xdr:rowOff>175850</xdr:rowOff>
    </xdr:to>
    <xdr:sp macro="" textlink="">
      <xdr:nvSpPr>
        <xdr:cNvPr id="109" name="Retângulo Arredondado 10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280150" y="1403350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Operational Highlights</a:t>
          </a:r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3975</xdr:colOff>
      <xdr:row>9</xdr:row>
      <xdr:rowOff>175850</xdr:rowOff>
    </xdr:to>
    <xdr:sp macro="" textlink="">
      <xdr:nvSpPr>
        <xdr:cNvPr id="110" name="Retângulo Arredondado 10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000750" y="1990725"/>
          <a:ext cx="1661325" cy="3663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COSIF</a:t>
          </a:r>
        </a:p>
      </xdr:txBody>
    </xdr:sp>
    <xdr:clientData/>
  </xdr:twoCellAnchor>
  <xdr:twoCellAnchor>
    <xdr:from>
      <xdr:col>7</xdr:col>
      <xdr:colOff>9525</xdr:colOff>
      <xdr:row>5</xdr:row>
      <xdr:rowOff>0</xdr:rowOff>
    </xdr:from>
    <xdr:to>
      <xdr:col>8</xdr:col>
      <xdr:colOff>3175</xdr:colOff>
      <xdr:row>6</xdr:row>
      <xdr:rowOff>175850</xdr:rowOff>
    </xdr:to>
    <xdr:sp macro="" textlink="">
      <xdr:nvSpPr>
        <xdr:cNvPr id="112" name="Retângulo Arredondado 1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8239125" y="1419225"/>
          <a:ext cx="1651000" cy="3663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P&amp;L COSIF</a:t>
          </a:r>
          <a:endParaRPr lang="pt-BR" sz="1100" b="1"/>
        </a:p>
      </xdr:txBody>
    </xdr:sp>
    <xdr:clientData/>
  </xdr:twoCellAnchor>
  <xdr:twoCellAnchor editAs="oneCell">
    <xdr:from>
      <xdr:col>0</xdr:col>
      <xdr:colOff>6</xdr:colOff>
      <xdr:row>0</xdr:row>
      <xdr:rowOff>0</xdr:rowOff>
    </xdr:from>
    <xdr:to>
      <xdr:col>0</xdr:col>
      <xdr:colOff>1098599</xdr:colOff>
      <xdr:row>1</xdr:row>
      <xdr:rowOff>63750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8593" cy="540000"/>
        </a:xfrm>
        <a:prstGeom prst="rect">
          <a:avLst/>
        </a:prstGeom>
      </xdr:spPr>
    </xdr:pic>
    <xdr:clientData/>
  </xdr:twoCellAnchor>
  <xdr:twoCellAnchor>
    <xdr:from>
      <xdr:col>2</xdr:col>
      <xdr:colOff>569595</xdr:colOff>
      <xdr:row>14</xdr:row>
      <xdr:rowOff>22859</xdr:rowOff>
    </xdr:from>
    <xdr:to>
      <xdr:col>3</xdr:col>
      <xdr:colOff>1698881</xdr:colOff>
      <xdr:row>16</xdr:row>
      <xdr:rowOff>20002</xdr:rowOff>
    </xdr:to>
    <xdr:sp macro="" textlink="">
      <xdr:nvSpPr>
        <xdr:cNvPr id="14" name="Retângulo Arredondado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26024" y="3052716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Complementary</a:t>
          </a:r>
          <a:r>
            <a:rPr lang="pt-BR" sz="1100" b="1" baseline="0"/>
            <a:t> </a:t>
          </a:r>
          <a:endParaRPr lang="pt-BR" sz="1100" b="1"/>
        </a:p>
      </xdr:txBody>
    </xdr:sp>
    <xdr:clientData/>
  </xdr:twoCellAnchor>
  <xdr:twoCellAnchor>
    <xdr:from>
      <xdr:col>1</xdr:col>
      <xdr:colOff>0</xdr:colOff>
      <xdr:row>10</xdr:row>
      <xdr:rowOff>180975</xdr:rowOff>
    </xdr:from>
    <xdr:to>
      <xdr:col>1</xdr:col>
      <xdr:colOff>1728000</xdr:colOff>
      <xdr:row>12</xdr:row>
      <xdr:rowOff>172675</xdr:rowOff>
    </xdr:to>
    <xdr:sp macro="" textlink="">
      <xdr:nvSpPr>
        <xdr:cNvPr id="15" name="Retângulo Arredondado 10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742F7E5-2723-41B4-84A0-A0B4D0D3B3D8}"/>
            </a:ext>
          </a:extLst>
        </xdr:cNvPr>
        <xdr:cNvSpPr/>
      </xdr:nvSpPr>
      <xdr:spPr>
        <a:xfrm>
          <a:off x="1619250" y="2505075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Recurring</a:t>
          </a:r>
        </a:p>
      </xdr:txBody>
    </xdr:sp>
    <xdr:clientData/>
  </xdr:twoCellAnchor>
  <xdr:twoCellAnchor>
    <xdr:from>
      <xdr:col>2</xdr:col>
      <xdr:colOff>569595</xdr:colOff>
      <xdr:row>10</xdr:row>
      <xdr:rowOff>180975</xdr:rowOff>
    </xdr:from>
    <xdr:to>
      <xdr:col>3</xdr:col>
      <xdr:colOff>1700695</xdr:colOff>
      <xdr:row>12</xdr:row>
      <xdr:rowOff>172675</xdr:rowOff>
    </xdr:to>
    <xdr:sp macro="" textlink="">
      <xdr:nvSpPr>
        <xdr:cNvPr id="16" name="Retângulo Arredondado 10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1351B7D7-EF6D-4863-817B-77018DFB4F0B}"/>
            </a:ext>
          </a:extLst>
        </xdr:cNvPr>
        <xdr:cNvSpPr/>
      </xdr:nvSpPr>
      <xdr:spPr>
        <a:xfrm>
          <a:off x="3922395" y="2505075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Recurring</a:t>
          </a:r>
        </a:p>
      </xdr:txBody>
    </xdr:sp>
    <xdr:clientData/>
  </xdr:twoCellAnchor>
  <xdr:twoCellAnchor>
    <xdr:from>
      <xdr:col>7</xdr:col>
      <xdr:colOff>9525</xdr:colOff>
      <xdr:row>8</xdr:row>
      <xdr:rowOff>0</xdr:rowOff>
    </xdr:from>
    <xdr:to>
      <xdr:col>8</xdr:col>
      <xdr:colOff>7150</xdr:colOff>
      <xdr:row>9</xdr:row>
      <xdr:rowOff>182200</xdr:rowOff>
    </xdr:to>
    <xdr:sp macro="" textlink="">
      <xdr:nvSpPr>
        <xdr:cNvPr id="17" name="Retângulo Arredondado 10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704EF4D-A9CE-4D37-8D81-C06040F425A0}"/>
            </a:ext>
          </a:extLst>
        </xdr:cNvPr>
        <xdr:cNvSpPr/>
      </xdr:nvSpPr>
      <xdr:spPr>
        <a:xfrm>
          <a:off x="8239125" y="1990725"/>
          <a:ext cx="1654975" cy="3727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Recurring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1102219</xdr:colOff>
      <xdr:row>1</xdr:row>
      <xdr:rowOff>63750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2213" cy="5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7909D7A-E745-4F70-8E88-12AD12B26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3783" cy="54045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1107378</xdr:colOff>
      <xdr:row>1</xdr:row>
      <xdr:rowOff>64753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49AD61-1F19-453C-A9D1-104DD2EDB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7372" cy="5410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1100510</xdr:colOff>
      <xdr:row>1</xdr:row>
      <xdr:rowOff>61308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0510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1099926</xdr:colOff>
      <xdr:row>1</xdr:row>
      <xdr:rowOff>62655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9925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1100519</xdr:colOff>
      <xdr:row>1</xdr:row>
      <xdr:rowOff>61308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0513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</xdr:colOff>
      <xdr:row>0</xdr:row>
      <xdr:rowOff>0</xdr:rowOff>
    </xdr:from>
    <xdr:to>
      <xdr:col>0</xdr:col>
      <xdr:colOff>1101253</xdr:colOff>
      <xdr:row>1</xdr:row>
      <xdr:rowOff>65130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" y="0"/>
          <a:ext cx="1101248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</xdr:colOff>
      <xdr:row>0</xdr:row>
      <xdr:rowOff>0</xdr:rowOff>
    </xdr:from>
    <xdr:to>
      <xdr:col>0</xdr:col>
      <xdr:colOff>1101253</xdr:colOff>
      <xdr:row>1</xdr:row>
      <xdr:rowOff>65130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2C190B-DA02-4AF0-B2AE-735504306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" y="0"/>
          <a:ext cx="1101248" cy="5413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1102219</xdr:colOff>
      <xdr:row>1</xdr:row>
      <xdr:rowOff>63750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2213" cy="54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1102219</xdr:colOff>
      <xdr:row>1</xdr:row>
      <xdr:rowOff>63750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CC8FF9-CF35-4E5F-912C-ADD574507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2213" cy="5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</xdr:colOff>
      <xdr:row>0</xdr:row>
      <xdr:rowOff>0</xdr:rowOff>
    </xdr:from>
    <xdr:to>
      <xdr:col>0</xdr:col>
      <xdr:colOff>1100127</xdr:colOff>
      <xdr:row>1</xdr:row>
      <xdr:rowOff>61308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" y="0"/>
          <a:ext cx="1100123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3"/>
  <dimension ref="A1:I20"/>
  <sheetViews>
    <sheetView showGridLines="0" showRowColHeaders="0" tabSelected="1" zoomScaleNormal="100" workbookViewId="0"/>
  </sheetViews>
  <sheetFormatPr defaultColWidth="0" defaultRowHeight="15" zeroHeight="1" x14ac:dyDescent="0.25"/>
  <cols>
    <col min="1" max="1" width="23.140625" customWidth="1"/>
    <col min="2" max="2" width="24.85546875" bestFit="1" customWidth="1"/>
    <col min="3" max="3" width="8.5703125" customWidth="1"/>
    <col min="4" max="4" width="24.85546875" customWidth="1"/>
    <col min="5" max="5" width="8.5703125" customWidth="1"/>
    <col min="6" max="6" width="24.85546875" customWidth="1"/>
    <col min="7" max="7" width="8.5703125" customWidth="1"/>
    <col min="8" max="8" width="24.85546875" customWidth="1"/>
    <col min="9" max="9" width="8.5703125" customWidth="1"/>
  </cols>
  <sheetData>
    <row r="1" spans="1:9" ht="37.5" customHeight="1" x14ac:dyDescent="0.25">
      <c r="A1" s="6"/>
      <c r="B1" s="6"/>
      <c r="C1" s="6"/>
      <c r="D1" s="6"/>
      <c r="E1" s="6"/>
      <c r="F1" s="6"/>
      <c r="G1" s="6"/>
      <c r="H1" s="6"/>
      <c r="I1" s="6"/>
    </row>
    <row r="2" spans="1:9" x14ac:dyDescent="0.25"/>
    <row r="3" spans="1:9" x14ac:dyDescent="0.25"/>
    <row r="4" spans="1:9" s="31" customFormat="1" ht="29.45" customHeight="1" x14ac:dyDescent="0.3">
      <c r="A4"/>
      <c r="B4" s="33"/>
      <c r="C4" s="33"/>
      <c r="D4" s="33"/>
      <c r="E4" s="33"/>
      <c r="F4" s="33"/>
      <c r="G4" s="33"/>
      <c r="H4" s="33"/>
      <c r="I4" s="33"/>
    </row>
    <row r="5" spans="1:9" x14ac:dyDescent="0.25"/>
    <row r="6" spans="1:9" x14ac:dyDescent="0.25">
      <c r="B6" s="84"/>
      <c r="D6" s="85"/>
      <c r="F6" s="85"/>
      <c r="H6" s="85"/>
    </row>
    <row r="7" spans="1:9" x14ac:dyDescent="0.25">
      <c r="B7" s="84"/>
      <c r="D7" s="85"/>
      <c r="F7" s="85"/>
      <c r="H7" s="85"/>
    </row>
    <row r="8" spans="1:9" x14ac:dyDescent="0.25"/>
    <row r="9" spans="1:9" x14ac:dyDescent="0.25">
      <c r="B9" s="85"/>
      <c r="D9" s="85"/>
      <c r="F9" s="85"/>
      <c r="H9" s="85"/>
    </row>
    <row r="10" spans="1:9" x14ac:dyDescent="0.25">
      <c r="B10" s="85"/>
      <c r="D10" s="85"/>
      <c r="F10" s="85"/>
      <c r="H10" s="85"/>
    </row>
    <row r="11" spans="1:9" x14ac:dyDescent="0.25"/>
    <row r="12" spans="1:9" x14ac:dyDescent="0.25">
      <c r="B12" s="85"/>
      <c r="D12" s="85"/>
      <c r="F12" s="85"/>
    </row>
    <row r="13" spans="1:9" x14ac:dyDescent="0.25">
      <c r="B13" s="85"/>
      <c r="D13" s="85"/>
      <c r="F13" s="85"/>
    </row>
    <row r="14" spans="1:9" x14ac:dyDescent="0.25"/>
    <row r="15" spans="1:9" x14ac:dyDescent="0.25">
      <c r="B15" s="85"/>
      <c r="D15" s="85"/>
    </row>
    <row r="16" spans="1:9" x14ac:dyDescent="0.25">
      <c r="B16" s="85"/>
      <c r="D16" s="85"/>
    </row>
    <row r="17" spans="2:8" x14ac:dyDescent="0.25"/>
    <row r="18" spans="2:8" x14ac:dyDescent="0.25"/>
    <row r="19" spans="2:8" x14ac:dyDescent="0.25">
      <c r="B19" s="37"/>
      <c r="H19" s="47"/>
    </row>
    <row r="20" spans="2:8" x14ac:dyDescent="0.25">
      <c r="B20" s="37"/>
    </row>
  </sheetData>
  <mergeCells count="13">
    <mergeCell ref="B6:B7"/>
    <mergeCell ref="B9:B10"/>
    <mergeCell ref="B12:B13"/>
    <mergeCell ref="B15:B16"/>
    <mergeCell ref="H6:H7"/>
    <mergeCell ref="H9:H10"/>
    <mergeCell ref="D6:D7"/>
    <mergeCell ref="D9:D10"/>
    <mergeCell ref="D12:D13"/>
    <mergeCell ref="F6:F7"/>
    <mergeCell ref="F9:F10"/>
    <mergeCell ref="F12:F13"/>
    <mergeCell ref="D15:D16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>
    <tabColor rgb="FF00B0F0"/>
  </sheetPr>
  <dimension ref="A1:S41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ColWidth="9.140625" defaultRowHeight="15" x14ac:dyDescent="0.25"/>
  <cols>
    <col min="1" max="1" width="45.7109375" customWidth="1"/>
    <col min="2" max="19" width="5.7109375" customWidth="1"/>
  </cols>
  <sheetData>
    <row r="1" spans="1:19" ht="37.5" customHeight="1" x14ac:dyDescent="0.25">
      <c r="A1" s="35" t="s">
        <v>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9" ht="14.45" hidden="1" customHeight="1" x14ac:dyDescent="0.3">
      <c r="A3" s="4" t="s">
        <v>138</v>
      </c>
      <c r="B3" s="3"/>
      <c r="C3" s="3"/>
      <c r="D3" s="3"/>
      <c r="E3" s="1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ht="14.45" hidden="1" customHeight="1" x14ac:dyDescent="0.3">
      <c r="A4" s="3"/>
      <c r="B4" s="14"/>
      <c r="C4" s="3"/>
      <c r="D4" s="3"/>
      <c r="E4" s="14"/>
      <c r="F4" s="7"/>
      <c r="G4" s="7"/>
      <c r="H4" s="7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9" ht="14.45" customHeight="1" x14ac:dyDescent="0.25">
      <c r="A5" s="18" t="s">
        <v>188</v>
      </c>
      <c r="B5" s="5" t="s">
        <v>28</v>
      </c>
      <c r="C5" s="5" t="s">
        <v>29</v>
      </c>
      <c r="D5" s="5" t="s">
        <v>30</v>
      </c>
      <c r="E5" s="5" t="s">
        <v>31</v>
      </c>
      <c r="F5" s="5" t="s">
        <v>32</v>
      </c>
      <c r="G5" s="5" t="s">
        <v>33</v>
      </c>
      <c r="H5" s="5" t="s">
        <v>34</v>
      </c>
      <c r="I5" s="5" t="s">
        <v>35</v>
      </c>
      <c r="J5" s="5" t="s">
        <v>36</v>
      </c>
      <c r="K5" s="5" t="s">
        <v>37</v>
      </c>
      <c r="L5" s="5" t="s">
        <v>38</v>
      </c>
      <c r="M5" s="5" t="s">
        <v>39</v>
      </c>
      <c r="N5" s="5" t="s">
        <v>40</v>
      </c>
      <c r="O5" s="5" t="s">
        <v>143</v>
      </c>
      <c r="P5" s="5" t="s">
        <v>144</v>
      </c>
      <c r="Q5" s="5" t="s">
        <v>160</v>
      </c>
      <c r="R5" s="51" t="s">
        <v>165</v>
      </c>
      <c r="S5" s="51" t="s">
        <v>176</v>
      </c>
    </row>
    <row r="6" spans="1:19" x14ac:dyDescent="0.25">
      <c r="A6" s="12" t="s">
        <v>99</v>
      </c>
      <c r="B6" s="13">
        <v>555.20390071895997</v>
      </c>
      <c r="C6" s="13">
        <v>674</v>
      </c>
      <c r="D6" s="13">
        <v>724.2</v>
      </c>
      <c r="E6" s="13">
        <v>690.1</v>
      </c>
      <c r="F6" s="13">
        <v>695</v>
      </c>
      <c r="G6" s="13">
        <v>812.5</v>
      </c>
      <c r="H6" s="13">
        <v>855.09999999999968</v>
      </c>
      <c r="I6" s="13">
        <v>909.20000000000016</v>
      </c>
      <c r="J6" s="13">
        <v>982.2</v>
      </c>
      <c r="K6" s="13">
        <v>981.6</v>
      </c>
      <c r="L6" s="13">
        <v>1035.5</v>
      </c>
      <c r="M6" s="13">
        <v>948.5</v>
      </c>
      <c r="N6" s="13">
        <v>914.30000000000018</v>
      </c>
      <c r="O6" s="13">
        <v>944.20000000000016</v>
      </c>
      <c r="P6" s="13">
        <v>913.8</v>
      </c>
      <c r="Q6" s="13">
        <v>827.3</v>
      </c>
      <c r="R6" s="13">
        <v>569.6</v>
      </c>
      <c r="S6" s="13">
        <v>0</v>
      </c>
    </row>
    <row r="7" spans="1:19" x14ac:dyDescent="0.25">
      <c r="A7" s="8" t="s">
        <v>100</v>
      </c>
      <c r="B7" s="9">
        <v>-16.542360607266986</v>
      </c>
      <c r="C7" s="9">
        <v>-19.400000000000034</v>
      </c>
      <c r="D7" s="9">
        <v>-20.09999999999998</v>
      </c>
      <c r="E7" s="9">
        <v>-21.40000000000002</v>
      </c>
      <c r="F7" s="9">
        <v>-25.999999999999986</v>
      </c>
      <c r="G7" s="9">
        <v>-31.200000000000017</v>
      </c>
      <c r="H7" s="9">
        <v>-34.899999999999977</v>
      </c>
      <c r="I7" s="9">
        <v>-40.100000000000009</v>
      </c>
      <c r="J7" s="9">
        <v>-43.100000000000023</v>
      </c>
      <c r="K7" s="9">
        <v>-36.800000000000004</v>
      </c>
      <c r="L7" s="9">
        <v>-38.700000000000003</v>
      </c>
      <c r="M7" s="9">
        <v>-36.40000000000002</v>
      </c>
      <c r="N7" s="9">
        <v>-33.90000000000002</v>
      </c>
      <c r="O7" s="9">
        <v>-31.900000000000006</v>
      </c>
      <c r="P7" s="9">
        <v>-31.3</v>
      </c>
      <c r="Q7" s="9">
        <v>-20.6</v>
      </c>
      <c r="R7" s="9">
        <v>-0.5</v>
      </c>
      <c r="S7" s="9">
        <v>0</v>
      </c>
    </row>
    <row r="8" spans="1:19" x14ac:dyDescent="0.25">
      <c r="A8" s="12" t="s">
        <v>101</v>
      </c>
      <c r="B8" s="13">
        <v>538.66154011169294</v>
      </c>
      <c r="C8" s="13">
        <v>654.6</v>
      </c>
      <c r="D8" s="13">
        <v>704.1</v>
      </c>
      <c r="E8" s="13">
        <v>668.7</v>
      </c>
      <c r="F8" s="13">
        <v>669</v>
      </c>
      <c r="G8" s="13">
        <v>781.3</v>
      </c>
      <c r="H8" s="13">
        <v>820.2</v>
      </c>
      <c r="I8" s="13">
        <v>869.1</v>
      </c>
      <c r="J8" s="13">
        <v>939.0999999999998</v>
      </c>
      <c r="K8" s="13">
        <v>944.80000000000007</v>
      </c>
      <c r="L8" s="13">
        <v>996.8</v>
      </c>
      <c r="M8" s="13">
        <v>912.1</v>
      </c>
      <c r="N8" s="13">
        <v>880.4000000000002</v>
      </c>
      <c r="O8" s="13">
        <v>912.30000000000018</v>
      </c>
      <c r="P8" s="13">
        <v>882.5</v>
      </c>
      <c r="Q8" s="13">
        <v>806.7</v>
      </c>
      <c r="R8" s="13">
        <f>SUM(R6:R7)</f>
        <v>569.1</v>
      </c>
      <c r="S8" s="13">
        <f>SUM(S6:S7)</f>
        <v>0</v>
      </c>
    </row>
    <row r="9" spans="1:19" x14ac:dyDescent="0.25">
      <c r="A9" s="15" t="s">
        <v>102</v>
      </c>
      <c r="B9" s="16">
        <v>-451.62931478117986</v>
      </c>
      <c r="C9" s="16">
        <v>-539.40000000000009</v>
      </c>
      <c r="D9" s="16">
        <v>-587.80000000000018</v>
      </c>
      <c r="E9" s="16">
        <v>-563</v>
      </c>
      <c r="F9" s="16">
        <v>-575.69999999999993</v>
      </c>
      <c r="G9" s="16">
        <v>-666.5</v>
      </c>
      <c r="H9" s="16">
        <v>-707.19999999999993</v>
      </c>
      <c r="I9" s="16">
        <v>-762.90000000000009</v>
      </c>
      <c r="J9" s="16">
        <v>-817.49999999999989</v>
      </c>
      <c r="K9" s="16">
        <v>-831.80000000000007</v>
      </c>
      <c r="L9" s="16">
        <v>-881</v>
      </c>
      <c r="M9" s="16">
        <v>-832</v>
      </c>
      <c r="N9" s="16">
        <v>-799.30000000000007</v>
      </c>
      <c r="O9" s="16">
        <v>-807.8</v>
      </c>
      <c r="P9" s="16">
        <v>-796.9</v>
      </c>
      <c r="Q9" s="16">
        <v>-727.8</v>
      </c>
      <c r="R9" s="16">
        <f>SUM(R10:R11)</f>
        <v>-502.9</v>
      </c>
      <c r="S9" s="16">
        <f>SUM(S10:S11)</f>
        <v>-11.000000000000028</v>
      </c>
    </row>
    <row r="10" spans="1:19" x14ac:dyDescent="0.25">
      <c r="A10" s="17" t="s">
        <v>103</v>
      </c>
      <c r="B10" s="9">
        <v>-425.75036898904591</v>
      </c>
      <c r="C10" s="9">
        <v>-510.60000000000014</v>
      </c>
      <c r="D10" s="9">
        <v>-556.30000000000018</v>
      </c>
      <c r="E10" s="9">
        <v>-532.70000000000005</v>
      </c>
      <c r="F10" s="9">
        <v>-545.19999999999993</v>
      </c>
      <c r="G10" s="9">
        <v>-634.79999999999995</v>
      </c>
      <c r="H10" s="9">
        <v>-675.09999999999991</v>
      </c>
      <c r="I10" s="9">
        <v>-729.80000000000007</v>
      </c>
      <c r="J10" s="9">
        <v>-782.49999999999989</v>
      </c>
      <c r="K10" s="9">
        <v>-784.80000000000007</v>
      </c>
      <c r="L10" s="9">
        <v>-831.6</v>
      </c>
      <c r="M10" s="9">
        <v>-782.9</v>
      </c>
      <c r="N10" s="9">
        <v>-745.90000000000009</v>
      </c>
      <c r="O10" s="9">
        <v>-777.1</v>
      </c>
      <c r="P10" s="9">
        <v>-754.4</v>
      </c>
      <c r="Q10" s="9">
        <v>-682.3</v>
      </c>
      <c r="R10" s="9">
        <v>-460.5</v>
      </c>
      <c r="S10" s="9">
        <v>0</v>
      </c>
    </row>
    <row r="11" spans="1:19" x14ac:dyDescent="0.25">
      <c r="A11" s="17" t="s">
        <v>104</v>
      </c>
      <c r="B11" s="9">
        <v>-25.878945792133976</v>
      </c>
      <c r="C11" s="9">
        <v>-28.799999999999997</v>
      </c>
      <c r="D11" s="9">
        <v>-31.5</v>
      </c>
      <c r="E11" s="9">
        <v>-30.299999999999983</v>
      </c>
      <c r="F11" s="9">
        <v>-30.499999999999986</v>
      </c>
      <c r="G11" s="9">
        <v>-31.699999999999996</v>
      </c>
      <c r="H11" s="9">
        <v>-32.100000000000023</v>
      </c>
      <c r="I11" s="9">
        <v>-33.100000000000023</v>
      </c>
      <c r="J11" s="9">
        <v>-34.999999999999986</v>
      </c>
      <c r="K11" s="9">
        <v>-47.000000000000028</v>
      </c>
      <c r="L11" s="9">
        <v>-49.400000000000006</v>
      </c>
      <c r="M11" s="9">
        <v>-49.100000000000023</v>
      </c>
      <c r="N11" s="9">
        <v>-53.400000000000006</v>
      </c>
      <c r="O11" s="9">
        <v>-30.700000000000017</v>
      </c>
      <c r="P11" s="9">
        <v>-42.5</v>
      </c>
      <c r="Q11" s="9">
        <v>-45.5</v>
      </c>
      <c r="R11" s="9">
        <v>-42.4</v>
      </c>
      <c r="S11" s="9">
        <v>-11.000000000000028</v>
      </c>
    </row>
    <row r="12" spans="1:19" x14ac:dyDescent="0.25">
      <c r="A12" s="12" t="s">
        <v>105</v>
      </c>
      <c r="B12" s="13">
        <v>87.032225330513057</v>
      </c>
      <c r="C12" s="13">
        <v>115.19999999999978</v>
      </c>
      <c r="D12" s="13">
        <v>116.29999999999961</v>
      </c>
      <c r="E12" s="13">
        <v>105.7</v>
      </c>
      <c r="F12" s="13">
        <v>93.3</v>
      </c>
      <c r="G12" s="13">
        <v>114.80000000000001</v>
      </c>
      <c r="H12" s="13">
        <v>112.99999999999977</v>
      </c>
      <c r="I12" s="13">
        <v>106.20000000000005</v>
      </c>
      <c r="J12" s="13">
        <v>121.59999999999991</v>
      </c>
      <c r="K12" s="13">
        <v>112.99999999999997</v>
      </c>
      <c r="L12" s="13">
        <v>115.80000000000004</v>
      </c>
      <c r="M12" s="13">
        <v>80.099999999999994</v>
      </c>
      <c r="N12" s="13">
        <v>81.099999999999994</v>
      </c>
      <c r="O12" s="13">
        <v>104.5</v>
      </c>
      <c r="P12" s="13">
        <v>85.6</v>
      </c>
      <c r="Q12" s="13">
        <v>78.900000000000006</v>
      </c>
      <c r="R12" s="13">
        <f>SUM(R8:R9)</f>
        <v>66.200000000000045</v>
      </c>
      <c r="S12" s="13">
        <f>SUM(S8:S9)</f>
        <v>-11.000000000000028</v>
      </c>
    </row>
    <row r="13" spans="1:19" x14ac:dyDescent="0.25">
      <c r="A13" s="15" t="s">
        <v>106</v>
      </c>
      <c r="B13" s="16">
        <f t="shared" ref="B13:S13" si="0">SUM(B14:B17)</f>
        <v>-88.577983283921114</v>
      </c>
      <c r="C13" s="16">
        <f t="shared" si="0"/>
        <v>-110.30000000000001</v>
      </c>
      <c r="D13" s="16">
        <f t="shared" si="0"/>
        <v>-86.90000000000002</v>
      </c>
      <c r="E13" s="16">
        <f t="shared" si="0"/>
        <v>-98.899999999999991</v>
      </c>
      <c r="F13" s="16">
        <f t="shared" si="0"/>
        <v>-103.20000000000002</v>
      </c>
      <c r="G13" s="16">
        <f t="shared" si="0"/>
        <v>-115.69999999999999</v>
      </c>
      <c r="H13" s="16">
        <f t="shared" si="0"/>
        <v>-117.3</v>
      </c>
      <c r="I13" s="16">
        <f t="shared" si="0"/>
        <v>-127.80000000000001</v>
      </c>
      <c r="J13" s="16">
        <f t="shared" si="0"/>
        <v>-148.89999999999998</v>
      </c>
      <c r="K13" s="16">
        <f t="shared" si="0"/>
        <v>-184.1</v>
      </c>
      <c r="L13" s="16">
        <f t="shared" si="0"/>
        <v>-188.70000000000002</v>
      </c>
      <c r="M13" s="16">
        <f t="shared" si="0"/>
        <v>-138.70000000000002</v>
      </c>
      <c r="N13" s="16">
        <f t="shared" si="0"/>
        <v>-111.90000000000002</v>
      </c>
      <c r="O13" s="16">
        <f t="shared" si="0"/>
        <v>-118.10000000000001</v>
      </c>
      <c r="P13" s="16">
        <f t="shared" si="0"/>
        <v>-113.39999999999999</v>
      </c>
      <c r="Q13" s="16">
        <f t="shared" si="0"/>
        <v>-112.60000000000001</v>
      </c>
      <c r="R13" s="16">
        <f t="shared" si="0"/>
        <v>-105.9</v>
      </c>
      <c r="S13" s="16">
        <f t="shared" si="0"/>
        <v>313.8</v>
      </c>
    </row>
    <row r="14" spans="1:19" x14ac:dyDescent="0.25">
      <c r="A14" s="17" t="s">
        <v>107</v>
      </c>
      <c r="B14" s="9">
        <v>-23.181009392033264</v>
      </c>
      <c r="C14" s="9">
        <v>-30.800000000000008</v>
      </c>
      <c r="D14" s="9">
        <v>-25.100000000000012</v>
      </c>
      <c r="E14" s="9">
        <v>-20.799999999999986</v>
      </c>
      <c r="F14" s="9">
        <v>-27.600000000000005</v>
      </c>
      <c r="G14" s="9">
        <v>-28.399999999999977</v>
      </c>
      <c r="H14" s="9">
        <v>-27.900000000000006</v>
      </c>
      <c r="I14" s="9">
        <v>-25.900000000000009</v>
      </c>
      <c r="J14" s="9">
        <v>-30.4</v>
      </c>
      <c r="K14" s="9">
        <v>-32.600000000000009</v>
      </c>
      <c r="L14" s="9">
        <v>-47.800000000000018</v>
      </c>
      <c r="M14" s="9">
        <v>-39.100000000000009</v>
      </c>
      <c r="N14" s="9">
        <v>-39.300000000000026</v>
      </c>
      <c r="O14" s="9">
        <v>-46</v>
      </c>
      <c r="P14" s="9">
        <v>-42.6</v>
      </c>
      <c r="Q14" s="9">
        <v>-36.9</v>
      </c>
      <c r="R14" s="9">
        <v>-35.799999999999997</v>
      </c>
      <c r="S14" s="9">
        <v>0</v>
      </c>
    </row>
    <row r="15" spans="1:19" x14ac:dyDescent="0.25">
      <c r="A15" s="17" t="s">
        <v>108</v>
      </c>
      <c r="B15" s="9">
        <v>-63.736034820290037</v>
      </c>
      <c r="C15" s="9">
        <v>-14.100000000000001</v>
      </c>
      <c r="D15" s="9">
        <v>-14.500000000000004</v>
      </c>
      <c r="E15" s="9">
        <v>-20.2</v>
      </c>
      <c r="F15" s="9">
        <v>-16.599999999999998</v>
      </c>
      <c r="G15" s="9">
        <v>-21.800000000000004</v>
      </c>
      <c r="H15" s="9">
        <v>-28.9</v>
      </c>
      <c r="I15" s="9">
        <v>-43.7</v>
      </c>
      <c r="J15" s="9">
        <v>-45.6</v>
      </c>
      <c r="K15" s="9">
        <v>-80.999999999999986</v>
      </c>
      <c r="L15" s="9">
        <v>-74.599999999999994</v>
      </c>
      <c r="M15" s="9">
        <v>-52.2</v>
      </c>
      <c r="N15" s="9">
        <v>-36.4</v>
      </c>
      <c r="O15" s="9">
        <v>-32.5</v>
      </c>
      <c r="P15" s="9">
        <v>-31.6</v>
      </c>
      <c r="Q15" s="9">
        <v>-32.5</v>
      </c>
      <c r="R15" s="9">
        <v>-25.5</v>
      </c>
      <c r="S15" s="9">
        <v>-0.6999999999999913</v>
      </c>
    </row>
    <row r="16" spans="1:19" x14ac:dyDescent="0.25">
      <c r="A16" s="17" t="s">
        <v>109</v>
      </c>
      <c r="B16" s="9">
        <v>0.4969041878106833</v>
      </c>
      <c r="C16" s="9">
        <v>-62.500000000000007</v>
      </c>
      <c r="D16" s="9">
        <v>-63.500000000000014</v>
      </c>
      <c r="E16" s="9">
        <v>-56.20000000000001</v>
      </c>
      <c r="F16" s="9">
        <v>-54.6</v>
      </c>
      <c r="G16" s="9">
        <v>-63.9</v>
      </c>
      <c r="H16" s="9">
        <v>-59.7</v>
      </c>
      <c r="I16" s="9">
        <v>-57.2</v>
      </c>
      <c r="J16" s="9">
        <v>-63.2</v>
      </c>
      <c r="K16" s="9">
        <v>-71.099999999999994</v>
      </c>
      <c r="L16" s="9">
        <v>-63.300000000000004</v>
      </c>
      <c r="M16" s="9">
        <v>-45.4</v>
      </c>
      <c r="N16" s="9">
        <v>-37</v>
      </c>
      <c r="O16" s="9">
        <v>-40.9</v>
      </c>
      <c r="P16" s="9">
        <v>-37.9</v>
      </c>
      <c r="Q16" s="9">
        <v>-42.2</v>
      </c>
      <c r="R16" s="9">
        <v>-43.6</v>
      </c>
      <c r="S16" s="9">
        <v>0</v>
      </c>
    </row>
    <row r="17" spans="1:19" x14ac:dyDescent="0.25">
      <c r="A17" s="17" t="s">
        <v>110</v>
      </c>
      <c r="B17" s="9">
        <v>-2.1578432594084918</v>
      </c>
      <c r="C17" s="9">
        <v>-2.9</v>
      </c>
      <c r="D17" s="9">
        <v>16.2</v>
      </c>
      <c r="E17" s="9">
        <v>-1.6999999999999975</v>
      </c>
      <c r="F17" s="9">
        <v>-4.3999999999999986</v>
      </c>
      <c r="G17" s="9">
        <v>-1.6000000000000025</v>
      </c>
      <c r="H17" s="9">
        <v>-0.8</v>
      </c>
      <c r="I17" s="9">
        <v>-1</v>
      </c>
      <c r="J17" s="9">
        <v>-9.6999999999999993</v>
      </c>
      <c r="K17" s="9">
        <v>0.6</v>
      </c>
      <c r="L17" s="9">
        <v>-3.0000000000000018</v>
      </c>
      <c r="M17" s="9">
        <v>-2</v>
      </c>
      <c r="N17" s="9">
        <v>0.8</v>
      </c>
      <c r="O17" s="9">
        <v>1.2999999999999974</v>
      </c>
      <c r="P17" s="9">
        <v>-1.3</v>
      </c>
      <c r="Q17" s="9">
        <v>-1</v>
      </c>
      <c r="R17" s="9">
        <v>-1</v>
      </c>
      <c r="S17" s="9">
        <v>314.5</v>
      </c>
    </row>
    <row r="18" spans="1:19" x14ac:dyDescent="0.25">
      <c r="A18" s="8" t="s">
        <v>104</v>
      </c>
      <c r="B18" s="9">
        <v>-11.678204676966299</v>
      </c>
      <c r="C18" s="9">
        <v>-12.2</v>
      </c>
      <c r="D18" s="9">
        <v>-12.800000000000002</v>
      </c>
      <c r="E18" s="9">
        <v>-12.099999999999998</v>
      </c>
      <c r="F18" s="9">
        <v>-12.200000000000001</v>
      </c>
      <c r="G18" s="9">
        <v>-12.6</v>
      </c>
      <c r="H18" s="9">
        <v>-12.6</v>
      </c>
      <c r="I18" s="9">
        <v>-12.200000000000001</v>
      </c>
      <c r="J18" s="9">
        <v>-12.000000000000002</v>
      </c>
      <c r="K18" s="9">
        <v>-8.7000000000000011</v>
      </c>
      <c r="L18" s="9">
        <v>-5.7</v>
      </c>
      <c r="M18" s="9">
        <v>-5.8</v>
      </c>
      <c r="N18" s="9">
        <v>-5.3000000000000007</v>
      </c>
      <c r="O18" s="9">
        <v>-7.1</v>
      </c>
      <c r="P18" s="9">
        <v>-8</v>
      </c>
      <c r="Q18" s="9">
        <v>-3.7</v>
      </c>
      <c r="R18" s="9">
        <v>-2.2000000000000002</v>
      </c>
      <c r="S18" s="9">
        <v>0</v>
      </c>
    </row>
    <row r="19" spans="1:19" x14ac:dyDescent="0.25">
      <c r="A19" s="8" t="s">
        <v>111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</row>
    <row r="20" spans="1:19" x14ac:dyDescent="0.25">
      <c r="A20" s="10" t="s">
        <v>112</v>
      </c>
      <c r="B20" s="11">
        <v>-551.88550274206727</v>
      </c>
      <c r="C20" s="11">
        <v>-661.9000000000002</v>
      </c>
      <c r="D20" s="11">
        <v>-687.50000000000023</v>
      </c>
      <c r="E20" s="11">
        <v>-674</v>
      </c>
      <c r="F20" s="11">
        <v>-691.09999999999991</v>
      </c>
      <c r="G20" s="11">
        <v>-794.8</v>
      </c>
      <c r="H20" s="11">
        <v>-837.09999999999991</v>
      </c>
      <c r="I20" s="11">
        <v>-902.90000000000009</v>
      </c>
      <c r="J20" s="11">
        <v>-978.39999999999986</v>
      </c>
      <c r="K20" s="11">
        <v>-1024.6000000000001</v>
      </c>
      <c r="L20" s="11">
        <v>-1075.4000000000001</v>
      </c>
      <c r="M20" s="11">
        <v>-976.5</v>
      </c>
      <c r="N20" s="11">
        <v>-916.5</v>
      </c>
      <c r="O20" s="11">
        <v>-933</v>
      </c>
      <c r="P20" s="11">
        <v>-918.3</v>
      </c>
      <c r="Q20" s="11">
        <v>-844.1</v>
      </c>
      <c r="R20" s="11">
        <f>R9+R13+R18+R19</f>
        <v>-611</v>
      </c>
      <c r="S20" s="11">
        <f>S9+S13+S18+S19</f>
        <v>302.79999999999995</v>
      </c>
    </row>
    <row r="21" spans="1:19" x14ac:dyDescent="0.25">
      <c r="A21" s="12" t="s">
        <v>113</v>
      </c>
      <c r="B21" s="13">
        <f t="shared" ref="B21:S21" si="1">B12+B13+B18+B19</f>
        <v>-13.223962630374356</v>
      </c>
      <c r="C21" s="13">
        <f t="shared" si="1"/>
        <v>-7.3000000000002352</v>
      </c>
      <c r="D21" s="13">
        <f t="shared" si="1"/>
        <v>16.599999999999589</v>
      </c>
      <c r="E21" s="13">
        <f t="shared" si="1"/>
        <v>-5.2999999999999865</v>
      </c>
      <c r="F21" s="13">
        <f t="shared" si="1"/>
        <v>-22.100000000000023</v>
      </c>
      <c r="G21" s="13">
        <f t="shared" si="1"/>
        <v>-13.499999999999977</v>
      </c>
      <c r="H21" s="13">
        <f t="shared" si="1"/>
        <v>-16.900000000000226</v>
      </c>
      <c r="I21" s="13">
        <f t="shared" si="1"/>
        <v>-33.799999999999969</v>
      </c>
      <c r="J21" s="13">
        <f t="shared" si="1"/>
        <v>-39.300000000000068</v>
      </c>
      <c r="K21" s="13">
        <f t="shared" si="1"/>
        <v>-79.800000000000026</v>
      </c>
      <c r="L21" s="13">
        <f t="shared" si="1"/>
        <v>-78.59999999999998</v>
      </c>
      <c r="M21" s="13">
        <f t="shared" si="1"/>
        <v>-64.40000000000002</v>
      </c>
      <c r="N21" s="13">
        <f t="shared" si="1"/>
        <v>-36.100000000000023</v>
      </c>
      <c r="O21" s="13">
        <f t="shared" si="1"/>
        <v>-20.70000000000001</v>
      </c>
      <c r="P21" s="13">
        <f t="shared" si="1"/>
        <v>-35.799999999999997</v>
      </c>
      <c r="Q21" s="13">
        <f t="shared" si="1"/>
        <v>-37.400000000000006</v>
      </c>
      <c r="R21" s="13">
        <f t="shared" si="1"/>
        <v>-41.899999999999963</v>
      </c>
      <c r="S21" s="13">
        <f t="shared" si="1"/>
        <v>302.79999999999995</v>
      </c>
    </row>
    <row r="22" spans="1:19" x14ac:dyDescent="0.25">
      <c r="A22" s="8" t="s">
        <v>1</v>
      </c>
      <c r="B22" s="9">
        <v>24.333187838725888</v>
      </c>
      <c r="C22" s="9">
        <v>33.700000000000003</v>
      </c>
      <c r="D22" s="9">
        <v>60.9</v>
      </c>
      <c r="E22" s="9">
        <v>37.1</v>
      </c>
      <c r="F22" s="9">
        <v>20.600000000000037</v>
      </c>
      <c r="G22" s="9">
        <v>30.8</v>
      </c>
      <c r="H22" s="9">
        <v>27.8</v>
      </c>
      <c r="I22" s="9">
        <v>11.500000000000014</v>
      </c>
      <c r="J22" s="9">
        <v>7.7</v>
      </c>
      <c r="K22" s="9">
        <v>-24.09999999999998</v>
      </c>
      <c r="L22" s="9">
        <v>-23.500000000000014</v>
      </c>
      <c r="M22" s="9">
        <v>-9.5</v>
      </c>
      <c r="N22" s="9">
        <v>22.600000000000005</v>
      </c>
      <c r="O22" s="9">
        <v>17.100000000000001</v>
      </c>
      <c r="P22" s="9">
        <v>14.7</v>
      </c>
      <c r="Q22" s="9">
        <v>11.8</v>
      </c>
      <c r="R22" s="65">
        <v>2.7</v>
      </c>
      <c r="S22" s="9">
        <f>S21-S18-S11</f>
        <v>313.79999999999995</v>
      </c>
    </row>
    <row r="23" spans="1:19" x14ac:dyDescent="0.25">
      <c r="A23" s="8" t="s">
        <v>114</v>
      </c>
      <c r="B23" s="38">
        <f>(B22/B8)</f>
        <v>4.5173427146256502E-2</v>
      </c>
      <c r="C23" s="38">
        <f t="shared" ref="C23:Q23" si="2">(C22/C8)</f>
        <v>5.1481820959364502E-2</v>
      </c>
      <c r="D23" s="38">
        <f t="shared" si="2"/>
        <v>8.6493395824456754E-2</v>
      </c>
      <c r="E23" s="38">
        <f t="shared" si="2"/>
        <v>5.548078360998953E-2</v>
      </c>
      <c r="F23" s="38">
        <f t="shared" si="2"/>
        <v>3.0792227204783314E-2</v>
      </c>
      <c r="G23" s="38">
        <f t="shared" si="2"/>
        <v>3.9421477025470372E-2</v>
      </c>
      <c r="H23" s="38">
        <f t="shared" si="2"/>
        <v>3.3894172153133381E-2</v>
      </c>
      <c r="I23" s="38">
        <f t="shared" si="2"/>
        <v>1.3232079162351874E-2</v>
      </c>
      <c r="J23" s="38">
        <f t="shared" si="2"/>
        <v>8.199339793419233E-3</v>
      </c>
      <c r="K23" s="38">
        <f t="shared" si="2"/>
        <v>-2.550804403048262E-2</v>
      </c>
      <c r="L23" s="38">
        <f t="shared" si="2"/>
        <v>-2.357544141252008E-2</v>
      </c>
      <c r="M23" s="38">
        <f t="shared" si="2"/>
        <v>-1.0415524613529218E-2</v>
      </c>
      <c r="N23" s="38">
        <f t="shared" si="2"/>
        <v>2.567014993184916E-2</v>
      </c>
      <c r="O23" s="38">
        <f>(O22/O8)</f>
        <v>1.874383426504439E-2</v>
      </c>
      <c r="P23" s="38">
        <f t="shared" si="2"/>
        <v>1.6657223796033994E-2</v>
      </c>
      <c r="Q23" s="38">
        <f t="shared" si="2"/>
        <v>1.462749473162266E-2</v>
      </c>
      <c r="R23" s="38">
        <v>5.0000000000000001E-3</v>
      </c>
      <c r="S23" s="38" t="s">
        <v>177</v>
      </c>
    </row>
    <row r="24" spans="1:19" x14ac:dyDescent="0.25">
      <c r="A24" s="15" t="s">
        <v>115</v>
      </c>
      <c r="B24" s="16">
        <v>-10.277247729140345</v>
      </c>
      <c r="C24" s="16">
        <v>-8.6999999999999993</v>
      </c>
      <c r="D24" s="16">
        <v>-13</v>
      </c>
      <c r="E24" s="16">
        <v>-11.399999999999952</v>
      </c>
      <c r="F24" s="16">
        <v>-13.300000000000011</v>
      </c>
      <c r="G24" s="16">
        <v>-13.300000000000011</v>
      </c>
      <c r="H24" s="16">
        <v>-12.699999999999989</v>
      </c>
      <c r="I24" s="16">
        <v>-10.599999999999973</v>
      </c>
      <c r="J24" s="16">
        <v>-15.299999999999972</v>
      </c>
      <c r="K24" s="16">
        <v>-21.200000000000003</v>
      </c>
      <c r="L24" s="16">
        <v>-19.800000000000004</v>
      </c>
      <c r="M24" s="16">
        <v>-18.8</v>
      </c>
      <c r="N24" s="16">
        <v>-21.100000000000012</v>
      </c>
      <c r="O24" s="16">
        <f>SUM(O25:O28)</f>
        <v>-20.3</v>
      </c>
      <c r="P24" s="16">
        <f>SUM(P25:P28)</f>
        <v>-19.3</v>
      </c>
      <c r="Q24" s="16">
        <f>SUM(Q25:Q28)</f>
        <v>-22.099999999999998</v>
      </c>
      <c r="R24" s="16">
        <f>SUM(R25:R28)</f>
        <v>-20.299999999999997</v>
      </c>
      <c r="S24" s="16">
        <f>SUM(S25:S28)</f>
        <v>-11.300000000000043</v>
      </c>
    </row>
    <row r="25" spans="1:19" x14ac:dyDescent="0.25">
      <c r="A25" s="17" t="s">
        <v>116</v>
      </c>
      <c r="B25" s="9">
        <v>15.40092700156754</v>
      </c>
      <c r="C25" s="9">
        <v>24.29999999999999</v>
      </c>
      <c r="D25" s="9">
        <v>31.999999999999996</v>
      </c>
      <c r="E25" s="9">
        <v>25.5</v>
      </c>
      <c r="F25" s="9">
        <v>8.6999999999999993</v>
      </c>
      <c r="G25" s="9">
        <v>6.8999999999999986</v>
      </c>
      <c r="H25" s="9">
        <v>4.7000000000000028</v>
      </c>
      <c r="I25" s="9">
        <v>5.8999999999999986</v>
      </c>
      <c r="J25" s="9">
        <v>6.7</v>
      </c>
      <c r="K25" s="9">
        <v>2</v>
      </c>
      <c r="L25" s="9">
        <v>-5</v>
      </c>
      <c r="M25" s="9">
        <v>-3.9000000000000012</v>
      </c>
      <c r="N25" s="9">
        <v>0.4</v>
      </c>
      <c r="O25" s="9">
        <v>0.7</v>
      </c>
      <c r="P25" s="9">
        <v>1.5</v>
      </c>
      <c r="Q25" s="9">
        <v>0.6</v>
      </c>
      <c r="R25" s="9">
        <v>1.1000000000000001</v>
      </c>
      <c r="S25" s="9">
        <v>8.2999999999999901</v>
      </c>
    </row>
    <row r="26" spans="1:19" x14ac:dyDescent="0.25">
      <c r="A26" s="17" t="s">
        <v>117</v>
      </c>
      <c r="B26" s="9">
        <v>-45.669752050707984</v>
      </c>
      <c r="C26" s="9">
        <v>-51.099999999999994</v>
      </c>
      <c r="D26" s="9">
        <v>-51.400000000000006</v>
      </c>
      <c r="E26" s="9">
        <v>-49.799999999999983</v>
      </c>
      <c r="F26" s="9">
        <v>-48.699999999999996</v>
      </c>
      <c r="G26" s="9">
        <v>-50</v>
      </c>
      <c r="H26" s="9">
        <v>-47.7</v>
      </c>
      <c r="I26" s="9">
        <v>-42.299999999999983</v>
      </c>
      <c r="J26" s="9">
        <v>-21.799999999999997</v>
      </c>
      <c r="K26" s="9">
        <v>-22.9</v>
      </c>
      <c r="L26" s="9">
        <v>-14.800000000000011</v>
      </c>
      <c r="M26" s="9">
        <v>-14.8</v>
      </c>
      <c r="N26" s="9">
        <v>-21.500000000000007</v>
      </c>
      <c r="O26" s="9">
        <v>-21</v>
      </c>
      <c r="P26" s="9">
        <v>-20.8</v>
      </c>
      <c r="Q26" s="9">
        <v>-22.7</v>
      </c>
      <c r="R26" s="9">
        <v>-21.2</v>
      </c>
      <c r="S26" s="9">
        <v>-19.600000000000033</v>
      </c>
    </row>
    <row r="27" spans="1:19" x14ac:dyDescent="0.25">
      <c r="A27" s="17" t="s">
        <v>118</v>
      </c>
      <c r="B27" s="9">
        <v>19.968438579999997</v>
      </c>
      <c r="C27" s="9">
        <v>18.099999999999966</v>
      </c>
      <c r="D27" s="9">
        <v>6.4</v>
      </c>
      <c r="E27" s="9">
        <v>12.900000000000034</v>
      </c>
      <c r="F27" s="9">
        <v>26.699999999999989</v>
      </c>
      <c r="G27" s="9">
        <v>29.79999999999999</v>
      </c>
      <c r="H27" s="9">
        <v>30.300000000000011</v>
      </c>
      <c r="I27" s="9">
        <v>25.800000000000011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</row>
    <row r="28" spans="1:19" x14ac:dyDescent="0.25">
      <c r="A28" s="17" t="s">
        <v>119</v>
      </c>
      <c r="B28" s="9">
        <v>2.3138740000103297E-2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-0.2</v>
      </c>
      <c r="K28" s="9">
        <v>-0.2</v>
      </c>
      <c r="L28" s="9">
        <v>0</v>
      </c>
      <c r="M28" s="9">
        <v>-0.1</v>
      </c>
      <c r="N28" s="9">
        <v>0</v>
      </c>
      <c r="O28" s="9">
        <v>0</v>
      </c>
      <c r="P28" s="9">
        <v>0</v>
      </c>
      <c r="Q28" s="9">
        <v>0</v>
      </c>
      <c r="R28" s="9">
        <v>-0.2</v>
      </c>
      <c r="S28" s="9">
        <v>0</v>
      </c>
    </row>
    <row r="29" spans="1:19" x14ac:dyDescent="0.25">
      <c r="A29" s="12" t="s">
        <v>120</v>
      </c>
      <c r="B29" s="13">
        <v>-23.501210359514715</v>
      </c>
      <c r="C29" s="13">
        <v>-16</v>
      </c>
      <c r="D29" s="13">
        <v>3.6</v>
      </c>
      <c r="E29" s="13">
        <v>-16.7</v>
      </c>
      <c r="F29" s="13">
        <v>-35.399999999999963</v>
      </c>
      <c r="G29" s="13">
        <v>-26.8</v>
      </c>
      <c r="H29" s="13">
        <v>-29.6</v>
      </c>
      <c r="I29" s="13">
        <v>-44.399999999999984</v>
      </c>
      <c r="J29" s="13">
        <v>-54.599999999999994</v>
      </c>
      <c r="K29" s="13">
        <v>-101.00000000000001</v>
      </c>
      <c r="L29" s="13">
        <v>-98.399999999999963</v>
      </c>
      <c r="M29" s="13">
        <v>-83.2</v>
      </c>
      <c r="N29" s="13">
        <v>-57.3</v>
      </c>
      <c r="O29" s="13">
        <v>-41</v>
      </c>
      <c r="P29" s="13">
        <v>-55.2</v>
      </c>
      <c r="Q29" s="13">
        <v>-59.5</v>
      </c>
      <c r="R29" s="13">
        <f>SUM(R21,R24)</f>
        <v>-62.19999999999996</v>
      </c>
      <c r="S29" s="13">
        <f>SUM(S21,S24)</f>
        <v>291.49999999999989</v>
      </c>
    </row>
    <row r="30" spans="1:19" x14ac:dyDescent="0.25">
      <c r="A30" s="15" t="s">
        <v>121</v>
      </c>
      <c r="B30" s="16">
        <v>79.982488082900133</v>
      </c>
      <c r="C30" s="16">
        <v>2.9</v>
      </c>
      <c r="D30" s="16">
        <v>-4.2</v>
      </c>
      <c r="E30" s="16">
        <v>3.1</v>
      </c>
      <c r="F30" s="16">
        <v>9.2999999999999972</v>
      </c>
      <c r="G30" s="16">
        <v>4.5</v>
      </c>
      <c r="H30" s="16">
        <v>5</v>
      </c>
      <c r="I30" s="16">
        <v>8.6999999999999993</v>
      </c>
      <c r="J30" s="16">
        <v>14.499999999999993</v>
      </c>
      <c r="K30" s="16">
        <v>23.499999999999996</v>
      </c>
      <c r="L30" s="16">
        <v>26.1</v>
      </c>
      <c r="M30" s="16">
        <v>40.800000000000011</v>
      </c>
      <c r="N30" s="16">
        <v>13.299999999999995</v>
      </c>
      <c r="O30" s="16">
        <v>12.1</v>
      </c>
      <c r="P30" s="16">
        <v>12.4</v>
      </c>
      <c r="Q30" s="16">
        <v>18.8</v>
      </c>
      <c r="R30" s="16">
        <f>SUM(R31:R32)</f>
        <v>8.5</v>
      </c>
      <c r="S30" s="16">
        <f>SUM(S31:S32)</f>
        <v>-32.200000000000038</v>
      </c>
    </row>
    <row r="31" spans="1:19" x14ac:dyDescent="0.25">
      <c r="A31" s="17" t="s">
        <v>53</v>
      </c>
      <c r="B31" s="9">
        <v>77.921386839914433</v>
      </c>
      <c r="C31" s="9">
        <v>-63.799999999999983</v>
      </c>
      <c r="D31" s="9">
        <v>-2.4</v>
      </c>
      <c r="E31" s="9">
        <v>2.7999999999999972</v>
      </c>
      <c r="F31" s="9">
        <v>-5.7</v>
      </c>
      <c r="G31" s="9">
        <v>-1</v>
      </c>
      <c r="H31" s="9">
        <v>0.4</v>
      </c>
      <c r="I31" s="9">
        <v>-10.900000000000006</v>
      </c>
      <c r="J31" s="9">
        <v>4.9000000000000004</v>
      </c>
      <c r="K31" s="9">
        <v>9.0999999999999979</v>
      </c>
      <c r="L31" s="9">
        <v>11.7</v>
      </c>
      <c r="M31" s="9">
        <v>34.400000000000006</v>
      </c>
      <c r="N31" s="9">
        <v>4.6999999999999957</v>
      </c>
      <c r="O31" s="9">
        <v>6.2</v>
      </c>
      <c r="P31" s="9">
        <v>5.0999999999999996</v>
      </c>
      <c r="Q31" s="9">
        <v>-15.9</v>
      </c>
      <c r="R31" s="9">
        <v>-0.1</v>
      </c>
      <c r="S31" s="9">
        <v>-3.4111602431607935E-14</v>
      </c>
    </row>
    <row r="32" spans="1:19" x14ac:dyDescent="0.25">
      <c r="A32" s="17" t="s">
        <v>122</v>
      </c>
      <c r="B32" s="9">
        <v>2.0611012429857078</v>
      </c>
      <c r="C32" s="9">
        <v>66.7</v>
      </c>
      <c r="D32" s="9">
        <v>-1.8</v>
      </c>
      <c r="E32" s="9">
        <v>0.3</v>
      </c>
      <c r="F32" s="9">
        <v>15.000000000000004</v>
      </c>
      <c r="G32" s="9">
        <v>5.5000000000000009</v>
      </c>
      <c r="H32" s="9">
        <v>4.5999999999999996</v>
      </c>
      <c r="I32" s="9">
        <v>19.599999999999998</v>
      </c>
      <c r="J32" s="9">
        <v>9.6</v>
      </c>
      <c r="K32" s="9">
        <v>14.399999999999999</v>
      </c>
      <c r="L32" s="9">
        <v>14.399999999999999</v>
      </c>
      <c r="M32" s="9">
        <v>6.4000000000000021</v>
      </c>
      <c r="N32" s="9">
        <v>8.6</v>
      </c>
      <c r="O32" s="9">
        <v>5.8999999999999986</v>
      </c>
      <c r="P32" s="9">
        <v>7.3</v>
      </c>
      <c r="Q32" s="9">
        <v>34.700000000000003</v>
      </c>
      <c r="R32" s="9">
        <v>8.6</v>
      </c>
      <c r="S32" s="9">
        <v>-32.200000000000003</v>
      </c>
    </row>
    <row r="33" spans="1:19" x14ac:dyDescent="0.25">
      <c r="A33" s="12" t="s">
        <v>123</v>
      </c>
      <c r="B33" s="13">
        <v>56.481277723385418</v>
      </c>
      <c r="C33" s="13">
        <v>-13.1</v>
      </c>
      <c r="D33" s="13">
        <v>-0.6</v>
      </c>
      <c r="E33" s="13">
        <v>-13.6</v>
      </c>
      <c r="F33" s="13">
        <v>-26.099999999999966</v>
      </c>
      <c r="G33" s="13">
        <v>-22.3</v>
      </c>
      <c r="H33" s="13">
        <v>-24.6</v>
      </c>
      <c r="I33" s="13">
        <v>-35.699999999999996</v>
      </c>
      <c r="J33" s="13">
        <v>-40.099999999999994</v>
      </c>
      <c r="K33" s="13">
        <v>-77.500000000000014</v>
      </c>
      <c r="L33" s="13">
        <v>-72.299999999999955</v>
      </c>
      <c r="M33" s="13">
        <v>-42.4</v>
      </c>
      <c r="N33" s="13">
        <v>-44</v>
      </c>
      <c r="O33" s="13">
        <v>-28.9</v>
      </c>
      <c r="P33" s="13">
        <v>-42.8</v>
      </c>
      <c r="Q33" s="13">
        <v>-40.700000000000003</v>
      </c>
      <c r="R33" s="13">
        <f>SUM(R29:R30)</f>
        <v>-53.69999999999996</v>
      </c>
      <c r="S33" s="13">
        <f>SUM(S29:S30)</f>
        <v>259.29999999999984</v>
      </c>
    </row>
    <row r="34" spans="1:19" x14ac:dyDescent="0.25">
      <c r="A34" s="8" t="s">
        <v>124</v>
      </c>
      <c r="B34" s="38">
        <f>(B33/B8)</f>
        <v>0.10485485507592368</v>
      </c>
      <c r="C34" s="38">
        <f t="shared" ref="C34:Q34" si="3">(C33/C8)</f>
        <v>-2.0012221203788573E-2</v>
      </c>
      <c r="D34" s="38">
        <f t="shared" si="3"/>
        <v>-8.5215168299957388E-4</v>
      </c>
      <c r="E34" s="38">
        <f t="shared" si="3"/>
        <v>-2.0337969193958427E-2</v>
      </c>
      <c r="F34" s="38">
        <f t="shared" si="3"/>
        <v>-3.9013452914798158E-2</v>
      </c>
      <c r="G34" s="38">
        <f t="shared" si="3"/>
        <v>-2.8542173300908743E-2</v>
      </c>
      <c r="H34" s="38">
        <f t="shared" si="3"/>
        <v>-2.9992684711046085E-2</v>
      </c>
      <c r="I34" s="38">
        <f t="shared" si="3"/>
        <v>-4.1076976182257502E-2</v>
      </c>
      <c r="J34" s="38">
        <f t="shared" si="3"/>
        <v>-4.2700457885209243E-2</v>
      </c>
      <c r="K34" s="38">
        <f t="shared" si="3"/>
        <v>-8.2027942421676561E-2</v>
      </c>
      <c r="L34" s="38">
        <f t="shared" si="3"/>
        <v>-7.2532102728731895E-2</v>
      </c>
      <c r="M34" s="38">
        <f t="shared" si="3"/>
        <v>-4.6486130906698828E-2</v>
      </c>
      <c r="N34" s="38">
        <f t="shared" si="3"/>
        <v>-4.9977283053157642E-2</v>
      </c>
      <c r="O34" s="38">
        <f t="shared" si="3"/>
        <v>-3.1678176038583791E-2</v>
      </c>
      <c r="P34" s="38">
        <f t="shared" si="3"/>
        <v>-4.8498583569405097E-2</v>
      </c>
      <c r="Q34" s="38">
        <f t="shared" si="3"/>
        <v>-5.0452460642122228E-2</v>
      </c>
      <c r="R34" s="38">
        <v>-9.4E-2</v>
      </c>
      <c r="S34" s="38" t="s">
        <v>177</v>
      </c>
    </row>
    <row r="35" spans="1:19" x14ac:dyDescent="0.25">
      <c r="A35" s="12" t="s">
        <v>125</v>
      </c>
      <c r="B35" s="13">
        <v>56.205430717263205</v>
      </c>
      <c r="C35" s="13">
        <v>-13.9</v>
      </c>
      <c r="D35" s="13">
        <v>-1.2</v>
      </c>
      <c r="E35" s="13">
        <v>-14.1</v>
      </c>
      <c r="F35" s="13">
        <v>-26.499999999999972</v>
      </c>
      <c r="G35" s="13">
        <v>-23</v>
      </c>
      <c r="H35" s="13">
        <v>-25.2</v>
      </c>
      <c r="I35" s="13">
        <v>-36.300000000000004</v>
      </c>
      <c r="J35" s="13">
        <v>-40.799999999999997</v>
      </c>
      <c r="K35" s="13">
        <v>-77.90000000000002</v>
      </c>
      <c r="L35" s="13">
        <v>-72.8</v>
      </c>
      <c r="M35" s="13">
        <v>-42.9</v>
      </c>
      <c r="N35" s="13">
        <v>-44</v>
      </c>
      <c r="O35" s="13">
        <v>-28.9</v>
      </c>
      <c r="P35" s="13">
        <v>-42.8</v>
      </c>
      <c r="Q35" s="13">
        <v>-40.700000000000003</v>
      </c>
      <c r="R35" s="13">
        <f>R33</f>
        <v>-53.69999999999996</v>
      </c>
      <c r="S35" s="13">
        <f>S33</f>
        <v>259.29999999999984</v>
      </c>
    </row>
    <row r="36" spans="1:19" x14ac:dyDescent="0.25">
      <c r="A36" s="8" t="s">
        <v>126</v>
      </c>
      <c r="B36" s="9">
        <v>0.27584700612218427</v>
      </c>
      <c r="C36" s="9">
        <v>0.8</v>
      </c>
      <c r="D36" s="9">
        <v>0.6</v>
      </c>
      <c r="E36" s="9">
        <v>0.5</v>
      </c>
      <c r="F36" s="9">
        <v>0.4</v>
      </c>
      <c r="G36" s="9">
        <v>0.7</v>
      </c>
      <c r="H36" s="9">
        <v>0.6</v>
      </c>
      <c r="I36" s="9">
        <v>0.6</v>
      </c>
      <c r="J36" s="9">
        <v>0.7</v>
      </c>
      <c r="K36" s="9">
        <v>0.40000000000000036</v>
      </c>
      <c r="L36" s="9">
        <v>0.5</v>
      </c>
      <c r="M36" s="9">
        <v>0.5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</row>
    <row r="37" spans="1:19" ht="16.5" x14ac:dyDescent="0.3">
      <c r="A37" s="3"/>
      <c r="B37" s="3"/>
      <c r="C37" s="3"/>
      <c r="D37" s="3"/>
      <c r="E37" s="14"/>
      <c r="F37" s="3"/>
      <c r="G37" s="3"/>
      <c r="H37" s="3"/>
      <c r="I37" s="3"/>
      <c r="J37" s="3"/>
      <c r="K37" s="3"/>
      <c r="L37" s="14"/>
      <c r="M37" s="3"/>
      <c r="N37" s="3"/>
      <c r="O37" s="3"/>
      <c r="P37" s="3"/>
    </row>
    <row r="38" spans="1:19" x14ac:dyDescent="0.25">
      <c r="A38" s="40" t="s">
        <v>167</v>
      </c>
      <c r="B38" s="41"/>
      <c r="C38" s="41"/>
      <c r="D38" s="41"/>
      <c r="E38" s="52"/>
      <c r="F38" s="41"/>
      <c r="G38" s="52"/>
      <c r="H38" s="41"/>
      <c r="I38" s="41"/>
      <c r="J38" s="41"/>
      <c r="K38" s="41"/>
      <c r="L38" s="41"/>
      <c r="M38" s="41"/>
      <c r="N38" s="41"/>
      <c r="S38" s="55">
        <v>282.3</v>
      </c>
    </row>
    <row r="39" spans="1:19" x14ac:dyDescent="0.25">
      <c r="A39" s="12" t="s">
        <v>170</v>
      </c>
      <c r="B39" s="56">
        <f t="shared" ref="B39:Q39" si="4">B35-B38</f>
        <v>56.205430717263205</v>
      </c>
      <c r="C39" s="56">
        <f t="shared" si="4"/>
        <v>-13.9</v>
      </c>
      <c r="D39" s="56">
        <f t="shared" si="4"/>
        <v>-1.2</v>
      </c>
      <c r="E39" s="56">
        <f t="shared" si="4"/>
        <v>-14.1</v>
      </c>
      <c r="F39" s="56">
        <f t="shared" si="4"/>
        <v>-26.499999999999972</v>
      </c>
      <c r="G39" s="56">
        <f t="shared" si="4"/>
        <v>-23</v>
      </c>
      <c r="H39" s="56">
        <f t="shared" si="4"/>
        <v>-25.2</v>
      </c>
      <c r="I39" s="56">
        <f t="shared" si="4"/>
        <v>-36.300000000000004</v>
      </c>
      <c r="J39" s="56">
        <f t="shared" si="4"/>
        <v>-40.799999999999997</v>
      </c>
      <c r="K39" s="56">
        <f t="shared" si="4"/>
        <v>-77.90000000000002</v>
      </c>
      <c r="L39" s="56">
        <f t="shared" si="4"/>
        <v>-72.8</v>
      </c>
      <c r="M39" s="56">
        <f t="shared" si="4"/>
        <v>-42.9</v>
      </c>
      <c r="N39" s="56">
        <f t="shared" si="4"/>
        <v>-44</v>
      </c>
      <c r="O39" s="56">
        <f t="shared" si="4"/>
        <v>-28.9</v>
      </c>
      <c r="P39" s="56">
        <f t="shared" si="4"/>
        <v>-42.8</v>
      </c>
      <c r="Q39" s="56">
        <f t="shared" si="4"/>
        <v>-40.700000000000003</v>
      </c>
      <c r="R39" s="56">
        <f t="shared" ref="R39:S39" si="5">R35-R38</f>
        <v>-53.69999999999996</v>
      </c>
      <c r="S39" s="56">
        <f t="shared" si="5"/>
        <v>-23.000000000000171</v>
      </c>
    </row>
    <row r="41" spans="1:19" ht="25.5" x14ac:dyDescent="0.3">
      <c r="A41" s="39" t="s">
        <v>140</v>
      </c>
      <c r="B41" s="14"/>
      <c r="C41" s="1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</sheetData>
  <hyperlinks>
    <hyperlink ref="A1" location="Home!A1" display="Home" xr:uid="{00000000-0004-0000-07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O24:Q24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93DC7-E969-41C8-BF22-E8086234DE40}">
  <sheetPr>
    <tabColor rgb="FF00B0F0"/>
  </sheetPr>
  <dimension ref="A1:S41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ColWidth="9.140625" defaultRowHeight="15" customHeight="1" x14ac:dyDescent="0.25"/>
  <cols>
    <col min="1" max="1" width="45.7109375" style="68" customWidth="1"/>
    <col min="2" max="19" width="5.7109375" style="68" customWidth="1"/>
    <col min="20" max="16384" width="9.140625" style="68"/>
  </cols>
  <sheetData>
    <row r="1" spans="1:19" ht="37.5" customHeight="1" x14ac:dyDescent="0.25">
      <c r="A1" s="66" t="s">
        <v>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19" ht="14.45" customHeight="1" x14ac:dyDescent="0.3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14.45" hidden="1" customHeight="1" x14ac:dyDescent="0.3">
      <c r="A3" s="70" t="s">
        <v>189</v>
      </c>
      <c r="B3" s="69"/>
      <c r="C3" s="69"/>
      <c r="D3" s="69"/>
      <c r="E3" s="71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ht="14.45" hidden="1" customHeight="1" x14ac:dyDescent="0.3">
      <c r="A4" s="69"/>
      <c r="B4" s="71"/>
      <c r="C4" s="69"/>
      <c r="D4" s="69"/>
      <c r="E4" s="71"/>
      <c r="F4" s="72"/>
      <c r="G4" s="72"/>
      <c r="H4" s="72"/>
      <c r="I4" s="69"/>
      <c r="J4" s="69"/>
      <c r="K4" s="69"/>
    </row>
    <row r="5" spans="1:19" ht="14.45" customHeight="1" x14ac:dyDescent="0.25">
      <c r="A5" s="73" t="s">
        <v>190</v>
      </c>
      <c r="B5" s="5" t="s">
        <v>28</v>
      </c>
      <c r="C5" s="5" t="s">
        <v>29</v>
      </c>
      <c r="D5" s="5" t="s">
        <v>30</v>
      </c>
      <c r="E5" s="5" t="s">
        <v>31</v>
      </c>
      <c r="F5" s="5" t="s">
        <v>32</v>
      </c>
      <c r="G5" s="5" t="s">
        <v>33</v>
      </c>
      <c r="H5" s="5" t="s">
        <v>34</v>
      </c>
      <c r="I5" s="5" t="s">
        <v>35</v>
      </c>
      <c r="J5" s="5" t="s">
        <v>36</v>
      </c>
      <c r="K5" s="5" t="s">
        <v>37</v>
      </c>
      <c r="L5" s="5" t="s">
        <v>38</v>
      </c>
      <c r="M5" s="5" t="s">
        <v>39</v>
      </c>
      <c r="N5" s="5" t="s">
        <v>40</v>
      </c>
      <c r="O5" s="5" t="s">
        <v>143</v>
      </c>
      <c r="P5" s="5" t="s">
        <v>144</v>
      </c>
      <c r="Q5" s="5" t="s">
        <v>160</v>
      </c>
      <c r="R5" s="51" t="s">
        <v>165</v>
      </c>
      <c r="S5" s="51" t="s">
        <v>176</v>
      </c>
    </row>
    <row r="6" spans="1:19" x14ac:dyDescent="0.25">
      <c r="A6" s="12" t="s">
        <v>99</v>
      </c>
      <c r="B6" s="13">
        <v>555.20390071895997</v>
      </c>
      <c r="C6" s="13">
        <v>674</v>
      </c>
      <c r="D6" s="13">
        <v>724.2</v>
      </c>
      <c r="E6" s="13">
        <v>690.1</v>
      </c>
      <c r="F6" s="13">
        <v>695</v>
      </c>
      <c r="G6" s="13">
        <v>812.5</v>
      </c>
      <c r="H6" s="13">
        <v>855.09999999999968</v>
      </c>
      <c r="I6" s="13">
        <v>909.20000000000016</v>
      </c>
      <c r="J6" s="13">
        <v>982.2</v>
      </c>
      <c r="K6" s="13">
        <v>981.6</v>
      </c>
      <c r="L6" s="13">
        <v>1035.5</v>
      </c>
      <c r="M6" s="13">
        <v>948.5</v>
      </c>
      <c r="N6" s="13">
        <v>914.30000000000018</v>
      </c>
      <c r="O6" s="13">
        <v>944.20000000000016</v>
      </c>
      <c r="P6" s="13">
        <v>913.8</v>
      </c>
      <c r="Q6" s="13">
        <v>827.3</v>
      </c>
      <c r="R6" s="13">
        <v>569.6</v>
      </c>
      <c r="S6" s="13">
        <v>0</v>
      </c>
    </row>
    <row r="7" spans="1:19" x14ac:dyDescent="0.25">
      <c r="A7" s="8" t="s">
        <v>100</v>
      </c>
      <c r="B7" s="9">
        <v>-16.542360607266986</v>
      </c>
      <c r="C7" s="9">
        <v>-19.400000000000034</v>
      </c>
      <c r="D7" s="9">
        <v>-20.09999999999998</v>
      </c>
      <c r="E7" s="9">
        <v>-21.40000000000002</v>
      </c>
      <c r="F7" s="9">
        <v>-25.999999999999986</v>
      </c>
      <c r="G7" s="9">
        <v>-31.200000000000017</v>
      </c>
      <c r="H7" s="9">
        <v>-34.899999999999977</v>
      </c>
      <c r="I7" s="9">
        <v>-40.100000000000009</v>
      </c>
      <c r="J7" s="9">
        <v>-43.100000000000023</v>
      </c>
      <c r="K7" s="9">
        <v>-36.800000000000004</v>
      </c>
      <c r="L7" s="9">
        <v>-38.700000000000003</v>
      </c>
      <c r="M7" s="9">
        <v>-36.40000000000002</v>
      </c>
      <c r="N7" s="9">
        <v>-33.90000000000002</v>
      </c>
      <c r="O7" s="9">
        <v>-31.900000000000006</v>
      </c>
      <c r="P7" s="9">
        <v>-31.3</v>
      </c>
      <c r="Q7" s="9">
        <v>-20.6</v>
      </c>
      <c r="R7" s="9">
        <v>-0.5</v>
      </c>
      <c r="S7" s="9">
        <v>0</v>
      </c>
    </row>
    <row r="8" spans="1:19" x14ac:dyDescent="0.25">
      <c r="A8" s="12" t="s">
        <v>101</v>
      </c>
      <c r="B8" s="13">
        <v>538.66154011169294</v>
      </c>
      <c r="C8" s="13">
        <v>654.6</v>
      </c>
      <c r="D8" s="13">
        <v>704.1</v>
      </c>
      <c r="E8" s="13">
        <v>668.7</v>
      </c>
      <c r="F8" s="13">
        <v>669</v>
      </c>
      <c r="G8" s="13">
        <v>781.3</v>
      </c>
      <c r="H8" s="13">
        <v>820.2</v>
      </c>
      <c r="I8" s="13">
        <v>869.1</v>
      </c>
      <c r="J8" s="13">
        <v>939.0999999999998</v>
      </c>
      <c r="K8" s="13">
        <v>944.80000000000007</v>
      </c>
      <c r="L8" s="13">
        <v>996.8</v>
      </c>
      <c r="M8" s="13">
        <v>912.1</v>
      </c>
      <c r="N8" s="13">
        <v>880.4000000000002</v>
      </c>
      <c r="O8" s="13">
        <v>912.30000000000018</v>
      </c>
      <c r="P8" s="13">
        <v>882.5</v>
      </c>
      <c r="Q8" s="13">
        <v>806.7</v>
      </c>
      <c r="R8" s="13">
        <f>SUM(R6:R7)</f>
        <v>569.1</v>
      </c>
      <c r="S8" s="13">
        <f>SUM(S6:S7)</f>
        <v>0</v>
      </c>
    </row>
    <row r="9" spans="1:19" x14ac:dyDescent="0.25">
      <c r="A9" s="15" t="s">
        <v>102</v>
      </c>
      <c r="B9" s="16">
        <v>-451.62931478117986</v>
      </c>
      <c r="C9" s="16">
        <v>-539.40000000000009</v>
      </c>
      <c r="D9" s="16">
        <v>-587.80000000000018</v>
      </c>
      <c r="E9" s="16">
        <v>-563</v>
      </c>
      <c r="F9" s="16">
        <v>-575.69999999999993</v>
      </c>
      <c r="G9" s="16">
        <v>-666.5</v>
      </c>
      <c r="H9" s="16">
        <v>-707.19999999999993</v>
      </c>
      <c r="I9" s="16">
        <v>-762.90000000000009</v>
      </c>
      <c r="J9" s="16">
        <v>-817.49999999999989</v>
      </c>
      <c r="K9" s="16">
        <v>-831.80000000000007</v>
      </c>
      <c r="L9" s="16">
        <v>-881</v>
      </c>
      <c r="M9" s="16">
        <v>-832</v>
      </c>
      <c r="N9" s="16">
        <v>-799.30000000000007</v>
      </c>
      <c r="O9" s="16">
        <v>-807.8</v>
      </c>
      <c r="P9" s="16">
        <v>-796.9</v>
      </c>
      <c r="Q9" s="16">
        <v>-727.8</v>
      </c>
      <c r="R9" s="16">
        <f>SUM(R10:R11)</f>
        <v>-502.9</v>
      </c>
      <c r="S9" s="16">
        <f>SUM(S10:S11)</f>
        <v>-11.000000000000028</v>
      </c>
    </row>
    <row r="10" spans="1:19" x14ac:dyDescent="0.25">
      <c r="A10" s="17" t="s">
        <v>103</v>
      </c>
      <c r="B10" s="9">
        <v>-425.75036898904591</v>
      </c>
      <c r="C10" s="9">
        <v>-510.60000000000014</v>
      </c>
      <c r="D10" s="9">
        <v>-556.30000000000018</v>
      </c>
      <c r="E10" s="9">
        <v>-532.70000000000005</v>
      </c>
      <c r="F10" s="9">
        <v>-545.19999999999993</v>
      </c>
      <c r="G10" s="9">
        <v>-634.79999999999995</v>
      </c>
      <c r="H10" s="9">
        <v>-675.09999999999991</v>
      </c>
      <c r="I10" s="9">
        <v>-729.80000000000007</v>
      </c>
      <c r="J10" s="9">
        <v>-782.49999999999989</v>
      </c>
      <c r="K10" s="9">
        <v>-784.80000000000007</v>
      </c>
      <c r="L10" s="9">
        <v>-831.6</v>
      </c>
      <c r="M10" s="9">
        <v>-782.9</v>
      </c>
      <c r="N10" s="9">
        <v>-745.90000000000009</v>
      </c>
      <c r="O10" s="9">
        <v>-777.1</v>
      </c>
      <c r="P10" s="9">
        <v>-754.4</v>
      </c>
      <c r="Q10" s="9">
        <v>-682.3</v>
      </c>
      <c r="R10" s="9">
        <v>-460.5</v>
      </c>
      <c r="S10" s="9">
        <v>0</v>
      </c>
    </row>
    <row r="11" spans="1:19" x14ac:dyDescent="0.25">
      <c r="A11" s="17" t="s">
        <v>104</v>
      </c>
      <c r="B11" s="9">
        <v>-25.878945792133976</v>
      </c>
      <c r="C11" s="9">
        <v>-28.799999999999997</v>
      </c>
      <c r="D11" s="9">
        <v>-31.5</v>
      </c>
      <c r="E11" s="9">
        <v>-30.299999999999983</v>
      </c>
      <c r="F11" s="9">
        <v>-30.499999999999986</v>
      </c>
      <c r="G11" s="9">
        <v>-31.699999999999996</v>
      </c>
      <c r="H11" s="9">
        <v>-32.100000000000023</v>
      </c>
      <c r="I11" s="9">
        <v>-33.100000000000023</v>
      </c>
      <c r="J11" s="9">
        <v>-34.999999999999986</v>
      </c>
      <c r="K11" s="9">
        <v>-47.000000000000028</v>
      </c>
      <c r="L11" s="9">
        <v>-49.400000000000006</v>
      </c>
      <c r="M11" s="9">
        <v>-49.100000000000023</v>
      </c>
      <c r="N11" s="9">
        <v>-53.400000000000006</v>
      </c>
      <c r="O11" s="9">
        <v>-30.700000000000017</v>
      </c>
      <c r="P11" s="9">
        <v>-42.5</v>
      </c>
      <c r="Q11" s="9">
        <v>-45.5</v>
      </c>
      <c r="R11" s="9">
        <v>-42.4</v>
      </c>
      <c r="S11" s="9">
        <v>-11.000000000000028</v>
      </c>
    </row>
    <row r="12" spans="1:19" x14ac:dyDescent="0.25">
      <c r="A12" s="12" t="s">
        <v>105</v>
      </c>
      <c r="B12" s="13">
        <v>87.032225330513057</v>
      </c>
      <c r="C12" s="13">
        <v>115.19999999999978</v>
      </c>
      <c r="D12" s="13">
        <v>116.29999999999961</v>
      </c>
      <c r="E12" s="13">
        <v>105.7</v>
      </c>
      <c r="F12" s="13">
        <v>93.3</v>
      </c>
      <c r="G12" s="13">
        <v>114.80000000000001</v>
      </c>
      <c r="H12" s="13">
        <v>112.99999999999977</v>
      </c>
      <c r="I12" s="13">
        <v>106.20000000000005</v>
      </c>
      <c r="J12" s="13">
        <v>121.59999999999991</v>
      </c>
      <c r="K12" s="13">
        <v>112.99999999999997</v>
      </c>
      <c r="L12" s="13">
        <v>115.80000000000004</v>
      </c>
      <c r="M12" s="13">
        <v>80.099999999999994</v>
      </c>
      <c r="N12" s="13">
        <v>81.099999999999994</v>
      </c>
      <c r="O12" s="13">
        <v>104.5</v>
      </c>
      <c r="P12" s="13">
        <v>85.6</v>
      </c>
      <c r="Q12" s="13">
        <v>78.900000000000006</v>
      </c>
      <c r="R12" s="13">
        <f>SUM(R8:R9)</f>
        <v>66.200000000000045</v>
      </c>
      <c r="S12" s="13">
        <f>SUM(S8:S9)</f>
        <v>-11.000000000000028</v>
      </c>
    </row>
    <row r="13" spans="1:19" x14ac:dyDescent="0.25">
      <c r="A13" s="15" t="s">
        <v>106</v>
      </c>
      <c r="B13" s="16">
        <f t="shared" ref="B13:P13" si="0">SUM(B14:B17)</f>
        <v>-88.577983283921114</v>
      </c>
      <c r="C13" s="16">
        <f t="shared" si="0"/>
        <v>-110.30000000000001</v>
      </c>
      <c r="D13" s="16">
        <f t="shared" si="0"/>
        <v>-86.90000000000002</v>
      </c>
      <c r="E13" s="16">
        <f t="shared" si="0"/>
        <v>-98.899999999999991</v>
      </c>
      <c r="F13" s="16">
        <f t="shared" si="0"/>
        <v>-103.20000000000002</v>
      </c>
      <c r="G13" s="16">
        <f t="shared" si="0"/>
        <v>-115.69999999999999</v>
      </c>
      <c r="H13" s="16">
        <f t="shared" si="0"/>
        <v>-117.3</v>
      </c>
      <c r="I13" s="16">
        <f t="shared" si="0"/>
        <v>-127.80000000000001</v>
      </c>
      <c r="J13" s="16">
        <f t="shared" si="0"/>
        <v>-148.89999999999998</v>
      </c>
      <c r="K13" s="16">
        <f t="shared" si="0"/>
        <v>-184.1</v>
      </c>
      <c r="L13" s="16">
        <f t="shared" si="0"/>
        <v>-188.70000000000002</v>
      </c>
      <c r="M13" s="16">
        <f t="shared" si="0"/>
        <v>-138.70000000000002</v>
      </c>
      <c r="N13" s="16">
        <f t="shared" si="0"/>
        <v>-111.90000000000002</v>
      </c>
      <c r="O13" s="16">
        <f t="shared" si="0"/>
        <v>-118.10000000000001</v>
      </c>
      <c r="P13" s="16">
        <f t="shared" si="0"/>
        <v>-113.39999999999999</v>
      </c>
      <c r="Q13" s="16">
        <f>SUM(Q14:Q17)</f>
        <v>-112.60000000000001</v>
      </c>
      <c r="R13" s="16">
        <f>SUM(R14:R17)</f>
        <v>-105.9</v>
      </c>
      <c r="S13" s="16">
        <f>SUM(S14:S17)</f>
        <v>-0.6999999999999913</v>
      </c>
    </row>
    <row r="14" spans="1:19" x14ac:dyDescent="0.25">
      <c r="A14" s="17" t="s">
        <v>107</v>
      </c>
      <c r="B14" s="9">
        <v>-23.181009392033264</v>
      </c>
      <c r="C14" s="9">
        <v>-30.800000000000008</v>
      </c>
      <c r="D14" s="9">
        <v>-25.100000000000012</v>
      </c>
      <c r="E14" s="9">
        <v>-20.799999999999986</v>
      </c>
      <c r="F14" s="9">
        <v>-27.600000000000005</v>
      </c>
      <c r="G14" s="9">
        <v>-28.399999999999977</v>
      </c>
      <c r="H14" s="9">
        <v>-27.900000000000006</v>
      </c>
      <c r="I14" s="9">
        <v>-25.900000000000009</v>
      </c>
      <c r="J14" s="9">
        <v>-30.4</v>
      </c>
      <c r="K14" s="9">
        <v>-32.600000000000009</v>
      </c>
      <c r="L14" s="9">
        <v>-47.800000000000018</v>
      </c>
      <c r="M14" s="9">
        <v>-39.100000000000009</v>
      </c>
      <c r="N14" s="9">
        <v>-39.300000000000026</v>
      </c>
      <c r="O14" s="9">
        <v>-46</v>
      </c>
      <c r="P14" s="9">
        <v>-42.6</v>
      </c>
      <c r="Q14" s="9">
        <v>-36.9</v>
      </c>
      <c r="R14" s="9">
        <v>-35.799999999999997</v>
      </c>
      <c r="S14" s="9">
        <v>0</v>
      </c>
    </row>
    <row r="15" spans="1:19" x14ac:dyDescent="0.25">
      <c r="A15" s="17" t="s">
        <v>108</v>
      </c>
      <c r="B15" s="9">
        <v>-63.736034820290037</v>
      </c>
      <c r="C15" s="9">
        <v>-14.100000000000001</v>
      </c>
      <c r="D15" s="9">
        <v>-14.500000000000004</v>
      </c>
      <c r="E15" s="9">
        <v>-20.2</v>
      </c>
      <c r="F15" s="9">
        <v>-16.599999999999998</v>
      </c>
      <c r="G15" s="9">
        <v>-21.800000000000004</v>
      </c>
      <c r="H15" s="9">
        <v>-28.9</v>
      </c>
      <c r="I15" s="9">
        <v>-43.7</v>
      </c>
      <c r="J15" s="9">
        <v>-45.6</v>
      </c>
      <c r="K15" s="9">
        <v>-80.999999999999986</v>
      </c>
      <c r="L15" s="9">
        <v>-74.599999999999994</v>
      </c>
      <c r="M15" s="9">
        <v>-52.2</v>
      </c>
      <c r="N15" s="9">
        <v>-36.4</v>
      </c>
      <c r="O15" s="9">
        <v>-32.5</v>
      </c>
      <c r="P15" s="9">
        <v>-31.6</v>
      </c>
      <c r="Q15" s="9">
        <v>-32.5</v>
      </c>
      <c r="R15" s="9">
        <v>-25.5</v>
      </c>
      <c r="S15" s="9">
        <v>-0.6999999999999913</v>
      </c>
    </row>
    <row r="16" spans="1:19" x14ac:dyDescent="0.25">
      <c r="A16" s="17" t="s">
        <v>109</v>
      </c>
      <c r="B16" s="9">
        <v>0.4969041878106833</v>
      </c>
      <c r="C16" s="9">
        <v>-62.500000000000007</v>
      </c>
      <c r="D16" s="9">
        <v>-63.500000000000014</v>
      </c>
      <c r="E16" s="9">
        <v>-56.20000000000001</v>
      </c>
      <c r="F16" s="9">
        <v>-54.6</v>
      </c>
      <c r="G16" s="9">
        <v>-63.9</v>
      </c>
      <c r="H16" s="9">
        <v>-59.7</v>
      </c>
      <c r="I16" s="9">
        <v>-57.2</v>
      </c>
      <c r="J16" s="9">
        <v>-63.2</v>
      </c>
      <c r="K16" s="9">
        <v>-71.099999999999994</v>
      </c>
      <c r="L16" s="9">
        <v>-63.300000000000004</v>
      </c>
      <c r="M16" s="9">
        <v>-45.4</v>
      </c>
      <c r="N16" s="9">
        <v>-37</v>
      </c>
      <c r="O16" s="9">
        <v>-40.9</v>
      </c>
      <c r="P16" s="9">
        <v>-37.9</v>
      </c>
      <c r="Q16" s="9">
        <v>-42.2</v>
      </c>
      <c r="R16" s="9">
        <v>-43.6</v>
      </c>
      <c r="S16" s="9">
        <v>0</v>
      </c>
    </row>
    <row r="17" spans="1:19" x14ac:dyDescent="0.25">
      <c r="A17" s="17" t="s">
        <v>110</v>
      </c>
      <c r="B17" s="9">
        <v>-2.1578432594084918</v>
      </c>
      <c r="C17" s="9">
        <v>-2.9</v>
      </c>
      <c r="D17" s="9">
        <v>16.2</v>
      </c>
      <c r="E17" s="9">
        <v>-1.6999999999999975</v>
      </c>
      <c r="F17" s="9">
        <v>-4.3999999999999986</v>
      </c>
      <c r="G17" s="9">
        <v>-1.6000000000000025</v>
      </c>
      <c r="H17" s="9">
        <v>-0.8</v>
      </c>
      <c r="I17" s="9">
        <v>-1</v>
      </c>
      <c r="J17" s="9">
        <v>-9.6999999999999993</v>
      </c>
      <c r="K17" s="9">
        <v>0.6</v>
      </c>
      <c r="L17" s="9">
        <v>-3.0000000000000018</v>
      </c>
      <c r="M17" s="9">
        <v>-2</v>
      </c>
      <c r="N17" s="9">
        <v>0.8</v>
      </c>
      <c r="O17" s="9">
        <v>1.2999999999999974</v>
      </c>
      <c r="P17" s="9">
        <v>-1.3</v>
      </c>
      <c r="Q17" s="9">
        <v>-1</v>
      </c>
      <c r="R17" s="9">
        <v>-1</v>
      </c>
      <c r="S17" s="9">
        <f>314.5-314.5</f>
        <v>0</v>
      </c>
    </row>
    <row r="18" spans="1:19" x14ac:dyDescent="0.25">
      <c r="A18" s="8" t="s">
        <v>104</v>
      </c>
      <c r="B18" s="9">
        <v>-11.678204676966299</v>
      </c>
      <c r="C18" s="9">
        <v>-12.2</v>
      </c>
      <c r="D18" s="9">
        <v>-12.800000000000002</v>
      </c>
      <c r="E18" s="9">
        <v>-12.099999999999998</v>
      </c>
      <c r="F18" s="9">
        <v>-12.200000000000001</v>
      </c>
      <c r="G18" s="9">
        <v>-12.6</v>
      </c>
      <c r="H18" s="9">
        <v>-12.6</v>
      </c>
      <c r="I18" s="9">
        <v>-12.200000000000001</v>
      </c>
      <c r="J18" s="9">
        <v>-12.000000000000002</v>
      </c>
      <c r="K18" s="9">
        <v>-8.7000000000000011</v>
      </c>
      <c r="L18" s="9">
        <v>-5.7</v>
      </c>
      <c r="M18" s="9">
        <v>-5.8</v>
      </c>
      <c r="N18" s="9">
        <v>-5.3000000000000007</v>
      </c>
      <c r="O18" s="9">
        <v>-7.1</v>
      </c>
      <c r="P18" s="9">
        <v>-8</v>
      </c>
      <c r="Q18" s="9">
        <v>-3.7</v>
      </c>
      <c r="R18" s="9">
        <v>-2.2000000000000002</v>
      </c>
      <c r="S18" s="9">
        <v>0</v>
      </c>
    </row>
    <row r="19" spans="1:19" x14ac:dyDescent="0.25">
      <c r="A19" s="8" t="s">
        <v>111</v>
      </c>
      <c r="B19" s="63">
        <v>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</row>
    <row r="20" spans="1:19" x14ac:dyDescent="0.25">
      <c r="A20" s="10" t="s">
        <v>112</v>
      </c>
      <c r="B20" s="11">
        <v>-551.88550274206727</v>
      </c>
      <c r="C20" s="11">
        <v>-661.9000000000002</v>
      </c>
      <c r="D20" s="11">
        <v>-687.50000000000023</v>
      </c>
      <c r="E20" s="11">
        <v>-674</v>
      </c>
      <c r="F20" s="11">
        <v>-691.09999999999991</v>
      </c>
      <c r="G20" s="11">
        <v>-794.8</v>
      </c>
      <c r="H20" s="11">
        <v>-837.09999999999991</v>
      </c>
      <c r="I20" s="11">
        <v>-902.90000000000009</v>
      </c>
      <c r="J20" s="11">
        <v>-978.39999999999986</v>
      </c>
      <c r="K20" s="11">
        <v>-1024.6000000000001</v>
      </c>
      <c r="L20" s="11">
        <v>-1075.4000000000001</v>
      </c>
      <c r="M20" s="11">
        <v>-976.5</v>
      </c>
      <c r="N20" s="11">
        <v>-916.5</v>
      </c>
      <c r="O20" s="11">
        <v>-933</v>
      </c>
      <c r="P20" s="11">
        <v>-918.3</v>
      </c>
      <c r="Q20" s="11">
        <v>-844.1</v>
      </c>
      <c r="R20" s="11">
        <f>R9+R13+R18+R19</f>
        <v>-611</v>
      </c>
      <c r="S20" s="11">
        <f>S9+S13+S18+S19</f>
        <v>-11.700000000000021</v>
      </c>
    </row>
    <row r="21" spans="1:19" x14ac:dyDescent="0.25">
      <c r="A21" s="12" t="s">
        <v>113</v>
      </c>
      <c r="B21" s="13">
        <f t="shared" ref="B21:N21" si="1">B12+B13+B18+B19</f>
        <v>-13.223962630374356</v>
      </c>
      <c r="C21" s="13">
        <f t="shared" si="1"/>
        <v>-7.3000000000002352</v>
      </c>
      <c r="D21" s="13">
        <f t="shared" si="1"/>
        <v>16.599999999999589</v>
      </c>
      <c r="E21" s="13">
        <f t="shared" si="1"/>
        <v>-5.2999999999999865</v>
      </c>
      <c r="F21" s="13">
        <f t="shared" si="1"/>
        <v>-22.100000000000023</v>
      </c>
      <c r="G21" s="13">
        <f t="shared" si="1"/>
        <v>-13.499999999999977</v>
      </c>
      <c r="H21" s="13">
        <f t="shared" si="1"/>
        <v>-16.900000000000226</v>
      </c>
      <c r="I21" s="13">
        <f t="shared" si="1"/>
        <v>-33.799999999999969</v>
      </c>
      <c r="J21" s="13">
        <f t="shared" si="1"/>
        <v>-39.300000000000068</v>
      </c>
      <c r="K21" s="13">
        <f t="shared" si="1"/>
        <v>-79.800000000000026</v>
      </c>
      <c r="L21" s="13">
        <f t="shared" si="1"/>
        <v>-78.59999999999998</v>
      </c>
      <c r="M21" s="13">
        <f t="shared" si="1"/>
        <v>-64.40000000000002</v>
      </c>
      <c r="N21" s="13">
        <f t="shared" si="1"/>
        <v>-36.100000000000023</v>
      </c>
      <c r="O21" s="13">
        <f>O12+O13+O18+O19</f>
        <v>-20.70000000000001</v>
      </c>
      <c r="P21" s="13">
        <f t="shared" ref="P21:R21" si="2">P12+P13+P18+P19</f>
        <v>-35.799999999999997</v>
      </c>
      <c r="Q21" s="13">
        <f t="shared" si="2"/>
        <v>-37.400000000000006</v>
      </c>
      <c r="R21" s="13">
        <f t="shared" si="2"/>
        <v>-41.899999999999963</v>
      </c>
      <c r="S21" s="13">
        <f>S12+S13+S18+S19</f>
        <v>-11.700000000000021</v>
      </c>
    </row>
    <row r="22" spans="1:19" x14ac:dyDescent="0.25">
      <c r="A22" s="8" t="s">
        <v>1</v>
      </c>
      <c r="B22" s="9">
        <v>24.333187838725888</v>
      </c>
      <c r="C22" s="9">
        <v>33.700000000000003</v>
      </c>
      <c r="D22" s="9">
        <v>60.9</v>
      </c>
      <c r="E22" s="9">
        <v>37.1</v>
      </c>
      <c r="F22" s="9">
        <v>20.600000000000037</v>
      </c>
      <c r="G22" s="9">
        <v>30.8</v>
      </c>
      <c r="H22" s="9">
        <v>27.8</v>
      </c>
      <c r="I22" s="9">
        <v>11.500000000000014</v>
      </c>
      <c r="J22" s="9">
        <v>7.7</v>
      </c>
      <c r="K22" s="9">
        <v>-24.09999999999998</v>
      </c>
      <c r="L22" s="9">
        <v>-23.500000000000014</v>
      </c>
      <c r="M22" s="9">
        <v>-9.5</v>
      </c>
      <c r="N22" s="9">
        <v>22.600000000000005</v>
      </c>
      <c r="O22" s="9">
        <v>17.100000000000001</v>
      </c>
      <c r="P22" s="9">
        <v>14.7</v>
      </c>
      <c r="Q22" s="9">
        <v>11.8</v>
      </c>
      <c r="R22" s="65">
        <v>2.7</v>
      </c>
      <c r="S22" s="65">
        <f>S21-S18-S11</f>
        <v>-0.69999999999999218</v>
      </c>
    </row>
    <row r="23" spans="1:19" x14ac:dyDescent="0.25">
      <c r="A23" s="8" t="s">
        <v>114</v>
      </c>
      <c r="B23" s="38">
        <f>(B22/B8)</f>
        <v>4.5173427146256502E-2</v>
      </c>
      <c r="C23" s="38">
        <f t="shared" ref="C23:N23" si="3">(C22/C8)</f>
        <v>5.1481820959364502E-2</v>
      </c>
      <c r="D23" s="38">
        <f t="shared" si="3"/>
        <v>8.6493395824456754E-2</v>
      </c>
      <c r="E23" s="38">
        <f t="shared" si="3"/>
        <v>5.548078360998953E-2</v>
      </c>
      <c r="F23" s="38">
        <f t="shared" si="3"/>
        <v>3.0792227204783314E-2</v>
      </c>
      <c r="G23" s="38">
        <f t="shared" si="3"/>
        <v>3.9421477025470372E-2</v>
      </c>
      <c r="H23" s="38">
        <f t="shared" si="3"/>
        <v>3.3894172153133381E-2</v>
      </c>
      <c r="I23" s="38">
        <f t="shared" si="3"/>
        <v>1.3232079162351874E-2</v>
      </c>
      <c r="J23" s="38">
        <f t="shared" si="3"/>
        <v>8.199339793419233E-3</v>
      </c>
      <c r="K23" s="38">
        <f t="shared" si="3"/>
        <v>-2.550804403048262E-2</v>
      </c>
      <c r="L23" s="38">
        <f t="shared" si="3"/>
        <v>-2.357544141252008E-2</v>
      </c>
      <c r="M23" s="38">
        <f t="shared" si="3"/>
        <v>-1.0415524613529218E-2</v>
      </c>
      <c r="N23" s="38">
        <f t="shared" si="3"/>
        <v>2.567014993184916E-2</v>
      </c>
      <c r="O23" s="38">
        <f>(O22/O8)</f>
        <v>1.874383426504439E-2</v>
      </c>
      <c r="P23" s="38">
        <f t="shared" ref="P23:Q23" si="4">(P22/P8)</f>
        <v>1.6657223796033994E-2</v>
      </c>
      <c r="Q23" s="38">
        <f t="shared" si="4"/>
        <v>1.462749473162266E-2</v>
      </c>
      <c r="R23" s="38">
        <v>5.0000000000000001E-3</v>
      </c>
      <c r="S23" s="38" t="s">
        <v>177</v>
      </c>
    </row>
    <row r="24" spans="1:19" x14ac:dyDescent="0.25">
      <c r="A24" s="15" t="s">
        <v>115</v>
      </c>
      <c r="B24" s="16">
        <v>-10.277247729140345</v>
      </c>
      <c r="C24" s="16">
        <v>-8.6999999999999993</v>
      </c>
      <c r="D24" s="16">
        <v>-13</v>
      </c>
      <c r="E24" s="16">
        <v>-11.399999999999952</v>
      </c>
      <c r="F24" s="16">
        <v>-13.300000000000011</v>
      </c>
      <c r="G24" s="16">
        <v>-13.300000000000011</v>
      </c>
      <c r="H24" s="16">
        <v>-12.699999999999989</v>
      </c>
      <c r="I24" s="16">
        <v>-10.599999999999973</v>
      </c>
      <c r="J24" s="16">
        <v>-15.299999999999972</v>
      </c>
      <c r="K24" s="16">
        <v>-21.200000000000003</v>
      </c>
      <c r="L24" s="16">
        <v>-19.800000000000004</v>
      </c>
      <c r="M24" s="16">
        <v>-18.8</v>
      </c>
      <c r="N24" s="16">
        <v>-21.100000000000012</v>
      </c>
      <c r="O24" s="16">
        <f>SUM(O25:O28)</f>
        <v>-20.3</v>
      </c>
      <c r="P24" s="16">
        <f>SUM(P25:P28)</f>
        <v>-19.3</v>
      </c>
      <c r="Q24" s="16">
        <f>SUM(Q25:Q28)</f>
        <v>-22.099999999999998</v>
      </c>
      <c r="R24" s="16">
        <f>SUM(R25:R28)</f>
        <v>-20.299999999999997</v>
      </c>
      <c r="S24" s="16">
        <f>SUM(S25:S28)</f>
        <v>-11.300000000000043</v>
      </c>
    </row>
    <row r="25" spans="1:19" x14ac:dyDescent="0.25">
      <c r="A25" s="17" t="s">
        <v>116</v>
      </c>
      <c r="B25" s="9">
        <v>15.40092700156754</v>
      </c>
      <c r="C25" s="9">
        <v>24.29999999999999</v>
      </c>
      <c r="D25" s="9">
        <v>31.999999999999996</v>
      </c>
      <c r="E25" s="9">
        <v>25.5</v>
      </c>
      <c r="F25" s="9">
        <v>8.6999999999999993</v>
      </c>
      <c r="G25" s="9">
        <v>6.8999999999999986</v>
      </c>
      <c r="H25" s="9">
        <v>4.7000000000000028</v>
      </c>
      <c r="I25" s="9">
        <v>5.8999999999999986</v>
      </c>
      <c r="J25" s="9">
        <v>6.7</v>
      </c>
      <c r="K25" s="9">
        <v>2</v>
      </c>
      <c r="L25" s="9">
        <v>-5</v>
      </c>
      <c r="M25" s="9">
        <v>-3.9000000000000012</v>
      </c>
      <c r="N25" s="9">
        <v>0.4</v>
      </c>
      <c r="O25" s="9">
        <v>0.7</v>
      </c>
      <c r="P25" s="9">
        <v>1.5</v>
      </c>
      <c r="Q25" s="9">
        <v>0.6</v>
      </c>
      <c r="R25" s="9">
        <v>1.1000000000000001</v>
      </c>
      <c r="S25" s="9">
        <v>8.2999999999999901</v>
      </c>
    </row>
    <row r="26" spans="1:19" x14ac:dyDescent="0.25">
      <c r="A26" s="17" t="s">
        <v>117</v>
      </c>
      <c r="B26" s="9">
        <v>-45.669752050707984</v>
      </c>
      <c r="C26" s="9">
        <v>-51.099999999999994</v>
      </c>
      <c r="D26" s="9">
        <v>-51.400000000000006</v>
      </c>
      <c r="E26" s="9">
        <v>-49.799999999999983</v>
      </c>
      <c r="F26" s="9">
        <v>-48.699999999999996</v>
      </c>
      <c r="G26" s="9">
        <v>-50</v>
      </c>
      <c r="H26" s="9">
        <v>-47.7</v>
      </c>
      <c r="I26" s="9">
        <v>-42.299999999999983</v>
      </c>
      <c r="J26" s="9">
        <v>-21.799999999999997</v>
      </c>
      <c r="K26" s="9">
        <v>-22.9</v>
      </c>
      <c r="L26" s="9">
        <v>-14.800000000000011</v>
      </c>
      <c r="M26" s="9">
        <v>-14.8</v>
      </c>
      <c r="N26" s="9">
        <v>-21.500000000000007</v>
      </c>
      <c r="O26" s="9">
        <v>-21</v>
      </c>
      <c r="P26" s="9">
        <v>-20.8</v>
      </c>
      <c r="Q26" s="9">
        <v>-22.7</v>
      </c>
      <c r="R26" s="9">
        <v>-21.2</v>
      </c>
      <c r="S26" s="9">
        <v>-19.600000000000033</v>
      </c>
    </row>
    <row r="27" spans="1:19" x14ac:dyDescent="0.25">
      <c r="A27" s="17" t="s">
        <v>118</v>
      </c>
      <c r="B27" s="9">
        <v>19.968438579999997</v>
      </c>
      <c r="C27" s="9">
        <v>18.099999999999966</v>
      </c>
      <c r="D27" s="9">
        <v>6.4</v>
      </c>
      <c r="E27" s="9">
        <v>12.900000000000034</v>
      </c>
      <c r="F27" s="9">
        <v>26.699999999999989</v>
      </c>
      <c r="G27" s="9">
        <v>29.79999999999999</v>
      </c>
      <c r="H27" s="9">
        <v>30.300000000000011</v>
      </c>
      <c r="I27" s="9">
        <v>25.800000000000011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</row>
    <row r="28" spans="1:19" x14ac:dyDescent="0.25">
      <c r="A28" s="17" t="s">
        <v>119</v>
      </c>
      <c r="B28" s="9">
        <v>2.3138740000103297E-2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-0.2</v>
      </c>
      <c r="K28" s="9">
        <v>-0.2</v>
      </c>
      <c r="L28" s="9">
        <v>0</v>
      </c>
      <c r="M28" s="9">
        <v>-0.1</v>
      </c>
      <c r="N28" s="9">
        <v>0</v>
      </c>
      <c r="O28" s="9">
        <v>0</v>
      </c>
      <c r="P28" s="9">
        <v>0</v>
      </c>
      <c r="Q28" s="9">
        <v>0</v>
      </c>
      <c r="R28" s="9">
        <v>-0.2</v>
      </c>
      <c r="S28" s="9">
        <v>0</v>
      </c>
    </row>
    <row r="29" spans="1:19" x14ac:dyDescent="0.25">
      <c r="A29" s="12" t="s">
        <v>120</v>
      </c>
      <c r="B29" s="13">
        <v>-23.501210359514715</v>
      </c>
      <c r="C29" s="13">
        <v>-16</v>
      </c>
      <c r="D29" s="13">
        <v>3.6</v>
      </c>
      <c r="E29" s="13">
        <v>-16.7</v>
      </c>
      <c r="F29" s="13">
        <v>-35.399999999999963</v>
      </c>
      <c r="G29" s="13">
        <v>-26.8</v>
      </c>
      <c r="H29" s="13">
        <v>-29.6</v>
      </c>
      <c r="I29" s="13">
        <v>-44.399999999999984</v>
      </c>
      <c r="J29" s="13">
        <v>-54.599999999999994</v>
      </c>
      <c r="K29" s="13">
        <v>-101.00000000000001</v>
      </c>
      <c r="L29" s="13">
        <v>-98.399999999999963</v>
      </c>
      <c r="M29" s="13">
        <v>-83.2</v>
      </c>
      <c r="N29" s="13">
        <v>-57.3</v>
      </c>
      <c r="O29" s="13">
        <v>-41</v>
      </c>
      <c r="P29" s="13">
        <v>-55.2</v>
      </c>
      <c r="Q29" s="13">
        <v>-59.5</v>
      </c>
      <c r="R29" s="13">
        <f>SUM(R21,R24)</f>
        <v>-62.19999999999996</v>
      </c>
      <c r="S29" s="13">
        <f>SUM(S21,S24)</f>
        <v>-23.000000000000064</v>
      </c>
    </row>
    <row r="30" spans="1:19" x14ac:dyDescent="0.25">
      <c r="A30" s="15" t="s">
        <v>121</v>
      </c>
      <c r="B30" s="16">
        <v>79.982488082900133</v>
      </c>
      <c r="C30" s="16">
        <v>2.9</v>
      </c>
      <c r="D30" s="16">
        <v>-4.2</v>
      </c>
      <c r="E30" s="16">
        <v>3.1</v>
      </c>
      <c r="F30" s="16">
        <v>9.2999999999999972</v>
      </c>
      <c r="G30" s="16">
        <v>4.5</v>
      </c>
      <c r="H30" s="16">
        <v>5</v>
      </c>
      <c r="I30" s="16">
        <v>8.6999999999999993</v>
      </c>
      <c r="J30" s="16">
        <v>14.499999999999993</v>
      </c>
      <c r="K30" s="16">
        <v>23.499999999999996</v>
      </c>
      <c r="L30" s="16">
        <v>26.1</v>
      </c>
      <c r="M30" s="16">
        <v>40.800000000000011</v>
      </c>
      <c r="N30" s="16">
        <v>13.299999999999995</v>
      </c>
      <c r="O30" s="16">
        <v>12.1</v>
      </c>
      <c r="P30" s="16">
        <v>12.4</v>
      </c>
      <c r="Q30" s="16">
        <v>18.8</v>
      </c>
      <c r="R30" s="16">
        <v>8.5</v>
      </c>
      <c r="S30" s="16">
        <f>-32.2+32.2</f>
        <v>0</v>
      </c>
    </row>
    <row r="31" spans="1:19" hidden="1" x14ac:dyDescent="0.25">
      <c r="A31" s="17" t="s">
        <v>53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hidden="1" x14ac:dyDescent="0.25">
      <c r="A32" s="17" t="s">
        <v>122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x14ac:dyDescent="0.25">
      <c r="A33" s="12" t="s">
        <v>123</v>
      </c>
      <c r="B33" s="13">
        <v>56.481277723385418</v>
      </c>
      <c r="C33" s="13">
        <v>-13.1</v>
      </c>
      <c r="D33" s="13">
        <v>-0.6</v>
      </c>
      <c r="E33" s="13">
        <v>-13.6</v>
      </c>
      <c r="F33" s="13">
        <v>-26.099999999999966</v>
      </c>
      <c r="G33" s="13">
        <v>-22.3</v>
      </c>
      <c r="H33" s="13">
        <v>-24.6</v>
      </c>
      <c r="I33" s="13">
        <v>-35.699999999999996</v>
      </c>
      <c r="J33" s="13">
        <v>-40.099999999999994</v>
      </c>
      <c r="K33" s="13">
        <v>-77.500000000000014</v>
      </c>
      <c r="L33" s="13">
        <v>-72.299999999999955</v>
      </c>
      <c r="M33" s="13">
        <v>-42.4</v>
      </c>
      <c r="N33" s="13">
        <v>-44</v>
      </c>
      <c r="O33" s="13">
        <v>-28.9</v>
      </c>
      <c r="P33" s="13">
        <v>-42.8</v>
      </c>
      <c r="Q33" s="13">
        <v>-40.700000000000003</v>
      </c>
      <c r="R33" s="13">
        <f>SUM(R29:R30)</f>
        <v>-53.69999999999996</v>
      </c>
      <c r="S33" s="13">
        <f>SUM(S29:S30)</f>
        <v>-23.000000000000064</v>
      </c>
    </row>
    <row r="34" spans="1:19" x14ac:dyDescent="0.25">
      <c r="A34" s="8" t="s">
        <v>124</v>
      </c>
      <c r="B34" s="38">
        <f>(B33/B8)</f>
        <v>0.10485485507592368</v>
      </c>
      <c r="C34" s="38">
        <f t="shared" ref="C34:Q34" si="5">(C33/C8)</f>
        <v>-2.0012221203788573E-2</v>
      </c>
      <c r="D34" s="38">
        <f t="shared" si="5"/>
        <v>-8.5215168299957388E-4</v>
      </c>
      <c r="E34" s="38">
        <f t="shared" si="5"/>
        <v>-2.0337969193958427E-2</v>
      </c>
      <c r="F34" s="38">
        <f t="shared" si="5"/>
        <v>-3.9013452914798158E-2</v>
      </c>
      <c r="G34" s="38">
        <f t="shared" si="5"/>
        <v>-2.8542173300908743E-2</v>
      </c>
      <c r="H34" s="38">
        <f t="shared" si="5"/>
        <v>-2.9992684711046085E-2</v>
      </c>
      <c r="I34" s="38">
        <f t="shared" si="5"/>
        <v>-4.1076976182257502E-2</v>
      </c>
      <c r="J34" s="38">
        <f t="shared" si="5"/>
        <v>-4.2700457885209243E-2</v>
      </c>
      <c r="K34" s="38">
        <f t="shared" si="5"/>
        <v>-8.2027942421676561E-2</v>
      </c>
      <c r="L34" s="38">
        <f t="shared" si="5"/>
        <v>-7.2532102728731895E-2</v>
      </c>
      <c r="M34" s="38">
        <f t="shared" si="5"/>
        <v>-4.6486130906698828E-2</v>
      </c>
      <c r="N34" s="38">
        <f t="shared" si="5"/>
        <v>-4.9977283053157642E-2</v>
      </c>
      <c r="O34" s="38">
        <f t="shared" si="5"/>
        <v>-3.1678176038583791E-2</v>
      </c>
      <c r="P34" s="38">
        <f t="shared" si="5"/>
        <v>-4.8498583569405097E-2</v>
      </c>
      <c r="Q34" s="38">
        <f t="shared" si="5"/>
        <v>-5.0452460642122228E-2</v>
      </c>
      <c r="R34" s="38">
        <v>-9.4E-2</v>
      </c>
      <c r="S34" s="38" t="s">
        <v>177</v>
      </c>
    </row>
    <row r="35" spans="1:19" x14ac:dyDescent="0.25">
      <c r="A35" s="12" t="s">
        <v>125</v>
      </c>
      <c r="B35" s="13">
        <v>56.205430717263205</v>
      </c>
      <c r="C35" s="13">
        <v>-13.9</v>
      </c>
      <c r="D35" s="13">
        <v>-1.2</v>
      </c>
      <c r="E35" s="13">
        <v>-14.1</v>
      </c>
      <c r="F35" s="13">
        <v>-26.499999999999972</v>
      </c>
      <c r="G35" s="13">
        <v>-23</v>
      </c>
      <c r="H35" s="13">
        <v>-25.2</v>
      </c>
      <c r="I35" s="13">
        <v>-36.300000000000004</v>
      </c>
      <c r="J35" s="13">
        <v>-40.799999999999997</v>
      </c>
      <c r="K35" s="13">
        <v>-77.90000000000002</v>
      </c>
      <c r="L35" s="13">
        <v>-72.8</v>
      </c>
      <c r="M35" s="13">
        <v>-42.9</v>
      </c>
      <c r="N35" s="13">
        <v>-44</v>
      </c>
      <c r="O35" s="13">
        <v>-28.9</v>
      </c>
      <c r="P35" s="13">
        <v>-42.8</v>
      </c>
      <c r="Q35" s="13">
        <v>-40.700000000000003</v>
      </c>
      <c r="R35" s="13">
        <f>R33</f>
        <v>-53.69999999999996</v>
      </c>
      <c r="S35" s="13">
        <f>S33</f>
        <v>-23.000000000000064</v>
      </c>
    </row>
    <row r="36" spans="1:19" x14ac:dyDescent="0.25">
      <c r="A36" s="8" t="s">
        <v>126</v>
      </c>
      <c r="B36" s="9">
        <v>0.27584700612218427</v>
      </c>
      <c r="C36" s="9">
        <v>0.8</v>
      </c>
      <c r="D36" s="9">
        <v>0.6</v>
      </c>
      <c r="E36" s="9">
        <v>0.5</v>
      </c>
      <c r="F36" s="9">
        <v>0.4</v>
      </c>
      <c r="G36" s="9">
        <v>0.7</v>
      </c>
      <c r="H36" s="9">
        <v>0.6</v>
      </c>
      <c r="I36" s="9">
        <v>0.6</v>
      </c>
      <c r="J36" s="9">
        <v>0.7</v>
      </c>
      <c r="K36" s="9">
        <v>0.40000000000000036</v>
      </c>
      <c r="L36" s="9">
        <v>0.5</v>
      </c>
      <c r="M36" s="9">
        <v>0.5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</row>
    <row r="37" spans="1:19" ht="16.5" x14ac:dyDescent="0.3">
      <c r="A37" s="3"/>
      <c r="B37" s="69"/>
      <c r="C37" s="69"/>
      <c r="D37" s="69"/>
      <c r="E37" s="71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</row>
    <row r="38" spans="1:19" x14ac:dyDescent="0.25">
      <c r="A38" s="40" t="s">
        <v>167</v>
      </c>
      <c r="B38" s="41"/>
      <c r="C38" s="41"/>
      <c r="D38" s="41"/>
      <c r="E38" s="52"/>
      <c r="F38" s="41"/>
      <c r="G38" s="52"/>
      <c r="H38" s="41"/>
      <c r="I38" s="41"/>
      <c r="J38" s="41"/>
      <c r="K38" s="41"/>
      <c r="L38" s="41"/>
      <c r="M38" s="41"/>
      <c r="N38" s="41"/>
      <c r="O38" s="41"/>
      <c r="P38" s="41"/>
      <c r="Q38" s="41"/>
      <c r="S38" s="41">
        <v>282.3</v>
      </c>
    </row>
    <row r="39" spans="1:19" x14ac:dyDescent="0.25">
      <c r="A39" s="12" t="s">
        <v>171</v>
      </c>
      <c r="B39" s="56">
        <f t="shared" ref="B39:R39" si="6">B35+B38</f>
        <v>56.205430717263205</v>
      </c>
      <c r="C39" s="56">
        <f t="shared" si="6"/>
        <v>-13.9</v>
      </c>
      <c r="D39" s="56">
        <f t="shared" si="6"/>
        <v>-1.2</v>
      </c>
      <c r="E39" s="56">
        <f t="shared" si="6"/>
        <v>-14.1</v>
      </c>
      <c r="F39" s="56">
        <f t="shared" si="6"/>
        <v>-26.499999999999972</v>
      </c>
      <c r="G39" s="56">
        <f t="shared" si="6"/>
        <v>-23</v>
      </c>
      <c r="H39" s="56">
        <f t="shared" si="6"/>
        <v>-25.2</v>
      </c>
      <c r="I39" s="56">
        <f t="shared" si="6"/>
        <v>-36.300000000000004</v>
      </c>
      <c r="J39" s="56">
        <f t="shared" si="6"/>
        <v>-40.799999999999997</v>
      </c>
      <c r="K39" s="56">
        <f t="shared" si="6"/>
        <v>-77.90000000000002</v>
      </c>
      <c r="L39" s="56">
        <f t="shared" si="6"/>
        <v>-72.8</v>
      </c>
      <c r="M39" s="56">
        <f t="shared" si="6"/>
        <v>-42.9</v>
      </c>
      <c r="N39" s="56">
        <f t="shared" si="6"/>
        <v>-44</v>
      </c>
      <c r="O39" s="56">
        <f t="shared" si="6"/>
        <v>-28.9</v>
      </c>
      <c r="P39" s="56">
        <f t="shared" si="6"/>
        <v>-42.8</v>
      </c>
      <c r="Q39" s="56">
        <f t="shared" si="6"/>
        <v>-40.700000000000003</v>
      </c>
      <c r="R39" s="56">
        <f t="shared" si="6"/>
        <v>-53.69999999999996</v>
      </c>
      <c r="S39" s="56">
        <f>S35+S38</f>
        <v>259.29999999999995</v>
      </c>
    </row>
    <row r="41" spans="1:19" ht="16.5" x14ac:dyDescent="0.3">
      <c r="A41" s="74" t="s">
        <v>178</v>
      </c>
      <c r="B41" s="71"/>
      <c r="C41" s="71"/>
      <c r="D41" s="69"/>
      <c r="E41" s="69"/>
      <c r="F41" s="69"/>
      <c r="G41" s="69"/>
      <c r="H41" s="69"/>
      <c r="I41" s="69"/>
      <c r="J41" s="69"/>
      <c r="K41" s="69"/>
    </row>
  </sheetData>
  <hyperlinks>
    <hyperlink ref="A1" location="Home!A1" display="Home" xr:uid="{7C799FB1-7B3F-4F85-AEC7-85848F7B6689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R13 O24:Q24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9CD32-71F7-4FD0-B7DD-709A9A3D31CF}">
  <sheetPr>
    <tabColor rgb="FF008EC0"/>
  </sheetPr>
  <dimension ref="A1:I38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 activeCell="B6" sqref="B6"/>
    </sheetView>
  </sheetViews>
  <sheetFormatPr defaultColWidth="8.5703125" defaultRowHeight="15" customHeight="1" x14ac:dyDescent="0.25"/>
  <cols>
    <col min="1" max="1" width="45.7109375" style="68" customWidth="1"/>
    <col min="2" max="7" width="10.5703125" style="68" customWidth="1"/>
    <col min="8" max="16384" width="8.5703125" style="68"/>
  </cols>
  <sheetData>
    <row r="1" spans="1:7" ht="37.5" customHeight="1" x14ac:dyDescent="0.25">
      <c r="A1" s="66" t="s">
        <v>2</v>
      </c>
      <c r="B1" s="67"/>
      <c r="C1" s="67"/>
      <c r="D1" s="67"/>
      <c r="E1" s="67"/>
      <c r="F1" s="67"/>
      <c r="G1" s="67"/>
    </row>
    <row r="2" spans="1:7" ht="14.45" customHeight="1" x14ac:dyDescent="0.3">
      <c r="A2" s="69"/>
      <c r="B2" s="69"/>
      <c r="C2" s="69"/>
      <c r="D2" s="69"/>
      <c r="E2" s="69"/>
      <c r="F2" s="69"/>
      <c r="G2" s="69"/>
    </row>
    <row r="3" spans="1:7" ht="14.45" hidden="1" customHeight="1" x14ac:dyDescent="0.3">
      <c r="A3" s="70" t="s">
        <v>179</v>
      </c>
      <c r="B3" s="71"/>
      <c r="C3" s="69"/>
      <c r="D3" s="69"/>
      <c r="E3" s="71"/>
      <c r="F3" s="69"/>
      <c r="G3" s="69"/>
    </row>
    <row r="4" spans="1:7" ht="14.45" hidden="1" customHeight="1" x14ac:dyDescent="0.3">
      <c r="A4" s="69"/>
      <c r="B4" s="71"/>
      <c r="C4" s="71"/>
      <c r="D4" s="71"/>
      <c r="E4" s="71"/>
      <c r="F4" s="72"/>
      <c r="G4" s="72"/>
    </row>
    <row r="5" spans="1:7" ht="16.5" x14ac:dyDescent="0.3">
      <c r="A5" s="4" t="s">
        <v>164</v>
      </c>
      <c r="B5" s="5" t="s">
        <v>40</v>
      </c>
      <c r="C5" s="5" t="s">
        <v>143</v>
      </c>
      <c r="D5" s="5" t="s">
        <v>144</v>
      </c>
      <c r="E5" s="5" t="s">
        <v>160</v>
      </c>
      <c r="F5" s="51" t="s">
        <v>165</v>
      </c>
      <c r="G5" s="51" t="s">
        <v>176</v>
      </c>
    </row>
    <row r="6" spans="1:7" x14ac:dyDescent="0.25">
      <c r="A6" s="80"/>
      <c r="B6" s="75"/>
      <c r="C6" s="75"/>
      <c r="D6" s="75"/>
      <c r="E6" s="75"/>
      <c r="F6" s="75"/>
      <c r="G6" s="75"/>
    </row>
    <row r="7" spans="1:7" x14ac:dyDescent="0.25">
      <c r="A7" s="50" t="s">
        <v>187</v>
      </c>
      <c r="B7" s="76"/>
      <c r="C7" s="76"/>
      <c r="D7" s="76"/>
      <c r="E7" s="76"/>
      <c r="F7" s="76"/>
      <c r="G7" s="76"/>
    </row>
    <row r="8" spans="1:7" x14ac:dyDescent="0.25">
      <c r="A8" s="49" t="s">
        <v>180</v>
      </c>
      <c r="B8" s="77">
        <v>5</v>
      </c>
      <c r="C8" s="77">
        <v>4.0999999999999996</v>
      </c>
      <c r="D8" s="77">
        <v>4.8</v>
      </c>
      <c r="E8" s="77">
        <v>3.9</v>
      </c>
      <c r="F8" s="77">
        <v>6.1</v>
      </c>
      <c r="G8" s="77">
        <v>7.1</v>
      </c>
    </row>
    <row r="9" spans="1:7" x14ac:dyDescent="0.25">
      <c r="A9" s="49" t="s">
        <v>181</v>
      </c>
      <c r="B9" s="77">
        <v>5.2</v>
      </c>
      <c r="C9" s="77">
        <v>5.8</v>
      </c>
      <c r="D9" s="77">
        <v>7</v>
      </c>
      <c r="E9" s="77">
        <v>8.4</v>
      </c>
      <c r="F9" s="77">
        <v>8.4</v>
      </c>
      <c r="G9" s="77">
        <v>8.6</v>
      </c>
    </row>
    <row r="10" spans="1:7" x14ac:dyDescent="0.25">
      <c r="A10" s="49" t="s">
        <v>182</v>
      </c>
      <c r="B10" s="78">
        <v>10.199999999999999</v>
      </c>
      <c r="C10" s="78">
        <v>9.8999999999999986</v>
      </c>
      <c r="D10" s="78">
        <v>11.8</v>
      </c>
      <c r="E10" s="78">
        <v>12.3</v>
      </c>
      <c r="F10" s="78">
        <v>14.5</v>
      </c>
      <c r="G10" s="78">
        <v>15.6</v>
      </c>
    </row>
    <row r="12" spans="1:7" x14ac:dyDescent="0.25">
      <c r="A12" s="50" t="s">
        <v>186</v>
      </c>
      <c r="B12" s="76"/>
      <c r="C12" s="76"/>
      <c r="D12" s="76"/>
      <c r="E12" s="76"/>
      <c r="F12" s="76"/>
      <c r="G12" s="76"/>
    </row>
    <row r="13" spans="1:7" ht="15" customHeight="1" x14ac:dyDescent="0.25">
      <c r="A13" s="49" t="s">
        <v>156</v>
      </c>
      <c r="B13" s="54">
        <v>88820.13</v>
      </c>
      <c r="C13" s="54">
        <v>92855.26</v>
      </c>
      <c r="D13" s="54">
        <v>102917.28</v>
      </c>
      <c r="E13" s="54">
        <v>122094.86</v>
      </c>
      <c r="F13" s="54">
        <v>118446.92</v>
      </c>
      <c r="G13" s="54">
        <v>130915.89</v>
      </c>
    </row>
    <row r="14" spans="1:7" ht="15" customHeight="1" x14ac:dyDescent="0.25">
      <c r="A14" s="49" t="s">
        <v>155</v>
      </c>
      <c r="B14" s="54">
        <v>10189.832469489998</v>
      </c>
      <c r="C14" s="54">
        <v>7515.7569452699981</v>
      </c>
      <c r="D14" s="54">
        <v>7924.3163842299982</v>
      </c>
      <c r="E14" s="54">
        <v>7372.5716109699979</v>
      </c>
      <c r="F14" s="54">
        <v>10978.398183520003</v>
      </c>
      <c r="G14" s="54">
        <v>12793.848148000003</v>
      </c>
    </row>
    <row r="15" spans="1:7" ht="15" customHeight="1" x14ac:dyDescent="0.25">
      <c r="A15" s="49" t="s">
        <v>159</v>
      </c>
      <c r="B15" s="53">
        <f t="shared" ref="B15:G15" si="0">B14/B13</f>
        <v>0.11472435887551614</v>
      </c>
      <c r="C15" s="53">
        <f t="shared" si="0"/>
        <v>8.0940562174614539E-2</v>
      </c>
      <c r="D15" s="53">
        <f t="shared" si="0"/>
        <v>7.6996947298160215E-2</v>
      </c>
      <c r="E15" s="53">
        <f t="shared" si="0"/>
        <v>6.0383963837380199E-2</v>
      </c>
      <c r="F15" s="53">
        <f t="shared" si="0"/>
        <v>9.2686227582110217E-2</v>
      </c>
      <c r="G15" s="53">
        <f t="shared" si="0"/>
        <v>9.7725708834886293E-2</v>
      </c>
    </row>
    <row r="16" spans="1:7" ht="15" customHeight="1" x14ac:dyDescent="0.25">
      <c r="A16" s="49" t="s">
        <v>158</v>
      </c>
      <c r="B16" s="79">
        <v>47.967432914049276</v>
      </c>
      <c r="C16" s="79">
        <v>46.181562065303353</v>
      </c>
      <c r="D16" s="79">
        <v>56.919736443783883</v>
      </c>
      <c r="E16" s="79">
        <v>47.324127141842887</v>
      </c>
      <c r="F16" s="79">
        <v>49.117970797102736</v>
      </c>
      <c r="G16" s="79">
        <v>44.277338468053706</v>
      </c>
    </row>
    <row r="17" spans="1:9" ht="15" customHeight="1" x14ac:dyDescent="0.25">
      <c r="A17" s="49" t="s">
        <v>154</v>
      </c>
      <c r="B17" s="54">
        <v>9970.6150409999991</v>
      </c>
      <c r="C17" s="54">
        <v>11025.72864763</v>
      </c>
      <c r="D17" s="54">
        <v>13966.423640699999</v>
      </c>
      <c r="E17" s="54">
        <v>16720.716090049998</v>
      </c>
      <c r="F17" s="54">
        <v>15437.081084819998</v>
      </c>
      <c r="G17" s="54">
        <v>16528.854571199998</v>
      </c>
    </row>
    <row r="18" spans="1:9" ht="15" customHeight="1" x14ac:dyDescent="0.25">
      <c r="A18" s="49" t="s">
        <v>153</v>
      </c>
      <c r="B18" s="53">
        <f t="shared" ref="B18:G18" si="1">B17/B13</f>
        <v>0.11225625363304466</v>
      </c>
      <c r="C18" s="53">
        <f t="shared" si="1"/>
        <v>0.11874102390785402</v>
      </c>
      <c r="D18" s="53">
        <f t="shared" si="1"/>
        <v>0.13570533190053213</v>
      </c>
      <c r="E18" s="53">
        <f t="shared" si="1"/>
        <v>0.13694856679511322</v>
      </c>
      <c r="F18" s="53">
        <f t="shared" si="1"/>
        <v>0.13032910509467024</v>
      </c>
      <c r="G18" s="53">
        <f t="shared" si="1"/>
        <v>0.12625552613361141</v>
      </c>
    </row>
    <row r="19" spans="1:9" ht="15" customHeight="1" x14ac:dyDescent="0.25">
      <c r="A19" s="49" t="s">
        <v>152</v>
      </c>
      <c r="B19" s="54">
        <v>20160.447510489998</v>
      </c>
      <c r="C19" s="54">
        <v>18541.485592899997</v>
      </c>
      <c r="D19" s="54">
        <v>21890.740024929997</v>
      </c>
      <c r="E19" s="54">
        <v>24093.287701019995</v>
      </c>
      <c r="F19" s="54">
        <v>26415.479268340001</v>
      </c>
      <c r="G19" s="54">
        <v>29322.702719200002</v>
      </c>
      <c r="I19" s="81"/>
    </row>
    <row r="20" spans="1:9" ht="15" customHeight="1" x14ac:dyDescent="0.25">
      <c r="A20" s="49" t="s">
        <v>185</v>
      </c>
      <c r="B20" s="53">
        <f>B19/B13</f>
        <v>0.2269806125085608</v>
      </c>
      <c r="C20" s="53">
        <f>C19/C13</f>
        <v>0.19968158608246855</v>
      </c>
      <c r="D20" s="53">
        <f>D19/D13</f>
        <v>0.21270227919869236</v>
      </c>
      <c r="E20" s="53">
        <f>E19/E13</f>
        <v>0.19733253063249342</v>
      </c>
      <c r="F20" s="53">
        <f>F19/F13</f>
        <v>0.22301533267678048</v>
      </c>
      <c r="G20" s="53">
        <f>G19/G13</f>
        <v>0.22398123496849773</v>
      </c>
      <c r="I20" s="81"/>
    </row>
    <row r="21" spans="1:9" ht="15" customHeight="1" x14ac:dyDescent="0.25">
      <c r="A21" s="19"/>
      <c r="B21" s="42"/>
      <c r="C21" s="42"/>
      <c r="D21" s="48"/>
      <c r="E21" s="42"/>
      <c r="F21" s="48"/>
      <c r="I21" s="81"/>
    </row>
    <row r="22" spans="1:9" x14ac:dyDescent="0.25">
      <c r="A22" s="50" t="s">
        <v>157</v>
      </c>
      <c r="B22" s="76"/>
      <c r="C22" s="76"/>
      <c r="D22" s="76"/>
      <c r="E22" s="76"/>
      <c r="F22" s="76"/>
      <c r="G22" s="76"/>
      <c r="I22" s="81"/>
    </row>
    <row r="23" spans="1:9" ht="15" customHeight="1" x14ac:dyDescent="0.25">
      <c r="A23" s="19" t="s">
        <v>156</v>
      </c>
      <c r="B23" s="54">
        <v>28956.633710477312</v>
      </c>
      <c r="C23" s="54">
        <v>31144.615131334354</v>
      </c>
      <c r="D23" s="54">
        <v>34208.751051931686</v>
      </c>
      <c r="E23" s="54">
        <v>37098.685683621756</v>
      </c>
      <c r="F23" s="54">
        <v>35468.237370741102</v>
      </c>
      <c r="G23" s="54">
        <v>39078.476274455112</v>
      </c>
      <c r="I23" s="81"/>
    </row>
    <row r="24" spans="1:9" ht="15" customHeight="1" x14ac:dyDescent="0.25">
      <c r="A24" s="19" t="s">
        <v>155</v>
      </c>
      <c r="B24" s="54">
        <v>1175.6458303506074</v>
      </c>
      <c r="C24" s="54">
        <v>1112.5539051499998</v>
      </c>
      <c r="D24" s="54">
        <v>1303.2769288700006</v>
      </c>
      <c r="E24" s="54">
        <v>1467.1104622499993</v>
      </c>
      <c r="F24" s="54">
        <v>1470.3881465900013</v>
      </c>
      <c r="G24" s="54">
        <v>1827.4662233000004</v>
      </c>
      <c r="I24" s="81"/>
    </row>
    <row r="25" spans="1:9" ht="15" customHeight="1" x14ac:dyDescent="0.25">
      <c r="A25" s="49" t="s">
        <v>159</v>
      </c>
      <c r="B25" s="53">
        <v>4.060022453249551E-2</v>
      </c>
      <c r="C25" s="53">
        <v>3.5722191475426775E-2</v>
      </c>
      <c r="D25" s="53">
        <v>3.8097764133262844E-2</v>
      </c>
      <c r="E25" s="53">
        <v>3.9546157369604498E-2</v>
      </c>
      <c r="F25" s="53">
        <v>4.1456476430457523E-2</v>
      </c>
      <c r="G25" s="53">
        <v>4.6764009181560179E-2</v>
      </c>
      <c r="I25" s="81"/>
    </row>
    <row r="26" spans="1:9" ht="15" customHeight="1" x14ac:dyDescent="0.25">
      <c r="A26" s="49" t="s">
        <v>154</v>
      </c>
      <c r="B26" s="54">
        <v>9086.9513402199991</v>
      </c>
      <c r="C26" s="54">
        <v>10090.392442049999</v>
      </c>
      <c r="D26" s="54">
        <v>12741.704086809999</v>
      </c>
      <c r="E26" s="54">
        <v>15303.675885029999</v>
      </c>
      <c r="F26" s="54">
        <v>14095.890147049999</v>
      </c>
      <c r="G26" s="54">
        <v>15174.00332484</v>
      </c>
      <c r="I26" s="81"/>
    </row>
    <row r="27" spans="1:9" ht="15" customHeight="1" x14ac:dyDescent="0.25">
      <c r="A27" s="49" t="s">
        <v>153</v>
      </c>
      <c r="B27" s="53">
        <v>0.31381242139800553</v>
      </c>
      <c r="C27" s="53">
        <v>0.32398513834573395</v>
      </c>
      <c r="D27" s="53">
        <v>0.37246914005913423</v>
      </c>
      <c r="E27" s="53">
        <v>0.4125126160948131</v>
      </c>
      <c r="F27" s="53">
        <v>0.39742291108827854</v>
      </c>
      <c r="G27" s="53">
        <v>0.38829567504808188</v>
      </c>
    </row>
    <row r="28" spans="1:9" ht="15" customHeight="1" x14ac:dyDescent="0.25">
      <c r="A28" s="49" t="s">
        <v>152</v>
      </c>
      <c r="B28" s="54">
        <v>10262.597170570607</v>
      </c>
      <c r="C28" s="54">
        <v>11202.946347199999</v>
      </c>
      <c r="D28" s="54">
        <v>14044.981015679999</v>
      </c>
      <c r="E28" s="54">
        <v>16770.786347279998</v>
      </c>
      <c r="F28" s="54">
        <v>15566.27829364</v>
      </c>
      <c r="G28" s="54">
        <v>17001.469548140001</v>
      </c>
    </row>
    <row r="29" spans="1:9" ht="15" customHeight="1" x14ac:dyDescent="0.25">
      <c r="A29" s="49" t="s">
        <v>159</v>
      </c>
      <c r="B29" s="53">
        <v>0.35441264593050109</v>
      </c>
      <c r="C29" s="53">
        <v>0.35970732982116072</v>
      </c>
      <c r="D29" s="53">
        <v>0.41056690419239711</v>
      </c>
      <c r="E29" s="53">
        <v>0.45205877346441758</v>
      </c>
      <c r="F29" s="53">
        <v>0.43887938751873606</v>
      </c>
      <c r="G29" s="53">
        <v>0.43505968422964209</v>
      </c>
    </row>
    <row r="31" spans="1:9" ht="15" customHeight="1" x14ac:dyDescent="0.25">
      <c r="A31" s="86" t="s">
        <v>183</v>
      </c>
      <c r="B31" s="86"/>
      <c r="C31" s="86"/>
      <c r="D31" s="86"/>
      <c r="E31" s="86"/>
      <c r="F31" s="86"/>
      <c r="G31" s="86"/>
    </row>
    <row r="32" spans="1:9" ht="15" customHeight="1" x14ac:dyDescent="0.25">
      <c r="A32" s="86"/>
      <c r="B32" s="86"/>
      <c r="C32" s="86"/>
      <c r="D32" s="86"/>
      <c r="E32" s="86"/>
      <c r="F32" s="86"/>
      <c r="G32" s="86"/>
    </row>
    <row r="33" spans="1:7" ht="15" customHeight="1" x14ac:dyDescent="0.25">
      <c r="A33" s="86"/>
      <c r="B33" s="86"/>
      <c r="C33" s="86"/>
      <c r="D33" s="86"/>
      <c r="E33" s="86"/>
      <c r="F33" s="86"/>
      <c r="G33" s="86"/>
    </row>
    <row r="34" spans="1:7" ht="15" customHeight="1" x14ac:dyDescent="0.25">
      <c r="A34" s="82" t="s">
        <v>184</v>
      </c>
      <c r="B34" s="83"/>
      <c r="C34" s="83"/>
      <c r="D34" s="83"/>
      <c r="E34" s="83"/>
      <c r="F34" s="83"/>
      <c r="G34" s="83"/>
    </row>
    <row r="35" spans="1:7" ht="15" customHeight="1" x14ac:dyDescent="0.25">
      <c r="A35" s="83"/>
      <c r="B35" s="83"/>
      <c r="C35" s="83"/>
      <c r="D35" s="83"/>
      <c r="E35" s="83"/>
      <c r="F35" s="83"/>
      <c r="G35" s="83"/>
    </row>
    <row r="36" spans="1:7" ht="15" customHeight="1" x14ac:dyDescent="0.25">
      <c r="A36" s="83"/>
      <c r="B36" s="83"/>
      <c r="C36" s="83"/>
      <c r="D36" s="83"/>
      <c r="E36" s="83"/>
      <c r="F36" s="83"/>
      <c r="G36" s="83"/>
    </row>
    <row r="37" spans="1:7" ht="15" customHeight="1" x14ac:dyDescent="0.25">
      <c r="A37" s="83"/>
      <c r="B37" s="83"/>
      <c r="C37" s="83"/>
      <c r="D37" s="83"/>
      <c r="E37" s="83"/>
      <c r="F37" s="83"/>
      <c r="G37" s="83"/>
    </row>
    <row r="38" spans="1:7" ht="15" customHeight="1" x14ac:dyDescent="0.25">
      <c r="A38" s="83"/>
      <c r="B38" s="83"/>
      <c r="C38" s="83"/>
      <c r="D38" s="83"/>
      <c r="E38" s="83"/>
      <c r="F38" s="83"/>
      <c r="G38" s="83"/>
    </row>
  </sheetData>
  <mergeCells count="1">
    <mergeCell ref="A31:G33"/>
  </mergeCells>
  <hyperlinks>
    <hyperlink ref="A1" location="Home!A1" display="Home" xr:uid="{974A0FF3-4AE6-4B5E-8B54-F0B1E554616D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tabColor rgb="FF00B0F0"/>
  </sheetPr>
  <dimension ref="A1:AQ19"/>
  <sheetViews>
    <sheetView showGridLines="0" zoomScaleNormal="100" workbookViewId="0">
      <pane xSplit="1" ySplit="5" topLeftCell="U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8.85546875" defaultRowHeight="15" x14ac:dyDescent="0.25"/>
  <cols>
    <col min="1" max="1" width="45.7109375" customWidth="1"/>
    <col min="2" max="37" width="7.5703125" customWidth="1"/>
    <col min="38" max="39" width="7.5703125" style="36" customWidth="1"/>
    <col min="40" max="40" width="8.28515625" style="36" bestFit="1" customWidth="1"/>
    <col min="41" max="43" width="7.5703125" customWidth="1"/>
  </cols>
  <sheetData>
    <row r="1" spans="1:43" ht="37.5" customHeight="1" x14ac:dyDescent="0.25">
      <c r="A1" s="35" t="s">
        <v>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43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3" ht="14.45" hidden="1" customHeight="1" x14ac:dyDescent="0.3">
      <c r="A3" s="4" t="s">
        <v>131</v>
      </c>
      <c r="B3" s="14"/>
      <c r="C3" s="3"/>
      <c r="D3" s="3"/>
      <c r="E3" s="1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3" ht="14.45" hidden="1" customHeight="1" x14ac:dyDescent="0.3">
      <c r="A4" s="3"/>
      <c r="B4" s="14"/>
      <c r="C4" s="14"/>
      <c r="D4" s="14"/>
      <c r="E4" s="14"/>
      <c r="F4" s="7"/>
      <c r="G4" s="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3" ht="14.45" customHeight="1" x14ac:dyDescent="0.25">
      <c r="A5" s="21" t="s">
        <v>198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5" t="s">
        <v>18</v>
      </c>
      <c r="Q5" s="5" t="s">
        <v>19</v>
      </c>
      <c r="R5" s="5" t="s">
        <v>20</v>
      </c>
      <c r="S5" s="5" t="s">
        <v>21</v>
      </c>
      <c r="T5" s="5" t="s">
        <v>22</v>
      </c>
      <c r="U5" s="5" t="s">
        <v>23</v>
      </c>
      <c r="V5" s="5" t="s">
        <v>24</v>
      </c>
      <c r="W5" s="5" t="s">
        <v>25</v>
      </c>
      <c r="X5" s="5" t="s">
        <v>26</v>
      </c>
      <c r="Y5" s="5" t="s">
        <v>27</v>
      </c>
      <c r="Z5" s="5" t="s">
        <v>28</v>
      </c>
      <c r="AA5" s="5" t="s">
        <v>29</v>
      </c>
      <c r="AB5" s="5" t="s">
        <v>30</v>
      </c>
      <c r="AC5" s="5" t="s">
        <v>31</v>
      </c>
      <c r="AD5" s="5" t="s">
        <v>32</v>
      </c>
      <c r="AE5" s="5" t="s">
        <v>33</v>
      </c>
      <c r="AF5" s="5" t="s">
        <v>34</v>
      </c>
      <c r="AG5" s="5" t="s">
        <v>35</v>
      </c>
      <c r="AH5" s="5" t="s">
        <v>36</v>
      </c>
      <c r="AI5" s="5" t="s">
        <v>37</v>
      </c>
      <c r="AJ5" s="5" t="s">
        <v>38</v>
      </c>
      <c r="AK5" s="5" t="s">
        <v>39</v>
      </c>
      <c r="AL5" s="5" t="s">
        <v>40</v>
      </c>
      <c r="AM5" s="5" t="s">
        <v>143</v>
      </c>
      <c r="AN5" s="5" t="s">
        <v>144</v>
      </c>
      <c r="AO5" s="5" t="s">
        <v>160</v>
      </c>
      <c r="AP5" s="5" t="s">
        <v>165</v>
      </c>
      <c r="AQ5" s="5" t="s">
        <v>176</v>
      </c>
    </row>
    <row r="6" spans="1:43" x14ac:dyDescent="0.25">
      <c r="A6" s="27" t="s">
        <v>145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2"/>
      <c r="M6" s="13"/>
      <c r="N6" s="13"/>
      <c r="O6" s="13"/>
      <c r="P6" s="12"/>
      <c r="Q6" s="13"/>
      <c r="R6" s="13"/>
      <c r="S6" s="13"/>
      <c r="T6" s="13"/>
      <c r="U6" s="13"/>
      <c r="V6" s="13"/>
      <c r="W6" s="13"/>
      <c r="X6" s="13"/>
      <c r="Y6" s="13"/>
      <c r="Z6" s="27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2"/>
      <c r="AL6" s="12"/>
      <c r="AM6" s="12"/>
      <c r="AN6" s="12"/>
      <c r="AO6" s="12"/>
      <c r="AP6" s="12"/>
      <c r="AQ6" s="12"/>
    </row>
    <row r="7" spans="1:43" x14ac:dyDescent="0.25">
      <c r="A7" s="22" t="s">
        <v>148</v>
      </c>
      <c r="B7" s="20">
        <f>B10+B14</f>
        <v>87329</v>
      </c>
      <c r="C7" s="20">
        <f t="shared" ref="C7:AK7" si="0">C10+C14</f>
        <v>93016</v>
      </c>
      <c r="D7" s="20">
        <f t="shared" si="0"/>
        <v>96186</v>
      </c>
      <c r="E7" s="20">
        <f t="shared" si="0"/>
        <v>106798</v>
      </c>
      <c r="F7" s="20">
        <f t="shared" si="0"/>
        <v>97622</v>
      </c>
      <c r="G7" s="20">
        <f t="shared" si="0"/>
        <v>106285</v>
      </c>
      <c r="H7" s="20">
        <f t="shared" si="0"/>
        <v>113201</v>
      </c>
      <c r="I7" s="20">
        <f t="shared" si="0"/>
        <v>131640</v>
      </c>
      <c r="J7" s="20">
        <f t="shared" si="0"/>
        <v>119574</v>
      </c>
      <c r="K7" s="20">
        <f t="shared" si="0"/>
        <v>125338</v>
      </c>
      <c r="L7" s="20">
        <f t="shared" si="0"/>
        <v>128770</v>
      </c>
      <c r="M7" s="20">
        <f t="shared" si="0"/>
        <v>143929</v>
      </c>
      <c r="N7" s="20">
        <f t="shared" si="0"/>
        <v>126539</v>
      </c>
      <c r="O7" s="20">
        <f t="shared" si="0"/>
        <v>129698</v>
      </c>
      <c r="P7" s="20">
        <f t="shared" si="0"/>
        <v>137329</v>
      </c>
      <c r="Q7" s="20">
        <f t="shared" si="0"/>
        <v>154585</v>
      </c>
      <c r="R7" s="20">
        <f t="shared" si="0"/>
        <v>139510</v>
      </c>
      <c r="S7" s="20">
        <f t="shared" si="0"/>
        <v>142583</v>
      </c>
      <c r="T7" s="20">
        <f t="shared" si="0"/>
        <v>143513</v>
      </c>
      <c r="U7" s="20">
        <f t="shared" si="0"/>
        <v>159333</v>
      </c>
      <c r="V7" s="20">
        <f t="shared" si="0"/>
        <v>144642</v>
      </c>
      <c r="W7" s="20">
        <f t="shared" si="0"/>
        <v>150981</v>
      </c>
      <c r="X7" s="20">
        <f t="shared" si="0"/>
        <v>158306</v>
      </c>
      <c r="Y7" s="20">
        <f t="shared" si="0"/>
        <v>171691</v>
      </c>
      <c r="Z7" s="19">
        <f t="shared" si="0"/>
        <v>152678</v>
      </c>
      <c r="AA7" s="20">
        <f t="shared" si="0"/>
        <v>151054.85470136997</v>
      </c>
      <c r="AB7" s="20">
        <f t="shared" si="0"/>
        <v>153933.59761231998</v>
      </c>
      <c r="AC7" s="20">
        <f t="shared" si="0"/>
        <v>168840.99940704001</v>
      </c>
      <c r="AD7" s="19">
        <f t="shared" si="0"/>
        <v>156789.31989931001</v>
      </c>
      <c r="AE7" s="20">
        <f t="shared" si="0"/>
        <v>164514.46382994001</v>
      </c>
      <c r="AF7" s="20">
        <f t="shared" si="0"/>
        <v>171737.82386767998</v>
      </c>
      <c r="AG7" s="20">
        <f t="shared" si="0"/>
        <v>190096.35077325001</v>
      </c>
      <c r="AH7" s="19">
        <f t="shared" si="0"/>
        <v>159771.59842132998</v>
      </c>
      <c r="AI7" s="20">
        <f t="shared" si="0"/>
        <v>127964.07430522999</v>
      </c>
      <c r="AJ7" s="20">
        <f t="shared" si="0"/>
        <v>165633.34321070998</v>
      </c>
      <c r="AK7" s="20">
        <f t="shared" si="0"/>
        <v>190586.32368900001</v>
      </c>
      <c r="AL7" s="20">
        <f t="shared" ref="AL7:AQ7" si="1">(AL10+AL14)</f>
        <v>160030.13765464001</v>
      </c>
      <c r="AM7" s="20">
        <f t="shared" si="1"/>
        <v>165237.73958592</v>
      </c>
      <c r="AN7" s="20">
        <f t="shared" si="1"/>
        <v>179765.59288538</v>
      </c>
      <c r="AO7" s="20">
        <f t="shared" si="1"/>
        <v>208391.29510156001</v>
      </c>
      <c r="AP7" s="20">
        <f t="shared" si="1"/>
        <v>198353.82231712999</v>
      </c>
      <c r="AQ7" s="20">
        <f t="shared" si="1"/>
        <v>221028.54335216002</v>
      </c>
    </row>
    <row r="8" spans="1:43" x14ac:dyDescent="0.25">
      <c r="A8" s="22" t="s">
        <v>162</v>
      </c>
      <c r="B8" s="20">
        <f>B12+B16</f>
        <v>1016.4</v>
      </c>
      <c r="C8" s="20">
        <f t="shared" ref="C8:AQ8" si="2">C12+C16</f>
        <v>1042.8</v>
      </c>
      <c r="D8" s="20">
        <f t="shared" si="2"/>
        <v>1080.1999999999998</v>
      </c>
      <c r="E8" s="20">
        <f t="shared" si="2"/>
        <v>1162.2</v>
      </c>
      <c r="F8" s="20">
        <f t="shared" si="2"/>
        <v>1089.1999999999998</v>
      </c>
      <c r="G8" s="20">
        <f t="shared" si="2"/>
        <v>1158.1999999999998</v>
      </c>
      <c r="H8" s="20">
        <f t="shared" si="2"/>
        <v>1251.5</v>
      </c>
      <c r="I8" s="20">
        <f t="shared" si="2"/>
        <v>1402.6</v>
      </c>
      <c r="J8" s="20">
        <f t="shared" si="2"/>
        <v>1318.3000000000002</v>
      </c>
      <c r="K8" s="20">
        <f t="shared" si="2"/>
        <v>1358.6</v>
      </c>
      <c r="L8" s="20">
        <f t="shared" si="2"/>
        <v>1413.9</v>
      </c>
      <c r="M8" s="20">
        <f t="shared" si="2"/>
        <v>1568.5</v>
      </c>
      <c r="N8" s="20">
        <f t="shared" si="2"/>
        <v>1425</v>
      </c>
      <c r="O8" s="20">
        <f t="shared" si="2"/>
        <v>1495</v>
      </c>
      <c r="P8" s="20">
        <f t="shared" si="2"/>
        <v>1558.3</v>
      </c>
      <c r="Q8" s="20">
        <f t="shared" si="2"/>
        <v>1722</v>
      </c>
      <c r="R8" s="20">
        <f t="shared" si="2"/>
        <v>1623.3</v>
      </c>
      <c r="S8" s="20">
        <f t="shared" si="2"/>
        <v>1630.9</v>
      </c>
      <c r="T8" s="20">
        <f t="shared" si="2"/>
        <v>1661.3</v>
      </c>
      <c r="U8" s="20">
        <f t="shared" si="2"/>
        <v>1815.7</v>
      </c>
      <c r="V8" s="20">
        <f t="shared" si="2"/>
        <v>1720.9</v>
      </c>
      <c r="W8" s="20">
        <f t="shared" si="2"/>
        <v>1789.6999999999998</v>
      </c>
      <c r="X8" s="20">
        <f t="shared" si="2"/>
        <v>1889.4</v>
      </c>
      <c r="Y8" s="20">
        <f t="shared" si="2"/>
        <v>1923.8</v>
      </c>
      <c r="Z8" s="20">
        <f t="shared" si="2"/>
        <v>1744.7</v>
      </c>
      <c r="AA8" s="20">
        <f t="shared" si="2"/>
        <v>1683.6062040000002</v>
      </c>
      <c r="AB8" s="20">
        <f t="shared" si="2"/>
        <v>1688.813396</v>
      </c>
      <c r="AC8" s="20">
        <f t="shared" si="2"/>
        <v>1814.454698</v>
      </c>
      <c r="AD8" s="20">
        <f t="shared" si="2"/>
        <v>1706.4294800000002</v>
      </c>
      <c r="AE8" s="20">
        <f t="shared" si="2"/>
        <v>1741.2092730000002</v>
      </c>
      <c r="AF8" s="20">
        <f t="shared" si="2"/>
        <v>1783.1143520000001</v>
      </c>
      <c r="AG8" s="20">
        <f t="shared" si="2"/>
        <v>1909.4558339999999</v>
      </c>
      <c r="AH8" s="20">
        <f t="shared" si="2"/>
        <v>1648.751743</v>
      </c>
      <c r="AI8" s="20">
        <f t="shared" si="2"/>
        <v>1236.954845</v>
      </c>
      <c r="AJ8" s="20">
        <f t="shared" si="2"/>
        <v>1537.7411090000001</v>
      </c>
      <c r="AK8" s="20">
        <f t="shared" si="2"/>
        <v>1751.3716209999998</v>
      </c>
      <c r="AL8" s="20">
        <f t="shared" si="2"/>
        <v>1533.873621</v>
      </c>
      <c r="AM8" s="20">
        <f t="shared" si="2"/>
        <v>1578.907813</v>
      </c>
      <c r="AN8" s="20">
        <f t="shared" si="2"/>
        <v>1718.602668</v>
      </c>
      <c r="AO8" s="20">
        <f t="shared" si="2"/>
        <v>1936.3950950000001</v>
      </c>
      <c r="AP8" s="20">
        <f t="shared" si="2"/>
        <v>1898</v>
      </c>
      <c r="AQ8" s="20">
        <f t="shared" si="2"/>
        <v>2092.7688550000003</v>
      </c>
    </row>
    <row r="9" spans="1:43" x14ac:dyDescent="0.25">
      <c r="A9" s="27" t="s">
        <v>150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2"/>
      <c r="M9" s="13"/>
      <c r="N9" s="13"/>
      <c r="O9" s="13"/>
      <c r="P9" s="12"/>
      <c r="Q9" s="13"/>
      <c r="R9" s="13"/>
      <c r="S9" s="13"/>
      <c r="T9" s="13"/>
      <c r="U9" s="13"/>
      <c r="V9" s="13"/>
      <c r="W9" s="13"/>
      <c r="X9" s="13"/>
      <c r="Y9" s="13"/>
      <c r="Z9" s="27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2"/>
      <c r="AL9" s="12"/>
      <c r="AM9" s="12"/>
      <c r="AN9" s="12"/>
      <c r="AO9" s="12"/>
      <c r="AP9" s="12"/>
      <c r="AQ9" s="12"/>
    </row>
    <row r="10" spans="1:43" x14ac:dyDescent="0.25">
      <c r="A10" s="46" t="s">
        <v>132</v>
      </c>
      <c r="B10" s="20">
        <v>56033</v>
      </c>
      <c r="C10" s="20">
        <v>59866</v>
      </c>
      <c r="D10" s="20">
        <v>61565</v>
      </c>
      <c r="E10" s="20">
        <v>67496</v>
      </c>
      <c r="F10" s="20">
        <v>62088</v>
      </c>
      <c r="G10" s="20">
        <v>67246</v>
      </c>
      <c r="H10" s="20">
        <v>70759</v>
      </c>
      <c r="I10" s="20">
        <v>79524</v>
      </c>
      <c r="J10" s="20">
        <v>73120</v>
      </c>
      <c r="K10" s="20">
        <v>75979</v>
      </c>
      <c r="L10" s="20">
        <v>78574</v>
      </c>
      <c r="M10" s="20">
        <v>84952</v>
      </c>
      <c r="N10" s="20">
        <v>75484</v>
      </c>
      <c r="O10" s="20">
        <v>77434</v>
      </c>
      <c r="P10" s="20">
        <v>79613</v>
      </c>
      <c r="Q10" s="20">
        <v>87973</v>
      </c>
      <c r="R10" s="20">
        <v>79572</v>
      </c>
      <c r="S10" s="20">
        <v>80955</v>
      </c>
      <c r="T10" s="20">
        <v>81305</v>
      </c>
      <c r="U10" s="20">
        <v>87463</v>
      </c>
      <c r="V10" s="20">
        <v>79636</v>
      </c>
      <c r="W10" s="20">
        <v>82715</v>
      </c>
      <c r="X10" s="20">
        <v>86441</v>
      </c>
      <c r="Y10" s="20">
        <v>95294</v>
      </c>
      <c r="Z10" s="19">
        <v>87645</v>
      </c>
      <c r="AA10" s="20">
        <v>88588.478304259988</v>
      </c>
      <c r="AB10" s="20">
        <v>90033.595713999995</v>
      </c>
      <c r="AC10" s="20">
        <v>98115.765569200012</v>
      </c>
      <c r="AD10" s="19">
        <v>93240.246521749999</v>
      </c>
      <c r="AE10" s="20">
        <v>99905.709204219995</v>
      </c>
      <c r="AF10" s="20">
        <v>104763.88569086</v>
      </c>
      <c r="AG10" s="20">
        <v>113669.59263027999</v>
      </c>
      <c r="AH10" s="19">
        <v>94965.329303679988</v>
      </c>
      <c r="AI10" s="20">
        <v>70803.450887359999</v>
      </c>
      <c r="AJ10" s="20">
        <v>90724.015092119997</v>
      </c>
      <c r="AK10" s="20">
        <v>103670.63357577001</v>
      </c>
      <c r="AL10" s="20">
        <v>88820.126471579992</v>
      </c>
      <c r="AM10" s="20">
        <v>92855.259874410011</v>
      </c>
      <c r="AN10" s="20">
        <v>102917.28029291</v>
      </c>
      <c r="AO10" s="20">
        <v>122094.85605178001</v>
      </c>
      <c r="AP10" s="20">
        <v>118446.92231713</v>
      </c>
      <c r="AQ10" s="20">
        <v>130915.88793617001</v>
      </c>
    </row>
    <row r="11" spans="1:43" x14ac:dyDescent="0.25">
      <c r="A11" s="22" t="s">
        <v>149</v>
      </c>
      <c r="B11" s="42">
        <f>B10/B7</f>
        <v>0.64163107329753</v>
      </c>
      <c r="C11" s="42">
        <f t="shared" ref="C11:AM11" si="3">C10/C7</f>
        <v>0.64360970155672137</v>
      </c>
      <c r="D11" s="42">
        <f t="shared" si="3"/>
        <v>0.6400619632794794</v>
      </c>
      <c r="E11" s="42">
        <f t="shared" si="3"/>
        <v>0.631996853873668</v>
      </c>
      <c r="F11" s="42">
        <f t="shared" si="3"/>
        <v>0.63600417938579423</v>
      </c>
      <c r="G11" s="42">
        <f t="shared" si="3"/>
        <v>0.63269511219833463</v>
      </c>
      <c r="H11" s="42">
        <f t="shared" si="3"/>
        <v>0.6250739834453759</v>
      </c>
      <c r="I11" s="42">
        <f t="shared" si="3"/>
        <v>0.60410209662716496</v>
      </c>
      <c r="J11" s="42">
        <f t="shared" si="3"/>
        <v>0.61150417314800876</v>
      </c>
      <c r="K11" s="42">
        <f t="shared" si="3"/>
        <v>0.60619285452137417</v>
      </c>
      <c r="L11" s="42">
        <f t="shared" si="3"/>
        <v>0.61018870855012819</v>
      </c>
      <c r="M11" s="42">
        <f t="shared" si="3"/>
        <v>0.59023546331871968</v>
      </c>
      <c r="N11" s="42">
        <f t="shared" si="3"/>
        <v>0.59652755277029212</v>
      </c>
      <c r="O11" s="42">
        <f t="shared" si="3"/>
        <v>0.59703310768092033</v>
      </c>
      <c r="P11" s="42">
        <f t="shared" si="3"/>
        <v>0.57972460296077299</v>
      </c>
      <c r="Q11" s="42">
        <f t="shared" si="3"/>
        <v>0.5690914383672413</v>
      </c>
      <c r="R11" s="42">
        <f t="shared" si="3"/>
        <v>0.57036771557594435</v>
      </c>
      <c r="S11" s="42">
        <f t="shared" si="3"/>
        <v>0.56777455937944921</v>
      </c>
      <c r="T11" s="42">
        <f t="shared" si="3"/>
        <v>0.56653404221220383</v>
      </c>
      <c r="U11" s="42">
        <f t="shared" si="3"/>
        <v>0.54893211073663339</v>
      </c>
      <c r="V11" s="42">
        <f t="shared" si="3"/>
        <v>0.55057313919884954</v>
      </c>
      <c r="W11" s="42">
        <f t="shared" si="3"/>
        <v>0.54785039177115002</v>
      </c>
      <c r="X11" s="42">
        <f t="shared" si="3"/>
        <v>0.54603742119692245</v>
      </c>
      <c r="Y11" s="42">
        <f t="shared" si="3"/>
        <v>0.5550320051720824</v>
      </c>
      <c r="Z11" s="42">
        <f t="shared" si="3"/>
        <v>0.57405127130300371</v>
      </c>
      <c r="AA11" s="42">
        <f t="shared" si="3"/>
        <v>0.58646561528523022</v>
      </c>
      <c r="AB11" s="42">
        <f t="shared" si="3"/>
        <v>0.58488593205460304</v>
      </c>
      <c r="AC11" s="42">
        <f t="shared" si="3"/>
        <v>0.58111339019418862</v>
      </c>
      <c r="AD11" s="42">
        <f t="shared" si="3"/>
        <v>0.5946849350557093</v>
      </c>
      <c r="AE11" s="42">
        <f t="shared" si="3"/>
        <v>0.60727614386230122</v>
      </c>
      <c r="AF11" s="42">
        <f t="shared" si="3"/>
        <v>0.61002220321353406</v>
      </c>
      <c r="AG11" s="42">
        <f t="shared" si="3"/>
        <v>0.59795778387070098</v>
      </c>
      <c r="AH11" s="42">
        <f t="shared" si="3"/>
        <v>0.59438179402354807</v>
      </c>
      <c r="AI11" s="42">
        <f t="shared" si="3"/>
        <v>0.55330725652321777</v>
      </c>
      <c r="AJ11" s="42">
        <f t="shared" si="3"/>
        <v>0.54774004637886042</v>
      </c>
      <c r="AK11" s="42">
        <f t="shared" si="3"/>
        <v>0.54395631107791564</v>
      </c>
      <c r="AL11" s="58">
        <f t="shared" si="3"/>
        <v>0.55502124645585271</v>
      </c>
      <c r="AM11" s="58">
        <f t="shared" si="3"/>
        <v>0.56194946812454616</v>
      </c>
      <c r="AN11" s="58">
        <f>AN10/AN7</f>
        <v>0.57250822385422162</v>
      </c>
      <c r="AO11" s="58">
        <f>AO10/AO7</f>
        <v>0.58589230414963722</v>
      </c>
      <c r="AP11" s="58">
        <f>AP10/AP7</f>
        <v>0.59714968400132928</v>
      </c>
      <c r="AQ11" s="58">
        <f>AQ10/AQ7</f>
        <v>0.5923030842563376</v>
      </c>
    </row>
    <row r="12" spans="1:43" x14ac:dyDescent="0.25">
      <c r="A12" s="22" t="s">
        <v>162</v>
      </c>
      <c r="B12" s="20">
        <v>485.5</v>
      </c>
      <c r="C12" s="20">
        <v>511.7</v>
      </c>
      <c r="D12" s="20">
        <v>520.4</v>
      </c>
      <c r="E12" s="20">
        <v>544.20000000000005</v>
      </c>
      <c r="F12" s="20">
        <v>515.29999999999995</v>
      </c>
      <c r="G12" s="20">
        <v>556.29999999999995</v>
      </c>
      <c r="H12" s="20">
        <v>587.4</v>
      </c>
      <c r="I12" s="20">
        <v>624.29999999999995</v>
      </c>
      <c r="J12" s="20">
        <v>591.6</v>
      </c>
      <c r="K12" s="20">
        <v>624.5</v>
      </c>
      <c r="L12" s="20">
        <v>636.6</v>
      </c>
      <c r="M12" s="20">
        <v>672.5</v>
      </c>
      <c r="N12" s="20">
        <v>610.29999999999995</v>
      </c>
      <c r="O12" s="20">
        <v>658.7</v>
      </c>
      <c r="P12" s="20">
        <v>677.5</v>
      </c>
      <c r="Q12" s="20">
        <v>716.8</v>
      </c>
      <c r="R12" s="20">
        <v>676.8</v>
      </c>
      <c r="S12" s="20">
        <v>696.8</v>
      </c>
      <c r="T12" s="20">
        <v>685.4</v>
      </c>
      <c r="U12" s="20">
        <v>713</v>
      </c>
      <c r="V12" s="20">
        <v>675.7</v>
      </c>
      <c r="W12" s="20">
        <v>704.6</v>
      </c>
      <c r="X12" s="20">
        <v>741.5</v>
      </c>
      <c r="Y12" s="20">
        <v>764.5</v>
      </c>
      <c r="Z12" s="19">
        <v>736.6</v>
      </c>
      <c r="AA12" s="20">
        <v>748.98664900000006</v>
      </c>
      <c r="AB12" s="20">
        <v>756.42825300000004</v>
      </c>
      <c r="AC12" s="20">
        <v>798.610727</v>
      </c>
      <c r="AD12" s="19">
        <v>771.66932099999997</v>
      </c>
      <c r="AE12" s="20">
        <v>832.13556100000005</v>
      </c>
      <c r="AF12" s="20">
        <v>842.70046300000001</v>
      </c>
      <c r="AG12" s="20">
        <v>862.453711</v>
      </c>
      <c r="AH12" s="19">
        <v>756.85140999999999</v>
      </c>
      <c r="AI12" s="20">
        <v>541.50440800000001</v>
      </c>
      <c r="AJ12" s="20">
        <v>656.31392900000003</v>
      </c>
      <c r="AK12" s="20">
        <v>722.66806299999996</v>
      </c>
      <c r="AL12" s="20">
        <v>659.63886400000001</v>
      </c>
      <c r="AM12" s="20">
        <v>676.768146</v>
      </c>
      <c r="AN12" s="20">
        <v>731.04747299999997</v>
      </c>
      <c r="AO12" s="20">
        <v>824.79015000000004</v>
      </c>
      <c r="AP12" s="20">
        <v>821.3</v>
      </c>
      <c r="AQ12" s="20">
        <v>898.44810500000006</v>
      </c>
    </row>
    <row r="13" spans="1:43" x14ac:dyDescent="0.25">
      <c r="A13" s="27" t="s">
        <v>3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9"/>
      <c r="M13" s="28"/>
      <c r="N13" s="28"/>
      <c r="O13" s="28"/>
      <c r="P13" s="29"/>
      <c r="Q13" s="28"/>
      <c r="R13" s="28"/>
      <c r="S13" s="28"/>
      <c r="T13" s="28"/>
      <c r="U13" s="28"/>
      <c r="V13" s="28"/>
      <c r="W13" s="28"/>
      <c r="X13" s="28"/>
      <c r="Y13" s="28"/>
      <c r="Z13" s="30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9"/>
      <c r="AL13" s="59"/>
      <c r="AM13" s="59"/>
      <c r="AN13" s="59"/>
      <c r="AO13" s="59"/>
      <c r="AP13" s="59"/>
      <c r="AQ13" s="59"/>
    </row>
    <row r="14" spans="1:43" x14ac:dyDescent="0.25">
      <c r="A14" s="19" t="s">
        <v>133</v>
      </c>
      <c r="B14" s="20">
        <v>31296</v>
      </c>
      <c r="C14" s="20">
        <v>33150</v>
      </c>
      <c r="D14" s="20">
        <v>34621</v>
      </c>
      <c r="E14" s="20">
        <v>39302</v>
      </c>
      <c r="F14" s="20">
        <v>35534</v>
      </c>
      <c r="G14" s="20">
        <v>39039</v>
      </c>
      <c r="H14" s="20">
        <v>42442</v>
      </c>
      <c r="I14" s="20">
        <v>52116</v>
      </c>
      <c r="J14" s="20">
        <v>46454</v>
      </c>
      <c r="K14" s="20">
        <v>49359</v>
      </c>
      <c r="L14" s="20">
        <v>50196</v>
      </c>
      <c r="M14" s="20">
        <v>58977</v>
      </c>
      <c r="N14" s="20">
        <v>51055</v>
      </c>
      <c r="O14" s="20">
        <v>52264</v>
      </c>
      <c r="P14" s="20">
        <v>57716</v>
      </c>
      <c r="Q14" s="20">
        <v>66612</v>
      </c>
      <c r="R14" s="20">
        <v>59938</v>
      </c>
      <c r="S14" s="20">
        <v>61628</v>
      </c>
      <c r="T14" s="20">
        <v>62208</v>
      </c>
      <c r="U14" s="20">
        <v>71870</v>
      </c>
      <c r="V14" s="20">
        <v>65006</v>
      </c>
      <c r="W14" s="20">
        <v>68266</v>
      </c>
      <c r="X14" s="20">
        <v>71865</v>
      </c>
      <c r="Y14" s="20">
        <v>76397</v>
      </c>
      <c r="Z14" s="19">
        <v>65033</v>
      </c>
      <c r="AA14" s="20">
        <v>62466.376397109991</v>
      </c>
      <c r="AB14" s="20">
        <v>63900.001898319999</v>
      </c>
      <c r="AC14" s="20">
        <v>70725.233837840002</v>
      </c>
      <c r="AD14" s="19">
        <v>63549.073377559995</v>
      </c>
      <c r="AE14" s="20">
        <v>64608.754625720001</v>
      </c>
      <c r="AF14" s="20">
        <v>66973.938176819996</v>
      </c>
      <c r="AG14" s="20">
        <v>76426.758142970022</v>
      </c>
      <c r="AH14" s="19">
        <v>64806.269117649994</v>
      </c>
      <c r="AI14" s="20">
        <v>57160.623417870003</v>
      </c>
      <c r="AJ14" s="20">
        <v>74909.328118589998</v>
      </c>
      <c r="AK14" s="20">
        <v>86915.690113229997</v>
      </c>
      <c r="AL14" s="20">
        <v>71210.011183060007</v>
      </c>
      <c r="AM14" s="20">
        <v>72382.479711509994</v>
      </c>
      <c r="AN14" s="20">
        <v>76848.31259247</v>
      </c>
      <c r="AO14" s="20">
        <v>86296.43904977999</v>
      </c>
      <c r="AP14" s="20">
        <v>79906.899999999994</v>
      </c>
      <c r="AQ14" s="20">
        <v>90112.655415989997</v>
      </c>
    </row>
    <row r="15" spans="1:43" x14ac:dyDescent="0.25">
      <c r="A15" s="22" t="s">
        <v>149</v>
      </c>
      <c r="B15" s="42">
        <f t="shared" ref="B15:AF15" si="4">B14/B7</f>
        <v>0.35836892670246995</v>
      </c>
      <c r="C15" s="42">
        <f>C14/C7</f>
        <v>0.35639029844327857</v>
      </c>
      <c r="D15" s="42">
        <f>D14/D7</f>
        <v>0.35993803672052066</v>
      </c>
      <c r="E15" s="42">
        <f t="shared" si="4"/>
        <v>0.36800314612633195</v>
      </c>
      <c r="F15" s="42">
        <f t="shared" si="4"/>
        <v>0.36399582061420582</v>
      </c>
      <c r="G15" s="42">
        <f t="shared" si="4"/>
        <v>0.36730488780166531</v>
      </c>
      <c r="H15" s="42">
        <f t="shared" si="4"/>
        <v>0.3749260165546241</v>
      </c>
      <c r="I15" s="42">
        <f t="shared" si="4"/>
        <v>0.39589790337283498</v>
      </c>
      <c r="J15" s="42">
        <f t="shared" si="4"/>
        <v>0.38849582685199124</v>
      </c>
      <c r="K15" s="42">
        <f t="shared" si="4"/>
        <v>0.39380714547862578</v>
      </c>
      <c r="L15" s="42">
        <f t="shared" si="4"/>
        <v>0.38981129144987187</v>
      </c>
      <c r="M15" s="42">
        <f t="shared" si="4"/>
        <v>0.40976453668128038</v>
      </c>
      <c r="N15" s="42">
        <f t="shared" si="4"/>
        <v>0.40347244722970782</v>
      </c>
      <c r="O15" s="42">
        <f t="shared" si="4"/>
        <v>0.40296689231907973</v>
      </c>
      <c r="P15" s="42">
        <f t="shared" si="4"/>
        <v>0.42027539703922695</v>
      </c>
      <c r="Q15" s="42">
        <f t="shared" si="4"/>
        <v>0.4309085616327587</v>
      </c>
      <c r="R15" s="42">
        <f t="shared" si="4"/>
        <v>0.4296322844240556</v>
      </c>
      <c r="S15" s="42">
        <f t="shared" si="4"/>
        <v>0.43222544062055085</v>
      </c>
      <c r="T15" s="42">
        <f t="shared" si="4"/>
        <v>0.43346595778779623</v>
      </c>
      <c r="U15" s="42">
        <f t="shared" si="4"/>
        <v>0.45106788926336666</v>
      </c>
      <c r="V15" s="42">
        <f t="shared" si="4"/>
        <v>0.44942686080115041</v>
      </c>
      <c r="W15" s="42">
        <f t="shared" si="4"/>
        <v>0.45214960822884998</v>
      </c>
      <c r="X15" s="42">
        <f t="shared" si="4"/>
        <v>0.45396257880307761</v>
      </c>
      <c r="Y15" s="42">
        <f t="shared" si="4"/>
        <v>0.4449679948279176</v>
      </c>
      <c r="Z15" s="42">
        <f t="shared" si="4"/>
        <v>0.42594872869699629</v>
      </c>
      <c r="AA15" s="42">
        <f t="shared" si="4"/>
        <v>0.41353438471476983</v>
      </c>
      <c r="AB15" s="42">
        <f t="shared" si="4"/>
        <v>0.41511406794539701</v>
      </c>
      <c r="AC15" s="42">
        <f t="shared" si="4"/>
        <v>0.41888660980581138</v>
      </c>
      <c r="AD15" s="42">
        <f t="shared" si="4"/>
        <v>0.40531506494429065</v>
      </c>
      <c r="AE15" s="42">
        <f t="shared" si="4"/>
        <v>0.39272385613769872</v>
      </c>
      <c r="AF15" s="42">
        <f t="shared" si="4"/>
        <v>0.38997779678646599</v>
      </c>
      <c r="AG15" s="42">
        <f>AG14/AG7</f>
        <v>0.40204221612929902</v>
      </c>
      <c r="AH15" s="42">
        <f t="shared" ref="AH15:AM15" si="5">AH14/AH7</f>
        <v>0.40561820597645198</v>
      </c>
      <c r="AI15" s="42">
        <f t="shared" si="5"/>
        <v>0.44669274347678223</v>
      </c>
      <c r="AJ15" s="42">
        <f t="shared" si="5"/>
        <v>0.45225995362113963</v>
      </c>
      <c r="AK15" s="42">
        <f t="shared" si="5"/>
        <v>0.45604368892208436</v>
      </c>
      <c r="AL15" s="58">
        <f t="shared" si="5"/>
        <v>0.44497875354414718</v>
      </c>
      <c r="AM15" s="58">
        <f t="shared" si="5"/>
        <v>0.43805053187545384</v>
      </c>
      <c r="AN15" s="58">
        <f>AN14/AN7</f>
        <v>0.42749177614577838</v>
      </c>
      <c r="AO15" s="58">
        <f>AO14/AO7</f>
        <v>0.41410769585036267</v>
      </c>
      <c r="AP15" s="58">
        <f>AP14/AP7</f>
        <v>0.40285031599867066</v>
      </c>
      <c r="AQ15" s="58">
        <f>AQ14/AQ7</f>
        <v>0.40769691574366229</v>
      </c>
    </row>
    <row r="16" spans="1:43" x14ac:dyDescent="0.25">
      <c r="A16" s="19" t="s">
        <v>161</v>
      </c>
      <c r="B16" s="20">
        <v>530.9</v>
      </c>
      <c r="C16" s="20">
        <v>531.1</v>
      </c>
      <c r="D16" s="20">
        <v>559.79999999999995</v>
      </c>
      <c r="E16" s="20">
        <v>618</v>
      </c>
      <c r="F16" s="20">
        <v>573.9</v>
      </c>
      <c r="G16" s="20">
        <v>601.9</v>
      </c>
      <c r="H16" s="20">
        <v>664.1</v>
      </c>
      <c r="I16" s="20">
        <v>778.3</v>
      </c>
      <c r="J16" s="20">
        <v>726.7</v>
      </c>
      <c r="K16" s="20">
        <v>734.1</v>
      </c>
      <c r="L16" s="20">
        <v>777.3</v>
      </c>
      <c r="M16" s="20">
        <v>896</v>
      </c>
      <c r="N16" s="20">
        <v>814.7</v>
      </c>
      <c r="O16" s="20">
        <v>836.3</v>
      </c>
      <c r="P16" s="20">
        <v>880.8</v>
      </c>
      <c r="Q16" s="20">
        <v>1005.2</v>
      </c>
      <c r="R16" s="20">
        <v>946.5</v>
      </c>
      <c r="S16" s="20">
        <v>934.1</v>
      </c>
      <c r="T16" s="20">
        <v>975.9</v>
      </c>
      <c r="U16" s="20">
        <v>1102.7</v>
      </c>
      <c r="V16" s="20">
        <v>1045.2</v>
      </c>
      <c r="W16" s="20">
        <v>1085.0999999999999</v>
      </c>
      <c r="X16" s="20">
        <v>1147.9000000000001</v>
      </c>
      <c r="Y16" s="20">
        <v>1159.3</v>
      </c>
      <c r="Z16" s="19">
        <v>1008.1</v>
      </c>
      <c r="AA16" s="20">
        <v>934.61955499999999</v>
      </c>
      <c r="AB16" s="20">
        <v>932.38514299999997</v>
      </c>
      <c r="AC16" s="20">
        <v>1015.843971</v>
      </c>
      <c r="AD16" s="19">
        <v>934.76015900000016</v>
      </c>
      <c r="AE16" s="20">
        <v>909.07371200000011</v>
      </c>
      <c r="AF16" s="20">
        <v>940.41388900000004</v>
      </c>
      <c r="AG16" s="20">
        <v>1047.002123</v>
      </c>
      <c r="AH16" s="19">
        <v>891.90033300000005</v>
      </c>
      <c r="AI16" s="20">
        <v>695.45043699999997</v>
      </c>
      <c r="AJ16" s="20">
        <v>881.42718000000002</v>
      </c>
      <c r="AK16" s="20">
        <v>1028.7035579999999</v>
      </c>
      <c r="AL16" s="20">
        <v>874.23475699999995</v>
      </c>
      <c r="AM16" s="20">
        <v>902.13966700000003</v>
      </c>
      <c r="AN16" s="20">
        <v>987.55519500000003</v>
      </c>
      <c r="AO16" s="20">
        <v>1111.604945</v>
      </c>
      <c r="AP16" s="20">
        <v>1076.7</v>
      </c>
      <c r="AQ16" s="20">
        <v>1194.3207500000001</v>
      </c>
    </row>
    <row r="17" spans="1:43" x14ac:dyDescent="0.2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19"/>
      <c r="AA17" s="20"/>
      <c r="AB17" s="20"/>
      <c r="AC17" s="20"/>
      <c r="AD17" s="19"/>
      <c r="AE17" s="20"/>
      <c r="AF17" s="20"/>
      <c r="AG17" s="20"/>
      <c r="AH17" s="19"/>
      <c r="AI17" s="20"/>
      <c r="AJ17" s="20"/>
      <c r="AK17" s="20"/>
      <c r="AL17" s="20"/>
      <c r="AM17" s="20"/>
      <c r="AN17" s="20"/>
      <c r="AO17" s="20"/>
      <c r="AP17" s="20"/>
      <c r="AQ17" s="20"/>
    </row>
    <row r="18" spans="1:43" x14ac:dyDescent="0.25">
      <c r="A18" s="27" t="s">
        <v>147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43"/>
      <c r="O18" s="43"/>
      <c r="P18" s="43"/>
      <c r="Q18" s="44"/>
      <c r="R18" s="43"/>
      <c r="S18" s="43"/>
      <c r="T18" s="43"/>
      <c r="U18" s="43"/>
      <c r="V18" s="43"/>
      <c r="W18" s="43"/>
      <c r="X18" s="43"/>
      <c r="Y18" s="43"/>
      <c r="Z18" s="45">
        <v>1.0645499949501567E-2</v>
      </c>
      <c r="AA18" s="45">
        <v>1.0684860166797155E-2</v>
      </c>
      <c r="AB18" s="45">
        <v>1.0142685055228268E-2</v>
      </c>
      <c r="AC18" s="45">
        <v>9.7239414938664684E-3</v>
      </c>
      <c r="AD18" s="45">
        <v>9.315685538645084E-3</v>
      </c>
      <c r="AE18" s="45">
        <v>8.2345343288500461E-3</v>
      </c>
      <c r="AF18" s="45">
        <v>7.5324117359067558E-3</v>
      </c>
      <c r="AG18" s="45">
        <v>6.9975041319266761E-3</v>
      </c>
      <c r="AH18" s="45">
        <v>7.78987011645145E-3</v>
      </c>
      <c r="AI18" s="45">
        <v>7.8576741594019762E-3</v>
      </c>
      <c r="AJ18" s="45">
        <v>7.3306495930312698E-3</v>
      </c>
      <c r="AK18" s="45">
        <v>6.8567354399072444E-3</v>
      </c>
      <c r="AL18" s="60">
        <v>7.264256702126843E-3</v>
      </c>
      <c r="AM18" s="60">
        <v>7.0667875445779849E-3</v>
      </c>
      <c r="AN18" s="60">
        <v>7.0230347183567006E-3</v>
      </c>
      <c r="AO18" s="60">
        <v>6.5885669520450224E-3</v>
      </c>
      <c r="AP18" s="60">
        <v>6.6845195343911172E-3</v>
      </c>
      <c r="AQ18" s="60">
        <v>7.0936539517518276E-3</v>
      </c>
    </row>
    <row r="19" spans="1:43" x14ac:dyDescent="0.25">
      <c r="A19" s="27" t="s">
        <v>146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>
        <v>1708.848</v>
      </c>
      <c r="O19" s="13">
        <v>1758.5319999999999</v>
      </c>
      <c r="P19" s="13">
        <v>1797.1420000000001</v>
      </c>
      <c r="Q19" s="13">
        <v>1822.671</v>
      </c>
      <c r="R19" s="13">
        <v>1786.018</v>
      </c>
      <c r="S19" s="13">
        <v>1787.585</v>
      </c>
      <c r="T19" s="13">
        <v>1762.347</v>
      </c>
      <c r="U19" s="13">
        <v>1701.615</v>
      </c>
      <c r="V19" s="13">
        <v>1591.114</v>
      </c>
      <c r="W19" s="13">
        <v>1515.248</v>
      </c>
      <c r="X19" s="13">
        <v>1455.356</v>
      </c>
      <c r="Y19" s="13">
        <v>1389.8989999999999</v>
      </c>
      <c r="Z19" s="13">
        <v>1295.0509999999999</v>
      </c>
      <c r="AA19" s="13">
        <v>1259.308</v>
      </c>
      <c r="AB19" s="13">
        <v>1267.701</v>
      </c>
      <c r="AC19" s="13">
        <v>1339.2239999999999</v>
      </c>
      <c r="AD19" s="13">
        <v>1377.2570000000001</v>
      </c>
      <c r="AE19" s="13">
        <v>1440.682</v>
      </c>
      <c r="AF19" s="13">
        <v>1508</v>
      </c>
      <c r="AG19" s="13">
        <v>1577</v>
      </c>
      <c r="AH19" s="13">
        <v>1472</v>
      </c>
      <c r="AI19" s="13">
        <v>1335.0229999999999</v>
      </c>
      <c r="AJ19" s="13">
        <v>1426</v>
      </c>
      <c r="AK19" s="13">
        <v>1406</v>
      </c>
      <c r="AL19" s="12">
        <v>1358.962</v>
      </c>
      <c r="AM19" s="12">
        <v>1307.8689999999999</v>
      </c>
      <c r="AN19" s="12">
        <v>1268.566</v>
      </c>
      <c r="AO19" s="12">
        <v>1206.8119999999999</v>
      </c>
      <c r="AP19" s="12">
        <v>1124</v>
      </c>
      <c r="AQ19" s="12">
        <v>1109.1030000000001</v>
      </c>
    </row>
  </sheetData>
  <hyperlinks>
    <hyperlink ref="A1" location="Home!A1" display="Home" xr:uid="{00000000-0004-0000-01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AE16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8.85546875" defaultRowHeight="15" x14ac:dyDescent="0.25"/>
  <cols>
    <col min="1" max="1" width="45.7109375" customWidth="1"/>
    <col min="2" max="2" width="7.7109375" customWidth="1"/>
    <col min="3" max="25" width="7.5703125" customWidth="1"/>
    <col min="26" max="28" width="7.5703125" style="2" customWidth="1"/>
    <col min="29" max="31" width="7.5703125" customWidth="1"/>
  </cols>
  <sheetData>
    <row r="1" spans="1:31" ht="37.5" customHeight="1" x14ac:dyDescent="0.25">
      <c r="A1" s="34" t="s">
        <v>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2"/>
      <c r="AA2" s="32"/>
      <c r="AB2" s="32"/>
      <c r="AC2" s="32"/>
      <c r="AD2" s="32"/>
    </row>
    <row r="3" spans="1:31" ht="14.45" hidden="1" customHeight="1" x14ac:dyDescent="0.3">
      <c r="A3" s="4" t="s">
        <v>41</v>
      </c>
      <c r="B3" s="14"/>
      <c r="C3" s="3"/>
      <c r="D3" s="3"/>
      <c r="E3" s="1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2"/>
      <c r="AA3" s="32"/>
      <c r="AB3" s="32"/>
      <c r="AC3" s="32"/>
      <c r="AD3" s="32"/>
    </row>
    <row r="4" spans="1:31" ht="14.45" hidden="1" customHeight="1" x14ac:dyDescent="0.3">
      <c r="A4" s="3"/>
      <c r="B4" s="14"/>
      <c r="C4" s="14"/>
      <c r="D4" s="14"/>
      <c r="E4" s="14"/>
      <c r="F4" s="7"/>
      <c r="G4" s="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2"/>
      <c r="AA4" s="32"/>
      <c r="AB4" s="32"/>
      <c r="AC4" s="32"/>
      <c r="AD4" s="32"/>
    </row>
    <row r="5" spans="1:31" ht="14.45" customHeight="1" x14ac:dyDescent="0.25">
      <c r="A5" s="21" t="s">
        <v>197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  <c r="AA5" s="5" t="s">
        <v>143</v>
      </c>
      <c r="AB5" s="5" t="s">
        <v>144</v>
      </c>
      <c r="AC5" s="5" t="s">
        <v>160</v>
      </c>
      <c r="AD5" s="51" t="s">
        <v>165</v>
      </c>
      <c r="AE5" s="51" t="s">
        <v>176</v>
      </c>
    </row>
    <row r="6" spans="1:31" x14ac:dyDescent="0.25">
      <c r="A6" s="27" t="s">
        <v>166</v>
      </c>
      <c r="B6" s="13">
        <v>50600</v>
      </c>
      <c r="C6" s="13">
        <v>52800</v>
      </c>
      <c r="D6" s="13" t="s">
        <v>0</v>
      </c>
      <c r="E6" s="13">
        <v>62400</v>
      </c>
      <c r="F6" s="13">
        <v>55900</v>
      </c>
      <c r="G6" s="13">
        <v>59700</v>
      </c>
      <c r="H6" s="13">
        <v>58500</v>
      </c>
      <c r="I6" s="13">
        <v>64099.999999999993</v>
      </c>
      <c r="J6" s="13">
        <v>57100</v>
      </c>
      <c r="K6" s="13">
        <v>59100</v>
      </c>
      <c r="L6" s="12">
        <v>61100</v>
      </c>
      <c r="M6" s="13">
        <v>68400</v>
      </c>
      <c r="N6" s="13">
        <v>59400</v>
      </c>
      <c r="O6" s="13">
        <v>62880.859784763161</v>
      </c>
      <c r="P6" s="12">
        <v>66092.419044787806</v>
      </c>
      <c r="Q6" s="13">
        <v>72556.360491595755</v>
      </c>
      <c r="R6" s="13">
        <v>65615.100000000006</v>
      </c>
      <c r="S6" s="13">
        <v>68170.675928251498</v>
      </c>
      <c r="T6" s="13">
        <v>71000.399999999994</v>
      </c>
      <c r="U6" s="13">
        <v>79448.032182878145</v>
      </c>
      <c r="V6" s="13">
        <v>68537.361947135971</v>
      </c>
      <c r="W6" s="13">
        <v>55590.1</v>
      </c>
      <c r="X6" s="13">
        <v>71513.216379489997</v>
      </c>
      <c r="Y6" s="13">
        <v>86158.522158833977</v>
      </c>
      <c r="Z6" s="13">
        <v>74580.917392479998</v>
      </c>
      <c r="AA6" s="13">
        <v>79826.271461120035</v>
      </c>
      <c r="AB6" s="13">
        <v>90830.053138430027</v>
      </c>
      <c r="AC6" s="13">
        <f>SUM(AC7:AC8)</f>
        <v>100638.0723192466</v>
      </c>
      <c r="AD6" s="13">
        <f>SUM(AD7:AD8)</f>
        <v>90818.222999999998</v>
      </c>
      <c r="AE6" s="13">
        <f>SUM(AE7:AE8)</f>
        <v>98397.957732049996</v>
      </c>
    </row>
    <row r="7" spans="1:31" x14ac:dyDescent="0.25">
      <c r="A7" s="19" t="s">
        <v>42</v>
      </c>
      <c r="B7" s="20">
        <v>27600</v>
      </c>
      <c r="C7" s="20">
        <v>28700</v>
      </c>
      <c r="D7" s="20" t="s">
        <v>0</v>
      </c>
      <c r="E7" s="20">
        <v>31600</v>
      </c>
      <c r="F7" s="20">
        <v>28800</v>
      </c>
      <c r="G7" s="20">
        <v>29300</v>
      </c>
      <c r="H7" s="20">
        <v>29600</v>
      </c>
      <c r="I7" s="20">
        <v>31900</v>
      </c>
      <c r="J7" s="20">
        <v>28800</v>
      </c>
      <c r="K7" s="20">
        <v>29600</v>
      </c>
      <c r="L7" s="20">
        <v>31000</v>
      </c>
      <c r="M7" s="20">
        <v>35100</v>
      </c>
      <c r="N7" s="20">
        <v>31100</v>
      </c>
      <c r="O7" s="20">
        <v>31726.821065876415</v>
      </c>
      <c r="P7" s="20">
        <v>33494.196733560399</v>
      </c>
      <c r="Q7" s="20">
        <v>37149.010411076531</v>
      </c>
      <c r="R7" s="20">
        <v>34710.199999999997</v>
      </c>
      <c r="S7" s="20">
        <v>35545.479531293</v>
      </c>
      <c r="T7" s="20">
        <v>37125.199999999997</v>
      </c>
      <c r="U7" s="20">
        <v>41642.928518963556</v>
      </c>
      <c r="V7" s="20">
        <v>35552.820924661311</v>
      </c>
      <c r="W7" s="20">
        <v>27972</v>
      </c>
      <c r="X7" s="20">
        <v>36042.947721920777</v>
      </c>
      <c r="Y7" s="20">
        <v>42782.220715777905</v>
      </c>
      <c r="Z7" s="20">
        <v>38091.167391210598</v>
      </c>
      <c r="AA7" s="20">
        <v>41125.48099063</v>
      </c>
      <c r="AB7" s="20">
        <v>49354.18555555999</v>
      </c>
      <c r="AC7" s="20">
        <v>54097.325511249393</v>
      </c>
      <c r="AD7" s="20">
        <v>51366.222999999998</v>
      </c>
      <c r="AE7" s="20">
        <v>56047.494748029974</v>
      </c>
    </row>
    <row r="8" spans="1:31" x14ac:dyDescent="0.25">
      <c r="A8" s="19" t="s">
        <v>43</v>
      </c>
      <c r="B8" s="20">
        <v>23000</v>
      </c>
      <c r="C8" s="20">
        <v>24100</v>
      </c>
      <c r="D8" s="20" t="s">
        <v>0</v>
      </c>
      <c r="E8" s="20">
        <v>30800</v>
      </c>
      <c r="F8" s="20">
        <v>27100</v>
      </c>
      <c r="G8" s="20">
        <v>30400</v>
      </c>
      <c r="H8" s="20">
        <v>28900</v>
      </c>
      <c r="I8" s="20">
        <v>32200.000000000004</v>
      </c>
      <c r="J8" s="20">
        <v>28200</v>
      </c>
      <c r="K8" s="20">
        <v>29500</v>
      </c>
      <c r="L8" s="20">
        <v>30200</v>
      </c>
      <c r="M8" s="20">
        <v>33300</v>
      </c>
      <c r="N8" s="20">
        <v>28306.651873941282</v>
      </c>
      <c r="O8" s="20">
        <v>31154.038718886743</v>
      </c>
      <c r="P8" s="20">
        <v>32598.222311227404</v>
      </c>
      <c r="Q8" s="20">
        <v>35407.350080519216</v>
      </c>
      <c r="R8" s="20">
        <v>30904.9</v>
      </c>
      <c r="S8" s="20">
        <v>32625.196396958501</v>
      </c>
      <c r="T8" s="20">
        <v>33875.199999999997</v>
      </c>
      <c r="U8" s="20">
        <v>37805.10366391459</v>
      </c>
      <c r="V8" s="20">
        <v>32984.541022474667</v>
      </c>
      <c r="W8" s="20">
        <v>27618.1</v>
      </c>
      <c r="X8" s="20">
        <v>35470.268657569242</v>
      </c>
      <c r="Y8" s="20">
        <v>43376.301443056065</v>
      </c>
      <c r="Z8" s="20">
        <v>36489.750001266504</v>
      </c>
      <c r="AA8" s="20">
        <v>38700.790470490036</v>
      </c>
      <c r="AB8" s="20">
        <v>41475.867582870036</v>
      </c>
      <c r="AC8" s="20">
        <v>46540.74680799721</v>
      </c>
      <c r="AD8" s="20">
        <v>39452</v>
      </c>
      <c r="AE8" s="20">
        <v>42350.462984020021</v>
      </c>
    </row>
    <row r="9" spans="1:31" x14ac:dyDescent="0.25">
      <c r="A9" s="27" t="s">
        <v>44</v>
      </c>
      <c r="B9" s="13">
        <v>207.3</v>
      </c>
      <c r="C9" s="13">
        <v>571.70000000000005</v>
      </c>
      <c r="D9" s="13">
        <v>605.6</v>
      </c>
      <c r="E9" s="13">
        <v>652.29999999999995</v>
      </c>
      <c r="F9" s="13">
        <v>593</v>
      </c>
      <c r="G9" s="13">
        <v>609.4</v>
      </c>
      <c r="H9" s="13">
        <v>609</v>
      </c>
      <c r="I9" s="13">
        <v>675.6</v>
      </c>
      <c r="J9" s="13">
        <v>598.5</v>
      </c>
      <c r="K9" s="13">
        <v>617.70000000000005</v>
      </c>
      <c r="L9" s="12">
        <v>645.6</v>
      </c>
      <c r="M9" s="13">
        <v>732.7</v>
      </c>
      <c r="N9" s="13">
        <v>620.70000000000005</v>
      </c>
      <c r="O9" s="13">
        <v>658.71581755999978</v>
      </c>
      <c r="P9" s="12">
        <v>696.84830269000065</v>
      </c>
      <c r="Q9" s="13">
        <v>701.07579403999887</v>
      </c>
      <c r="R9" s="13">
        <v>644.5</v>
      </c>
      <c r="S9" s="13">
        <v>663.3</v>
      </c>
      <c r="T9" s="13">
        <v>687.2</v>
      </c>
      <c r="U9" s="13">
        <v>778.30000000000007</v>
      </c>
      <c r="V9" s="13">
        <v>647.20000000000005</v>
      </c>
      <c r="W9" s="13">
        <v>500.04981682999994</v>
      </c>
      <c r="X9" s="13">
        <v>671.3</v>
      </c>
      <c r="Y9" s="13">
        <v>803.80000000000007</v>
      </c>
      <c r="Z9" s="13">
        <v>679.7</v>
      </c>
      <c r="AA9" s="13">
        <v>731.9</v>
      </c>
      <c r="AB9" s="13">
        <v>864.5</v>
      </c>
      <c r="AC9" s="13">
        <v>961.8</v>
      </c>
      <c r="AD9" s="13">
        <v>867.2</v>
      </c>
      <c r="AE9" s="13">
        <v>972.30000000000007</v>
      </c>
    </row>
    <row r="10" spans="1:31" x14ac:dyDescent="0.25">
      <c r="A10" s="15" t="s">
        <v>45</v>
      </c>
      <c r="B10" s="16">
        <v>-114</v>
      </c>
      <c r="C10" s="16">
        <v>-308.10000000000002</v>
      </c>
      <c r="D10" s="16">
        <v>-334.1</v>
      </c>
      <c r="E10" s="16">
        <v>-357.5</v>
      </c>
      <c r="F10" s="16">
        <v>-332.7</v>
      </c>
      <c r="G10" s="16">
        <v>-349</v>
      </c>
      <c r="H10" s="16">
        <v>-337</v>
      </c>
      <c r="I10" s="16">
        <v>-351.5</v>
      </c>
      <c r="J10" s="16">
        <v>-318</v>
      </c>
      <c r="K10" s="16">
        <v>-323</v>
      </c>
      <c r="L10" s="16">
        <v>-315.3</v>
      </c>
      <c r="M10" s="16">
        <v>-338.3</v>
      </c>
      <c r="N10" s="16">
        <v>-299</v>
      </c>
      <c r="O10" s="16">
        <v>-326.09351635000019</v>
      </c>
      <c r="P10" s="16">
        <v>-336.99579727000003</v>
      </c>
      <c r="Q10" s="16">
        <v>-355.65410169000012</v>
      </c>
      <c r="R10" s="16">
        <v>-369.9</v>
      </c>
      <c r="S10" s="16">
        <v>-351.81759523999995</v>
      </c>
      <c r="T10" s="16">
        <v>-372.7</v>
      </c>
      <c r="U10" s="16">
        <v>-380.8</v>
      </c>
      <c r="V10" s="16">
        <v>-389.38970153000002</v>
      </c>
      <c r="W10" s="16">
        <v>-339.7013273199999</v>
      </c>
      <c r="X10" s="16">
        <v>-469.18696379000005</v>
      </c>
      <c r="Y10" s="16">
        <v>-395.2</v>
      </c>
      <c r="Z10" s="16">
        <v>-467.1</v>
      </c>
      <c r="AA10" s="16">
        <v>-435.29999999999995</v>
      </c>
      <c r="AB10" s="16">
        <v>-503.9</v>
      </c>
      <c r="AC10" s="16">
        <v>-539.5</v>
      </c>
      <c r="AD10" s="16">
        <v>-481.1</v>
      </c>
      <c r="AE10" s="16">
        <v>-541.69999999999993</v>
      </c>
    </row>
    <row r="11" spans="1:31" x14ac:dyDescent="0.25">
      <c r="A11" s="19" t="s">
        <v>163</v>
      </c>
      <c r="B11" s="20">
        <v>-32.1</v>
      </c>
      <c r="C11" s="20">
        <v>-96.4</v>
      </c>
      <c r="D11" s="20">
        <v>-96.4</v>
      </c>
      <c r="E11" s="20">
        <v>-96.4</v>
      </c>
      <c r="F11" s="20">
        <v>-96.4</v>
      </c>
      <c r="G11" s="20">
        <v>-96.4</v>
      </c>
      <c r="H11" s="20">
        <v>-96.4</v>
      </c>
      <c r="I11" s="20">
        <v>-96.4</v>
      </c>
      <c r="J11" s="20">
        <v>-96.4</v>
      </c>
      <c r="K11" s="20">
        <v>-96.4</v>
      </c>
      <c r="L11" s="20">
        <v>-96.4</v>
      </c>
      <c r="M11" s="20">
        <v>-96.4</v>
      </c>
      <c r="N11" s="20">
        <v>-96.4</v>
      </c>
      <c r="O11" s="20">
        <v>-96.4</v>
      </c>
      <c r="P11" s="20">
        <v>-96.4</v>
      </c>
      <c r="Q11" s="20">
        <v>-96.433333320000003</v>
      </c>
      <c r="R11" s="20">
        <v>-96.4</v>
      </c>
      <c r="S11" s="20">
        <v>-96.8</v>
      </c>
      <c r="T11" s="20">
        <v>-96.6</v>
      </c>
      <c r="U11" s="20">
        <v>-96.6</v>
      </c>
      <c r="V11" s="20">
        <v>-96.7</v>
      </c>
      <c r="W11" s="20">
        <v>-96.9</v>
      </c>
      <c r="X11" s="20">
        <v>-96.9</v>
      </c>
      <c r="Y11" s="20">
        <v>-96.9</v>
      </c>
      <c r="Z11" s="20">
        <v>-97</v>
      </c>
      <c r="AA11" s="20">
        <v>-97</v>
      </c>
      <c r="AB11" s="20">
        <v>-97</v>
      </c>
      <c r="AC11" s="20">
        <v>-96.8</v>
      </c>
      <c r="AD11" s="20">
        <v>-96.6</v>
      </c>
      <c r="AE11" s="20">
        <v>-96.6</v>
      </c>
    </row>
    <row r="12" spans="1:31" x14ac:dyDescent="0.25">
      <c r="A12" s="27" t="s">
        <v>46</v>
      </c>
      <c r="B12" s="13">
        <v>61.2</v>
      </c>
      <c r="C12" s="13">
        <v>167.1</v>
      </c>
      <c r="D12" s="13">
        <v>175.1</v>
      </c>
      <c r="E12" s="13">
        <v>198.4</v>
      </c>
      <c r="F12" s="13">
        <v>163.9</v>
      </c>
      <c r="G12" s="13">
        <v>164</v>
      </c>
      <c r="H12" s="13">
        <v>175.6</v>
      </c>
      <c r="I12" s="13">
        <v>227.7</v>
      </c>
      <c r="J12" s="13">
        <v>184.1</v>
      </c>
      <c r="K12" s="13">
        <v>198.3</v>
      </c>
      <c r="L12" s="12">
        <v>233.9</v>
      </c>
      <c r="M12" s="13">
        <v>297.89999999999998</v>
      </c>
      <c r="N12" s="13">
        <v>225.2</v>
      </c>
      <c r="O12" s="13">
        <v>236.18896788999967</v>
      </c>
      <c r="P12" s="12">
        <v>263.4525054200007</v>
      </c>
      <c r="Q12" s="13">
        <v>248.9871169199991</v>
      </c>
      <c r="R12" s="13">
        <v>178.2</v>
      </c>
      <c r="S12" s="13">
        <v>214.59999999999997</v>
      </c>
      <c r="T12" s="13">
        <v>218.1</v>
      </c>
      <c r="U12" s="13">
        <v>300.7</v>
      </c>
      <c r="V12" s="13">
        <v>161.20000000000007</v>
      </c>
      <c r="W12" s="13">
        <v>63.659999999999904</v>
      </c>
      <c r="X12" s="13">
        <v>105.49999999999994</v>
      </c>
      <c r="Y12" s="13">
        <v>312</v>
      </c>
      <c r="Z12" s="13">
        <v>115.5</v>
      </c>
      <c r="AA12" s="13">
        <v>199.6</v>
      </c>
      <c r="AB12" s="13">
        <v>263.60000000000002</v>
      </c>
      <c r="AC12" s="13">
        <v>325.5</v>
      </c>
      <c r="AD12" s="13">
        <v>289.50000000000006</v>
      </c>
      <c r="AE12" s="13">
        <v>334.00000000000011</v>
      </c>
    </row>
    <row r="13" spans="1:31" x14ac:dyDescent="0.25">
      <c r="A13" s="15" t="s">
        <v>47</v>
      </c>
      <c r="B13" s="16">
        <v>0</v>
      </c>
      <c r="C13" s="16">
        <v>19.600000000000001</v>
      </c>
      <c r="D13" s="16">
        <v>24.6</v>
      </c>
      <c r="E13" s="16">
        <v>25.8</v>
      </c>
      <c r="F13" s="16">
        <v>29.3</v>
      </c>
      <c r="G13" s="16">
        <v>32.200000000000003</v>
      </c>
      <c r="H13" s="16">
        <v>32.9</v>
      </c>
      <c r="I13" s="16">
        <v>33.799999999999997</v>
      </c>
      <c r="J13" s="16">
        <v>36</v>
      </c>
      <c r="K13" s="16">
        <v>31.8</v>
      </c>
      <c r="L13" s="16">
        <v>31.2</v>
      </c>
      <c r="M13" s="16">
        <v>26.6</v>
      </c>
      <c r="N13" s="16">
        <v>25.6</v>
      </c>
      <c r="O13" s="16">
        <v>26.133818529999999</v>
      </c>
      <c r="P13" s="16">
        <v>29.28356187</v>
      </c>
      <c r="Q13" s="16">
        <v>28.326434110000015</v>
      </c>
      <c r="R13" s="16">
        <v>29.099999999999998</v>
      </c>
      <c r="S13" s="16">
        <v>30.799999999999997</v>
      </c>
      <c r="T13" s="16">
        <v>32</v>
      </c>
      <c r="U13" s="16">
        <v>26.3</v>
      </c>
      <c r="V13" s="16">
        <v>17.600000000000001</v>
      </c>
      <c r="W13" s="16">
        <v>16.7</v>
      </c>
      <c r="X13" s="16">
        <v>16.5</v>
      </c>
      <c r="Y13" s="16">
        <v>12.6</v>
      </c>
      <c r="Z13" s="16">
        <v>5</v>
      </c>
      <c r="AA13" s="16">
        <v>8.6</v>
      </c>
      <c r="AB13" s="16">
        <v>14.6</v>
      </c>
      <c r="AC13" s="16">
        <v>21</v>
      </c>
      <c r="AD13" s="16">
        <v>30.4</v>
      </c>
      <c r="AE13" s="16">
        <v>37.400000000000006</v>
      </c>
    </row>
    <row r="14" spans="1:31" x14ac:dyDescent="0.25">
      <c r="A14" s="19" t="s">
        <v>48</v>
      </c>
      <c r="B14" s="20">
        <v>-20.8</v>
      </c>
      <c r="C14" s="20">
        <v>-63.5</v>
      </c>
      <c r="D14" s="20">
        <v>-68.2</v>
      </c>
      <c r="E14" s="20">
        <v>-75.900000000000006</v>
      </c>
      <c r="F14" s="20">
        <v>-65.7</v>
      </c>
      <c r="G14" s="20">
        <v>-66.7</v>
      </c>
      <c r="H14" s="20">
        <v>-70.900000000000006</v>
      </c>
      <c r="I14" s="20">
        <v>-88.9</v>
      </c>
      <c r="J14" s="20">
        <v>-74.8</v>
      </c>
      <c r="K14" s="20">
        <v>-78.3</v>
      </c>
      <c r="L14" s="20">
        <v>-90</v>
      </c>
      <c r="M14" s="20">
        <v>-110.5</v>
      </c>
      <c r="N14" s="20">
        <v>-85.3</v>
      </c>
      <c r="O14" s="20">
        <v>-88.962488019999995</v>
      </c>
      <c r="P14" s="20">
        <v>-99.25568597000003</v>
      </c>
      <c r="Q14" s="20">
        <v>-92.139588819999986</v>
      </c>
      <c r="R14" s="20">
        <v>-72.900000000000006</v>
      </c>
      <c r="S14" s="20">
        <v>-83.500000000000014</v>
      </c>
      <c r="T14" s="20">
        <v>-84.8</v>
      </c>
      <c r="U14" s="20">
        <v>-110.9</v>
      </c>
      <c r="V14" s="20">
        <v>-61.7</v>
      </c>
      <c r="W14" s="20">
        <v>-27.417403270000012</v>
      </c>
      <c r="X14" s="20">
        <v>-41.8</v>
      </c>
      <c r="Y14" s="20">
        <v>-110.6</v>
      </c>
      <c r="Z14" s="20">
        <v>-40.9</v>
      </c>
      <c r="AA14" s="20">
        <v>-71</v>
      </c>
      <c r="AB14" s="20">
        <v>-95.2</v>
      </c>
      <c r="AC14" s="20">
        <v>-119.4</v>
      </c>
      <c r="AD14" s="20">
        <v>-108.89999999999999</v>
      </c>
      <c r="AE14" s="20">
        <v>-126.69999999999999</v>
      </c>
    </row>
    <row r="15" spans="1:31" x14ac:dyDescent="0.25">
      <c r="A15" s="27" t="s">
        <v>168</v>
      </c>
      <c r="B15" s="13">
        <v>40.799999999999997</v>
      </c>
      <c r="C15" s="13">
        <v>123.2</v>
      </c>
      <c r="D15" s="13">
        <v>131.5</v>
      </c>
      <c r="E15" s="13">
        <v>148.30000000000001</v>
      </c>
      <c r="F15" s="13">
        <v>127.5</v>
      </c>
      <c r="G15" s="13">
        <v>129.5</v>
      </c>
      <c r="H15" s="13">
        <v>137.6</v>
      </c>
      <c r="I15" s="13">
        <v>172.6</v>
      </c>
      <c r="J15" s="13">
        <v>145.19999999999999</v>
      </c>
      <c r="K15" s="13">
        <v>151.80000000000001</v>
      </c>
      <c r="L15" s="12">
        <v>175.1</v>
      </c>
      <c r="M15" s="13">
        <v>214</v>
      </c>
      <c r="N15" s="13">
        <v>165.6</v>
      </c>
      <c r="O15" s="13">
        <v>173.36029839999966</v>
      </c>
      <c r="P15" s="12">
        <v>193.4803813200007</v>
      </c>
      <c r="Q15" s="13">
        <v>185.1739622099991</v>
      </c>
      <c r="R15" s="13">
        <v>134.4</v>
      </c>
      <c r="S15" s="13">
        <v>161.89999999999998</v>
      </c>
      <c r="T15" s="13">
        <v>165.3</v>
      </c>
      <c r="U15" s="13">
        <v>216.10000000000005</v>
      </c>
      <c r="V15" s="13">
        <v>117.10000000000005</v>
      </c>
      <c r="W15" s="13">
        <v>52.959999999999901</v>
      </c>
      <c r="X15" s="13">
        <v>80.199999999999946</v>
      </c>
      <c r="Y15" s="13">
        <v>214.00000000000009</v>
      </c>
      <c r="Z15" s="13">
        <v>79.599999999999994</v>
      </c>
      <c r="AA15" s="13">
        <v>137.09999999999994</v>
      </c>
      <c r="AB15" s="13">
        <v>183</v>
      </c>
      <c r="AC15" s="13">
        <v>227.1</v>
      </c>
      <c r="AD15" s="13">
        <v>211.00000000000006</v>
      </c>
      <c r="AE15" s="13">
        <v>244.7000000000001</v>
      </c>
    </row>
    <row r="16" spans="1:31" x14ac:dyDescent="0.25">
      <c r="A16" s="27" t="s">
        <v>49</v>
      </c>
      <c r="B16" s="13">
        <v>28.6</v>
      </c>
      <c r="C16" s="13">
        <v>86.3</v>
      </c>
      <c r="D16" s="13">
        <v>92</v>
      </c>
      <c r="E16" s="13">
        <v>103.8</v>
      </c>
      <c r="F16" s="13">
        <v>89.2</v>
      </c>
      <c r="G16" s="13">
        <v>90.6</v>
      </c>
      <c r="H16" s="13">
        <v>96.3</v>
      </c>
      <c r="I16" s="13">
        <v>120.8</v>
      </c>
      <c r="J16" s="13">
        <v>101.6</v>
      </c>
      <c r="K16" s="13">
        <v>106.3</v>
      </c>
      <c r="L16" s="12">
        <v>122.6</v>
      </c>
      <c r="M16" s="13">
        <v>149.80000000000001</v>
      </c>
      <c r="N16" s="13">
        <v>115.9</v>
      </c>
      <c r="O16" s="13">
        <v>121.35220856387862</v>
      </c>
      <c r="P16" s="12">
        <v>135.43626692400048</v>
      </c>
      <c r="Q16" s="13">
        <v>129.6226429543172</v>
      </c>
      <c r="R16" s="13">
        <v>94.1</v>
      </c>
      <c r="S16" s="13">
        <v>113.3</v>
      </c>
      <c r="T16" s="13">
        <v>115.7</v>
      </c>
      <c r="U16" s="13">
        <v>151.30000000000001</v>
      </c>
      <c r="V16" s="13">
        <v>82</v>
      </c>
      <c r="W16" s="13">
        <v>37.1</v>
      </c>
      <c r="X16" s="13">
        <v>56.2</v>
      </c>
      <c r="Y16" s="13">
        <v>149.9</v>
      </c>
      <c r="Z16" s="13">
        <v>55.7</v>
      </c>
      <c r="AA16" s="13">
        <v>96</v>
      </c>
      <c r="AB16" s="13">
        <v>128.1</v>
      </c>
      <c r="AC16" s="13">
        <v>159</v>
      </c>
      <c r="AD16" s="13">
        <v>147.69999999999999</v>
      </c>
      <c r="AE16" s="13">
        <v>171.3</v>
      </c>
    </row>
  </sheetData>
  <phoneticPr fontId="22" type="noConversion"/>
  <hyperlinks>
    <hyperlink ref="A1" location="Home!A1" display="Home" xr:uid="{00000000-0004-0000-02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rgb="FF00B0F0"/>
  </sheetPr>
  <dimension ref="A1:P66"/>
  <sheetViews>
    <sheetView showGridLines="0" zoomScaleNormal="100" workbookViewId="0">
      <pane xSplit="1" ySplit="5" topLeftCell="B17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RowHeight="15" x14ac:dyDescent="0.25"/>
  <cols>
    <col min="1" max="1" width="45.7109375" customWidth="1"/>
    <col min="2" max="10" width="5.7109375" customWidth="1"/>
    <col min="11" max="12" width="5.7109375" style="2" customWidth="1"/>
    <col min="13" max="18" width="5.7109375" customWidth="1"/>
  </cols>
  <sheetData>
    <row r="1" spans="1:16" ht="37.5" customHeight="1" x14ac:dyDescent="0.25">
      <c r="A1" s="35" t="s">
        <v>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ht="14.45" hidden="1" customHeight="1" x14ac:dyDescent="0.3">
      <c r="A3" s="4" t="s">
        <v>134</v>
      </c>
      <c r="B3" s="14"/>
      <c r="C3" s="3"/>
      <c r="D3" s="3"/>
      <c r="E3" s="14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ht="14.45" hidden="1" customHeight="1" x14ac:dyDescent="0.3">
      <c r="A4" s="3"/>
      <c r="B4" s="14"/>
      <c r="C4" s="14"/>
      <c r="D4" s="14"/>
      <c r="E4" s="14"/>
      <c r="F4" s="7"/>
      <c r="G4" s="7"/>
      <c r="H4" s="7"/>
      <c r="I4" s="3"/>
      <c r="J4" s="3"/>
      <c r="K4" s="3"/>
      <c r="L4" s="3"/>
      <c r="M4" s="3"/>
      <c r="N4" s="3"/>
      <c r="O4" s="3"/>
    </row>
    <row r="5" spans="1:16" ht="14.45" customHeight="1" x14ac:dyDescent="0.25">
      <c r="A5" s="21" t="s">
        <v>196</v>
      </c>
      <c r="B5" s="5" t="s">
        <v>31</v>
      </c>
      <c r="C5" s="5" t="s">
        <v>32</v>
      </c>
      <c r="D5" s="5" t="s">
        <v>33</v>
      </c>
      <c r="E5" s="5" t="s">
        <v>34</v>
      </c>
      <c r="F5" s="5" t="s">
        <v>35</v>
      </c>
      <c r="G5" s="5" t="s">
        <v>36</v>
      </c>
      <c r="H5" s="5" t="s">
        <v>37</v>
      </c>
      <c r="I5" s="5" t="s">
        <v>38</v>
      </c>
      <c r="J5" s="5" t="s">
        <v>39</v>
      </c>
      <c r="K5" s="5" t="s">
        <v>40</v>
      </c>
      <c r="L5" s="5" t="s">
        <v>143</v>
      </c>
      <c r="M5" s="5" t="s">
        <v>144</v>
      </c>
      <c r="N5" s="5" t="s">
        <v>160</v>
      </c>
      <c r="O5" s="5" t="s">
        <v>165</v>
      </c>
      <c r="P5" s="5" t="s">
        <v>176</v>
      </c>
    </row>
    <row r="6" spans="1:16" x14ac:dyDescent="0.25">
      <c r="A6" s="24" t="s">
        <v>50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x14ac:dyDescent="0.25">
      <c r="A7" s="25" t="s">
        <v>53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6" x14ac:dyDescent="0.25">
      <c r="A8" s="15" t="s">
        <v>54</v>
      </c>
      <c r="B8" s="16">
        <v>2903.0459999999998</v>
      </c>
      <c r="C8" s="16">
        <v>3675.4070000000002</v>
      </c>
      <c r="D8" s="16">
        <v>2916.7579999999998</v>
      </c>
      <c r="E8" s="16">
        <v>2937.471</v>
      </c>
      <c r="F8" s="16">
        <v>3260.9720000000002</v>
      </c>
      <c r="G8" s="16">
        <v>6144.2430000000004</v>
      </c>
      <c r="H8" s="16">
        <v>7140.5590000000002</v>
      </c>
      <c r="I8" s="16">
        <v>6201.6390000000001</v>
      </c>
      <c r="J8" s="16">
        <v>3745.9670000000001</v>
      </c>
      <c r="K8" s="16">
        <v>6566.6779999999999</v>
      </c>
      <c r="L8" s="16">
        <v>11510.243</v>
      </c>
      <c r="M8" s="16">
        <v>5195.46</v>
      </c>
      <c r="N8" s="16">
        <v>5575.6970000000001</v>
      </c>
      <c r="O8" s="16">
        <v>3227.0120000000002</v>
      </c>
      <c r="P8" s="16">
        <v>3945.9369999999999</v>
      </c>
    </row>
    <row r="9" spans="1:16" x14ac:dyDescent="0.25">
      <c r="A9" s="19" t="s">
        <v>55</v>
      </c>
      <c r="B9" s="20">
        <v>885.01499999999999</v>
      </c>
      <c r="C9" s="20">
        <v>897.76300000000003</v>
      </c>
      <c r="D9" s="20">
        <v>948.84500000000003</v>
      </c>
      <c r="E9" s="20">
        <v>800.81200000000001</v>
      </c>
      <c r="F9" s="20">
        <v>875.67600000000004</v>
      </c>
      <c r="G9" s="20">
        <v>780.48199999999997</v>
      </c>
      <c r="H9" s="20">
        <v>730.84199999999998</v>
      </c>
      <c r="I9" s="20">
        <v>800.00300000000004</v>
      </c>
      <c r="J9" s="20">
        <v>935.73299999999995</v>
      </c>
      <c r="K9" s="20">
        <v>694.69799999999998</v>
      </c>
      <c r="L9" s="20">
        <v>744.178</v>
      </c>
      <c r="M9" s="20">
        <v>876.82899999999995</v>
      </c>
      <c r="N9" s="20">
        <v>213.358</v>
      </c>
      <c r="O9" s="20">
        <v>191.82900000000001</v>
      </c>
      <c r="P9" s="20">
        <v>246.63800000000001</v>
      </c>
    </row>
    <row r="10" spans="1:16" x14ac:dyDescent="0.25">
      <c r="A10" s="19" t="s">
        <v>56</v>
      </c>
      <c r="B10" s="20">
        <v>62219.32</v>
      </c>
      <c r="C10" s="20">
        <v>63635.016000000003</v>
      </c>
      <c r="D10" s="20">
        <v>67874.75</v>
      </c>
      <c r="E10" s="20">
        <v>67808.051000000007</v>
      </c>
      <c r="F10" s="20">
        <v>72192.035999999993</v>
      </c>
      <c r="G10" s="20">
        <v>61940.411999999997</v>
      </c>
      <c r="H10" s="20">
        <v>53807.614000000001</v>
      </c>
      <c r="I10" s="20">
        <v>61378.42</v>
      </c>
      <c r="J10" s="20">
        <v>70211.976999999999</v>
      </c>
      <c r="K10" s="20">
        <v>62560.402999999998</v>
      </c>
      <c r="L10" s="20">
        <v>64748.292000000001</v>
      </c>
      <c r="M10" s="20">
        <v>68725.269</v>
      </c>
      <c r="N10" s="20">
        <v>79088.366999999998</v>
      </c>
      <c r="O10" s="20">
        <v>80347.883000000002</v>
      </c>
      <c r="P10" s="20">
        <v>85512.554000000004</v>
      </c>
    </row>
    <row r="11" spans="1:16" x14ac:dyDescent="0.25">
      <c r="A11" s="19" t="s">
        <v>57</v>
      </c>
      <c r="B11" s="20">
        <v>0</v>
      </c>
      <c r="C11" s="20">
        <v>0.4</v>
      </c>
      <c r="D11" s="20">
        <v>0</v>
      </c>
      <c r="E11" s="20">
        <v>0</v>
      </c>
      <c r="F11" s="20">
        <v>0</v>
      </c>
      <c r="G11" s="20">
        <v>2.1240000000000001</v>
      </c>
      <c r="H11" s="20">
        <v>0</v>
      </c>
      <c r="I11" s="20">
        <v>0</v>
      </c>
      <c r="J11" s="20">
        <v>29.907</v>
      </c>
      <c r="K11" s="20">
        <v>0</v>
      </c>
      <c r="L11" s="20">
        <v>26.927</v>
      </c>
      <c r="M11" s="20">
        <v>46.555999999999997</v>
      </c>
      <c r="N11" s="20">
        <v>738.10500000000002</v>
      </c>
      <c r="O11" s="20">
        <v>741.79100000000005</v>
      </c>
      <c r="P11" s="20">
        <v>765.78</v>
      </c>
    </row>
    <row r="12" spans="1:16" x14ac:dyDescent="0.25">
      <c r="A12" s="19" t="s">
        <v>58</v>
      </c>
      <c r="B12" s="20">
        <v>90.165999999999997</v>
      </c>
      <c r="C12" s="20">
        <v>189.46600000000001</v>
      </c>
      <c r="D12" s="20">
        <v>205.935</v>
      </c>
      <c r="E12" s="20">
        <v>380.54199999999997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</row>
    <row r="13" spans="1:16" x14ac:dyDescent="0.25">
      <c r="A13" s="19" t="s">
        <v>59</v>
      </c>
      <c r="B13" s="20">
        <v>392.97500000000002</v>
      </c>
      <c r="C13" s="20">
        <v>162.94800000000001</v>
      </c>
      <c r="D13" s="20">
        <v>249.14699999999999</v>
      </c>
      <c r="E13" s="20">
        <v>334.07600000000002</v>
      </c>
      <c r="F13" s="20">
        <v>488.48700000000002</v>
      </c>
      <c r="G13" s="20">
        <v>263.64999999999998</v>
      </c>
      <c r="H13" s="20">
        <v>360.15</v>
      </c>
      <c r="I13" s="20">
        <v>636.02800000000002</v>
      </c>
      <c r="J13" s="20">
        <v>810.76800000000003</v>
      </c>
      <c r="K13" s="20">
        <v>655.30100000000004</v>
      </c>
      <c r="L13" s="20">
        <v>515.27</v>
      </c>
      <c r="M13" s="20">
        <v>721.101</v>
      </c>
      <c r="N13" s="20">
        <v>837.56100000000004</v>
      </c>
      <c r="O13" s="20">
        <v>514.9</v>
      </c>
      <c r="P13" s="20">
        <v>729.64599999999996</v>
      </c>
    </row>
    <row r="14" spans="1:16" x14ac:dyDescent="0.25">
      <c r="A14" s="19" t="s">
        <v>60</v>
      </c>
      <c r="B14" s="20">
        <v>102.904</v>
      </c>
      <c r="C14" s="20">
        <v>173.411</v>
      </c>
      <c r="D14" s="20">
        <v>67.186999999999998</v>
      </c>
      <c r="E14" s="20">
        <v>405.58600000000001</v>
      </c>
      <c r="F14" s="20">
        <v>414.99299999999999</v>
      </c>
      <c r="G14" s="20">
        <v>313.47899999999998</v>
      </c>
      <c r="H14" s="20">
        <v>438.30900000000003</v>
      </c>
      <c r="I14" s="20">
        <v>372.76600000000002</v>
      </c>
      <c r="J14" s="20">
        <v>262.89400000000001</v>
      </c>
      <c r="K14" s="20">
        <v>264.20499999999998</v>
      </c>
      <c r="L14" s="20">
        <v>288.69900000000001</v>
      </c>
      <c r="M14" s="20">
        <v>171.267</v>
      </c>
      <c r="N14" s="20">
        <v>155.64099999999999</v>
      </c>
      <c r="O14" s="20">
        <v>376.59399999999999</v>
      </c>
      <c r="P14" s="20">
        <v>223.55500000000001</v>
      </c>
    </row>
    <row r="15" spans="1:16" x14ac:dyDescent="0.25">
      <c r="A15" s="19" t="s">
        <v>61</v>
      </c>
      <c r="B15" s="20">
        <v>-188.821</v>
      </c>
      <c r="C15" s="20">
        <v>-201.709</v>
      </c>
      <c r="D15" s="20">
        <v>-227.60300000000001</v>
      </c>
      <c r="E15" s="20">
        <v>-255.44499999999999</v>
      </c>
      <c r="F15" s="20">
        <v>-267.70499999999998</v>
      </c>
      <c r="G15" s="20">
        <v>-279.48599999999999</v>
      </c>
      <c r="H15" s="20">
        <v>-320.37700000000001</v>
      </c>
      <c r="I15" s="20">
        <v>-293.99700000000001</v>
      </c>
      <c r="J15" s="20">
        <v>-304.58199999999999</v>
      </c>
      <c r="K15" s="20">
        <v>-264.85700000000003</v>
      </c>
      <c r="L15" s="20">
        <v>-280.61399999999998</v>
      </c>
      <c r="M15" s="20">
        <v>-261.23200000000003</v>
      </c>
      <c r="N15" s="20">
        <v>-205.161</v>
      </c>
      <c r="O15" s="20">
        <v>-189.23500000000001</v>
      </c>
      <c r="P15" s="20">
        <v>-200.63900000000001</v>
      </c>
    </row>
    <row r="16" spans="1:16" x14ac:dyDescent="0.25">
      <c r="A16" s="19" t="s">
        <v>62</v>
      </c>
      <c r="B16" s="20">
        <v>63.433</v>
      </c>
      <c r="C16" s="20">
        <v>79.844999999999999</v>
      </c>
      <c r="D16" s="20">
        <v>206.26900000000001</v>
      </c>
      <c r="E16" s="20">
        <v>101.355</v>
      </c>
      <c r="F16" s="20">
        <v>100.77</v>
      </c>
      <c r="G16" s="20">
        <v>103.63200000000001</v>
      </c>
      <c r="H16" s="20">
        <v>98.725999999999999</v>
      </c>
      <c r="I16" s="20">
        <v>99.82</v>
      </c>
      <c r="J16" s="20">
        <v>67.48</v>
      </c>
      <c r="K16" s="20">
        <v>100.251</v>
      </c>
      <c r="L16" s="20">
        <v>171.06100000000001</v>
      </c>
      <c r="M16" s="20">
        <v>158.149</v>
      </c>
      <c r="N16" s="20">
        <v>139.59399999999999</v>
      </c>
      <c r="O16" s="20">
        <v>141.215</v>
      </c>
      <c r="P16" s="20">
        <v>136.28899999999999</v>
      </c>
    </row>
    <row r="17" spans="1:16" x14ac:dyDescent="0.25">
      <c r="A17" s="15" t="s">
        <v>63</v>
      </c>
      <c r="B17" s="16">
        <v>66468.038</v>
      </c>
      <c r="C17" s="16">
        <v>68612.547000000006</v>
      </c>
      <c r="D17" s="16">
        <v>72241.288</v>
      </c>
      <c r="E17" s="16">
        <v>72512.448000000004</v>
      </c>
      <c r="F17" s="16">
        <v>77065.229000000007</v>
      </c>
      <c r="G17" s="16">
        <v>69268.535999999993</v>
      </c>
      <c r="H17" s="16">
        <v>62255.822999999997</v>
      </c>
      <c r="I17" s="16">
        <v>69194.679000000004</v>
      </c>
      <c r="J17" s="16">
        <v>75760.144</v>
      </c>
      <c r="K17" s="16">
        <v>70576.679000000004</v>
      </c>
      <c r="L17" s="16">
        <v>77724.055999999997</v>
      </c>
      <c r="M17" s="16">
        <v>75633.399000000005</v>
      </c>
      <c r="N17" s="16">
        <v>86543.161999999997</v>
      </c>
      <c r="O17" s="16">
        <v>85351.988999999987</v>
      </c>
      <c r="P17" s="16">
        <v>91359.76</v>
      </c>
    </row>
    <row r="18" spans="1:16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x14ac:dyDescent="0.25">
      <c r="A19" s="19" t="s">
        <v>169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20">
        <v>293.01600000000002</v>
      </c>
      <c r="P19" s="20"/>
    </row>
    <row r="20" spans="1:16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x14ac:dyDescent="0.25">
      <c r="A21" s="25" t="s">
        <v>64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1:16" x14ac:dyDescent="0.25">
      <c r="A22" s="19" t="s">
        <v>65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184.351</v>
      </c>
      <c r="I22" s="20">
        <v>191.422</v>
      </c>
      <c r="J22" s="20">
        <v>457.892</v>
      </c>
      <c r="K22" s="20">
        <v>516.68200000000002</v>
      </c>
      <c r="L22" s="20">
        <v>458.36700000000002</v>
      </c>
      <c r="M22" s="20">
        <v>277.98399999999998</v>
      </c>
      <c r="N22" s="20">
        <v>284.99900000000002</v>
      </c>
      <c r="O22" s="20">
        <v>285.06700000000001</v>
      </c>
      <c r="P22" s="20">
        <v>286.95499999999998</v>
      </c>
    </row>
    <row r="23" spans="1:16" x14ac:dyDescent="0.25">
      <c r="A23" s="19" t="s">
        <v>66</v>
      </c>
      <c r="B23" s="20">
        <v>1637.377</v>
      </c>
      <c r="C23" s="20">
        <v>1640.222</v>
      </c>
      <c r="D23" s="20">
        <v>1642.847</v>
      </c>
      <c r="E23" s="20">
        <v>1644.962</v>
      </c>
      <c r="F23" s="20">
        <v>1594.14</v>
      </c>
      <c r="G23" s="20">
        <v>1589.377</v>
      </c>
      <c r="H23" s="20">
        <v>1580.424</v>
      </c>
      <c r="I23" s="20">
        <v>1578.847</v>
      </c>
      <c r="J23" s="20">
        <v>1578.9870000000001</v>
      </c>
      <c r="K23" s="20">
        <v>1578.1010000000001</v>
      </c>
      <c r="L23" s="20">
        <v>1578.13</v>
      </c>
      <c r="M23" s="20">
        <v>1575.009</v>
      </c>
      <c r="N23" s="20">
        <v>1576.643</v>
      </c>
      <c r="O23" s="20">
        <v>1579.1880000000001</v>
      </c>
      <c r="P23" s="20">
        <v>1578.8820000000001</v>
      </c>
    </row>
    <row r="24" spans="1:16" x14ac:dyDescent="0.25">
      <c r="A24" s="19" t="s">
        <v>58</v>
      </c>
      <c r="B24" s="20">
        <v>1033.367</v>
      </c>
      <c r="C24" s="20">
        <v>958.25099999999998</v>
      </c>
      <c r="D24" s="20">
        <v>928.74800000000005</v>
      </c>
      <c r="E24" s="20">
        <v>737.59</v>
      </c>
      <c r="F24" s="20">
        <v>1132.6869999999999</v>
      </c>
      <c r="G24" s="20">
        <v>1064.0239999999999</v>
      </c>
      <c r="H24" s="20">
        <v>1068.2159999999999</v>
      </c>
      <c r="I24" s="20">
        <v>1147.7429999999999</v>
      </c>
      <c r="J24" s="20">
        <v>1159.7550000000001</v>
      </c>
      <c r="K24" s="20">
        <v>1127.575</v>
      </c>
      <c r="L24" s="20">
        <v>1169.1559999999999</v>
      </c>
      <c r="M24" s="20">
        <v>1233.002</v>
      </c>
      <c r="N24" s="20">
        <v>1283.046</v>
      </c>
      <c r="O24" s="20">
        <v>1315.2090000000001</v>
      </c>
      <c r="P24" s="20">
        <v>1360.4059999999999</v>
      </c>
    </row>
    <row r="25" spans="1:16" x14ac:dyDescent="0.25">
      <c r="A25" s="19" t="s">
        <v>60</v>
      </c>
      <c r="B25" s="20">
        <v>20.47</v>
      </c>
      <c r="C25" s="20">
        <v>20.667000000000002</v>
      </c>
      <c r="D25" s="20">
        <v>22.12</v>
      </c>
      <c r="E25" s="20">
        <v>28.504999999999999</v>
      </c>
      <c r="F25" s="20">
        <v>28.925000000000001</v>
      </c>
      <c r="G25" s="20">
        <v>25.754999999999999</v>
      </c>
      <c r="H25" s="20">
        <v>50.338000000000001</v>
      </c>
      <c r="I25" s="20">
        <v>22.122</v>
      </c>
      <c r="J25" s="20">
        <v>22.41</v>
      </c>
      <c r="K25" s="20">
        <v>21.555</v>
      </c>
      <c r="L25" s="20">
        <v>18.096</v>
      </c>
      <c r="M25" s="20">
        <v>29.606999999999999</v>
      </c>
      <c r="N25" s="20">
        <v>29.077000000000002</v>
      </c>
      <c r="O25" s="20">
        <v>30.459</v>
      </c>
      <c r="P25" s="20">
        <v>158.14699999999999</v>
      </c>
    </row>
    <row r="26" spans="1:16" x14ac:dyDescent="0.25">
      <c r="A26" s="19" t="s">
        <v>62</v>
      </c>
      <c r="B26" s="20">
        <v>1.3560000000000001</v>
      </c>
      <c r="C26" s="20">
        <v>0.11799999999999999</v>
      </c>
      <c r="D26" s="20">
        <v>8.6999999999999994E-2</v>
      </c>
      <c r="E26" s="20">
        <v>8.6999999999999994E-2</v>
      </c>
      <c r="F26" s="20">
        <v>8.6999999999999994E-2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</row>
    <row r="27" spans="1:16" x14ac:dyDescent="0.25">
      <c r="A27" s="19" t="s">
        <v>67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</row>
    <row r="28" spans="1:16" x14ac:dyDescent="0.25">
      <c r="A28" s="19" t="s">
        <v>68</v>
      </c>
      <c r="B28" s="20">
        <v>119.05500000000001</v>
      </c>
      <c r="C28" s="20">
        <v>118.989</v>
      </c>
      <c r="D28" s="20">
        <v>121.29300000000001</v>
      </c>
      <c r="E28" s="20">
        <v>124.074</v>
      </c>
      <c r="F28" s="20">
        <v>126.229</v>
      </c>
      <c r="G28" s="20">
        <v>125.232</v>
      </c>
      <c r="H28" s="20">
        <v>123.306</v>
      </c>
      <c r="I28" s="20">
        <v>121.48699999999999</v>
      </c>
      <c r="J28" s="20">
        <v>121.89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</row>
    <row r="29" spans="1:16" x14ac:dyDescent="0.25">
      <c r="A29" s="19" t="s">
        <v>69</v>
      </c>
      <c r="B29" s="20">
        <v>580.79399999999998</v>
      </c>
      <c r="C29" s="20">
        <v>689.38900000000001</v>
      </c>
      <c r="D29" s="20">
        <v>882.18</v>
      </c>
      <c r="E29" s="20">
        <v>905.79300000000001</v>
      </c>
      <c r="F29" s="20">
        <v>881.38400000000001</v>
      </c>
      <c r="G29" s="20">
        <v>852.01</v>
      </c>
      <c r="H29" s="20">
        <v>874.31200000000001</v>
      </c>
      <c r="I29" s="20">
        <v>872.03800000000001</v>
      </c>
      <c r="J29" s="20">
        <v>986.75599999999997</v>
      </c>
      <c r="K29" s="20">
        <v>986.16399999999999</v>
      </c>
      <c r="L29" s="20">
        <v>1042.845</v>
      </c>
      <c r="M29" s="20">
        <v>989.18499999999995</v>
      </c>
      <c r="N29" s="20">
        <v>971.15099999999995</v>
      </c>
      <c r="O29" s="20">
        <v>925.03300000000002</v>
      </c>
      <c r="P29" s="20">
        <v>999.49099999999999</v>
      </c>
    </row>
    <row r="30" spans="1:16" x14ac:dyDescent="0.25">
      <c r="A30" s="19" t="s">
        <v>70</v>
      </c>
      <c r="B30" s="20">
        <v>11247.278</v>
      </c>
      <c r="C30" s="20">
        <v>11126.156000000001</v>
      </c>
      <c r="D30" s="20">
        <v>10930.064</v>
      </c>
      <c r="E30" s="20">
        <v>11041.278</v>
      </c>
      <c r="F30" s="20">
        <v>10955.638000000001</v>
      </c>
      <c r="G30" s="20">
        <v>10882.898999999999</v>
      </c>
      <c r="H30" s="20">
        <v>10754.558000000001</v>
      </c>
      <c r="I30" s="20">
        <v>10603.98</v>
      </c>
      <c r="J30" s="20">
        <v>10442.754999999999</v>
      </c>
      <c r="K30" s="20">
        <v>10253.644</v>
      </c>
      <c r="L30" s="20">
        <v>10096.585999999999</v>
      </c>
      <c r="M30" s="20">
        <v>9970.6149999999998</v>
      </c>
      <c r="N30" s="20">
        <v>9734.5570000000007</v>
      </c>
      <c r="O30" s="20">
        <v>9499.5490000000009</v>
      </c>
      <c r="P30" s="20">
        <v>9234.0920000000006</v>
      </c>
    </row>
    <row r="31" spans="1:16" x14ac:dyDescent="0.25">
      <c r="A31" s="15" t="s">
        <v>71</v>
      </c>
      <c r="B31" s="16">
        <v>14639.697</v>
      </c>
      <c r="C31" s="16">
        <v>14553.791999999999</v>
      </c>
      <c r="D31" s="16">
        <v>14527.34</v>
      </c>
      <c r="E31" s="16">
        <v>14482.289000000001</v>
      </c>
      <c r="F31" s="16">
        <v>14719.09</v>
      </c>
      <c r="G31" s="16">
        <v>14539.297</v>
      </c>
      <c r="H31" s="16">
        <v>14635.504999999999</v>
      </c>
      <c r="I31" s="16">
        <v>14537.638000000001</v>
      </c>
      <c r="J31" s="16">
        <v>14770.445</v>
      </c>
      <c r="K31" s="16">
        <v>14483.721</v>
      </c>
      <c r="L31" s="16">
        <v>14363.18</v>
      </c>
      <c r="M31" s="16">
        <v>14075.402</v>
      </c>
      <c r="N31" s="16">
        <v>13879.473000000002</v>
      </c>
      <c r="O31" s="16">
        <v>13927.521000000001</v>
      </c>
      <c r="P31" s="16">
        <v>13617.973</v>
      </c>
    </row>
    <row r="32" spans="1:16" x14ac:dyDescent="0.25">
      <c r="A32" s="15" t="s">
        <v>72</v>
      </c>
      <c r="B32" s="16">
        <v>81107.735000000001</v>
      </c>
      <c r="C32" s="16">
        <v>83166.339000000007</v>
      </c>
      <c r="D32" s="16">
        <v>86768.627999999997</v>
      </c>
      <c r="E32" s="16">
        <v>86994.736999999994</v>
      </c>
      <c r="F32" s="16">
        <v>91784.319000000003</v>
      </c>
      <c r="G32" s="16">
        <v>83807.832999999999</v>
      </c>
      <c r="H32" s="16">
        <v>76891.327999999994</v>
      </c>
      <c r="I32" s="16">
        <v>83732.316999999995</v>
      </c>
      <c r="J32" s="16">
        <v>90530.589000000007</v>
      </c>
      <c r="K32" s="16">
        <v>85060.4</v>
      </c>
      <c r="L32" s="16">
        <v>92087.236000000004</v>
      </c>
      <c r="M32" s="16">
        <v>89708.801000000007</v>
      </c>
      <c r="N32" s="16">
        <v>100422.63499999999</v>
      </c>
      <c r="O32" s="16">
        <v>99279.50999999998</v>
      </c>
      <c r="P32" s="16">
        <v>104977.73299999999</v>
      </c>
    </row>
    <row r="33" spans="1:16" x14ac:dyDescent="0.25">
      <c r="A33" s="24" t="s">
        <v>73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6" x14ac:dyDescent="0.25">
      <c r="A34" s="25" t="s">
        <v>74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</row>
    <row r="35" spans="1:16" x14ac:dyDescent="0.25">
      <c r="A35" s="19" t="s">
        <v>75</v>
      </c>
      <c r="B35" s="20">
        <v>1033.6179999999999</v>
      </c>
      <c r="C35" s="20">
        <v>1937.348</v>
      </c>
      <c r="D35" s="20">
        <v>2372.9389999999999</v>
      </c>
      <c r="E35" s="20">
        <v>3374.6030000000001</v>
      </c>
      <c r="F35" s="20">
        <v>918.33699999999999</v>
      </c>
      <c r="G35" s="20">
        <v>3214.3679999999999</v>
      </c>
      <c r="H35" s="20">
        <v>1722.578</v>
      </c>
      <c r="I35" s="20">
        <v>66.55</v>
      </c>
      <c r="J35" s="20">
        <v>40.96</v>
      </c>
      <c r="K35" s="20">
        <v>66.391000000000005</v>
      </c>
      <c r="L35" s="20">
        <v>3055.018</v>
      </c>
      <c r="M35" s="20">
        <v>70.59</v>
      </c>
      <c r="N35" s="20">
        <v>2912.8020000000001</v>
      </c>
      <c r="O35" s="20">
        <v>2459.1350000000002</v>
      </c>
      <c r="P35" s="20">
        <v>3576.7040000000002</v>
      </c>
    </row>
    <row r="36" spans="1:16" x14ac:dyDescent="0.25">
      <c r="A36" s="19" t="s">
        <v>76</v>
      </c>
      <c r="B36" s="20">
        <v>75.691999999999993</v>
      </c>
      <c r="C36" s="20">
        <v>132.60300000000001</v>
      </c>
      <c r="D36" s="20">
        <v>219.553</v>
      </c>
      <c r="E36" s="20">
        <v>28.533999999999999</v>
      </c>
      <c r="F36" s="20">
        <v>47.512999999999998</v>
      </c>
      <c r="G36" s="20">
        <v>50.162999999999997</v>
      </c>
      <c r="H36" s="20">
        <v>46.67</v>
      </c>
      <c r="I36" s="20">
        <v>0</v>
      </c>
      <c r="J36" s="20">
        <v>2.0790000000000002</v>
      </c>
      <c r="K36" s="20">
        <v>0</v>
      </c>
      <c r="L36" s="20">
        <v>7.1379999999999999</v>
      </c>
      <c r="M36" s="20">
        <v>0</v>
      </c>
      <c r="N36" s="20">
        <v>0</v>
      </c>
      <c r="O36" s="20">
        <v>29.280999999999999</v>
      </c>
      <c r="P36" s="20">
        <v>6.7009999999999996</v>
      </c>
    </row>
    <row r="37" spans="1:16" x14ac:dyDescent="0.25">
      <c r="A37" s="15" t="s">
        <v>77</v>
      </c>
      <c r="B37" s="16">
        <v>56076.857000000004</v>
      </c>
      <c r="C37" s="16">
        <v>57435.904999999999</v>
      </c>
      <c r="D37" s="16">
        <v>59102.345999999998</v>
      </c>
      <c r="E37" s="16">
        <v>60172.485000000001</v>
      </c>
      <c r="F37" s="16">
        <v>67368.475999999995</v>
      </c>
      <c r="G37" s="16">
        <v>56748.248</v>
      </c>
      <c r="H37" s="16">
        <v>51330.163999999997</v>
      </c>
      <c r="I37" s="16">
        <v>59784.553</v>
      </c>
      <c r="J37" s="16">
        <v>67054.479000000007</v>
      </c>
      <c r="K37" s="16">
        <v>61248.915000000001</v>
      </c>
      <c r="L37" s="16">
        <v>61527.809000000001</v>
      </c>
      <c r="M37" s="16">
        <v>61725.572</v>
      </c>
      <c r="N37" s="16">
        <v>71640.186000000002</v>
      </c>
      <c r="O37" s="16">
        <v>70513.722999999998</v>
      </c>
      <c r="P37" s="16">
        <v>74748.941999999995</v>
      </c>
    </row>
    <row r="38" spans="1:16" x14ac:dyDescent="0.25">
      <c r="A38" s="22" t="s">
        <v>78</v>
      </c>
      <c r="B38" s="20">
        <v>242.626</v>
      </c>
      <c r="C38" s="20">
        <v>159.57900000000001</v>
      </c>
      <c r="D38" s="20">
        <v>185.77699999999999</v>
      </c>
      <c r="E38" s="20">
        <v>204.42400000000001</v>
      </c>
      <c r="F38" s="20">
        <v>203.22300000000001</v>
      </c>
      <c r="G38" s="20">
        <v>89.206999999999994</v>
      </c>
      <c r="H38" s="20">
        <v>97.623999999999995</v>
      </c>
      <c r="I38" s="20">
        <v>165.95599999999999</v>
      </c>
      <c r="J38" s="20">
        <v>277.04300000000001</v>
      </c>
      <c r="K38" s="20">
        <v>122.684</v>
      </c>
      <c r="L38" s="20">
        <v>131.96199999999999</v>
      </c>
      <c r="M38" s="20">
        <v>172.74299999999999</v>
      </c>
      <c r="N38" s="20">
        <v>347.75</v>
      </c>
      <c r="O38" s="20">
        <v>96.650999999999996</v>
      </c>
      <c r="P38" s="20">
        <v>299.08699999999999</v>
      </c>
    </row>
    <row r="39" spans="1:16" x14ac:dyDescent="0.25">
      <c r="A39" s="22" t="s">
        <v>79</v>
      </c>
      <c r="B39" s="20">
        <v>796.24400000000003</v>
      </c>
      <c r="C39" s="20">
        <v>396.61500000000001</v>
      </c>
      <c r="D39" s="20">
        <v>400.63499999999999</v>
      </c>
      <c r="E39" s="20">
        <v>432.79300000000001</v>
      </c>
      <c r="F39" s="20">
        <v>553.68899999999996</v>
      </c>
      <c r="G39" s="20">
        <v>159.797</v>
      </c>
      <c r="H39" s="20">
        <v>266.45100000000002</v>
      </c>
      <c r="I39" s="20">
        <v>429.78300000000002</v>
      </c>
      <c r="J39" s="20">
        <v>581.14</v>
      </c>
      <c r="K39" s="20">
        <v>410.88900000000001</v>
      </c>
      <c r="L39" s="20">
        <v>341.90100000000001</v>
      </c>
      <c r="M39" s="20">
        <v>565.79200000000003</v>
      </c>
      <c r="N39" s="20">
        <v>582.399</v>
      </c>
      <c r="O39" s="20">
        <v>319.65699999999998</v>
      </c>
      <c r="P39" s="20">
        <v>515.96100000000001</v>
      </c>
    </row>
    <row r="40" spans="1:16" x14ac:dyDescent="0.25">
      <c r="A40" s="22" t="s">
        <v>80</v>
      </c>
      <c r="B40" s="20">
        <v>53631.587</v>
      </c>
      <c r="C40" s="20">
        <v>55591.692999999999</v>
      </c>
      <c r="D40" s="20">
        <v>57292.381000000001</v>
      </c>
      <c r="E40" s="20">
        <v>56339.203000000001</v>
      </c>
      <c r="F40" s="20">
        <v>63340.98</v>
      </c>
      <c r="G40" s="20">
        <v>53302.968000000001</v>
      </c>
      <c r="H40" s="20">
        <v>47672.588000000003</v>
      </c>
      <c r="I40" s="20">
        <v>54798.303999999996</v>
      </c>
      <c r="J40" s="20">
        <v>61765.044000000002</v>
      </c>
      <c r="K40" s="20">
        <v>54445.196000000004</v>
      </c>
      <c r="L40" s="20">
        <v>56764.192999999999</v>
      </c>
      <c r="M40" s="20">
        <v>59046.06</v>
      </c>
      <c r="N40" s="20">
        <v>69530.057000000001</v>
      </c>
      <c r="O40" s="20">
        <v>68910.743000000002</v>
      </c>
      <c r="P40" s="20">
        <v>72923.985000000001</v>
      </c>
    </row>
    <row r="41" spans="1:16" x14ac:dyDescent="0.25">
      <c r="A41" s="22" t="s">
        <v>51</v>
      </c>
      <c r="B41" s="20">
        <v>0</v>
      </c>
      <c r="C41" s="20">
        <v>0</v>
      </c>
      <c r="D41" s="20">
        <v>0</v>
      </c>
      <c r="E41" s="20">
        <v>2000</v>
      </c>
      <c r="F41" s="20">
        <v>2000.3520000000001</v>
      </c>
      <c r="G41" s="20">
        <v>2000.2929999999999</v>
      </c>
      <c r="H41" s="20">
        <v>2000.173</v>
      </c>
      <c r="I41" s="20">
        <v>3017.797</v>
      </c>
      <c r="J41" s="20">
        <v>3041.462</v>
      </c>
      <c r="K41" s="20">
        <v>5019.8789999999999</v>
      </c>
      <c r="L41" s="20">
        <v>3049.3510000000001</v>
      </c>
      <c r="M41" s="20">
        <v>605.173</v>
      </c>
      <c r="N41" s="20">
        <v>0</v>
      </c>
      <c r="O41" s="20">
        <v>0</v>
      </c>
      <c r="P41" s="20">
        <v>0</v>
      </c>
    </row>
    <row r="42" spans="1:16" x14ac:dyDescent="0.25">
      <c r="A42" s="22" t="s">
        <v>81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396.50299999999999</v>
      </c>
      <c r="O42" s="20">
        <v>392.43599999999998</v>
      </c>
      <c r="P42" s="20">
        <v>408.08800000000002</v>
      </c>
    </row>
    <row r="43" spans="1:16" x14ac:dyDescent="0.25">
      <c r="A43" s="22" t="s">
        <v>60</v>
      </c>
      <c r="B43" s="20">
        <v>1406.4</v>
      </c>
      <c r="C43" s="20">
        <v>1288.018</v>
      </c>
      <c r="D43" s="20">
        <v>1223.5530000000001</v>
      </c>
      <c r="E43" s="20">
        <v>1196.0650000000001</v>
      </c>
      <c r="F43" s="20">
        <v>1270.232</v>
      </c>
      <c r="G43" s="20">
        <v>1195.9829999999999</v>
      </c>
      <c r="H43" s="20">
        <v>1293.328</v>
      </c>
      <c r="I43" s="20">
        <v>1372.713</v>
      </c>
      <c r="J43" s="20">
        <v>1389.79</v>
      </c>
      <c r="K43" s="20">
        <v>1250.2670000000001</v>
      </c>
      <c r="L43" s="20">
        <v>1240.402</v>
      </c>
      <c r="M43" s="20">
        <v>1335.8040000000001</v>
      </c>
      <c r="N43" s="20">
        <v>783.47699999999998</v>
      </c>
      <c r="O43" s="20">
        <v>794.23599999999999</v>
      </c>
      <c r="P43" s="20">
        <v>601.82100000000003</v>
      </c>
    </row>
    <row r="44" spans="1:16" x14ac:dyDescent="0.25">
      <c r="A44" s="15" t="s">
        <v>82</v>
      </c>
      <c r="B44" s="16">
        <v>57186.167000000001</v>
      </c>
      <c r="C44" s="16">
        <v>59505.856</v>
      </c>
      <c r="D44" s="16">
        <v>61694.838000000003</v>
      </c>
      <c r="E44" s="16">
        <v>63575.622000000003</v>
      </c>
      <c r="F44" s="16">
        <v>68334.326000000001</v>
      </c>
      <c r="G44" s="16">
        <v>60012.779000000002</v>
      </c>
      <c r="H44" s="16">
        <v>53099.411999999997</v>
      </c>
      <c r="I44" s="16">
        <v>59851.103000000003</v>
      </c>
      <c r="J44" s="16">
        <v>67097.517999999996</v>
      </c>
      <c r="K44" s="16">
        <v>61315.305999999997</v>
      </c>
      <c r="L44" s="16">
        <v>64589.964999999997</v>
      </c>
      <c r="M44" s="16">
        <v>61796.161999999997</v>
      </c>
      <c r="N44" s="16">
        <v>74552.987999999998</v>
      </c>
      <c r="O44" s="16">
        <v>73002.138999999996</v>
      </c>
      <c r="P44" s="16">
        <v>78332.346999999994</v>
      </c>
    </row>
    <row r="45" spans="1:16" x14ac:dyDescent="0.25">
      <c r="A45" s="25" t="s">
        <v>83</v>
      </c>
      <c r="B45" s="26"/>
      <c r="C45" s="26"/>
      <c r="D45" s="26"/>
      <c r="E45" s="26"/>
      <c r="F45" s="26"/>
      <c r="G45" s="26"/>
      <c r="H45" s="26"/>
      <c r="I45" s="26"/>
      <c r="J45" s="26"/>
      <c r="K45" s="61"/>
      <c r="L45" s="61"/>
      <c r="M45" s="61"/>
      <c r="N45" s="61"/>
      <c r="O45" s="61"/>
      <c r="P45" s="61"/>
    </row>
    <row r="46" spans="1:16" x14ac:dyDescent="0.25">
      <c r="A46" s="19" t="s">
        <v>75</v>
      </c>
      <c r="B46" s="20">
        <v>6829.3590000000004</v>
      </c>
      <c r="C46" s="20">
        <v>6843.6239999999998</v>
      </c>
      <c r="D46" s="20">
        <v>8226.0329999999994</v>
      </c>
      <c r="E46" s="20">
        <v>8396.0930000000008</v>
      </c>
      <c r="F46" s="20">
        <v>8327.2980000000007</v>
      </c>
      <c r="G46" s="20">
        <v>8908.3580000000002</v>
      </c>
      <c r="H46" s="20">
        <v>9045.3709999999992</v>
      </c>
      <c r="I46" s="20">
        <v>9128.0300000000007</v>
      </c>
      <c r="J46" s="20">
        <v>8903.652</v>
      </c>
      <c r="K46" s="20">
        <v>9154.0930000000008</v>
      </c>
      <c r="L46" s="20">
        <v>5803.375</v>
      </c>
      <c r="M46" s="20">
        <v>6118.4269999999997</v>
      </c>
      <c r="N46" s="20">
        <v>3382.3020000000001</v>
      </c>
      <c r="O46" s="20">
        <v>3376.6640000000002</v>
      </c>
      <c r="P46" s="20">
        <v>3370.9569999999999</v>
      </c>
    </row>
    <row r="47" spans="1:16" x14ac:dyDescent="0.25">
      <c r="A47" s="15" t="s">
        <v>77</v>
      </c>
      <c r="B47" s="16">
        <v>4061.9349999999999</v>
      </c>
      <c r="C47" s="16">
        <v>4120.027</v>
      </c>
      <c r="D47" s="16">
        <v>4056.625</v>
      </c>
      <c r="E47" s="16">
        <v>2066.6179999999999</v>
      </c>
      <c r="F47" s="16">
        <v>2020.115</v>
      </c>
      <c r="G47" s="16">
        <v>1978.6289999999999</v>
      </c>
      <c r="H47" s="16">
        <v>1947.838</v>
      </c>
      <c r="I47" s="16">
        <v>1951.3989999999999</v>
      </c>
      <c r="J47" s="16">
        <v>1923.7070000000001</v>
      </c>
      <c r="K47" s="16">
        <v>1951.9659999999999</v>
      </c>
      <c r="L47" s="16">
        <v>8788.5409999999993</v>
      </c>
      <c r="M47" s="16">
        <v>8888.4709999999995</v>
      </c>
      <c r="N47" s="16">
        <v>2228.8530000000001</v>
      </c>
      <c r="O47" s="16">
        <v>2299.1150000000002</v>
      </c>
      <c r="P47" s="16">
        <v>2335.3560000000002</v>
      </c>
    </row>
    <row r="48" spans="1:16" x14ac:dyDescent="0.25">
      <c r="A48" s="22" t="s">
        <v>84</v>
      </c>
      <c r="B48" s="20">
        <v>115.246</v>
      </c>
      <c r="C48" s="20">
        <v>108.23</v>
      </c>
      <c r="D48" s="20">
        <v>100.176</v>
      </c>
      <c r="E48" s="20">
        <v>101.40600000000001</v>
      </c>
      <c r="F48" s="20">
        <v>70.757000000000005</v>
      </c>
      <c r="G48" s="20">
        <v>68.555999999999997</v>
      </c>
      <c r="H48" s="20">
        <v>56.927</v>
      </c>
      <c r="I48" s="20">
        <v>54.045000000000002</v>
      </c>
      <c r="J48" s="20">
        <v>34.863999999999997</v>
      </c>
      <c r="K48" s="20">
        <v>22.207999999999998</v>
      </c>
      <c r="L48" s="20">
        <v>9.2710000000000008</v>
      </c>
      <c r="M48" s="20">
        <v>7.9180000000000001</v>
      </c>
      <c r="N48" s="20">
        <v>25.963999999999999</v>
      </c>
      <c r="O48" s="20">
        <v>7.8490000000000002</v>
      </c>
      <c r="P48" s="20">
        <v>6.1879999999999997</v>
      </c>
    </row>
    <row r="49" spans="1:16" x14ac:dyDescent="0.25">
      <c r="A49" s="22" t="s">
        <v>85</v>
      </c>
      <c r="B49" s="20">
        <v>1782.1969999999999</v>
      </c>
      <c r="C49" s="20">
        <v>1818.952</v>
      </c>
      <c r="D49" s="20">
        <v>1834.2560000000001</v>
      </c>
      <c r="E49" s="20">
        <v>1850.202</v>
      </c>
      <c r="F49" s="20">
        <v>1830.7470000000001</v>
      </c>
      <c r="G49" s="20">
        <v>1809.78</v>
      </c>
      <c r="H49" s="20">
        <v>1801.5820000000001</v>
      </c>
      <c r="I49" s="20">
        <v>1824.6310000000001</v>
      </c>
      <c r="J49" s="20">
        <v>1838.7190000000001</v>
      </c>
      <c r="K49" s="20">
        <v>1871.1010000000001</v>
      </c>
      <c r="L49" s="20">
        <v>1962.3889999999999</v>
      </c>
      <c r="M49" s="20">
        <v>2033.694</v>
      </c>
      <c r="N49" s="20">
        <v>2158.491</v>
      </c>
      <c r="O49" s="20">
        <v>2244.723</v>
      </c>
      <c r="P49" s="20">
        <v>2277.614</v>
      </c>
    </row>
    <row r="50" spans="1:16" x14ac:dyDescent="0.25">
      <c r="A50" s="22" t="s">
        <v>142</v>
      </c>
      <c r="B50" s="20">
        <v>2000.5070000000001</v>
      </c>
      <c r="C50" s="20">
        <v>2192.846</v>
      </c>
      <c r="D50" s="20">
        <v>2122.1930000000002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6757.451</v>
      </c>
      <c r="M50" s="20">
        <v>6812.18</v>
      </c>
      <c r="N50" s="20">
        <v>0</v>
      </c>
      <c r="O50" s="20">
        <v>0</v>
      </c>
      <c r="P50" s="20">
        <v>0</v>
      </c>
    </row>
    <row r="51" spans="1:16" x14ac:dyDescent="0.25">
      <c r="A51" s="22" t="s">
        <v>86</v>
      </c>
      <c r="B51" s="20">
        <v>0.02</v>
      </c>
      <c r="C51" s="20">
        <v>0</v>
      </c>
      <c r="D51" s="20">
        <v>0</v>
      </c>
      <c r="E51" s="20">
        <v>4.1000000000000002E-2</v>
      </c>
      <c r="F51" s="20">
        <v>5.0999999999999997E-2</v>
      </c>
      <c r="G51" s="20">
        <v>5.3999999999999999E-2</v>
      </c>
      <c r="H51" s="20">
        <v>0.06</v>
      </c>
      <c r="I51" s="20">
        <v>6.9000000000000006E-2</v>
      </c>
      <c r="J51" s="20">
        <v>0.104</v>
      </c>
      <c r="K51" s="20">
        <v>0.17</v>
      </c>
      <c r="L51" s="20">
        <v>0.17</v>
      </c>
      <c r="M51" s="20">
        <v>0.17</v>
      </c>
      <c r="N51" s="20">
        <v>0.17</v>
      </c>
      <c r="O51" s="20">
        <v>0.17</v>
      </c>
      <c r="P51" s="20">
        <v>0.17</v>
      </c>
    </row>
    <row r="52" spans="1:16" x14ac:dyDescent="0.25">
      <c r="A52" s="22" t="s">
        <v>87</v>
      </c>
      <c r="B52" s="20">
        <v>163.965</v>
      </c>
      <c r="C52" s="20">
        <v>0</v>
      </c>
      <c r="D52" s="20">
        <v>0</v>
      </c>
      <c r="E52" s="20">
        <v>114.96899999999999</v>
      </c>
      <c r="F52" s="20">
        <v>118.56</v>
      </c>
      <c r="G52" s="20">
        <v>100.239</v>
      </c>
      <c r="H52" s="20">
        <v>89.269000000000005</v>
      </c>
      <c r="I52" s="20">
        <v>72.653999999999996</v>
      </c>
      <c r="J52" s="20">
        <v>50.02</v>
      </c>
      <c r="K52" s="20">
        <v>58.487000000000002</v>
      </c>
      <c r="L52" s="20">
        <v>59.26</v>
      </c>
      <c r="M52" s="20">
        <v>34.509</v>
      </c>
      <c r="N52" s="20">
        <v>44.228000000000002</v>
      </c>
      <c r="O52" s="20">
        <v>46.372999999999998</v>
      </c>
      <c r="P52" s="20">
        <v>51.384</v>
      </c>
    </row>
    <row r="53" spans="1:16" x14ac:dyDescent="0.25">
      <c r="A53" s="15" t="s">
        <v>88</v>
      </c>
      <c r="B53" s="16">
        <v>10891.294</v>
      </c>
      <c r="C53" s="16">
        <v>10963.651</v>
      </c>
      <c r="D53" s="16">
        <v>12282.657999999999</v>
      </c>
      <c r="E53" s="16">
        <v>10462.710999999999</v>
      </c>
      <c r="F53" s="16">
        <v>10347.413</v>
      </c>
      <c r="G53" s="16">
        <v>10886.986999999999</v>
      </c>
      <c r="H53" s="16">
        <v>10993.209000000001</v>
      </c>
      <c r="I53" s="16">
        <v>11079.429</v>
      </c>
      <c r="J53" s="16">
        <v>10827.359</v>
      </c>
      <c r="K53" s="16">
        <v>11106.058999999999</v>
      </c>
      <c r="L53" s="16">
        <v>14591.915999999999</v>
      </c>
      <c r="M53" s="16">
        <v>15006.897999999999</v>
      </c>
      <c r="N53" s="16">
        <v>5611.1549999999997</v>
      </c>
      <c r="O53" s="16">
        <v>5675.7790000000005</v>
      </c>
      <c r="P53" s="16">
        <v>5706.3130000000001</v>
      </c>
    </row>
    <row r="54" spans="1:16" x14ac:dyDescent="0.25">
      <c r="A54" s="24" t="s">
        <v>52</v>
      </c>
      <c r="B54" s="1"/>
      <c r="C54" s="1"/>
      <c r="D54" s="1"/>
      <c r="E54" s="1"/>
      <c r="F54" s="1"/>
      <c r="G54" s="1"/>
      <c r="H54" s="1"/>
      <c r="I54" s="1"/>
      <c r="J54" s="1"/>
      <c r="K54" s="62"/>
      <c r="L54" s="62"/>
      <c r="M54" s="62"/>
      <c r="N54" s="62"/>
      <c r="O54" s="62"/>
      <c r="P54" s="62"/>
    </row>
    <row r="55" spans="1:16" x14ac:dyDescent="0.25">
      <c r="A55" s="19" t="s">
        <v>89</v>
      </c>
      <c r="B55" s="20">
        <v>5700</v>
      </c>
      <c r="C55" s="20">
        <v>5700</v>
      </c>
      <c r="D55" s="20">
        <v>5700</v>
      </c>
      <c r="E55" s="20">
        <v>5700</v>
      </c>
      <c r="F55" s="20">
        <v>5700</v>
      </c>
      <c r="G55" s="20">
        <v>5700</v>
      </c>
      <c r="H55" s="20">
        <v>5700</v>
      </c>
      <c r="I55" s="20">
        <v>5700</v>
      </c>
      <c r="J55" s="20">
        <v>5700</v>
      </c>
      <c r="K55" s="20">
        <v>5700</v>
      </c>
      <c r="L55" s="20">
        <v>5700</v>
      </c>
      <c r="M55" s="20">
        <v>5700</v>
      </c>
      <c r="N55" s="20">
        <v>5700</v>
      </c>
      <c r="O55" s="20">
        <v>5700</v>
      </c>
      <c r="P55" s="20">
        <v>5700</v>
      </c>
    </row>
    <row r="56" spans="1:16" x14ac:dyDescent="0.25">
      <c r="A56" s="19" t="s">
        <v>90</v>
      </c>
      <c r="B56" s="20">
        <v>71.254999999999995</v>
      </c>
      <c r="C56" s="20">
        <v>74.332999999999998</v>
      </c>
      <c r="D56" s="20">
        <v>79.292000000000002</v>
      </c>
      <c r="E56" s="20">
        <v>74.364000000000004</v>
      </c>
      <c r="F56" s="20">
        <v>65.658000000000001</v>
      </c>
      <c r="G56" s="20">
        <v>61.631999999999998</v>
      </c>
      <c r="H56" s="20">
        <v>65.025000000000006</v>
      </c>
      <c r="I56" s="20">
        <v>64.906999999999996</v>
      </c>
      <c r="J56" s="20">
        <v>67.528999999999996</v>
      </c>
      <c r="K56" s="20">
        <v>65.489999999999995</v>
      </c>
      <c r="L56" s="20">
        <v>68.727999999999994</v>
      </c>
      <c r="M56" s="20">
        <v>71.38</v>
      </c>
      <c r="N56" s="20">
        <v>77.03</v>
      </c>
      <c r="O56" s="20">
        <v>71.436999999999998</v>
      </c>
      <c r="P56" s="20">
        <v>66.733000000000004</v>
      </c>
    </row>
    <row r="57" spans="1:16" x14ac:dyDescent="0.25">
      <c r="A57" s="19" t="s">
        <v>91</v>
      </c>
      <c r="B57" s="20">
        <v>3583.971</v>
      </c>
      <c r="C57" s="20">
        <v>3275.2020000000002</v>
      </c>
      <c r="D57" s="20">
        <v>3346.0880000000002</v>
      </c>
      <c r="E57" s="20">
        <v>3584.0509999999999</v>
      </c>
      <c r="F57" s="20">
        <v>3708.0610000000001</v>
      </c>
      <c r="G57" s="20">
        <v>3818.9540000000002</v>
      </c>
      <c r="H57" s="20">
        <v>3768.9639999999999</v>
      </c>
      <c r="I57" s="20">
        <v>3835.7249999999999</v>
      </c>
      <c r="J57" s="20">
        <v>4031.9059999999999</v>
      </c>
      <c r="K57" s="20">
        <v>4188.018</v>
      </c>
      <c r="L57" s="20">
        <v>4304.7539999999999</v>
      </c>
      <c r="M57" s="20">
        <v>4441.8940000000002</v>
      </c>
      <c r="N57" s="20">
        <v>4542.9889999999996</v>
      </c>
      <c r="O57" s="20">
        <v>4662.4080000000004</v>
      </c>
      <c r="P57" s="20">
        <v>5073.4579999999996</v>
      </c>
    </row>
    <row r="58" spans="1:16" x14ac:dyDescent="0.25">
      <c r="A58" s="19" t="s">
        <v>92</v>
      </c>
      <c r="B58" s="20">
        <v>59.622</v>
      </c>
      <c r="C58" s="20">
        <v>49.128999999999998</v>
      </c>
      <c r="D58" s="20">
        <v>61.853000000000002</v>
      </c>
      <c r="E58" s="20">
        <v>-4.0890000000000004</v>
      </c>
      <c r="F58" s="20">
        <v>12.715999999999999</v>
      </c>
      <c r="G58" s="20">
        <v>-246.50800000000001</v>
      </c>
      <c r="H58" s="20">
        <v>-311.27</v>
      </c>
      <c r="I58" s="20">
        <v>-359.916</v>
      </c>
      <c r="J58" s="20">
        <v>-223.76599999999999</v>
      </c>
      <c r="K58" s="20">
        <v>-359.45699999999999</v>
      </c>
      <c r="L58" s="20">
        <v>-165.23099999999999</v>
      </c>
      <c r="M58" s="20">
        <v>-290.58199999999999</v>
      </c>
      <c r="N58" s="20">
        <v>-330.85199999999998</v>
      </c>
      <c r="O58" s="20">
        <v>-177.017</v>
      </c>
      <c r="P58" s="20">
        <v>-167.88900000000001</v>
      </c>
    </row>
    <row r="59" spans="1:16" x14ac:dyDescent="0.25">
      <c r="A59" s="19" t="s">
        <v>93</v>
      </c>
      <c r="B59" s="20">
        <v>-50.578000000000003</v>
      </c>
      <c r="C59" s="20">
        <v>-58.533999999999999</v>
      </c>
      <c r="D59" s="20">
        <v>-55.201000000000001</v>
      </c>
      <c r="E59" s="20">
        <v>-56.372</v>
      </c>
      <c r="F59" s="20">
        <v>-56.198</v>
      </c>
      <c r="G59" s="20">
        <v>-76.831999999999994</v>
      </c>
      <c r="H59" s="20">
        <v>-76.804000000000002</v>
      </c>
      <c r="I59" s="20">
        <v>-84.814999999999998</v>
      </c>
      <c r="J59" s="20">
        <v>-84.814999999999998</v>
      </c>
      <c r="K59" s="20">
        <v>-77.111999999999995</v>
      </c>
      <c r="L59" s="20">
        <v>-100.968</v>
      </c>
      <c r="M59" s="20">
        <v>-98.578000000000003</v>
      </c>
      <c r="N59" s="20">
        <v>-98.578000000000003</v>
      </c>
      <c r="O59" s="20">
        <v>-86.451999999999998</v>
      </c>
      <c r="P59" s="20">
        <v>-122.309</v>
      </c>
    </row>
    <row r="60" spans="1:16" x14ac:dyDescent="0.25">
      <c r="A60" s="19" t="s">
        <v>94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6" x14ac:dyDescent="0.25">
      <c r="A61" s="19" t="s">
        <v>95</v>
      </c>
      <c r="B61" s="20">
        <v>9364.27</v>
      </c>
      <c r="C61" s="20">
        <v>9040.1299999999992</v>
      </c>
      <c r="D61" s="20">
        <v>9132.0319999999992</v>
      </c>
      <c r="E61" s="20">
        <v>9297.9539999999997</v>
      </c>
      <c r="F61" s="20">
        <v>9430.2369999999992</v>
      </c>
      <c r="G61" s="20">
        <v>9257.2459999999992</v>
      </c>
      <c r="H61" s="20">
        <v>9145.9150000000009</v>
      </c>
      <c r="I61" s="20">
        <v>9155.9009999999998</v>
      </c>
      <c r="J61" s="20">
        <v>9490.8539999999994</v>
      </c>
      <c r="K61" s="20">
        <v>9516.9390000000003</v>
      </c>
      <c r="L61" s="20">
        <v>9807.2829999999994</v>
      </c>
      <c r="M61" s="20">
        <v>9824.1139999999996</v>
      </c>
      <c r="N61" s="20">
        <v>9890.5889999999999</v>
      </c>
      <c r="O61" s="20">
        <v>10170.376</v>
      </c>
      <c r="P61" s="20">
        <v>10549.993</v>
      </c>
    </row>
    <row r="62" spans="1:16" x14ac:dyDescent="0.25">
      <c r="A62" s="19" t="s">
        <v>96</v>
      </c>
      <c r="B62" s="20">
        <v>3666.0039999999999</v>
      </c>
      <c r="C62" s="20">
        <v>3656.7020000000002</v>
      </c>
      <c r="D62" s="20">
        <v>3659.1</v>
      </c>
      <c r="E62" s="20">
        <v>3658.45</v>
      </c>
      <c r="F62" s="20">
        <v>3672.3429999999998</v>
      </c>
      <c r="G62" s="20">
        <v>3650.8209999999999</v>
      </c>
      <c r="H62" s="20">
        <v>3652.7919999999999</v>
      </c>
      <c r="I62" s="20">
        <v>3645.884</v>
      </c>
      <c r="J62" s="20">
        <v>3114.8580000000002</v>
      </c>
      <c r="K62" s="20">
        <v>3122.096</v>
      </c>
      <c r="L62" s="20">
        <v>3098.0720000000001</v>
      </c>
      <c r="M62" s="20">
        <v>3081.627</v>
      </c>
      <c r="N62" s="20">
        <v>10367.903</v>
      </c>
      <c r="O62" s="20">
        <v>10431.216</v>
      </c>
      <c r="P62" s="20">
        <v>10389.08</v>
      </c>
    </row>
    <row r="63" spans="1:16" x14ac:dyDescent="0.25">
      <c r="A63" s="15" t="s">
        <v>97</v>
      </c>
      <c r="B63" s="16">
        <v>13030.273999999999</v>
      </c>
      <c r="C63" s="16">
        <v>12696.832</v>
      </c>
      <c r="D63" s="16">
        <v>12791.132</v>
      </c>
      <c r="E63" s="16">
        <v>12956.404</v>
      </c>
      <c r="F63" s="16">
        <v>13102.58</v>
      </c>
      <c r="G63" s="16">
        <v>12908.066999999999</v>
      </c>
      <c r="H63" s="16">
        <v>12798.707</v>
      </c>
      <c r="I63" s="16">
        <v>12801.785</v>
      </c>
      <c r="J63" s="16">
        <v>12605.712</v>
      </c>
      <c r="K63" s="16">
        <v>12639.035</v>
      </c>
      <c r="L63" s="16">
        <v>12905.355</v>
      </c>
      <c r="M63" s="16">
        <v>12905.741</v>
      </c>
      <c r="N63" s="16">
        <v>20258.491999999998</v>
      </c>
      <c r="O63" s="16">
        <v>20601.592000000001</v>
      </c>
      <c r="P63" s="16">
        <v>20939.073</v>
      </c>
    </row>
    <row r="64" spans="1:16" x14ac:dyDescent="0.25">
      <c r="A64" s="15" t="s">
        <v>98</v>
      </c>
      <c r="B64" s="16">
        <v>81107.735000000001</v>
      </c>
      <c r="C64" s="16">
        <v>83166.339000000007</v>
      </c>
      <c r="D64" s="16">
        <v>86768.627999999997</v>
      </c>
      <c r="E64" s="16">
        <v>86994.736999999994</v>
      </c>
      <c r="F64" s="16">
        <v>91784.319000000003</v>
      </c>
      <c r="G64" s="16">
        <v>83807.832999999999</v>
      </c>
      <c r="H64" s="16">
        <v>76891.327999999994</v>
      </c>
      <c r="I64" s="16">
        <v>83732.316999999995</v>
      </c>
      <c r="J64" s="16">
        <v>90530.589000000007</v>
      </c>
      <c r="K64" s="16">
        <v>85060.4</v>
      </c>
      <c r="L64" s="16">
        <v>92087.236000000004</v>
      </c>
      <c r="M64" s="16">
        <v>89708.801000000007</v>
      </c>
      <c r="N64" s="16">
        <v>100422.63499999999</v>
      </c>
      <c r="O64" s="16">
        <v>99279.51</v>
      </c>
      <c r="P64" s="16">
        <v>104977.73299999999</v>
      </c>
    </row>
    <row r="66" spans="1:1" x14ac:dyDescent="0.25">
      <c r="A66" s="39" t="s">
        <v>139</v>
      </c>
    </row>
  </sheetData>
  <phoneticPr fontId="22" type="noConversion"/>
  <hyperlinks>
    <hyperlink ref="A1" location="Home!A1" display="Home" xr:uid="{00000000-0004-0000-03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>
    <tabColor rgb="FF00B0F0"/>
  </sheetPr>
  <dimension ref="A1:S42"/>
  <sheetViews>
    <sheetView showGridLines="0" zoomScaleNormal="100" workbookViewId="0">
      <pane xSplit="1" ySplit="5" topLeftCell="B15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5" x14ac:dyDescent="0.25"/>
  <cols>
    <col min="1" max="1" width="45.7109375" customWidth="1"/>
    <col min="2" max="17" width="5.7109375" customWidth="1"/>
    <col min="18" max="18" width="5.140625" bestFit="1" customWidth="1"/>
    <col min="19" max="19" width="5.7109375" customWidth="1"/>
  </cols>
  <sheetData>
    <row r="1" spans="1:19" ht="37.5" customHeight="1" x14ac:dyDescent="0.25">
      <c r="A1" s="35" t="s">
        <v>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9" ht="14.45" hidden="1" customHeight="1" x14ac:dyDescent="0.3">
      <c r="A3" s="4" t="s">
        <v>135</v>
      </c>
      <c r="B3" s="3"/>
      <c r="C3" s="3"/>
      <c r="D3" s="3"/>
      <c r="E3" s="1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ht="14.45" hidden="1" customHeight="1" x14ac:dyDescent="0.3">
      <c r="A4" s="3"/>
      <c r="B4" s="14"/>
      <c r="C4" s="14"/>
      <c r="D4" s="14"/>
      <c r="E4" s="14"/>
      <c r="F4" s="7"/>
      <c r="G4" s="7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9" ht="14.45" customHeight="1" x14ac:dyDescent="0.25">
      <c r="A5" s="21" t="s">
        <v>195</v>
      </c>
      <c r="B5" s="5" t="s">
        <v>28</v>
      </c>
      <c r="C5" s="5" t="s">
        <v>29</v>
      </c>
      <c r="D5" s="5" t="s">
        <v>30</v>
      </c>
      <c r="E5" s="5" t="s">
        <v>31</v>
      </c>
      <c r="F5" s="5" t="s">
        <v>127</v>
      </c>
      <c r="G5" s="5" t="s">
        <v>128</v>
      </c>
      <c r="H5" s="5" t="s">
        <v>129</v>
      </c>
      <c r="I5" s="5" t="s">
        <v>130</v>
      </c>
      <c r="J5" s="5" t="s">
        <v>151</v>
      </c>
      <c r="K5" s="5" t="s">
        <v>37</v>
      </c>
      <c r="L5" s="5" t="s">
        <v>38</v>
      </c>
      <c r="M5" s="5" t="s">
        <v>39</v>
      </c>
      <c r="N5" s="5" t="s">
        <v>40</v>
      </c>
      <c r="O5" s="5" t="s">
        <v>143</v>
      </c>
      <c r="P5" s="5" t="s">
        <v>144</v>
      </c>
      <c r="Q5" s="5" t="s">
        <v>160</v>
      </c>
      <c r="R5" s="51" t="s">
        <v>165</v>
      </c>
      <c r="S5" s="51" t="s">
        <v>176</v>
      </c>
    </row>
    <row r="6" spans="1:19" x14ac:dyDescent="0.25">
      <c r="A6" s="12" t="s">
        <v>99</v>
      </c>
      <c r="B6" s="13">
        <v>3125.01386029896</v>
      </c>
      <c r="C6" s="13">
        <v>3220.9</v>
      </c>
      <c r="D6" s="13">
        <v>3256.7</v>
      </c>
      <c r="E6" s="13">
        <v>3304.9</v>
      </c>
      <c r="F6" s="13">
        <v>3062.5</v>
      </c>
      <c r="G6" s="13">
        <v>3080.8</v>
      </c>
      <c r="H6" s="13">
        <v>3081.2</v>
      </c>
      <c r="I6" s="13">
        <v>3279.9</v>
      </c>
      <c r="J6" s="13">
        <v>3112.2</v>
      </c>
      <c r="K6" s="13">
        <v>2675.5</v>
      </c>
      <c r="L6" s="13">
        <v>3155.5</v>
      </c>
      <c r="M6" s="13">
        <v>3330.3</v>
      </c>
      <c r="N6" s="13">
        <v>3045.4</v>
      </c>
      <c r="O6" s="13">
        <v>3152.9</v>
      </c>
      <c r="P6" s="13">
        <v>3386.3</v>
      </c>
      <c r="Q6" s="13">
        <v>3540.5</v>
      </c>
      <c r="R6" s="13">
        <v>3117.7</v>
      </c>
      <c r="S6" s="13">
        <v>2898.4</v>
      </c>
    </row>
    <row r="7" spans="1:19" x14ac:dyDescent="0.25">
      <c r="A7" s="8" t="s">
        <v>100</v>
      </c>
      <c r="B7" s="9">
        <v>-340.32976537726699</v>
      </c>
      <c r="C7" s="9">
        <v>-293.60000000000002</v>
      </c>
      <c r="D7" s="9">
        <v>-294.39999999999998</v>
      </c>
      <c r="E7" s="9">
        <v>-293.3</v>
      </c>
      <c r="F7" s="9">
        <v>-288.39999999999998</v>
      </c>
      <c r="G7" s="9">
        <v>-279.7</v>
      </c>
      <c r="H7" s="9">
        <v>-280.2</v>
      </c>
      <c r="I7" s="9">
        <v>-302.3</v>
      </c>
      <c r="J7" s="9">
        <v>-281.3</v>
      </c>
      <c r="K7" s="9">
        <v>-225.4</v>
      </c>
      <c r="L7" s="9">
        <v>-273.09999999999997</v>
      </c>
      <c r="M7" s="9">
        <v>-307.60000000000002</v>
      </c>
      <c r="N7" s="9">
        <v>-322.8</v>
      </c>
      <c r="O7" s="9">
        <v>-341.1</v>
      </c>
      <c r="P7" s="9">
        <v>-376.8</v>
      </c>
      <c r="Q7" s="9">
        <v>-399</v>
      </c>
      <c r="R7" s="9">
        <v>-355.5</v>
      </c>
      <c r="S7" s="9">
        <v>-358.2</v>
      </c>
    </row>
    <row r="8" spans="1:19" x14ac:dyDescent="0.25">
      <c r="A8" s="12" t="s">
        <v>101</v>
      </c>
      <c r="B8" s="13">
        <v>2784.684094921693</v>
      </c>
      <c r="C8" s="13">
        <v>2927.3</v>
      </c>
      <c r="D8" s="13">
        <v>2962.2999999999997</v>
      </c>
      <c r="E8" s="13">
        <v>3011.6</v>
      </c>
      <c r="F8" s="13">
        <v>2774.1</v>
      </c>
      <c r="G8" s="13">
        <v>2801.1000000000004</v>
      </c>
      <c r="H8" s="13">
        <v>2801</v>
      </c>
      <c r="I8" s="13">
        <v>2977.6</v>
      </c>
      <c r="J8" s="13">
        <v>2830.8999999999996</v>
      </c>
      <c r="K8" s="13">
        <v>2450.1</v>
      </c>
      <c r="L8" s="13">
        <v>2882.4</v>
      </c>
      <c r="M8" s="13">
        <v>3022.7000000000003</v>
      </c>
      <c r="N8" s="13">
        <v>2722.6</v>
      </c>
      <c r="O8" s="13">
        <v>2811.8</v>
      </c>
      <c r="P8" s="13">
        <v>3009.5</v>
      </c>
      <c r="Q8" s="13">
        <v>3141.5</v>
      </c>
      <c r="R8" s="13">
        <v>2762.2</v>
      </c>
      <c r="S8" s="13">
        <v>2540.2000000000003</v>
      </c>
    </row>
    <row r="9" spans="1:19" x14ac:dyDescent="0.25">
      <c r="A9" s="15" t="s">
        <v>102</v>
      </c>
      <c r="B9" s="16">
        <v>-1434.32770896118</v>
      </c>
      <c r="C9" s="16">
        <v>-1568.4</v>
      </c>
      <c r="D9" s="16">
        <v>-1611.7</v>
      </c>
      <c r="E9" s="16">
        <v>-1628.2</v>
      </c>
      <c r="F9" s="16">
        <v>-1676.3</v>
      </c>
      <c r="G9" s="16">
        <v>-1735.4</v>
      </c>
      <c r="H9" s="16">
        <v>-1842.1</v>
      </c>
      <c r="I9" s="16">
        <v>-2018.6</v>
      </c>
      <c r="J9" s="16">
        <v>-2057.6</v>
      </c>
      <c r="K9" s="16">
        <v>-1902.4</v>
      </c>
      <c r="L9" s="16">
        <f t="shared" ref="L9:M9" si="0">L10+L11</f>
        <v>-2073.8000000000002</v>
      </c>
      <c r="M9" s="16">
        <f t="shared" si="0"/>
        <v>-2037.3000000000002</v>
      </c>
      <c r="N9" s="16">
        <v>-2030.2</v>
      </c>
      <c r="O9" s="16">
        <f>O10+O11</f>
        <v>-2003.3</v>
      </c>
      <c r="P9" s="16">
        <f>P10+P11</f>
        <v>-2141.6</v>
      </c>
      <c r="Q9" s="16">
        <f>Q10+Q11</f>
        <v>-2112.1</v>
      </c>
      <c r="R9" s="16">
        <f>SUM(R10:R11)</f>
        <v>-1848.3</v>
      </c>
      <c r="S9" s="16">
        <f>SUM(S10:S11)</f>
        <v>-1465.5</v>
      </c>
    </row>
    <row r="10" spans="1:19" x14ac:dyDescent="0.25">
      <c r="A10" s="17" t="s">
        <v>103</v>
      </c>
      <c r="B10" s="9">
        <v>-1215.9128256990459</v>
      </c>
      <c r="C10" s="9">
        <v>-1352.4</v>
      </c>
      <c r="D10" s="9">
        <v>-1392.9</v>
      </c>
      <c r="E10" s="9">
        <v>-1409</v>
      </c>
      <c r="F10" s="9">
        <v>-1463.7</v>
      </c>
      <c r="G10" s="9">
        <v>-1500.5</v>
      </c>
      <c r="H10" s="9">
        <v>-1580</v>
      </c>
      <c r="I10" s="9">
        <v>-1728</v>
      </c>
      <c r="J10" s="9">
        <v>-1757.6</v>
      </c>
      <c r="K10" s="9">
        <v>-1601.3</v>
      </c>
      <c r="L10" s="9">
        <v>-1784.2</v>
      </c>
      <c r="M10" s="9">
        <v>-1751.7</v>
      </c>
      <c r="N10" s="9">
        <v>-1751.9</v>
      </c>
      <c r="O10" s="9">
        <v>-1753</v>
      </c>
      <c r="P10" s="9">
        <v>-1874.3</v>
      </c>
      <c r="Q10" s="9">
        <v>-1844.9</v>
      </c>
      <c r="R10" s="9">
        <v>-1587.8</v>
      </c>
      <c r="S10" s="9">
        <v>-1227.8</v>
      </c>
    </row>
    <row r="11" spans="1:19" x14ac:dyDescent="0.25">
      <c r="A11" s="17" t="s">
        <v>104</v>
      </c>
      <c r="B11" s="9">
        <v>-218.414883262134</v>
      </c>
      <c r="C11" s="9">
        <v>-216</v>
      </c>
      <c r="D11" s="9">
        <v>-218.8</v>
      </c>
      <c r="E11" s="9">
        <v>-219.2</v>
      </c>
      <c r="F11" s="9">
        <v>-212.6</v>
      </c>
      <c r="G11" s="9">
        <v>-234.9</v>
      </c>
      <c r="H11" s="9">
        <v>-262.10000000000002</v>
      </c>
      <c r="I11" s="9">
        <v>-290.60000000000002</v>
      </c>
      <c r="J11" s="9">
        <v>-300</v>
      </c>
      <c r="K11" s="9">
        <v>-301.10000000000002</v>
      </c>
      <c r="L11" s="9">
        <v>-289.60000000000002</v>
      </c>
      <c r="M11" s="9">
        <v>-285.60000000000002</v>
      </c>
      <c r="N11" s="9">
        <v>-278.3</v>
      </c>
      <c r="O11" s="9">
        <v>-250.3</v>
      </c>
      <c r="P11" s="9">
        <v>-267.3</v>
      </c>
      <c r="Q11" s="9">
        <v>-267.2</v>
      </c>
      <c r="R11" s="9">
        <v>-260.5</v>
      </c>
      <c r="S11" s="9">
        <v>-237.70000000000002</v>
      </c>
    </row>
    <row r="12" spans="1:19" x14ac:dyDescent="0.25">
      <c r="A12" s="12" t="s">
        <v>105</v>
      </c>
      <c r="B12" s="13">
        <v>1350.3563859605131</v>
      </c>
      <c r="C12" s="13">
        <v>1358.9</v>
      </c>
      <c r="D12" s="13">
        <v>1350.5999999999997</v>
      </c>
      <c r="E12" s="13">
        <v>1383.3999999999999</v>
      </c>
      <c r="F12" s="13">
        <v>1097.8</v>
      </c>
      <c r="G12" s="13">
        <v>1065.7000000000003</v>
      </c>
      <c r="H12" s="13">
        <v>958.9</v>
      </c>
      <c r="I12" s="13">
        <v>958.99999999999989</v>
      </c>
      <c r="J12" s="13">
        <v>773.29999999999973</v>
      </c>
      <c r="K12" s="13">
        <v>547.79999999999995</v>
      </c>
      <c r="L12" s="13">
        <v>808.6</v>
      </c>
      <c r="M12" s="13">
        <v>985.4000000000002</v>
      </c>
      <c r="N12" s="13">
        <v>692.39999999999986</v>
      </c>
      <c r="O12" s="13">
        <v>808.5</v>
      </c>
      <c r="P12" s="13">
        <v>867.9</v>
      </c>
      <c r="Q12" s="13">
        <v>1029.4000000000001</v>
      </c>
      <c r="R12" s="13">
        <f>R8+R9</f>
        <v>913.89999999999986</v>
      </c>
      <c r="S12" s="13">
        <f>S8+S9</f>
        <v>1074.7000000000003</v>
      </c>
    </row>
    <row r="13" spans="1:19" x14ac:dyDescent="0.25">
      <c r="A13" s="15" t="s">
        <v>106</v>
      </c>
      <c r="B13" s="16">
        <v>-333.56580208392114</v>
      </c>
      <c r="C13" s="16">
        <v>-428.30000000000007</v>
      </c>
      <c r="D13" s="16">
        <v>-416.3</v>
      </c>
      <c r="E13" s="16">
        <v>-509.29999999999995</v>
      </c>
      <c r="F13" s="16">
        <v>-484</v>
      </c>
      <c r="G13" s="16">
        <v>-524.9</v>
      </c>
      <c r="H13" s="16">
        <v>-500.1</v>
      </c>
      <c r="I13" s="16">
        <v>-589.6</v>
      </c>
      <c r="J13" s="16">
        <v>-500.6</v>
      </c>
      <c r="K13" s="16">
        <v>-611.20000000000005</v>
      </c>
      <c r="L13" s="16">
        <v>-616.29999999999995</v>
      </c>
      <c r="M13" s="16">
        <v>-503.20000000000005</v>
      </c>
      <c r="N13" s="16">
        <f t="shared" ref="N13:S13" si="1">SUM(N14:N17)</f>
        <v>-357.8</v>
      </c>
      <c r="O13" s="16">
        <f t="shared" si="1"/>
        <v>-478</v>
      </c>
      <c r="P13" s="16">
        <f t="shared" si="1"/>
        <v>-442.40000000000003</v>
      </c>
      <c r="Q13" s="16">
        <f t="shared" si="1"/>
        <v>-507.09999999999997</v>
      </c>
      <c r="R13" s="16">
        <f t="shared" si="1"/>
        <v>-462.9</v>
      </c>
      <c r="S13" s="16">
        <f t="shared" si="1"/>
        <v>-129.19999999999999</v>
      </c>
    </row>
    <row r="14" spans="1:19" x14ac:dyDescent="0.25">
      <c r="A14" s="17" t="s">
        <v>107</v>
      </c>
      <c r="B14" s="9">
        <v>-126.2172466020333</v>
      </c>
      <c r="C14" s="9">
        <v>-142.4</v>
      </c>
      <c r="D14" s="9">
        <v>-139.30000000000001</v>
      </c>
      <c r="E14" s="9">
        <v>-163.69999999999999</v>
      </c>
      <c r="F14" s="9">
        <v>-187</v>
      </c>
      <c r="G14" s="9">
        <v>-181.8</v>
      </c>
      <c r="H14" s="9">
        <v>-182.1</v>
      </c>
      <c r="I14" s="9">
        <v>-165.9</v>
      </c>
      <c r="J14" s="9">
        <v>-194.6</v>
      </c>
      <c r="K14" s="9">
        <v>-180.5</v>
      </c>
      <c r="L14" s="9">
        <v>-206.3</v>
      </c>
      <c r="M14" s="9">
        <v>-191.1</v>
      </c>
      <c r="N14" s="9">
        <v>-208.8</v>
      </c>
      <c r="O14" s="9">
        <v>-214.4</v>
      </c>
      <c r="P14" s="9">
        <v>-211.8</v>
      </c>
      <c r="Q14" s="9">
        <v>-250.1</v>
      </c>
      <c r="R14" s="9">
        <v>-246.2</v>
      </c>
      <c r="S14" s="9">
        <v>-233.9</v>
      </c>
    </row>
    <row r="15" spans="1:19" x14ac:dyDescent="0.25">
      <c r="A15" s="17" t="s">
        <v>108</v>
      </c>
      <c r="B15" s="9">
        <v>-113.22252389029003</v>
      </c>
      <c r="C15" s="9">
        <v>-61.5</v>
      </c>
      <c r="D15" s="9">
        <v>-60.2</v>
      </c>
      <c r="E15" s="9">
        <v>-89.8</v>
      </c>
      <c r="F15" s="9">
        <v>-78.099999999999994</v>
      </c>
      <c r="G15" s="9">
        <v>-87.2</v>
      </c>
      <c r="H15" s="9">
        <v>-88</v>
      </c>
      <c r="I15" s="9">
        <v>-107.4</v>
      </c>
      <c r="J15" s="9">
        <v>-96.3</v>
      </c>
      <c r="K15" s="9">
        <v>-126.1</v>
      </c>
      <c r="L15" s="9">
        <v>-122.1</v>
      </c>
      <c r="M15" s="9">
        <v>-113</v>
      </c>
      <c r="N15" s="9">
        <v>-80.100000000000009</v>
      </c>
      <c r="O15" s="9">
        <v>-79.8</v>
      </c>
      <c r="P15" s="9">
        <v>-90.5</v>
      </c>
      <c r="Q15" s="9">
        <v>-101.3</v>
      </c>
      <c r="R15" s="9">
        <v>-96.7</v>
      </c>
      <c r="S15" s="9">
        <v>-78.3</v>
      </c>
    </row>
    <row r="16" spans="1:19" x14ac:dyDescent="0.25">
      <c r="A16" s="17" t="s">
        <v>109</v>
      </c>
      <c r="B16" s="9">
        <v>-31.547507142189318</v>
      </c>
      <c r="C16" s="9">
        <v>-158.30000000000001</v>
      </c>
      <c r="D16" s="9">
        <v>-138.30000000000001</v>
      </c>
      <c r="E16" s="9">
        <v>-140.4</v>
      </c>
      <c r="F16" s="9">
        <v>-96</v>
      </c>
      <c r="G16" s="9">
        <v>-154.80000000000001</v>
      </c>
      <c r="H16" s="9">
        <v>-122.7</v>
      </c>
      <c r="I16" s="9">
        <v>-171.4</v>
      </c>
      <c r="J16" s="9">
        <v>-91.7</v>
      </c>
      <c r="K16" s="9">
        <v>-111.1</v>
      </c>
      <c r="L16" s="9">
        <v>-91.4</v>
      </c>
      <c r="M16" s="9">
        <v>-79.2</v>
      </c>
      <c r="N16" s="9">
        <v>-61.2</v>
      </c>
      <c r="O16" s="9">
        <v>-62.1</v>
      </c>
      <c r="P16" s="9">
        <v>-59.3</v>
      </c>
      <c r="Q16" s="9">
        <v>-52.7</v>
      </c>
      <c r="R16" s="9">
        <v>-65.599999999999994</v>
      </c>
      <c r="S16" s="9">
        <v>-25.3</v>
      </c>
    </row>
    <row r="17" spans="1:19" x14ac:dyDescent="0.25">
      <c r="A17" s="17" t="s">
        <v>110</v>
      </c>
      <c r="B17" s="9">
        <v>-62.578524449408484</v>
      </c>
      <c r="C17" s="9">
        <v>-66.099999999999994</v>
      </c>
      <c r="D17" s="9">
        <v>-78.5</v>
      </c>
      <c r="E17" s="9">
        <v>-115.39999999999999</v>
      </c>
      <c r="F17" s="9">
        <v>-122.9</v>
      </c>
      <c r="G17" s="9">
        <v>-101.1</v>
      </c>
      <c r="H17" s="9">
        <v>-107.3</v>
      </c>
      <c r="I17" s="9">
        <v>-144.9</v>
      </c>
      <c r="J17" s="9">
        <v>-118</v>
      </c>
      <c r="K17" s="9">
        <v>-193.5</v>
      </c>
      <c r="L17" s="9">
        <v>-196.5</v>
      </c>
      <c r="M17" s="9">
        <v>-119.9</v>
      </c>
      <c r="N17" s="9">
        <v>-7.7</v>
      </c>
      <c r="O17" s="9">
        <v>-121.7</v>
      </c>
      <c r="P17" s="9">
        <v>-80.8</v>
      </c>
      <c r="Q17" s="9">
        <v>-103</v>
      </c>
      <c r="R17" s="9">
        <v>-54.4</v>
      </c>
      <c r="S17" s="9">
        <v>208.3</v>
      </c>
    </row>
    <row r="18" spans="1:19" x14ac:dyDescent="0.25">
      <c r="A18" s="8" t="s">
        <v>104</v>
      </c>
      <c r="B18" s="9">
        <v>-20.368962476966285</v>
      </c>
      <c r="C18" s="9">
        <v>-20.9</v>
      </c>
      <c r="D18" s="9">
        <v>-21.6</v>
      </c>
      <c r="E18" s="9">
        <v>-22.7</v>
      </c>
      <c r="F18" s="9">
        <v>-23.1</v>
      </c>
      <c r="G18" s="9">
        <v>-23.5</v>
      </c>
      <c r="H18" s="9">
        <v>-21.5</v>
      </c>
      <c r="I18" s="9">
        <v>-17.100000000000001</v>
      </c>
      <c r="J18" s="9">
        <v>-17.100000000000001</v>
      </c>
      <c r="K18" s="9">
        <v>-13.8</v>
      </c>
      <c r="L18" s="9">
        <v>-10.8</v>
      </c>
      <c r="M18" s="9">
        <v>-10.5</v>
      </c>
      <c r="N18" s="9">
        <v>-9.3000000000000007</v>
      </c>
      <c r="O18" s="9">
        <v>-10.4</v>
      </c>
      <c r="P18" s="9">
        <v>-11.2</v>
      </c>
      <c r="Q18" s="9">
        <v>-6.7</v>
      </c>
      <c r="R18" s="9">
        <v>-4.7</v>
      </c>
      <c r="S18" s="9">
        <v>-2.4</v>
      </c>
    </row>
    <row r="19" spans="1:19" x14ac:dyDescent="0.25">
      <c r="A19" s="8" t="s">
        <v>111</v>
      </c>
      <c r="B19" s="9">
        <v>7.54583339399999</v>
      </c>
      <c r="C19" s="9">
        <v>0.6</v>
      </c>
      <c r="D19" s="9">
        <v>-0.1</v>
      </c>
      <c r="E19" s="9">
        <v>1.2</v>
      </c>
      <c r="F19" s="9">
        <v>2</v>
      </c>
      <c r="G19" s="9">
        <v>2.2999999999999998</v>
      </c>
      <c r="H19" s="9">
        <v>2.8</v>
      </c>
      <c r="I19" s="9">
        <v>2.1</v>
      </c>
      <c r="J19" s="9">
        <v>1.1000000000000001</v>
      </c>
      <c r="K19" s="9">
        <v>-1.5</v>
      </c>
      <c r="L19" s="9">
        <v>-1.8</v>
      </c>
      <c r="M19" s="9">
        <v>0.4</v>
      </c>
      <c r="N19" s="9">
        <v>0.7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</row>
    <row r="20" spans="1:19" x14ac:dyDescent="0.25">
      <c r="A20" s="10" t="s">
        <v>112</v>
      </c>
      <c r="B20" s="11">
        <v>-1788.2624735220675</v>
      </c>
      <c r="C20" s="11">
        <v>-2017.6000000000004</v>
      </c>
      <c r="D20" s="11">
        <v>-2049.6</v>
      </c>
      <c r="E20" s="11">
        <v>-2160.1999999999998</v>
      </c>
      <c r="F20" s="11">
        <v>-2183.4</v>
      </c>
      <c r="G20" s="11">
        <v>-2283.8000000000002</v>
      </c>
      <c r="H20" s="11">
        <v>-2363.6999999999998</v>
      </c>
      <c r="I20" s="11">
        <v>-2625.2999999999997</v>
      </c>
      <c r="J20" s="11">
        <v>-2575.3000000000002</v>
      </c>
      <c r="K20" s="11">
        <v>-2527.4000000000005</v>
      </c>
      <c r="L20" s="11">
        <f>L13+L18+L9</f>
        <v>-2700.9</v>
      </c>
      <c r="M20" s="11">
        <f>M13+M18+M9</f>
        <v>-2551</v>
      </c>
      <c r="N20" s="11">
        <v>-2397.3000000000002</v>
      </c>
      <c r="O20" s="11">
        <f>O13+O18+O9</f>
        <v>-2491.6999999999998</v>
      </c>
      <c r="P20" s="11">
        <f>P13+P18+P9</f>
        <v>-2595.1999999999998</v>
      </c>
      <c r="Q20" s="11">
        <f>Q13+Q18+Q9</f>
        <v>-2625.8999999999996</v>
      </c>
      <c r="R20" s="11">
        <f>R13+R18+R9</f>
        <v>-2315.9</v>
      </c>
      <c r="S20" s="11">
        <f>S13+S18+S9</f>
        <v>-1597.1</v>
      </c>
    </row>
    <row r="21" spans="1:19" x14ac:dyDescent="0.25">
      <c r="A21" s="12" t="s">
        <v>113</v>
      </c>
      <c r="B21" s="13">
        <f t="shared" ref="B21:J21" si="2">B8+B20+B19</f>
        <v>1003.9674547936255</v>
      </c>
      <c r="C21" s="13">
        <f t="shared" si="2"/>
        <v>910.29999999999984</v>
      </c>
      <c r="D21" s="13">
        <f t="shared" si="2"/>
        <v>912.5999999999998</v>
      </c>
      <c r="E21" s="13">
        <f t="shared" si="2"/>
        <v>852.60000000000014</v>
      </c>
      <c r="F21" s="13">
        <f t="shared" si="2"/>
        <v>592.69999999999982</v>
      </c>
      <c r="G21" s="13">
        <f t="shared" si="2"/>
        <v>519.60000000000014</v>
      </c>
      <c r="H21" s="13">
        <f t="shared" si="2"/>
        <v>440.10000000000019</v>
      </c>
      <c r="I21" s="13">
        <f t="shared" si="2"/>
        <v>354.4000000000002</v>
      </c>
      <c r="J21" s="13">
        <f t="shared" si="2"/>
        <v>256.69999999999948</v>
      </c>
      <c r="K21" s="13">
        <f t="shared" ref="K21:S21" si="3">K8+K20+K19</f>
        <v>-78.800000000000637</v>
      </c>
      <c r="L21" s="13">
        <f t="shared" si="3"/>
        <v>179.7</v>
      </c>
      <c r="M21" s="13">
        <f t="shared" si="3"/>
        <v>472.10000000000025</v>
      </c>
      <c r="N21" s="13">
        <f t="shared" si="3"/>
        <v>325.99999999999972</v>
      </c>
      <c r="O21" s="13">
        <f t="shared" si="3"/>
        <v>320.10000000000036</v>
      </c>
      <c r="P21" s="13">
        <f t="shared" si="3"/>
        <v>414.30000000000018</v>
      </c>
      <c r="Q21" s="13">
        <f t="shared" si="3"/>
        <v>515.60000000000036</v>
      </c>
      <c r="R21" s="13">
        <f t="shared" si="3"/>
        <v>446.29999999999973</v>
      </c>
      <c r="S21" s="13">
        <f t="shared" si="3"/>
        <v>943.10000000000036</v>
      </c>
    </row>
    <row r="22" spans="1:19" x14ac:dyDescent="0.25">
      <c r="A22" s="8" t="s">
        <v>1</v>
      </c>
      <c r="B22" s="9">
        <v>1242.7513005364326</v>
      </c>
      <c r="C22" s="9">
        <v>1147.1999999999998</v>
      </c>
      <c r="D22" s="9">
        <v>1152.9000000000001</v>
      </c>
      <c r="E22" s="9">
        <v>1094.5000000000002</v>
      </c>
      <c r="F22" s="9">
        <v>828.4</v>
      </c>
      <c r="G22" s="9">
        <v>778.00000000000011</v>
      </c>
      <c r="H22" s="9">
        <v>723.59999999999991</v>
      </c>
      <c r="I22" s="9">
        <v>662.10000000000014</v>
      </c>
      <c r="J22" s="9">
        <v>573.80000000000007</v>
      </c>
      <c r="K22" s="9">
        <v>236.2</v>
      </c>
      <c r="L22" s="9">
        <v>480</v>
      </c>
      <c r="M22" s="9">
        <v>768.19999999999993</v>
      </c>
      <c r="N22" s="9">
        <v>613.5</v>
      </c>
      <c r="O22" s="9">
        <v>580.79999999999995</v>
      </c>
      <c r="P22" s="9">
        <v>692.8</v>
      </c>
      <c r="Q22" s="9">
        <v>789.5</v>
      </c>
      <c r="R22" s="9">
        <v>711.5</v>
      </c>
      <c r="S22" s="9">
        <v>1183.1999999999998</v>
      </c>
    </row>
    <row r="23" spans="1:19" x14ac:dyDescent="0.25">
      <c r="A23" s="8" t="s">
        <v>114</v>
      </c>
      <c r="B23" s="38">
        <f t="shared" ref="B23:Q23" si="4">B22/B8</f>
        <v>0.44628089153910994</v>
      </c>
      <c r="C23" s="38">
        <f t="shared" si="4"/>
        <v>0.39189696990400702</v>
      </c>
      <c r="D23" s="38">
        <f t="shared" si="4"/>
        <v>0.38919083144853667</v>
      </c>
      <c r="E23" s="38">
        <f t="shared" si="4"/>
        <v>0.36342807809802108</v>
      </c>
      <c r="F23" s="38">
        <f t="shared" si="4"/>
        <v>0.29861937204859235</v>
      </c>
      <c r="G23" s="38">
        <f t="shared" si="4"/>
        <v>0.27774802756060119</v>
      </c>
      <c r="H23" s="38">
        <f t="shared" si="4"/>
        <v>0.25833630846126382</v>
      </c>
      <c r="I23" s="38">
        <f t="shared" si="4"/>
        <v>0.22236029016657716</v>
      </c>
      <c r="J23" s="38">
        <f t="shared" si="4"/>
        <v>0.20269172348016537</v>
      </c>
      <c r="K23" s="38">
        <f t="shared" si="4"/>
        <v>9.6404228398840858E-2</v>
      </c>
      <c r="L23" s="38">
        <f t="shared" si="4"/>
        <v>0.16652789342214822</v>
      </c>
      <c r="M23" s="38">
        <f t="shared" si="4"/>
        <v>0.25414364640883974</v>
      </c>
      <c r="N23" s="38">
        <f t="shared" si="4"/>
        <v>0.22533607580988763</v>
      </c>
      <c r="O23" s="38">
        <f t="shared" si="4"/>
        <v>0.20655807667686177</v>
      </c>
      <c r="P23" s="38">
        <f t="shared" si="4"/>
        <v>0.2302043528825386</v>
      </c>
      <c r="Q23" s="38">
        <f t="shared" si="4"/>
        <v>0.2513130670062072</v>
      </c>
      <c r="R23" s="38">
        <v>0.25800000000000001</v>
      </c>
      <c r="S23" s="38">
        <v>0.46579009526808901</v>
      </c>
    </row>
    <row r="24" spans="1:19" x14ac:dyDescent="0.25">
      <c r="A24" s="15" t="s">
        <v>115</v>
      </c>
      <c r="B24" s="16">
        <v>381.98333334085964</v>
      </c>
      <c r="C24" s="16">
        <v>73.2</v>
      </c>
      <c r="D24" s="16">
        <v>223.1</v>
      </c>
      <c r="E24" s="16">
        <v>299.40000000000003</v>
      </c>
      <c r="F24" s="16">
        <v>240.6</v>
      </c>
      <c r="G24" s="16">
        <v>136.99999999999997</v>
      </c>
      <c r="H24" s="16">
        <v>123.00000000000003</v>
      </c>
      <c r="I24" s="16">
        <v>83.300000000000026</v>
      </c>
      <c r="J24" s="16">
        <v>55.8</v>
      </c>
      <c r="K24" s="16">
        <v>39.700000000000003</v>
      </c>
      <c r="L24" s="16">
        <v>10.899999999999983</v>
      </c>
      <c r="M24" s="16">
        <v>14.799999999999986</v>
      </c>
      <c r="N24" s="16">
        <v>34.79999999999999</v>
      </c>
      <c r="O24" s="16">
        <v>-15.799999999999978</v>
      </c>
      <c r="P24" s="16">
        <v>-32.299999999999997</v>
      </c>
      <c r="Q24" s="16">
        <v>-61.300000000000026</v>
      </c>
      <c r="R24" s="16">
        <f>SUM(R25:R28)</f>
        <v>-83.199999999999989</v>
      </c>
      <c r="S24" s="16">
        <f>SUM(S25:S28)</f>
        <v>-99.8</v>
      </c>
    </row>
    <row r="25" spans="1:19" x14ac:dyDescent="0.25">
      <c r="A25" s="17" t="s">
        <v>116</v>
      </c>
      <c r="B25" s="9">
        <v>100.01530241156753</v>
      </c>
      <c r="C25" s="9">
        <v>76.599999999999994</v>
      </c>
      <c r="D25" s="9">
        <v>94.3</v>
      </c>
      <c r="E25" s="9">
        <v>77.3</v>
      </c>
      <c r="F25" s="9">
        <v>45.1</v>
      </c>
      <c r="G25" s="9">
        <v>48.6</v>
      </c>
      <c r="H25" s="9">
        <v>52.1</v>
      </c>
      <c r="I25" s="9">
        <v>35.799999999999997</v>
      </c>
      <c r="J25" s="9">
        <v>33.1</v>
      </c>
      <c r="K25" s="9">
        <v>45.5</v>
      </c>
      <c r="L25" s="9">
        <v>41.1</v>
      </c>
      <c r="M25" s="9">
        <v>40.799999999999997</v>
      </c>
      <c r="N25" s="9">
        <v>38.799999999999997</v>
      </c>
      <c r="O25" s="9">
        <v>84</v>
      </c>
      <c r="P25" s="9">
        <v>95</v>
      </c>
      <c r="Q25" s="9">
        <v>106.7</v>
      </c>
      <c r="R25" s="9">
        <v>121.8</v>
      </c>
      <c r="S25" s="9">
        <v>81.099999999999994</v>
      </c>
    </row>
    <row r="26" spans="1:19" x14ac:dyDescent="0.25">
      <c r="A26" s="17" t="s">
        <v>117</v>
      </c>
      <c r="B26" s="9">
        <v>-157.66136151070799</v>
      </c>
      <c r="C26" s="9">
        <v>-137.5</v>
      </c>
      <c r="D26" s="9">
        <v>-138.30000000000001</v>
      </c>
      <c r="E26" s="9">
        <v>-148.19999999999999</v>
      </c>
      <c r="F26" s="9">
        <v>-140</v>
      </c>
      <c r="G26" s="9">
        <v>-178.8</v>
      </c>
      <c r="H26" s="9">
        <v>-219.1</v>
      </c>
      <c r="I26" s="9">
        <v>-189.5</v>
      </c>
      <c r="J26" s="9">
        <v>-175.8</v>
      </c>
      <c r="K26" s="9">
        <v>-127.9</v>
      </c>
      <c r="L26" s="9">
        <v>-109.4</v>
      </c>
      <c r="M26" s="9">
        <v>-98.9</v>
      </c>
      <c r="N26" s="9">
        <v>-105.2</v>
      </c>
      <c r="O26" s="9">
        <v>-188.79999999999998</v>
      </c>
      <c r="P26" s="9">
        <v>-235.9</v>
      </c>
      <c r="Q26" s="9">
        <v>-275.3</v>
      </c>
      <c r="R26" s="9">
        <v>-342.3</v>
      </c>
      <c r="S26" s="9">
        <v>-396.1</v>
      </c>
    </row>
    <row r="27" spans="1:19" x14ac:dyDescent="0.25">
      <c r="A27" s="17" t="s">
        <v>118</v>
      </c>
      <c r="B27" s="9">
        <v>463.31008823000002</v>
      </c>
      <c r="C27" s="9">
        <v>405.2</v>
      </c>
      <c r="D27" s="9">
        <v>351.7</v>
      </c>
      <c r="E27" s="9">
        <v>312.60000000000002</v>
      </c>
      <c r="F27" s="9">
        <v>302</v>
      </c>
      <c r="G27" s="9">
        <v>289</v>
      </c>
      <c r="H27" s="9">
        <v>291.10000000000002</v>
      </c>
      <c r="I27" s="9">
        <v>240.8</v>
      </c>
      <c r="J27" s="9">
        <v>188.9</v>
      </c>
      <c r="K27" s="9">
        <v>137.6</v>
      </c>
      <c r="L27" s="9">
        <v>94.6</v>
      </c>
      <c r="M27" s="9">
        <v>81.599999999999994</v>
      </c>
      <c r="N27" s="9">
        <v>95.8</v>
      </c>
      <c r="O27" s="9">
        <v>94.4</v>
      </c>
      <c r="P27" s="9">
        <v>102.9</v>
      </c>
      <c r="Q27" s="9">
        <v>113.5</v>
      </c>
      <c r="R27" s="9">
        <v>157.80000000000001</v>
      </c>
      <c r="S27" s="9">
        <v>231</v>
      </c>
    </row>
    <row r="28" spans="1:19" x14ac:dyDescent="0.25">
      <c r="A28" s="17" t="s">
        <v>119</v>
      </c>
      <c r="B28" s="9">
        <v>-23.680695789999898</v>
      </c>
      <c r="C28" s="9">
        <v>-271.10000000000002</v>
      </c>
      <c r="D28" s="9">
        <v>-84.6</v>
      </c>
      <c r="E28" s="9">
        <v>57.7</v>
      </c>
      <c r="F28" s="9">
        <v>33.5</v>
      </c>
      <c r="G28" s="9">
        <v>-21.8</v>
      </c>
      <c r="H28" s="9">
        <v>-1.1000000000000001</v>
      </c>
      <c r="I28" s="9">
        <v>-3.8</v>
      </c>
      <c r="J28" s="9">
        <v>9.6</v>
      </c>
      <c r="K28" s="9">
        <v>-15.4</v>
      </c>
      <c r="L28" s="9">
        <v>-15.4</v>
      </c>
      <c r="M28" s="9">
        <v>-8.6999999999999993</v>
      </c>
      <c r="N28" s="9">
        <v>5.4</v>
      </c>
      <c r="O28" s="9">
        <v>-5.4</v>
      </c>
      <c r="P28" s="9">
        <v>5.7</v>
      </c>
      <c r="Q28" s="9">
        <v>-6.2</v>
      </c>
      <c r="R28" s="9">
        <v>-20.5</v>
      </c>
      <c r="S28" s="9">
        <v>-15.8</v>
      </c>
    </row>
    <row r="29" spans="1:19" x14ac:dyDescent="0.25">
      <c r="A29" s="12" t="s">
        <v>120</v>
      </c>
      <c r="B29" s="13">
        <v>1385.9507881344853</v>
      </c>
      <c r="C29" s="13">
        <v>983.5</v>
      </c>
      <c r="D29" s="13">
        <v>1135.6999999999996</v>
      </c>
      <c r="E29" s="13">
        <v>1152</v>
      </c>
      <c r="F29" s="13">
        <v>833.3</v>
      </c>
      <c r="G29" s="13">
        <v>656.60000000000025</v>
      </c>
      <c r="H29" s="13">
        <v>563</v>
      </c>
      <c r="I29" s="13">
        <v>437.69999999999987</v>
      </c>
      <c r="J29" s="13">
        <v>312.49999999999983</v>
      </c>
      <c r="K29" s="13">
        <v>-38.9</v>
      </c>
      <c r="L29" s="13">
        <v>190.5</v>
      </c>
      <c r="M29" s="13">
        <v>486.90000000000015</v>
      </c>
      <c r="N29" s="13">
        <v>360.79999999999984</v>
      </c>
      <c r="O29" s="13">
        <v>304.30000000000018</v>
      </c>
      <c r="P29" s="13">
        <v>381.9</v>
      </c>
      <c r="Q29" s="13">
        <v>454.3</v>
      </c>
      <c r="R29" s="13">
        <f>R21+R24</f>
        <v>363.09999999999974</v>
      </c>
      <c r="S29" s="13">
        <f>S21+S24</f>
        <v>843.30000000000041</v>
      </c>
    </row>
    <row r="30" spans="1:19" x14ac:dyDescent="0.25">
      <c r="A30" s="15" t="s">
        <v>121</v>
      </c>
      <c r="B30" s="16">
        <v>-340.35729576709986</v>
      </c>
      <c r="C30" s="16">
        <v>-284.7</v>
      </c>
      <c r="D30" s="16">
        <v>-336.2</v>
      </c>
      <c r="E30" s="16">
        <v>-338.2</v>
      </c>
      <c r="F30" s="16">
        <v>-247.79999999999998</v>
      </c>
      <c r="G30" s="16">
        <v>-178.8</v>
      </c>
      <c r="H30" s="16">
        <v>-159.9</v>
      </c>
      <c r="I30" s="16">
        <v>-151</v>
      </c>
      <c r="J30" s="16">
        <v>-109.9</v>
      </c>
      <c r="K30" s="16">
        <v>-20.000000000000004</v>
      </c>
      <c r="L30" s="16">
        <v>-65.5</v>
      </c>
      <c r="M30" s="16">
        <v>-124.1</v>
      </c>
      <c r="N30" s="16">
        <v>-95.6</v>
      </c>
      <c r="O30" s="16">
        <v>-82.8</v>
      </c>
      <c r="P30" s="16">
        <v>-115.2</v>
      </c>
      <c r="Q30" s="16">
        <v>-49.3</v>
      </c>
      <c r="R30" s="16">
        <f>SUM(R31:R32)</f>
        <v>-115.2</v>
      </c>
      <c r="S30" s="16">
        <f>SUM(S31:S32)</f>
        <v>-134.60000000000002</v>
      </c>
    </row>
    <row r="31" spans="1:19" x14ac:dyDescent="0.25">
      <c r="A31" s="17" t="s">
        <v>53</v>
      </c>
      <c r="B31" s="9">
        <v>-327.96662078008558</v>
      </c>
      <c r="C31" s="9">
        <v>-260.7</v>
      </c>
      <c r="D31" s="9">
        <v>-439</v>
      </c>
      <c r="E31" s="9">
        <v>-366.7</v>
      </c>
      <c r="F31" s="9">
        <v>-281.89999999999998</v>
      </c>
      <c r="G31" s="9">
        <v>-169.8</v>
      </c>
      <c r="H31" s="9">
        <v>-149.4</v>
      </c>
      <c r="I31" s="9">
        <v>-177.9</v>
      </c>
      <c r="J31" s="9">
        <v>-52.9</v>
      </c>
      <c r="K31" s="9">
        <v>-38.200000000000003</v>
      </c>
      <c r="L31" s="9">
        <v>-159.5</v>
      </c>
      <c r="M31" s="9">
        <v>-147.1</v>
      </c>
      <c r="N31" s="9">
        <v>-73.2</v>
      </c>
      <c r="O31" s="9">
        <v>-129.6</v>
      </c>
      <c r="P31" s="9">
        <v>-186.8</v>
      </c>
      <c r="Q31" s="9">
        <v>-89.7</v>
      </c>
      <c r="R31" s="9">
        <v>-176.4</v>
      </c>
      <c r="S31" s="9">
        <v>-181.3</v>
      </c>
    </row>
    <row r="32" spans="1:19" x14ac:dyDescent="0.25">
      <c r="A32" s="17" t="s">
        <v>122</v>
      </c>
      <c r="B32" s="9">
        <v>-12.390674987014288</v>
      </c>
      <c r="C32" s="9">
        <v>-24</v>
      </c>
      <c r="D32" s="9">
        <v>102.8</v>
      </c>
      <c r="E32" s="9">
        <v>28.5</v>
      </c>
      <c r="F32" s="9">
        <v>34.1</v>
      </c>
      <c r="G32" s="9">
        <v>-9</v>
      </c>
      <c r="H32" s="9">
        <v>-10.5</v>
      </c>
      <c r="I32" s="9">
        <v>26.9</v>
      </c>
      <c r="J32" s="9">
        <v>-57</v>
      </c>
      <c r="K32" s="9">
        <v>18.2</v>
      </c>
      <c r="L32" s="9">
        <v>94</v>
      </c>
      <c r="M32" s="9">
        <v>23</v>
      </c>
      <c r="N32" s="9">
        <v>-22.4</v>
      </c>
      <c r="O32" s="9">
        <v>46.8</v>
      </c>
      <c r="P32" s="9">
        <v>71.599999999999994</v>
      </c>
      <c r="Q32" s="9">
        <v>40.4</v>
      </c>
      <c r="R32" s="9">
        <v>61.2</v>
      </c>
      <c r="S32" s="9">
        <v>46.7</v>
      </c>
    </row>
    <row r="33" spans="1:19" x14ac:dyDescent="0.25">
      <c r="A33" s="12" t="s">
        <v>123</v>
      </c>
      <c r="B33" s="13">
        <v>1045.5934923673854</v>
      </c>
      <c r="C33" s="13">
        <v>698.8</v>
      </c>
      <c r="D33" s="13">
        <v>799.5</v>
      </c>
      <c r="E33" s="13">
        <v>813.8</v>
      </c>
      <c r="F33" s="13">
        <v>585.5</v>
      </c>
      <c r="G33" s="13">
        <v>477.80000000000024</v>
      </c>
      <c r="H33" s="13">
        <v>403.1</v>
      </c>
      <c r="I33" s="13">
        <v>286.69999999999987</v>
      </c>
      <c r="J33" s="13">
        <v>202.59999999999982</v>
      </c>
      <c r="K33" s="13">
        <v>-58.9</v>
      </c>
      <c r="L33" s="13">
        <v>125</v>
      </c>
      <c r="M33" s="13">
        <v>362.80000000000018</v>
      </c>
      <c r="N33" s="13">
        <v>265.19999999999982</v>
      </c>
      <c r="O33" s="13">
        <v>221.50000000000017</v>
      </c>
      <c r="P33" s="13">
        <v>266.8</v>
      </c>
      <c r="Q33" s="13">
        <v>405</v>
      </c>
      <c r="R33" s="13">
        <f>R29+R30</f>
        <v>247.89999999999975</v>
      </c>
      <c r="S33" s="13">
        <f>S29+S30</f>
        <v>708.70000000000039</v>
      </c>
    </row>
    <row r="34" spans="1:19" x14ac:dyDescent="0.25">
      <c r="A34" s="8" t="s">
        <v>124</v>
      </c>
      <c r="B34" s="38">
        <f t="shared" ref="B34:Q34" si="5">B33/B8</f>
        <v>0.37548011075087068</v>
      </c>
      <c r="C34" s="38">
        <f t="shared" si="5"/>
        <v>0.23871827281112284</v>
      </c>
      <c r="D34" s="38">
        <f t="shared" si="5"/>
        <v>0.26989163825405937</v>
      </c>
      <c r="E34" s="38">
        <f t="shared" si="5"/>
        <v>0.27022180900517995</v>
      </c>
      <c r="F34" s="38">
        <f t="shared" si="5"/>
        <v>0.21105944270213764</v>
      </c>
      <c r="G34" s="38">
        <f t="shared" si="5"/>
        <v>0.17057584520367006</v>
      </c>
      <c r="H34" s="38">
        <f t="shared" si="5"/>
        <v>0.14391288825419493</v>
      </c>
      <c r="I34" s="38">
        <f t="shared" si="5"/>
        <v>9.6285599140247147E-2</v>
      </c>
      <c r="J34" s="38">
        <f t="shared" si="5"/>
        <v>7.1567346073686755E-2</v>
      </c>
      <c r="K34" s="38">
        <f t="shared" si="5"/>
        <v>-2.4039835108771071E-2</v>
      </c>
      <c r="L34" s="38">
        <f t="shared" si="5"/>
        <v>4.3366638912017759E-2</v>
      </c>
      <c r="M34" s="38">
        <f t="shared" si="5"/>
        <v>0.1200251430839978</v>
      </c>
      <c r="N34" s="38">
        <f t="shared" si="5"/>
        <v>9.740689047234255E-2</v>
      </c>
      <c r="O34" s="38">
        <f t="shared" si="5"/>
        <v>7.8775161818052553E-2</v>
      </c>
      <c r="P34" s="38">
        <f t="shared" si="5"/>
        <v>8.8652600099684342E-2</v>
      </c>
      <c r="Q34" s="38">
        <f t="shared" si="5"/>
        <v>0.12891930606398216</v>
      </c>
      <c r="R34" s="38">
        <f>R33/R8</f>
        <v>8.9747302874520221E-2</v>
      </c>
      <c r="S34" s="38">
        <f>S33/S8</f>
        <v>0.27899378001732161</v>
      </c>
    </row>
    <row r="35" spans="1:19" x14ac:dyDescent="0.25">
      <c r="A35" s="12" t="s">
        <v>125</v>
      </c>
      <c r="B35" s="13">
        <v>995.65259550109204</v>
      </c>
      <c r="C35" s="13">
        <v>646</v>
      </c>
      <c r="D35" s="13">
        <v>740.8</v>
      </c>
      <c r="E35" s="13">
        <v>757.7</v>
      </c>
      <c r="F35" s="13">
        <v>544.79999999999995</v>
      </c>
      <c r="G35" s="13">
        <v>428.5</v>
      </c>
      <c r="H35" s="13">
        <v>352.9</v>
      </c>
      <c r="I35" s="13">
        <v>221.3</v>
      </c>
      <c r="J35" s="13">
        <v>166.8</v>
      </c>
      <c r="K35" s="13">
        <v>-75.2</v>
      </c>
      <c r="L35" s="13">
        <v>100.4</v>
      </c>
      <c r="M35" s="13">
        <v>298.2</v>
      </c>
      <c r="N35" s="13">
        <v>241.3</v>
      </c>
      <c r="O35" s="13">
        <v>180.4</v>
      </c>
      <c r="P35" s="13">
        <v>211.9</v>
      </c>
      <c r="Q35" s="13">
        <v>336.9</v>
      </c>
      <c r="R35" s="13">
        <v>184.6</v>
      </c>
      <c r="S35" s="13">
        <v>635.29999999999995</v>
      </c>
    </row>
    <row r="36" spans="1:19" x14ac:dyDescent="0.25">
      <c r="A36" s="8" t="s">
        <v>126</v>
      </c>
      <c r="B36" s="9">
        <v>49.940896869999996</v>
      </c>
      <c r="C36" s="9">
        <v>52.8</v>
      </c>
      <c r="D36" s="9">
        <v>58.7</v>
      </c>
      <c r="E36" s="9">
        <v>56.1</v>
      </c>
      <c r="F36" s="9">
        <v>40.700000000000003</v>
      </c>
      <c r="G36" s="9">
        <v>49.4</v>
      </c>
      <c r="H36" s="9">
        <v>50.199999999999996</v>
      </c>
      <c r="I36" s="9">
        <v>65.400000000000006</v>
      </c>
      <c r="J36" s="9">
        <v>35.799999999999997</v>
      </c>
      <c r="K36" s="9">
        <v>16.3</v>
      </c>
      <c r="L36" s="9">
        <v>24.6</v>
      </c>
      <c r="M36" s="9">
        <v>64.599999999999994</v>
      </c>
      <c r="N36" s="9">
        <v>23.9</v>
      </c>
      <c r="O36" s="9">
        <v>41.1</v>
      </c>
      <c r="P36" s="9">
        <v>54.9</v>
      </c>
      <c r="Q36" s="9">
        <v>68.099999999999994</v>
      </c>
      <c r="R36" s="9">
        <v>63.3</v>
      </c>
      <c r="S36" s="9">
        <v>73.400000000000006</v>
      </c>
    </row>
    <row r="37" spans="1:19" x14ac:dyDescent="0.25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1:19" x14ac:dyDescent="0.25">
      <c r="A38" s="40" t="s">
        <v>167</v>
      </c>
      <c r="B38" s="41"/>
      <c r="C38" s="41"/>
      <c r="D38" s="41"/>
      <c r="E38" s="52"/>
      <c r="F38" s="41"/>
      <c r="G38" s="52"/>
      <c r="H38" s="41"/>
      <c r="I38" s="41"/>
      <c r="J38" s="41"/>
      <c r="K38" s="41"/>
      <c r="L38" s="41"/>
      <c r="M38" s="41"/>
      <c r="N38" s="55">
        <v>105.5</v>
      </c>
      <c r="O38" s="55"/>
      <c r="P38" s="55"/>
      <c r="Q38" s="55">
        <v>36.700000000000003</v>
      </c>
      <c r="S38" s="41">
        <v>251.9</v>
      </c>
    </row>
    <row r="39" spans="1:19" x14ac:dyDescent="0.25">
      <c r="A39" s="12" t="s">
        <v>170</v>
      </c>
      <c r="B39" s="56">
        <f t="shared" ref="B39:S39" si="6">B35-B38</f>
        <v>995.65259550109204</v>
      </c>
      <c r="C39" s="56">
        <f t="shared" si="6"/>
        <v>646</v>
      </c>
      <c r="D39" s="56">
        <f t="shared" si="6"/>
        <v>740.8</v>
      </c>
      <c r="E39" s="56">
        <f t="shared" si="6"/>
        <v>757.7</v>
      </c>
      <c r="F39" s="56">
        <f t="shared" si="6"/>
        <v>544.79999999999995</v>
      </c>
      <c r="G39" s="56">
        <f t="shared" si="6"/>
        <v>428.5</v>
      </c>
      <c r="H39" s="56">
        <f t="shared" si="6"/>
        <v>352.9</v>
      </c>
      <c r="I39" s="56">
        <f t="shared" si="6"/>
        <v>221.3</v>
      </c>
      <c r="J39" s="56">
        <f t="shared" si="6"/>
        <v>166.8</v>
      </c>
      <c r="K39" s="56">
        <f t="shared" si="6"/>
        <v>-75.2</v>
      </c>
      <c r="L39" s="56">
        <f t="shared" si="6"/>
        <v>100.4</v>
      </c>
      <c r="M39" s="56">
        <f t="shared" si="6"/>
        <v>298.2</v>
      </c>
      <c r="N39" s="56">
        <f t="shared" si="6"/>
        <v>135.80000000000001</v>
      </c>
      <c r="O39" s="56">
        <f t="shared" si="6"/>
        <v>180.4</v>
      </c>
      <c r="P39" s="56">
        <f t="shared" si="6"/>
        <v>211.9</v>
      </c>
      <c r="Q39" s="56">
        <f t="shared" si="6"/>
        <v>300.2</v>
      </c>
      <c r="R39" s="56">
        <f t="shared" si="6"/>
        <v>184.6</v>
      </c>
      <c r="S39" s="56">
        <f t="shared" si="6"/>
        <v>383.4</v>
      </c>
    </row>
    <row r="40" spans="1:19" x14ac:dyDescent="0.25">
      <c r="A40" s="40"/>
      <c r="B40" s="41"/>
      <c r="C40" s="41"/>
      <c r="D40" s="41"/>
      <c r="E40" s="52"/>
      <c r="F40" s="41"/>
      <c r="G40" s="52"/>
      <c r="H40" s="41"/>
      <c r="I40" s="41"/>
      <c r="J40" s="41"/>
      <c r="K40" s="41"/>
      <c r="L40" s="41"/>
      <c r="M40" s="41"/>
      <c r="N40" s="41"/>
    </row>
    <row r="41" spans="1:19" x14ac:dyDescent="0.25">
      <c r="A41" s="39" t="s">
        <v>139</v>
      </c>
    </row>
    <row r="42" spans="1:19" x14ac:dyDescent="0.25">
      <c r="A42" s="39" t="s">
        <v>141</v>
      </c>
    </row>
  </sheetData>
  <hyperlinks>
    <hyperlink ref="A1" location="Home!A1" display="Home" xr:uid="{00000000-0004-0000-04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N13:S1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A2E47-0C69-498E-9CE5-2AF90C7BBB51}">
  <sheetPr>
    <tabColor rgb="FF00B0F0"/>
  </sheetPr>
  <dimension ref="A1:S42"/>
  <sheetViews>
    <sheetView showGridLines="0" zoomScaleNormal="100" workbookViewId="0">
      <pane xSplit="1" ySplit="5" topLeftCell="B13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5" x14ac:dyDescent="0.25"/>
  <cols>
    <col min="1" max="1" width="45.7109375" customWidth="1"/>
    <col min="2" max="19" width="5.7109375" customWidth="1"/>
  </cols>
  <sheetData>
    <row r="1" spans="1:19" ht="37.5" customHeight="1" x14ac:dyDescent="0.25">
      <c r="A1" s="35" t="s">
        <v>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9" ht="14.45" hidden="1" customHeight="1" x14ac:dyDescent="0.3">
      <c r="A3" s="4" t="s">
        <v>175</v>
      </c>
      <c r="B3" s="3"/>
      <c r="C3" s="3"/>
      <c r="D3" s="3"/>
      <c r="E3" s="1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ht="14.45" hidden="1" customHeight="1" x14ac:dyDescent="0.3">
      <c r="A4" s="3"/>
      <c r="B4" s="14"/>
      <c r="C4" s="14"/>
      <c r="D4" s="14"/>
      <c r="E4" s="14"/>
      <c r="F4" s="7"/>
      <c r="G4" s="7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9" ht="14.45" customHeight="1" x14ac:dyDescent="0.25">
      <c r="A5" s="21" t="s">
        <v>194</v>
      </c>
      <c r="B5" s="5" t="s">
        <v>28</v>
      </c>
      <c r="C5" s="5" t="s">
        <v>29</v>
      </c>
      <c r="D5" s="5" t="s">
        <v>30</v>
      </c>
      <c r="E5" s="5" t="s">
        <v>31</v>
      </c>
      <c r="F5" s="5" t="s">
        <v>127</v>
      </c>
      <c r="G5" s="5" t="s">
        <v>128</v>
      </c>
      <c r="H5" s="5" t="s">
        <v>129</v>
      </c>
      <c r="I5" s="5" t="s">
        <v>130</v>
      </c>
      <c r="J5" s="5" t="s">
        <v>151</v>
      </c>
      <c r="K5" s="5" t="s">
        <v>37</v>
      </c>
      <c r="L5" s="5" t="s">
        <v>38</v>
      </c>
      <c r="M5" s="5" t="s">
        <v>39</v>
      </c>
      <c r="N5" s="5" t="s">
        <v>40</v>
      </c>
      <c r="O5" s="5" t="s">
        <v>143</v>
      </c>
      <c r="P5" s="5" t="s">
        <v>144</v>
      </c>
      <c r="Q5" s="5" t="s">
        <v>160</v>
      </c>
      <c r="R5" s="51" t="s">
        <v>165</v>
      </c>
      <c r="S5" s="51" t="s">
        <v>176</v>
      </c>
    </row>
    <row r="6" spans="1:19" x14ac:dyDescent="0.25">
      <c r="A6" s="12" t="s">
        <v>99</v>
      </c>
      <c r="B6" s="13">
        <v>3125.01386029896</v>
      </c>
      <c r="C6" s="13">
        <v>3220.9</v>
      </c>
      <c r="D6" s="13">
        <v>3256.7</v>
      </c>
      <c r="E6" s="13">
        <v>3304.9</v>
      </c>
      <c r="F6" s="13">
        <v>3062.5</v>
      </c>
      <c r="G6" s="13">
        <v>3080.8</v>
      </c>
      <c r="H6" s="13">
        <v>3081.2</v>
      </c>
      <c r="I6" s="13">
        <v>3279.9</v>
      </c>
      <c r="J6" s="13">
        <v>3112.2</v>
      </c>
      <c r="K6" s="13">
        <v>2675.5</v>
      </c>
      <c r="L6" s="13">
        <v>3155.5</v>
      </c>
      <c r="M6" s="13">
        <v>3330.3</v>
      </c>
      <c r="N6" s="13">
        <v>3045.4</v>
      </c>
      <c r="O6" s="13">
        <v>3152.9</v>
      </c>
      <c r="P6" s="13">
        <v>3386.3</v>
      </c>
      <c r="Q6" s="13">
        <v>3540.5</v>
      </c>
      <c r="R6" s="13">
        <v>3117.7</v>
      </c>
      <c r="S6" s="13">
        <v>2898.4</v>
      </c>
    </row>
    <row r="7" spans="1:19" x14ac:dyDescent="0.25">
      <c r="A7" s="8" t="s">
        <v>100</v>
      </c>
      <c r="B7" s="9">
        <v>-340.32976537726699</v>
      </c>
      <c r="C7" s="9">
        <v>-293.60000000000002</v>
      </c>
      <c r="D7" s="9">
        <v>-294.39999999999998</v>
      </c>
      <c r="E7" s="9">
        <v>-293.3</v>
      </c>
      <c r="F7" s="9">
        <v>-288.39999999999998</v>
      </c>
      <c r="G7" s="9">
        <v>-279.7</v>
      </c>
      <c r="H7" s="9">
        <v>-280.2</v>
      </c>
      <c r="I7" s="9">
        <v>-302.3</v>
      </c>
      <c r="J7" s="9">
        <v>-281.3</v>
      </c>
      <c r="K7" s="9">
        <v>-225.4</v>
      </c>
      <c r="L7" s="9">
        <v>-273.09999999999997</v>
      </c>
      <c r="M7" s="9">
        <v>-307.60000000000002</v>
      </c>
      <c r="N7" s="9">
        <v>-322.8</v>
      </c>
      <c r="O7" s="9">
        <v>-341.1</v>
      </c>
      <c r="P7" s="9">
        <v>-376.8</v>
      </c>
      <c r="Q7" s="9">
        <v>-399</v>
      </c>
      <c r="R7" s="9">
        <v>-355.5</v>
      </c>
      <c r="S7" s="9">
        <v>-358.2</v>
      </c>
    </row>
    <row r="8" spans="1:19" x14ac:dyDescent="0.25">
      <c r="A8" s="12" t="s">
        <v>101</v>
      </c>
      <c r="B8" s="13">
        <v>2784.684094921693</v>
      </c>
      <c r="C8" s="13">
        <v>2927.3</v>
      </c>
      <c r="D8" s="13">
        <v>2962.2999999999997</v>
      </c>
      <c r="E8" s="13">
        <v>3011.6</v>
      </c>
      <c r="F8" s="13">
        <v>2774.1</v>
      </c>
      <c r="G8" s="13">
        <v>2801.1000000000004</v>
      </c>
      <c r="H8" s="13">
        <v>2801</v>
      </c>
      <c r="I8" s="13">
        <v>2977.6</v>
      </c>
      <c r="J8" s="13">
        <v>2830.8999999999996</v>
      </c>
      <c r="K8" s="13">
        <v>2450.1</v>
      </c>
      <c r="L8" s="13">
        <v>2882.4</v>
      </c>
      <c r="M8" s="13">
        <v>3022.7000000000003</v>
      </c>
      <c r="N8" s="13">
        <v>2722.6</v>
      </c>
      <c r="O8" s="13">
        <v>2811.8</v>
      </c>
      <c r="P8" s="13">
        <v>3009.5</v>
      </c>
      <c r="Q8" s="13">
        <v>3141.5</v>
      </c>
      <c r="R8" s="13">
        <v>2762.2</v>
      </c>
      <c r="S8" s="13">
        <v>2540.2000000000003</v>
      </c>
    </row>
    <row r="9" spans="1:19" x14ac:dyDescent="0.25">
      <c r="A9" s="15" t="s">
        <v>102</v>
      </c>
      <c r="B9" s="16">
        <v>-1434.32770896118</v>
      </c>
      <c r="C9" s="16">
        <v>-1568.4</v>
      </c>
      <c r="D9" s="16">
        <v>-1611.7</v>
      </c>
      <c r="E9" s="16">
        <v>-1628.2</v>
      </c>
      <c r="F9" s="16">
        <v>-1676.3</v>
      </c>
      <c r="G9" s="16">
        <v>-1735.4</v>
      </c>
      <c r="H9" s="16">
        <v>-1842.1</v>
      </c>
      <c r="I9" s="16">
        <v>-2018.6</v>
      </c>
      <c r="J9" s="16">
        <v>-2057.6</v>
      </c>
      <c r="K9" s="16">
        <v>-1902.4</v>
      </c>
      <c r="L9" s="16">
        <f t="shared" ref="L9:M9" si="0">L10+L11</f>
        <v>-2073.8000000000002</v>
      </c>
      <c r="M9" s="16">
        <f t="shared" si="0"/>
        <v>-2037.3000000000002</v>
      </c>
      <c r="N9" s="16">
        <v>-2030.2</v>
      </c>
      <c r="O9" s="16">
        <f>O10+O11</f>
        <v>-2003.3</v>
      </c>
      <c r="P9" s="16">
        <f>P10+P11</f>
        <v>-2141.6</v>
      </c>
      <c r="Q9" s="16">
        <f>Q10+Q11</f>
        <v>-2112.1</v>
      </c>
      <c r="R9" s="16">
        <f>SUM(R10:R11)</f>
        <v>-1848.3</v>
      </c>
      <c r="S9" s="16">
        <f>SUM(S10:S11)</f>
        <v>-1465.5</v>
      </c>
    </row>
    <row r="10" spans="1:19" x14ac:dyDescent="0.25">
      <c r="A10" s="17" t="s">
        <v>103</v>
      </c>
      <c r="B10" s="9">
        <v>-1215.9128256990459</v>
      </c>
      <c r="C10" s="9">
        <v>-1352.4</v>
      </c>
      <c r="D10" s="9">
        <v>-1392.9</v>
      </c>
      <c r="E10" s="9">
        <v>-1409</v>
      </c>
      <c r="F10" s="9">
        <v>-1463.7</v>
      </c>
      <c r="G10" s="9">
        <v>-1500.5</v>
      </c>
      <c r="H10" s="9">
        <v>-1580</v>
      </c>
      <c r="I10" s="9">
        <v>-1728</v>
      </c>
      <c r="J10" s="9">
        <v>-1757.6</v>
      </c>
      <c r="K10" s="9">
        <v>-1601.3</v>
      </c>
      <c r="L10" s="9">
        <v>-1784.2</v>
      </c>
      <c r="M10" s="9">
        <v>-1751.7</v>
      </c>
      <c r="N10" s="9">
        <v>-1751.9</v>
      </c>
      <c r="O10" s="9">
        <v>-1753</v>
      </c>
      <c r="P10" s="9">
        <v>-1874.3</v>
      </c>
      <c r="Q10" s="9">
        <v>-1844.9</v>
      </c>
      <c r="R10" s="9">
        <v>-1587.8</v>
      </c>
      <c r="S10" s="9">
        <v>-1227.8</v>
      </c>
    </row>
    <row r="11" spans="1:19" x14ac:dyDescent="0.25">
      <c r="A11" s="17" t="s">
        <v>104</v>
      </c>
      <c r="B11" s="9">
        <v>-218.414883262134</v>
      </c>
      <c r="C11" s="9">
        <v>-216</v>
      </c>
      <c r="D11" s="9">
        <v>-218.8</v>
      </c>
      <c r="E11" s="9">
        <v>-219.2</v>
      </c>
      <c r="F11" s="9">
        <v>-212.6</v>
      </c>
      <c r="G11" s="9">
        <v>-234.9</v>
      </c>
      <c r="H11" s="9">
        <v>-262.10000000000002</v>
      </c>
      <c r="I11" s="9">
        <v>-290.60000000000002</v>
      </c>
      <c r="J11" s="9">
        <v>-300</v>
      </c>
      <c r="K11" s="9">
        <v>-301.10000000000002</v>
      </c>
      <c r="L11" s="9">
        <v>-289.60000000000002</v>
      </c>
      <c r="M11" s="9">
        <v>-285.60000000000002</v>
      </c>
      <c r="N11" s="9">
        <v>-278.3</v>
      </c>
      <c r="O11" s="9">
        <v>-250.3</v>
      </c>
      <c r="P11" s="9">
        <v>-267.3</v>
      </c>
      <c r="Q11" s="9">
        <v>-267.2</v>
      </c>
      <c r="R11" s="9">
        <v>-260.5</v>
      </c>
      <c r="S11" s="9">
        <v>-237.70000000000002</v>
      </c>
    </row>
    <row r="12" spans="1:19" x14ac:dyDescent="0.25">
      <c r="A12" s="12" t="s">
        <v>105</v>
      </c>
      <c r="B12" s="13">
        <v>1350.3563859605131</v>
      </c>
      <c r="C12" s="13">
        <v>1358.9</v>
      </c>
      <c r="D12" s="13">
        <v>1350.5999999999997</v>
      </c>
      <c r="E12" s="13">
        <v>1383.3999999999999</v>
      </c>
      <c r="F12" s="13">
        <v>1097.8</v>
      </c>
      <c r="G12" s="13">
        <v>1065.7000000000003</v>
      </c>
      <c r="H12" s="13">
        <v>958.9</v>
      </c>
      <c r="I12" s="13">
        <v>958.99999999999989</v>
      </c>
      <c r="J12" s="13">
        <v>773.29999999999973</v>
      </c>
      <c r="K12" s="13">
        <v>547.79999999999995</v>
      </c>
      <c r="L12" s="13">
        <v>808.6</v>
      </c>
      <c r="M12" s="13">
        <v>985.4000000000002</v>
      </c>
      <c r="N12" s="13">
        <v>692.39999999999986</v>
      </c>
      <c r="O12" s="13">
        <v>808.5</v>
      </c>
      <c r="P12" s="13">
        <v>867.9</v>
      </c>
      <c r="Q12" s="13">
        <v>1029.4000000000001</v>
      </c>
      <c r="R12" s="13">
        <f>R8+R9</f>
        <v>913.89999999999986</v>
      </c>
      <c r="S12" s="13">
        <f>S8+S9</f>
        <v>1074.7000000000003</v>
      </c>
    </row>
    <row r="13" spans="1:19" x14ac:dyDescent="0.25">
      <c r="A13" s="15" t="s">
        <v>106</v>
      </c>
      <c r="B13" s="16">
        <v>-333.56580208392114</v>
      </c>
      <c r="C13" s="16">
        <v>-428.30000000000007</v>
      </c>
      <c r="D13" s="16">
        <v>-416.3</v>
      </c>
      <c r="E13" s="16">
        <v>-509.29999999999995</v>
      </c>
      <c r="F13" s="16">
        <v>-484</v>
      </c>
      <c r="G13" s="16">
        <v>-524.9</v>
      </c>
      <c r="H13" s="16">
        <v>-500.1</v>
      </c>
      <c r="I13" s="16">
        <v>-589.6</v>
      </c>
      <c r="J13" s="16">
        <v>-500.6</v>
      </c>
      <c r="K13" s="16">
        <v>-611.20000000000005</v>
      </c>
      <c r="L13" s="16">
        <v>-616.29999999999995</v>
      </c>
      <c r="M13" s="16">
        <v>-503.20000000000005</v>
      </c>
      <c r="N13" s="16">
        <f t="shared" ref="N13:R13" si="1">SUM(N14:N17)</f>
        <v>-503.6</v>
      </c>
      <c r="O13" s="16">
        <f t="shared" si="1"/>
        <v>-478</v>
      </c>
      <c r="P13" s="16">
        <f t="shared" si="1"/>
        <v>-442.40000000000003</v>
      </c>
      <c r="Q13" s="16">
        <f t="shared" si="1"/>
        <v>-518.4</v>
      </c>
      <c r="R13" s="16">
        <f t="shared" si="1"/>
        <v>-462.9</v>
      </c>
      <c r="S13" s="16">
        <f>SUM(S14:S17)</f>
        <v>-397.7</v>
      </c>
    </row>
    <row r="14" spans="1:19" x14ac:dyDescent="0.25">
      <c r="A14" s="17" t="s">
        <v>107</v>
      </c>
      <c r="B14" s="9">
        <v>-126.2172466020333</v>
      </c>
      <c r="C14" s="9">
        <v>-142.4</v>
      </c>
      <c r="D14" s="9">
        <v>-139.30000000000001</v>
      </c>
      <c r="E14" s="9">
        <v>-163.69999999999999</v>
      </c>
      <c r="F14" s="9">
        <v>-187</v>
      </c>
      <c r="G14" s="9">
        <v>-181.8</v>
      </c>
      <c r="H14" s="9">
        <v>-182.1</v>
      </c>
      <c r="I14" s="9">
        <v>-165.9</v>
      </c>
      <c r="J14" s="9">
        <v>-194.6</v>
      </c>
      <c r="K14" s="9">
        <v>-180.5</v>
      </c>
      <c r="L14" s="9">
        <v>-206.3</v>
      </c>
      <c r="M14" s="9">
        <v>-191.1</v>
      </c>
      <c r="N14" s="9">
        <v>-208.8</v>
      </c>
      <c r="O14" s="9">
        <v>-214.4</v>
      </c>
      <c r="P14" s="9">
        <v>-211.8</v>
      </c>
      <c r="Q14" s="9">
        <v>-250.1</v>
      </c>
      <c r="R14" s="9">
        <v>-246.2</v>
      </c>
      <c r="S14" s="9">
        <v>-233.9</v>
      </c>
    </row>
    <row r="15" spans="1:19" x14ac:dyDescent="0.25">
      <c r="A15" s="17" t="s">
        <v>108</v>
      </c>
      <c r="B15" s="9">
        <v>-113.22252389029003</v>
      </c>
      <c r="C15" s="9">
        <v>-61.5</v>
      </c>
      <c r="D15" s="9">
        <v>-60.2</v>
      </c>
      <c r="E15" s="9">
        <v>-89.8</v>
      </c>
      <c r="F15" s="9">
        <v>-78.099999999999994</v>
      </c>
      <c r="G15" s="9">
        <v>-87.2</v>
      </c>
      <c r="H15" s="9">
        <v>-88</v>
      </c>
      <c r="I15" s="9">
        <v>-107.4</v>
      </c>
      <c r="J15" s="9">
        <v>-96.3</v>
      </c>
      <c r="K15" s="9">
        <v>-126.1</v>
      </c>
      <c r="L15" s="9">
        <v>-122.1</v>
      </c>
      <c r="M15" s="9">
        <v>-113</v>
      </c>
      <c r="N15" s="9">
        <v>-80.100000000000009</v>
      </c>
      <c r="O15" s="9">
        <v>-79.8</v>
      </c>
      <c r="P15" s="9">
        <v>-90.5</v>
      </c>
      <c r="Q15" s="9">
        <v>-101.3</v>
      </c>
      <c r="R15" s="9">
        <v>-96.7</v>
      </c>
      <c r="S15" s="9">
        <v>-78.3</v>
      </c>
    </row>
    <row r="16" spans="1:19" x14ac:dyDescent="0.25">
      <c r="A16" s="17" t="s">
        <v>109</v>
      </c>
      <c r="B16" s="9">
        <v>-31.547507142189318</v>
      </c>
      <c r="C16" s="9">
        <v>-158.30000000000001</v>
      </c>
      <c r="D16" s="9">
        <v>-138.30000000000001</v>
      </c>
      <c r="E16" s="9">
        <v>-140.4</v>
      </c>
      <c r="F16" s="9">
        <v>-96</v>
      </c>
      <c r="G16" s="9">
        <v>-154.80000000000001</v>
      </c>
      <c r="H16" s="9">
        <v>-122.7</v>
      </c>
      <c r="I16" s="9">
        <v>-171.4</v>
      </c>
      <c r="J16" s="9">
        <v>-91.7</v>
      </c>
      <c r="K16" s="9">
        <v>-111.1</v>
      </c>
      <c r="L16" s="9">
        <v>-91.4</v>
      </c>
      <c r="M16" s="9">
        <v>-79.2</v>
      </c>
      <c r="N16" s="9">
        <v>-61.2</v>
      </c>
      <c r="O16" s="9">
        <v>-62.1</v>
      </c>
      <c r="P16" s="9">
        <v>-59.3</v>
      </c>
      <c r="Q16" s="9">
        <v>-52.7</v>
      </c>
      <c r="R16" s="9">
        <v>-65.599999999999994</v>
      </c>
      <c r="S16" s="9">
        <v>-25.3</v>
      </c>
    </row>
    <row r="17" spans="1:19" x14ac:dyDescent="0.25">
      <c r="A17" s="17" t="s">
        <v>110</v>
      </c>
      <c r="B17" s="9">
        <v>-62.578524449408484</v>
      </c>
      <c r="C17" s="9">
        <v>-66.099999999999994</v>
      </c>
      <c r="D17" s="9">
        <v>-78.5</v>
      </c>
      <c r="E17" s="9">
        <v>-115.39999999999999</v>
      </c>
      <c r="F17" s="9">
        <v>-122.9</v>
      </c>
      <c r="G17" s="9">
        <v>-101.1</v>
      </c>
      <c r="H17" s="9">
        <v>-107.3</v>
      </c>
      <c r="I17" s="9">
        <v>-144.9</v>
      </c>
      <c r="J17" s="9">
        <v>-118</v>
      </c>
      <c r="K17" s="9">
        <v>-193.5</v>
      </c>
      <c r="L17" s="9">
        <v>-196.5</v>
      </c>
      <c r="M17" s="9">
        <v>-119.9</v>
      </c>
      <c r="N17" s="9">
        <f>-7.7-145.8</f>
        <v>-153.5</v>
      </c>
      <c r="O17" s="9">
        <v>-121.7</v>
      </c>
      <c r="P17" s="9">
        <v>-80.8</v>
      </c>
      <c r="Q17" s="9">
        <f>-103-11.3</f>
        <v>-114.3</v>
      </c>
      <c r="R17" s="9">
        <v>-54.4</v>
      </c>
      <c r="S17" s="9">
        <f>208.3-268.5</f>
        <v>-60.199999999999989</v>
      </c>
    </row>
    <row r="18" spans="1:19" x14ac:dyDescent="0.25">
      <c r="A18" s="8" t="s">
        <v>104</v>
      </c>
      <c r="B18" s="9">
        <v>-20.368962476966285</v>
      </c>
      <c r="C18" s="9">
        <v>-20.9</v>
      </c>
      <c r="D18" s="9">
        <v>-21.6</v>
      </c>
      <c r="E18" s="9">
        <v>-22.7</v>
      </c>
      <c r="F18" s="9">
        <v>-23.1</v>
      </c>
      <c r="G18" s="9">
        <v>-23.5</v>
      </c>
      <c r="H18" s="9">
        <v>-21.5</v>
      </c>
      <c r="I18" s="9">
        <v>-17.100000000000001</v>
      </c>
      <c r="J18" s="9">
        <v>-17.100000000000001</v>
      </c>
      <c r="K18" s="9">
        <v>-13.8</v>
      </c>
      <c r="L18" s="9">
        <v>-10.8</v>
      </c>
      <c r="M18" s="9">
        <v>-10.5</v>
      </c>
      <c r="N18" s="9">
        <v>-9.3000000000000007</v>
      </c>
      <c r="O18" s="9">
        <v>-10.4</v>
      </c>
      <c r="P18" s="9">
        <v>-11.2</v>
      </c>
      <c r="Q18" s="9">
        <v>-6.7</v>
      </c>
      <c r="R18" s="9">
        <v>-4.7</v>
      </c>
      <c r="S18" s="9">
        <v>-2.4</v>
      </c>
    </row>
    <row r="19" spans="1:19" x14ac:dyDescent="0.25">
      <c r="A19" s="8" t="s">
        <v>111</v>
      </c>
      <c r="B19" s="9">
        <v>7.54583339399999</v>
      </c>
      <c r="C19" s="9">
        <v>0.6</v>
      </c>
      <c r="D19" s="9">
        <v>-0.1</v>
      </c>
      <c r="E19" s="9">
        <v>1.2</v>
      </c>
      <c r="F19" s="9">
        <v>2</v>
      </c>
      <c r="G19" s="9">
        <v>2.2999999999999998</v>
      </c>
      <c r="H19" s="9">
        <v>2.8</v>
      </c>
      <c r="I19" s="9">
        <v>2.1</v>
      </c>
      <c r="J19" s="9">
        <v>1.1000000000000001</v>
      </c>
      <c r="K19" s="9">
        <v>-1.5</v>
      </c>
      <c r="L19" s="9">
        <v>-1.8</v>
      </c>
      <c r="M19" s="9">
        <v>0.4</v>
      </c>
      <c r="N19" s="9">
        <v>0.7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</row>
    <row r="20" spans="1:19" x14ac:dyDescent="0.25">
      <c r="A20" s="10" t="s">
        <v>112</v>
      </c>
      <c r="B20" s="11">
        <v>-1788.2624735220675</v>
      </c>
      <c r="C20" s="11">
        <v>-2017.6000000000004</v>
      </c>
      <c r="D20" s="11">
        <v>-2049.6</v>
      </c>
      <c r="E20" s="11">
        <v>-2160.1999999999998</v>
      </c>
      <c r="F20" s="11">
        <v>-2183.4</v>
      </c>
      <c r="G20" s="11">
        <v>-2283.8000000000002</v>
      </c>
      <c r="H20" s="11">
        <v>-2363.6999999999998</v>
      </c>
      <c r="I20" s="11">
        <v>-2625.2999999999997</v>
      </c>
      <c r="J20" s="11">
        <v>-2575.3000000000002</v>
      </c>
      <c r="K20" s="11">
        <v>-2527.4000000000005</v>
      </c>
      <c r="L20" s="11">
        <f t="shared" ref="L20:N20" si="2">L13+L18+L9</f>
        <v>-2700.9</v>
      </c>
      <c r="M20" s="11">
        <f t="shared" si="2"/>
        <v>-2551</v>
      </c>
      <c r="N20" s="11">
        <f t="shared" si="2"/>
        <v>-2543.1</v>
      </c>
      <c r="O20" s="11">
        <f>O13+O18+O9</f>
        <v>-2491.6999999999998</v>
      </c>
      <c r="P20" s="11">
        <f>P13+P18+P9</f>
        <v>-2595.1999999999998</v>
      </c>
      <c r="Q20" s="11">
        <f>Q13+Q18+Q9</f>
        <v>-2637.2</v>
      </c>
      <c r="R20" s="11">
        <f>R13+R18+R9</f>
        <v>-2315.9</v>
      </c>
      <c r="S20" s="11">
        <f>S13+S18+S9</f>
        <v>-1865.6</v>
      </c>
    </row>
    <row r="21" spans="1:19" x14ac:dyDescent="0.25">
      <c r="A21" s="12" t="s">
        <v>113</v>
      </c>
      <c r="B21" s="13">
        <v>1003.9674547936255</v>
      </c>
      <c r="C21" s="13">
        <v>910.30000000000007</v>
      </c>
      <c r="D21" s="13">
        <v>912.59999999999968</v>
      </c>
      <c r="E21" s="13">
        <v>852.59999999999991</v>
      </c>
      <c r="F21" s="13">
        <v>592.69999999999993</v>
      </c>
      <c r="G21" s="13">
        <v>519.60000000000025</v>
      </c>
      <c r="H21" s="13">
        <v>440.09999999999997</v>
      </c>
      <c r="I21" s="13">
        <v>354.39999999999986</v>
      </c>
      <c r="J21" s="13">
        <v>256.69999999999982</v>
      </c>
      <c r="K21" s="13">
        <v>-78.7</v>
      </c>
      <c r="L21" s="13">
        <v>179.7000000000001</v>
      </c>
      <c r="M21" s="13">
        <v>472.10000000000014</v>
      </c>
      <c r="N21" s="13">
        <f t="shared" ref="N21" si="3">N12+N13+N18+N19</f>
        <v>180.19999999999982</v>
      </c>
      <c r="O21" s="13">
        <f t="shared" ref="O21:S21" si="4">O8+O20+O19</f>
        <v>320.10000000000036</v>
      </c>
      <c r="P21" s="13">
        <f t="shared" si="4"/>
        <v>414.30000000000018</v>
      </c>
      <c r="Q21" s="13">
        <f t="shared" si="4"/>
        <v>504.30000000000018</v>
      </c>
      <c r="R21" s="13">
        <f t="shared" si="4"/>
        <v>446.29999999999973</v>
      </c>
      <c r="S21" s="13">
        <f t="shared" si="4"/>
        <v>674.60000000000036</v>
      </c>
    </row>
    <row r="22" spans="1:19" x14ac:dyDescent="0.25">
      <c r="A22" s="8" t="s">
        <v>1</v>
      </c>
      <c r="B22" s="9">
        <v>1242.7513005364326</v>
      </c>
      <c r="C22" s="9">
        <v>1147.1999999999998</v>
      </c>
      <c r="D22" s="9">
        <v>1152.9000000000001</v>
      </c>
      <c r="E22" s="9">
        <v>1094.5000000000002</v>
      </c>
      <c r="F22" s="9">
        <v>828.4</v>
      </c>
      <c r="G22" s="9">
        <v>778.00000000000011</v>
      </c>
      <c r="H22" s="9">
        <v>723.59999999999991</v>
      </c>
      <c r="I22" s="9">
        <v>662.10000000000014</v>
      </c>
      <c r="J22" s="9">
        <v>573.80000000000007</v>
      </c>
      <c r="K22" s="9">
        <v>236.2</v>
      </c>
      <c r="L22" s="9">
        <v>480</v>
      </c>
      <c r="M22" s="9">
        <v>768.19999999999993</v>
      </c>
      <c r="N22" s="9">
        <f>N21-N18-N11</f>
        <v>467.79999999999984</v>
      </c>
      <c r="O22" s="9">
        <v>580.79999999999995</v>
      </c>
      <c r="P22" s="9">
        <v>692.8</v>
      </c>
      <c r="Q22" s="9">
        <f>Q21-Q11-Q18</f>
        <v>778.20000000000027</v>
      </c>
      <c r="R22" s="9">
        <f>R21-R11-R18</f>
        <v>711.49999999999977</v>
      </c>
      <c r="S22" s="9">
        <f>S21-S11-S18</f>
        <v>914.70000000000039</v>
      </c>
    </row>
    <row r="23" spans="1:19" x14ac:dyDescent="0.25">
      <c r="A23" s="8" t="s">
        <v>114</v>
      </c>
      <c r="B23" s="38">
        <f t="shared" ref="B23:P23" si="5">B22/B8</f>
        <v>0.44628089153910994</v>
      </c>
      <c r="C23" s="38">
        <f t="shared" si="5"/>
        <v>0.39189696990400702</v>
      </c>
      <c r="D23" s="38">
        <f t="shared" si="5"/>
        <v>0.38919083144853667</v>
      </c>
      <c r="E23" s="38">
        <f t="shared" si="5"/>
        <v>0.36342807809802108</v>
      </c>
      <c r="F23" s="38">
        <f t="shared" si="5"/>
        <v>0.29861937204859235</v>
      </c>
      <c r="G23" s="38">
        <f t="shared" si="5"/>
        <v>0.27774802756060119</v>
      </c>
      <c r="H23" s="38">
        <f t="shared" si="5"/>
        <v>0.25833630846126382</v>
      </c>
      <c r="I23" s="38">
        <f t="shared" si="5"/>
        <v>0.22236029016657716</v>
      </c>
      <c r="J23" s="38">
        <f t="shared" si="5"/>
        <v>0.20269172348016537</v>
      </c>
      <c r="K23" s="38">
        <f t="shared" si="5"/>
        <v>9.6404228398840858E-2</v>
      </c>
      <c r="L23" s="38">
        <f t="shared" si="5"/>
        <v>0.16652789342214822</v>
      </c>
      <c r="M23" s="38">
        <f t="shared" si="5"/>
        <v>0.25414364640883974</v>
      </c>
      <c r="N23" s="38">
        <f t="shared" si="5"/>
        <v>0.17182105340483356</v>
      </c>
      <c r="O23" s="38">
        <f t="shared" si="5"/>
        <v>0.20655807667686177</v>
      </c>
      <c r="P23" s="38">
        <f t="shared" si="5"/>
        <v>0.2302043528825386</v>
      </c>
      <c r="Q23" s="38">
        <f>Q22/Q8</f>
        <v>0.2477160592073851</v>
      </c>
      <c r="R23" s="38">
        <v>0.25800000000000001</v>
      </c>
      <c r="S23" s="38">
        <f>S22/S8</f>
        <v>0.36008975671207005</v>
      </c>
    </row>
    <row r="24" spans="1:19" x14ac:dyDescent="0.25">
      <c r="A24" s="15" t="s">
        <v>115</v>
      </c>
      <c r="B24" s="16">
        <v>381.98333334085964</v>
      </c>
      <c r="C24" s="16">
        <v>73.2</v>
      </c>
      <c r="D24" s="16">
        <v>223.1</v>
      </c>
      <c r="E24" s="16">
        <v>299.40000000000003</v>
      </c>
      <c r="F24" s="16">
        <v>240.6</v>
      </c>
      <c r="G24" s="16">
        <v>136.99999999999997</v>
      </c>
      <c r="H24" s="16">
        <v>123.00000000000003</v>
      </c>
      <c r="I24" s="16">
        <v>83.300000000000026</v>
      </c>
      <c r="J24" s="16">
        <v>55.8</v>
      </c>
      <c r="K24" s="16">
        <v>39.700000000000003</v>
      </c>
      <c r="L24" s="16">
        <v>10.899999999999983</v>
      </c>
      <c r="M24" s="16">
        <v>14.799999999999986</v>
      </c>
      <c r="N24" s="16">
        <f>SUM(N25:N28)</f>
        <v>20.79999999999999</v>
      </c>
      <c r="O24" s="16">
        <v>-15.799999999999978</v>
      </c>
      <c r="P24" s="16">
        <v>-32.299999999999997</v>
      </c>
      <c r="Q24" s="16">
        <v>-61.300000000000026</v>
      </c>
      <c r="R24" s="16">
        <f>SUM(R25:R28)</f>
        <v>-83.199999999999989</v>
      </c>
      <c r="S24" s="16">
        <f>SUM(S25:S28)</f>
        <v>-99.8</v>
      </c>
    </row>
    <row r="25" spans="1:19" x14ac:dyDescent="0.25">
      <c r="A25" s="17" t="s">
        <v>116</v>
      </c>
      <c r="B25" s="9">
        <v>100.01530241156753</v>
      </c>
      <c r="C25" s="9">
        <v>76.599999999999994</v>
      </c>
      <c r="D25" s="9">
        <v>94.3</v>
      </c>
      <c r="E25" s="9">
        <v>77.3</v>
      </c>
      <c r="F25" s="9">
        <v>45.1</v>
      </c>
      <c r="G25" s="9">
        <v>48.6</v>
      </c>
      <c r="H25" s="9">
        <v>52.1</v>
      </c>
      <c r="I25" s="9">
        <v>35.799999999999997</v>
      </c>
      <c r="J25" s="9">
        <v>33.1</v>
      </c>
      <c r="K25" s="9">
        <v>45.5</v>
      </c>
      <c r="L25" s="9">
        <v>41.1</v>
      </c>
      <c r="M25" s="9">
        <v>40.799999999999997</v>
      </c>
      <c r="N25" s="9">
        <v>38.799999999999997</v>
      </c>
      <c r="O25" s="9">
        <v>84</v>
      </c>
      <c r="P25" s="9">
        <v>95</v>
      </c>
      <c r="Q25" s="9">
        <v>106.7</v>
      </c>
      <c r="R25" s="9">
        <v>121.8</v>
      </c>
      <c r="S25" s="9">
        <v>81.099999999999994</v>
      </c>
    </row>
    <row r="26" spans="1:19" x14ac:dyDescent="0.25">
      <c r="A26" s="17" t="s">
        <v>117</v>
      </c>
      <c r="B26" s="9">
        <v>-157.66136151070799</v>
      </c>
      <c r="C26" s="9">
        <v>-137.5</v>
      </c>
      <c r="D26" s="9">
        <v>-138.30000000000001</v>
      </c>
      <c r="E26" s="9">
        <v>-148.19999999999999</v>
      </c>
      <c r="F26" s="9">
        <v>-140</v>
      </c>
      <c r="G26" s="9">
        <v>-178.8</v>
      </c>
      <c r="H26" s="9">
        <v>-219.1</v>
      </c>
      <c r="I26" s="9">
        <v>-189.5</v>
      </c>
      <c r="J26" s="9">
        <v>-175.8</v>
      </c>
      <c r="K26" s="9">
        <v>-127.9</v>
      </c>
      <c r="L26" s="9">
        <v>-109.4</v>
      </c>
      <c r="M26" s="9">
        <v>-98.9</v>
      </c>
      <c r="N26" s="9">
        <v>-105.2</v>
      </c>
      <c r="O26" s="9">
        <v>-188.79999999999998</v>
      </c>
      <c r="P26" s="9">
        <v>-235.9</v>
      </c>
      <c r="Q26" s="9">
        <v>-275.3</v>
      </c>
      <c r="R26" s="9">
        <v>-342.3</v>
      </c>
      <c r="S26" s="9">
        <v>-396.1</v>
      </c>
    </row>
    <row r="27" spans="1:19" x14ac:dyDescent="0.25">
      <c r="A27" s="17" t="s">
        <v>118</v>
      </c>
      <c r="B27" s="9">
        <v>463.31008823000002</v>
      </c>
      <c r="C27" s="9">
        <v>405.2</v>
      </c>
      <c r="D27" s="9">
        <v>351.7</v>
      </c>
      <c r="E27" s="9">
        <v>312.60000000000002</v>
      </c>
      <c r="F27" s="9">
        <v>302</v>
      </c>
      <c r="G27" s="9">
        <v>289</v>
      </c>
      <c r="H27" s="9">
        <v>291.10000000000002</v>
      </c>
      <c r="I27" s="9">
        <v>240.8</v>
      </c>
      <c r="J27" s="9">
        <v>188.9</v>
      </c>
      <c r="K27" s="9">
        <v>137.6</v>
      </c>
      <c r="L27" s="9">
        <v>94.6</v>
      </c>
      <c r="M27" s="9">
        <v>81.599999999999994</v>
      </c>
      <c r="N27" s="9">
        <v>95.8</v>
      </c>
      <c r="O27" s="9">
        <v>94.4</v>
      </c>
      <c r="P27" s="9">
        <v>102.9</v>
      </c>
      <c r="Q27" s="9">
        <v>113.5</v>
      </c>
      <c r="R27" s="9">
        <v>157.80000000000001</v>
      </c>
      <c r="S27" s="9">
        <v>231</v>
      </c>
    </row>
    <row r="28" spans="1:19" x14ac:dyDescent="0.25">
      <c r="A28" s="17" t="s">
        <v>119</v>
      </c>
      <c r="B28" s="9">
        <v>-23.680695789999898</v>
      </c>
      <c r="C28" s="9">
        <v>-271.10000000000002</v>
      </c>
      <c r="D28" s="9">
        <v>-84.6</v>
      </c>
      <c r="E28" s="9">
        <v>57.7</v>
      </c>
      <c r="F28" s="9">
        <v>33.5</v>
      </c>
      <c r="G28" s="9">
        <v>-21.8</v>
      </c>
      <c r="H28" s="9">
        <v>-1.1000000000000001</v>
      </c>
      <c r="I28" s="9">
        <v>-3.8</v>
      </c>
      <c r="J28" s="9">
        <v>9.6</v>
      </c>
      <c r="K28" s="9">
        <v>-15.4</v>
      </c>
      <c r="L28" s="9">
        <v>-15.4</v>
      </c>
      <c r="M28" s="9">
        <v>-8.6999999999999993</v>
      </c>
      <c r="N28" s="9">
        <f>5.4-14</f>
        <v>-8.6</v>
      </c>
      <c r="O28" s="9">
        <v>-5.4</v>
      </c>
      <c r="P28" s="9">
        <v>5.7</v>
      </c>
      <c r="Q28" s="9">
        <v>-6.2</v>
      </c>
      <c r="R28" s="9">
        <v>-20.5</v>
      </c>
      <c r="S28" s="9">
        <v>-15.8</v>
      </c>
    </row>
    <row r="29" spans="1:19" x14ac:dyDescent="0.25">
      <c r="A29" s="12" t="s">
        <v>120</v>
      </c>
      <c r="B29" s="13">
        <v>1385.9507881344853</v>
      </c>
      <c r="C29" s="13">
        <v>983.5</v>
      </c>
      <c r="D29" s="13">
        <v>1135.6999999999996</v>
      </c>
      <c r="E29" s="13">
        <v>1152</v>
      </c>
      <c r="F29" s="13">
        <v>833.3</v>
      </c>
      <c r="G29" s="13">
        <v>656.60000000000025</v>
      </c>
      <c r="H29" s="13">
        <v>563</v>
      </c>
      <c r="I29" s="13">
        <v>437.69999999999987</v>
      </c>
      <c r="J29" s="13">
        <v>312.49999999999983</v>
      </c>
      <c r="K29" s="13">
        <v>-38.9</v>
      </c>
      <c r="L29" s="13">
        <v>190.5</v>
      </c>
      <c r="M29" s="13">
        <v>486.90000000000015</v>
      </c>
      <c r="N29" s="13">
        <f>N21+N24</f>
        <v>200.9999999999998</v>
      </c>
      <c r="O29" s="13">
        <v>304.30000000000018</v>
      </c>
      <c r="P29" s="13">
        <v>381.9</v>
      </c>
      <c r="Q29" s="13">
        <f>Q21+Q24</f>
        <v>443.00000000000017</v>
      </c>
      <c r="R29" s="13">
        <f>R21+R24</f>
        <v>363.09999999999974</v>
      </c>
      <c r="S29" s="13">
        <f>S21+S24</f>
        <v>574.80000000000041</v>
      </c>
    </row>
    <row r="30" spans="1:19" x14ac:dyDescent="0.25">
      <c r="A30" s="15" t="s">
        <v>121</v>
      </c>
      <c r="B30" s="16">
        <v>-340.35729576709986</v>
      </c>
      <c r="C30" s="16">
        <v>-284.7</v>
      </c>
      <c r="D30" s="16">
        <v>-336.2</v>
      </c>
      <c r="E30" s="16">
        <v>-338.2</v>
      </c>
      <c r="F30" s="16">
        <v>-247.79999999999998</v>
      </c>
      <c r="G30" s="16">
        <v>-178.8</v>
      </c>
      <c r="H30" s="16">
        <v>-159.9</v>
      </c>
      <c r="I30" s="16">
        <v>-151</v>
      </c>
      <c r="J30" s="16">
        <v>-109.9</v>
      </c>
      <c r="K30" s="16">
        <v>-20.000000000000004</v>
      </c>
      <c r="L30" s="16">
        <v>-65.5</v>
      </c>
      <c r="M30" s="16">
        <v>-124.1</v>
      </c>
      <c r="N30" s="16">
        <f>-95.6+54.3</f>
        <v>-41.3</v>
      </c>
      <c r="O30" s="16">
        <v>-82.8</v>
      </c>
      <c r="P30" s="16">
        <v>-115.2</v>
      </c>
      <c r="Q30" s="16">
        <f>-49.3-25.4</f>
        <v>-74.699999999999989</v>
      </c>
      <c r="R30" s="16">
        <v>-115.2</v>
      </c>
      <c r="S30" s="16">
        <f>-134.6+16.6</f>
        <v>-118</v>
      </c>
    </row>
    <row r="31" spans="1:19" hidden="1" x14ac:dyDescent="0.25">
      <c r="A31" s="17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hidden="1" x14ac:dyDescent="0.25">
      <c r="A32" s="17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x14ac:dyDescent="0.25">
      <c r="A33" s="12" t="s">
        <v>123</v>
      </c>
      <c r="B33" s="13">
        <v>1045.5934923673854</v>
      </c>
      <c r="C33" s="13">
        <v>698.8</v>
      </c>
      <c r="D33" s="13">
        <v>799.5</v>
      </c>
      <c r="E33" s="13">
        <v>813.8</v>
      </c>
      <c r="F33" s="13">
        <v>585.5</v>
      </c>
      <c r="G33" s="13">
        <v>477.80000000000024</v>
      </c>
      <c r="H33" s="13">
        <v>403.1</v>
      </c>
      <c r="I33" s="13">
        <v>286.69999999999987</v>
      </c>
      <c r="J33" s="13">
        <v>202.59999999999982</v>
      </c>
      <c r="K33" s="13">
        <v>-58.9</v>
      </c>
      <c r="L33" s="13">
        <v>125</v>
      </c>
      <c r="M33" s="13">
        <v>362.80000000000018</v>
      </c>
      <c r="N33" s="13">
        <f>N29+N30</f>
        <v>159.69999999999982</v>
      </c>
      <c r="O33" s="13">
        <v>221.50000000000017</v>
      </c>
      <c r="P33" s="13">
        <v>266.8</v>
      </c>
      <c r="Q33" s="13">
        <f>Q29+Q30</f>
        <v>368.30000000000018</v>
      </c>
      <c r="R33" s="13">
        <f>R29+R30</f>
        <v>247.89999999999975</v>
      </c>
      <c r="S33" s="13">
        <f>S29+S30</f>
        <v>456.80000000000041</v>
      </c>
    </row>
    <row r="34" spans="1:19" x14ac:dyDescent="0.25">
      <c r="A34" s="8" t="s">
        <v>124</v>
      </c>
      <c r="B34" s="38">
        <f t="shared" ref="B34:Q34" si="6">B33/B8</f>
        <v>0.37548011075087068</v>
      </c>
      <c r="C34" s="38">
        <f t="shared" si="6"/>
        <v>0.23871827281112284</v>
      </c>
      <c r="D34" s="38">
        <f t="shared" si="6"/>
        <v>0.26989163825405937</v>
      </c>
      <c r="E34" s="38">
        <f t="shared" si="6"/>
        <v>0.27022180900517995</v>
      </c>
      <c r="F34" s="38">
        <f t="shared" si="6"/>
        <v>0.21105944270213764</v>
      </c>
      <c r="G34" s="38">
        <f t="shared" si="6"/>
        <v>0.17057584520367006</v>
      </c>
      <c r="H34" s="38">
        <f t="shared" si="6"/>
        <v>0.14391288825419493</v>
      </c>
      <c r="I34" s="38">
        <f t="shared" si="6"/>
        <v>9.6285599140247147E-2</v>
      </c>
      <c r="J34" s="38">
        <f t="shared" si="6"/>
        <v>7.1567346073686755E-2</v>
      </c>
      <c r="K34" s="38">
        <f t="shared" si="6"/>
        <v>-2.4039835108771071E-2</v>
      </c>
      <c r="L34" s="38">
        <f t="shared" si="6"/>
        <v>4.3366638912017759E-2</v>
      </c>
      <c r="M34" s="38">
        <f t="shared" si="6"/>
        <v>0.1200251430839978</v>
      </c>
      <c r="N34" s="38">
        <f t="shared" si="6"/>
        <v>5.8657165944317864E-2</v>
      </c>
      <c r="O34" s="38">
        <f t="shared" si="6"/>
        <v>7.8775161818052553E-2</v>
      </c>
      <c r="P34" s="38">
        <f t="shared" si="6"/>
        <v>8.8652600099684342E-2</v>
      </c>
      <c r="Q34" s="38">
        <f t="shared" si="6"/>
        <v>0.11723698869966583</v>
      </c>
      <c r="R34" s="38">
        <f>R33/R8</f>
        <v>8.9747302874520221E-2</v>
      </c>
      <c r="S34" s="38">
        <f>S33/S8</f>
        <v>0.17982835997165592</v>
      </c>
    </row>
    <row r="35" spans="1:19" x14ac:dyDescent="0.25">
      <c r="A35" s="12" t="s">
        <v>125</v>
      </c>
      <c r="B35" s="13">
        <v>995.65259550109204</v>
      </c>
      <c r="C35" s="13">
        <v>646</v>
      </c>
      <c r="D35" s="13">
        <v>740.8</v>
      </c>
      <c r="E35" s="13">
        <v>757.7</v>
      </c>
      <c r="F35" s="13">
        <v>544.79999999999995</v>
      </c>
      <c r="G35" s="13">
        <v>428.5</v>
      </c>
      <c r="H35" s="13">
        <v>352.9</v>
      </c>
      <c r="I35" s="13">
        <v>221.3</v>
      </c>
      <c r="J35" s="13">
        <v>166.8</v>
      </c>
      <c r="K35" s="13">
        <v>-75.2</v>
      </c>
      <c r="L35" s="13">
        <v>100.4</v>
      </c>
      <c r="M35" s="13">
        <v>298.2</v>
      </c>
      <c r="N35" s="13">
        <f>N33-N36</f>
        <v>135.79999999999981</v>
      </c>
      <c r="O35" s="13">
        <v>180.4</v>
      </c>
      <c r="P35" s="13">
        <v>211.9</v>
      </c>
      <c r="Q35" s="13">
        <f>Q33-Q36</f>
        <v>300.20000000000016</v>
      </c>
      <c r="R35" s="13">
        <v>184.6</v>
      </c>
      <c r="S35" s="13">
        <f>S33-S36</f>
        <v>383.40000000000043</v>
      </c>
    </row>
    <row r="36" spans="1:19" x14ac:dyDescent="0.25">
      <c r="A36" s="8" t="s">
        <v>126</v>
      </c>
      <c r="B36" s="9">
        <v>49.940896869999996</v>
      </c>
      <c r="C36" s="9">
        <v>52.8</v>
      </c>
      <c r="D36" s="9">
        <v>58.7</v>
      </c>
      <c r="E36" s="9">
        <v>56.1</v>
      </c>
      <c r="F36" s="9">
        <v>40.700000000000003</v>
      </c>
      <c r="G36" s="9">
        <v>49.4</v>
      </c>
      <c r="H36" s="9">
        <v>50.199999999999996</v>
      </c>
      <c r="I36" s="9">
        <v>65.400000000000006</v>
      </c>
      <c r="J36" s="9">
        <v>35.799999999999997</v>
      </c>
      <c r="K36" s="9">
        <v>16.3</v>
      </c>
      <c r="L36" s="9">
        <v>24.6</v>
      </c>
      <c r="M36" s="9">
        <v>64.599999999999994</v>
      </c>
      <c r="N36" s="9">
        <v>23.9</v>
      </c>
      <c r="O36" s="9">
        <v>41.1</v>
      </c>
      <c r="P36" s="9">
        <v>54.9</v>
      </c>
      <c r="Q36" s="9">
        <v>68.099999999999994</v>
      </c>
      <c r="R36" s="9">
        <v>63.3</v>
      </c>
      <c r="S36" s="9">
        <v>73.400000000000006</v>
      </c>
    </row>
    <row r="37" spans="1:19" x14ac:dyDescent="0.25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1:19" x14ac:dyDescent="0.25">
      <c r="A38" s="40" t="s">
        <v>167</v>
      </c>
      <c r="B38" s="41"/>
      <c r="C38" s="41"/>
      <c r="D38" s="41"/>
      <c r="E38" s="52"/>
      <c r="F38" s="41"/>
      <c r="G38" s="52"/>
      <c r="H38" s="41"/>
      <c r="I38" s="41"/>
      <c r="J38" s="41"/>
      <c r="K38" s="41"/>
      <c r="L38" s="41"/>
      <c r="M38" s="41"/>
      <c r="N38" s="41">
        <v>105.5</v>
      </c>
      <c r="O38" s="41"/>
      <c r="P38" s="41"/>
      <c r="Q38" s="41">
        <v>36.700000000000003</v>
      </c>
      <c r="R38" s="41"/>
      <c r="S38" s="41">
        <v>251.9</v>
      </c>
    </row>
    <row r="39" spans="1:19" x14ac:dyDescent="0.25">
      <c r="A39" s="12" t="s">
        <v>171</v>
      </c>
      <c r="B39" s="56">
        <f t="shared" ref="B39:M39" si="7">B35+B38</f>
        <v>995.65259550109204</v>
      </c>
      <c r="C39" s="56">
        <f t="shared" si="7"/>
        <v>646</v>
      </c>
      <c r="D39" s="56">
        <f t="shared" si="7"/>
        <v>740.8</v>
      </c>
      <c r="E39" s="56">
        <f t="shared" si="7"/>
        <v>757.7</v>
      </c>
      <c r="F39" s="56">
        <f t="shared" si="7"/>
        <v>544.79999999999995</v>
      </c>
      <c r="G39" s="56">
        <f t="shared" si="7"/>
        <v>428.5</v>
      </c>
      <c r="H39" s="56">
        <f t="shared" si="7"/>
        <v>352.9</v>
      </c>
      <c r="I39" s="56">
        <f t="shared" si="7"/>
        <v>221.3</v>
      </c>
      <c r="J39" s="56">
        <f t="shared" si="7"/>
        <v>166.8</v>
      </c>
      <c r="K39" s="56">
        <f t="shared" si="7"/>
        <v>-75.2</v>
      </c>
      <c r="L39" s="56">
        <f t="shared" si="7"/>
        <v>100.4</v>
      </c>
      <c r="M39" s="56">
        <f t="shared" si="7"/>
        <v>298.2</v>
      </c>
      <c r="N39" s="56">
        <f>N35+N38</f>
        <v>241.29999999999981</v>
      </c>
      <c r="O39" s="56">
        <f t="shared" ref="O39:S39" si="8">O35+O38</f>
        <v>180.4</v>
      </c>
      <c r="P39" s="56">
        <f t="shared" si="8"/>
        <v>211.9</v>
      </c>
      <c r="Q39" s="56">
        <f t="shared" si="8"/>
        <v>336.90000000000015</v>
      </c>
      <c r="R39" s="56">
        <f t="shared" si="8"/>
        <v>184.6</v>
      </c>
      <c r="S39" s="56">
        <f t="shared" si="8"/>
        <v>635.30000000000041</v>
      </c>
    </row>
    <row r="40" spans="1:19" x14ac:dyDescent="0.25">
      <c r="A40" s="40"/>
      <c r="B40" s="41"/>
      <c r="C40" s="41"/>
      <c r="D40" s="41"/>
      <c r="E40" s="52"/>
      <c r="F40" s="41"/>
      <c r="G40" s="52"/>
      <c r="H40" s="41"/>
      <c r="I40" s="41"/>
      <c r="J40" s="41"/>
      <c r="K40" s="41"/>
      <c r="L40" s="41"/>
      <c r="M40" s="41"/>
      <c r="N40" s="41"/>
    </row>
    <row r="41" spans="1:19" x14ac:dyDescent="0.25">
      <c r="A41" s="39" t="s">
        <v>139</v>
      </c>
    </row>
    <row r="42" spans="1:19" x14ac:dyDescent="0.25">
      <c r="A42" s="39" t="s">
        <v>141</v>
      </c>
    </row>
  </sheetData>
  <hyperlinks>
    <hyperlink ref="A1" location="Home!A1" display="Home" xr:uid="{3E185F23-3344-4E3A-B72E-7481BC693CC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R13 O13:P1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8">
    <tabColor rgb="FF00B0F0"/>
  </sheetPr>
  <dimension ref="A1:S41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5" x14ac:dyDescent="0.25"/>
  <cols>
    <col min="1" max="1" width="45.7109375" customWidth="1"/>
    <col min="2" max="19" width="5.7109375" customWidth="1"/>
  </cols>
  <sheetData>
    <row r="1" spans="1:19" ht="37.5" customHeight="1" x14ac:dyDescent="0.25">
      <c r="A1" s="35" t="s">
        <v>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9" ht="14.45" hidden="1" customHeight="1" x14ac:dyDescent="0.3">
      <c r="A3" s="4" t="s">
        <v>136</v>
      </c>
      <c r="B3" s="3"/>
      <c r="C3" s="3"/>
      <c r="D3" s="3"/>
      <c r="E3" s="1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ht="14.45" hidden="1" customHeight="1" x14ac:dyDescent="0.3">
      <c r="A4" s="3"/>
      <c r="B4" s="14"/>
      <c r="C4" s="3"/>
      <c r="D4" s="3"/>
      <c r="E4" s="14"/>
      <c r="F4" s="7"/>
      <c r="G4" s="7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9" ht="14.45" customHeight="1" x14ac:dyDescent="0.25">
      <c r="A5" s="21" t="s">
        <v>193</v>
      </c>
      <c r="B5" s="5" t="s">
        <v>28</v>
      </c>
      <c r="C5" s="5" t="s">
        <v>29</v>
      </c>
      <c r="D5" s="5" t="s">
        <v>30</v>
      </c>
      <c r="E5" s="5" t="s">
        <v>31</v>
      </c>
      <c r="F5" s="5" t="s">
        <v>32</v>
      </c>
      <c r="G5" s="5" t="s">
        <v>33</v>
      </c>
      <c r="H5" s="5" t="s">
        <v>34</v>
      </c>
      <c r="I5" s="5" t="s">
        <v>35</v>
      </c>
      <c r="J5" s="5" t="s">
        <v>36</v>
      </c>
      <c r="K5" s="5" t="s">
        <v>37</v>
      </c>
      <c r="L5" s="5" t="s">
        <v>38</v>
      </c>
      <c r="M5" s="5" t="s">
        <v>39</v>
      </c>
      <c r="N5" s="5" t="s">
        <v>40</v>
      </c>
      <c r="O5" s="5" t="s">
        <v>143</v>
      </c>
      <c r="P5" s="5" t="s">
        <v>144</v>
      </c>
      <c r="Q5" s="5" t="s">
        <v>160</v>
      </c>
      <c r="R5" s="51" t="s">
        <v>165</v>
      </c>
      <c r="S5" s="51" t="s">
        <v>176</v>
      </c>
    </row>
    <row r="6" spans="1:19" x14ac:dyDescent="0.25">
      <c r="A6" s="12" t="s">
        <v>99</v>
      </c>
      <c r="B6" s="13">
        <v>1852.4163933100001</v>
      </c>
      <c r="C6" s="13">
        <v>1804.7</v>
      </c>
      <c r="D6" s="13">
        <v>1747.8</v>
      </c>
      <c r="E6" s="13">
        <v>1826.5</v>
      </c>
      <c r="F6" s="13">
        <v>1642.8</v>
      </c>
      <c r="G6" s="13">
        <v>1520.3</v>
      </c>
      <c r="H6" s="13">
        <v>1453.4</v>
      </c>
      <c r="I6" s="13">
        <v>1495.6</v>
      </c>
      <c r="J6" s="13">
        <v>1402.3</v>
      </c>
      <c r="K6" s="13">
        <v>1131.8</v>
      </c>
      <c r="L6" s="13">
        <v>1365.1</v>
      </c>
      <c r="M6" s="13">
        <v>1474.2</v>
      </c>
      <c r="N6" s="13">
        <v>1347.6</v>
      </c>
      <c r="O6" s="13">
        <v>1353.8</v>
      </c>
      <c r="P6" s="13">
        <v>1465.7</v>
      </c>
      <c r="Q6" s="13">
        <v>1597.6</v>
      </c>
      <c r="R6" s="13">
        <v>1538.4</v>
      </c>
      <c r="S6" s="13">
        <v>1790.7</v>
      </c>
    </row>
    <row r="7" spans="1:19" x14ac:dyDescent="0.25">
      <c r="A7" s="8" t="s">
        <v>100</v>
      </c>
      <c r="B7" s="9">
        <v>-227.08275202000002</v>
      </c>
      <c r="C7" s="9">
        <v>-190.7</v>
      </c>
      <c r="D7" s="9">
        <v>-186.5</v>
      </c>
      <c r="E7" s="9">
        <v>-184.7</v>
      </c>
      <c r="F7" s="9">
        <v>-182.2</v>
      </c>
      <c r="G7" s="9">
        <v>-165.6</v>
      </c>
      <c r="H7" s="9">
        <v>-159.80000000000001</v>
      </c>
      <c r="I7" s="9">
        <v>-165.4</v>
      </c>
      <c r="J7" s="9">
        <v>-157.69999999999999</v>
      </c>
      <c r="K7" s="9">
        <v>-126.3</v>
      </c>
      <c r="L7" s="9">
        <v>-150.9</v>
      </c>
      <c r="M7" s="9">
        <v>-167.4</v>
      </c>
      <c r="N7" s="9">
        <v>-185.1</v>
      </c>
      <c r="O7" s="9">
        <v>-186.1</v>
      </c>
      <c r="P7" s="9">
        <v>-203.2</v>
      </c>
      <c r="Q7" s="9">
        <v>-224.6</v>
      </c>
      <c r="R7" s="9">
        <v>-212.5</v>
      </c>
      <c r="S7" s="9">
        <v>-222.8</v>
      </c>
    </row>
    <row r="8" spans="1:19" x14ac:dyDescent="0.25">
      <c r="A8" s="12" t="s">
        <v>101</v>
      </c>
      <c r="B8" s="13">
        <v>1625.3336412900003</v>
      </c>
      <c r="C8" s="13">
        <v>1614</v>
      </c>
      <c r="D8" s="13">
        <v>1561.3</v>
      </c>
      <c r="E8" s="13">
        <v>1641.8</v>
      </c>
      <c r="F8" s="13">
        <v>1460.6</v>
      </c>
      <c r="G8" s="13">
        <v>1354.7</v>
      </c>
      <c r="H8" s="13">
        <v>1293.6000000000001</v>
      </c>
      <c r="I8" s="13">
        <v>1330.1999999999998</v>
      </c>
      <c r="J8" s="13">
        <v>1244.5999999999999</v>
      </c>
      <c r="K8" s="13">
        <v>1005.5</v>
      </c>
      <c r="L8" s="13">
        <v>1214.1999999999998</v>
      </c>
      <c r="M8" s="13">
        <v>1306.8</v>
      </c>
      <c r="N8" s="13">
        <v>1162.5</v>
      </c>
      <c r="O8" s="13">
        <v>1167.7</v>
      </c>
      <c r="P8" s="13">
        <v>1262.5</v>
      </c>
      <c r="Q8" s="13">
        <v>1373</v>
      </c>
      <c r="R8" s="13">
        <f>SUM(R6:R7)</f>
        <v>1325.9</v>
      </c>
      <c r="S8" s="13">
        <f>SUM(S6:S7)</f>
        <v>1567.9</v>
      </c>
    </row>
    <row r="9" spans="1:19" x14ac:dyDescent="0.25">
      <c r="A9" s="15" t="s">
        <v>102</v>
      </c>
      <c r="B9" s="16">
        <v>-615.08129179000002</v>
      </c>
      <c r="C9" s="16">
        <v>-634.19999999999993</v>
      </c>
      <c r="D9" s="16">
        <v>-622.69999999999993</v>
      </c>
      <c r="E9" s="16">
        <v>-650.4</v>
      </c>
      <c r="F9" s="16">
        <v>-685</v>
      </c>
      <c r="G9" s="16">
        <v>-658.7</v>
      </c>
      <c r="H9" s="16">
        <v>-711.6</v>
      </c>
      <c r="I9" s="16">
        <v>-826.69999999999993</v>
      </c>
      <c r="J9" s="16">
        <v>-807.2</v>
      </c>
      <c r="K9" s="16">
        <v>-704.09999999999991</v>
      </c>
      <c r="L9" s="16">
        <v>-749.8</v>
      </c>
      <c r="M9" s="16">
        <v>-763.8</v>
      </c>
      <c r="N9" s="16">
        <v>-759.6</v>
      </c>
      <c r="O9" s="16">
        <v>-710.1</v>
      </c>
      <c r="P9" s="16">
        <v>-774.3</v>
      </c>
      <c r="Q9" s="16">
        <v>-843</v>
      </c>
      <c r="R9" s="16">
        <f>SUM(R10:R11)</f>
        <v>-809.3</v>
      </c>
      <c r="S9" s="16">
        <f>SUM(S10:S11)</f>
        <v>-875.1</v>
      </c>
    </row>
    <row r="10" spans="1:19" x14ac:dyDescent="0.25">
      <c r="A10" s="17" t="s">
        <v>103</v>
      </c>
      <c r="B10" s="9">
        <v>-518.97868763999998</v>
      </c>
      <c r="C10" s="9">
        <v>-543.4</v>
      </c>
      <c r="D10" s="9">
        <v>-531.79999999999995</v>
      </c>
      <c r="E10" s="9">
        <v>-557.9</v>
      </c>
      <c r="F10" s="9">
        <v>-599.29999999999995</v>
      </c>
      <c r="G10" s="9">
        <v>-557.20000000000005</v>
      </c>
      <c r="H10" s="9">
        <v>-578.20000000000005</v>
      </c>
      <c r="I10" s="9">
        <v>-665.8</v>
      </c>
      <c r="J10" s="9">
        <v>-638.90000000000009</v>
      </c>
      <c r="K10" s="9">
        <v>-546.9</v>
      </c>
      <c r="L10" s="9">
        <v>-606.5</v>
      </c>
      <c r="M10" s="9">
        <v>-624.20000000000005</v>
      </c>
      <c r="N10" s="9">
        <v>-631.70000000000005</v>
      </c>
      <c r="O10" s="9">
        <v>-587.5</v>
      </c>
      <c r="P10" s="9">
        <v>-646.5</v>
      </c>
      <c r="Q10" s="9">
        <v>-718.1</v>
      </c>
      <c r="R10" s="9">
        <v>-687.8</v>
      </c>
      <c r="S10" s="9">
        <v>-745</v>
      </c>
    </row>
    <row r="11" spans="1:19" x14ac:dyDescent="0.25">
      <c r="A11" s="17" t="s">
        <v>104</v>
      </c>
      <c r="B11" s="9">
        <v>-96.102604150000019</v>
      </c>
      <c r="C11" s="9">
        <v>-90.8</v>
      </c>
      <c r="D11" s="9">
        <v>-90.9</v>
      </c>
      <c r="E11" s="9">
        <v>-92.5</v>
      </c>
      <c r="F11" s="9">
        <v>-85.7</v>
      </c>
      <c r="G11" s="9">
        <v>-101.5</v>
      </c>
      <c r="H11" s="9">
        <v>-133.4</v>
      </c>
      <c r="I11" s="9">
        <v>-160.9</v>
      </c>
      <c r="J11" s="9">
        <v>-168.3</v>
      </c>
      <c r="K11" s="9">
        <v>-157.19999999999999</v>
      </c>
      <c r="L11" s="9">
        <v>-143.30000000000001</v>
      </c>
      <c r="M11" s="9">
        <v>-139.6</v>
      </c>
      <c r="N11" s="9">
        <v>-127.9</v>
      </c>
      <c r="O11" s="9">
        <v>-122.6</v>
      </c>
      <c r="P11" s="9">
        <v>-127.8</v>
      </c>
      <c r="Q11" s="9">
        <v>-124.9</v>
      </c>
      <c r="R11" s="9">
        <v>-121.5</v>
      </c>
      <c r="S11" s="9">
        <v>-130.1</v>
      </c>
    </row>
    <row r="12" spans="1:19" x14ac:dyDescent="0.25">
      <c r="A12" s="12" t="s">
        <v>105</v>
      </c>
      <c r="B12" s="13">
        <v>1010.2523494999999</v>
      </c>
      <c r="C12" s="13">
        <v>979.8</v>
      </c>
      <c r="D12" s="13">
        <v>938.6</v>
      </c>
      <c r="E12" s="13">
        <v>991.40000000000009</v>
      </c>
      <c r="F12" s="13">
        <v>775.59999999999991</v>
      </c>
      <c r="G12" s="13">
        <v>696</v>
      </c>
      <c r="H12" s="13">
        <v>582.00000000000011</v>
      </c>
      <c r="I12" s="13">
        <v>503.49999999999989</v>
      </c>
      <c r="J12" s="13">
        <v>437.39999999999986</v>
      </c>
      <c r="K12" s="13">
        <v>301.40000000000003</v>
      </c>
      <c r="L12" s="13">
        <v>464.39999999999981</v>
      </c>
      <c r="M12" s="13">
        <v>543</v>
      </c>
      <c r="N12" s="13">
        <v>402.9</v>
      </c>
      <c r="O12" s="13">
        <v>457.6</v>
      </c>
      <c r="P12" s="13">
        <v>488.2</v>
      </c>
      <c r="Q12" s="13">
        <v>530</v>
      </c>
      <c r="R12" s="13">
        <f>SUM(R8:R9)</f>
        <v>516.60000000000014</v>
      </c>
      <c r="S12" s="13">
        <f>SUM(S8:S9)</f>
        <v>692.80000000000007</v>
      </c>
    </row>
    <row r="13" spans="1:19" x14ac:dyDescent="0.25">
      <c r="A13" s="15" t="s">
        <v>106</v>
      </c>
      <c r="B13" s="16">
        <v>-217.23268150999999</v>
      </c>
      <c r="C13" s="16">
        <v>-290.5</v>
      </c>
      <c r="D13" s="16">
        <v>-297.5</v>
      </c>
      <c r="E13" s="16">
        <v>-373.29999999999995</v>
      </c>
      <c r="F13" s="16">
        <v>-330.4</v>
      </c>
      <c r="G13" s="16">
        <v>-365.80000000000007</v>
      </c>
      <c r="H13" s="16">
        <v>-337.3</v>
      </c>
      <c r="I13" s="16">
        <v>-413.59999999999997</v>
      </c>
      <c r="J13" s="16">
        <v>-299</v>
      </c>
      <c r="K13" s="16">
        <v>-357.6</v>
      </c>
      <c r="L13" s="16">
        <v>-305.10000000000002</v>
      </c>
      <c r="M13" s="16">
        <v>-314.60000000000002</v>
      </c>
      <c r="N13" s="16">
        <f t="shared" ref="N13:S13" si="0">SUM(N14:N17)</f>
        <v>-153.39999999999998</v>
      </c>
      <c r="O13" s="16">
        <f t="shared" si="0"/>
        <v>-313.29999999999995</v>
      </c>
      <c r="P13" s="16">
        <f t="shared" si="0"/>
        <v>-298.90000000000003</v>
      </c>
      <c r="Q13" s="16">
        <f t="shared" si="0"/>
        <v>-299.89999999999998</v>
      </c>
      <c r="R13" s="16">
        <f t="shared" si="0"/>
        <v>-315.89999999999998</v>
      </c>
      <c r="S13" s="16">
        <f t="shared" si="0"/>
        <v>-384.5</v>
      </c>
    </row>
    <row r="14" spans="1:19" x14ac:dyDescent="0.25">
      <c r="A14" s="17" t="s">
        <v>107</v>
      </c>
      <c r="B14" s="9">
        <v>-87.330752180000033</v>
      </c>
      <c r="C14" s="9">
        <v>-94.8</v>
      </c>
      <c r="D14" s="9">
        <v>-97.5</v>
      </c>
      <c r="E14" s="9">
        <v>-125.2</v>
      </c>
      <c r="F14" s="9">
        <v>-141.6</v>
      </c>
      <c r="G14" s="9">
        <v>-136.30000000000001</v>
      </c>
      <c r="H14" s="9">
        <v>-136.19999999999999</v>
      </c>
      <c r="I14" s="9">
        <v>-121.3</v>
      </c>
      <c r="J14" s="9">
        <v>-146</v>
      </c>
      <c r="K14" s="9">
        <v>-129.69999999999999</v>
      </c>
      <c r="L14" s="9">
        <v>-138.6</v>
      </c>
      <c r="M14" s="9">
        <v>-132.69999999999999</v>
      </c>
      <c r="N14" s="9">
        <v>-152.19999999999999</v>
      </c>
      <c r="O14" s="9">
        <v>-149.69999999999999</v>
      </c>
      <c r="P14" s="9">
        <v>-151.80000000000001</v>
      </c>
      <c r="Q14" s="9">
        <v>-190.1</v>
      </c>
      <c r="R14" s="9">
        <v>-190.7</v>
      </c>
      <c r="S14" s="9">
        <v>-214.9</v>
      </c>
    </row>
    <row r="15" spans="1:19" x14ac:dyDescent="0.25">
      <c r="A15" s="17" t="s">
        <v>108</v>
      </c>
      <c r="B15" s="9">
        <v>-45.639568319999995</v>
      </c>
      <c r="C15" s="9">
        <v>-42.9</v>
      </c>
      <c r="D15" s="9">
        <v>-39.5</v>
      </c>
      <c r="E15" s="9">
        <v>-61.4</v>
      </c>
      <c r="F15" s="9">
        <v>-49.8</v>
      </c>
      <c r="G15" s="9">
        <v>-54.5</v>
      </c>
      <c r="H15" s="9">
        <v>-51.7</v>
      </c>
      <c r="I15" s="9">
        <v>-53.2</v>
      </c>
      <c r="J15" s="9">
        <v>-43.699999999999996</v>
      </c>
      <c r="K15" s="9">
        <v>-37.9</v>
      </c>
      <c r="L15" s="9">
        <v>-39.800000000000004</v>
      </c>
      <c r="M15" s="9">
        <v>-49.6</v>
      </c>
      <c r="N15" s="9">
        <v>-37.200000000000003</v>
      </c>
      <c r="O15" s="9">
        <v>-40</v>
      </c>
      <c r="P15" s="9">
        <v>-54.5</v>
      </c>
      <c r="Q15" s="9">
        <v>-63.6</v>
      </c>
      <c r="R15" s="9">
        <v>-65.3</v>
      </c>
      <c r="S15" s="9">
        <v>-73.900000000000006</v>
      </c>
    </row>
    <row r="16" spans="1:19" x14ac:dyDescent="0.25">
      <c r="A16" s="17" t="s">
        <v>109</v>
      </c>
      <c r="B16" s="9">
        <v>-31.702946560000001</v>
      </c>
      <c r="C16" s="9">
        <v>-95.7</v>
      </c>
      <c r="D16" s="9">
        <v>-74</v>
      </c>
      <c r="E16" s="9">
        <v>-82.1</v>
      </c>
      <c r="F16" s="9">
        <v>-40.6</v>
      </c>
      <c r="G16" s="9">
        <v>-89.9</v>
      </c>
      <c r="H16" s="9">
        <v>-62.3</v>
      </c>
      <c r="I16" s="9">
        <v>-114.4</v>
      </c>
      <c r="J16" s="9">
        <v>-28.4</v>
      </c>
      <c r="K16" s="9">
        <v>-39.9</v>
      </c>
      <c r="L16" s="9">
        <v>-28.2</v>
      </c>
      <c r="M16" s="9">
        <v>-33.700000000000003</v>
      </c>
      <c r="N16" s="9">
        <v>-24.1</v>
      </c>
      <c r="O16" s="9">
        <v>-21.1</v>
      </c>
      <c r="P16" s="9">
        <v>-21.3</v>
      </c>
      <c r="Q16" s="9">
        <v>-10.4</v>
      </c>
      <c r="R16" s="9">
        <v>-22</v>
      </c>
      <c r="S16" s="9">
        <v>-25.3</v>
      </c>
    </row>
    <row r="17" spans="1:19" x14ac:dyDescent="0.25">
      <c r="A17" s="17" t="s">
        <v>110</v>
      </c>
      <c r="B17" s="9">
        <v>-52.559414449999991</v>
      </c>
      <c r="C17" s="9">
        <v>-57.1</v>
      </c>
      <c r="D17" s="9">
        <v>-86.5</v>
      </c>
      <c r="E17" s="9">
        <v>-104.6</v>
      </c>
      <c r="F17" s="9">
        <v>-98.4</v>
      </c>
      <c r="G17" s="9">
        <v>-85.1</v>
      </c>
      <c r="H17" s="9">
        <v>-87.100000000000009</v>
      </c>
      <c r="I17" s="9">
        <v>-124.7</v>
      </c>
      <c r="J17" s="9">
        <v>-80.900000000000006</v>
      </c>
      <c r="K17" s="9">
        <v>-150.1</v>
      </c>
      <c r="L17" s="9">
        <v>-98.5</v>
      </c>
      <c r="M17" s="9">
        <v>-98.6</v>
      </c>
      <c r="N17" s="9">
        <v>60.1</v>
      </c>
      <c r="O17" s="9">
        <v>-102.5</v>
      </c>
      <c r="P17" s="9">
        <v>-71.3</v>
      </c>
      <c r="Q17" s="9">
        <v>-35.799999999999997</v>
      </c>
      <c r="R17" s="9">
        <v>-37.9</v>
      </c>
      <c r="S17" s="9">
        <v>-70.400000000000006</v>
      </c>
    </row>
    <row r="18" spans="1:19" x14ac:dyDescent="0.25">
      <c r="A18" s="8" t="s">
        <v>104</v>
      </c>
      <c r="B18" s="9">
        <v>-8.5879077000000006</v>
      </c>
      <c r="C18" s="9">
        <v>-8.6</v>
      </c>
      <c r="D18" s="9">
        <v>-8.6</v>
      </c>
      <c r="E18" s="9">
        <v>-10.3</v>
      </c>
      <c r="F18" s="9">
        <v>-10.6</v>
      </c>
      <c r="G18" s="9">
        <v>-10.6</v>
      </c>
      <c r="H18" s="9">
        <v>-8.6</v>
      </c>
      <c r="I18" s="9">
        <v>-4.5</v>
      </c>
      <c r="J18" s="9">
        <v>-4.7</v>
      </c>
      <c r="K18" s="9">
        <v>-4.7</v>
      </c>
      <c r="L18" s="9">
        <v>-4.7</v>
      </c>
      <c r="M18" s="9">
        <v>-4.3</v>
      </c>
      <c r="N18" s="9">
        <v>-3.6</v>
      </c>
      <c r="O18" s="9">
        <v>-2.9</v>
      </c>
      <c r="P18" s="9">
        <v>-2.8</v>
      </c>
      <c r="Q18" s="9">
        <v>-2.6</v>
      </c>
      <c r="R18" s="9">
        <v>-2</v>
      </c>
      <c r="S18" s="9">
        <v>-2</v>
      </c>
    </row>
    <row r="19" spans="1:19" x14ac:dyDescent="0.25">
      <c r="A19" s="8" t="s">
        <v>111</v>
      </c>
      <c r="B19" s="9">
        <v>7.54583339399999</v>
      </c>
      <c r="C19" s="9">
        <v>0.6</v>
      </c>
      <c r="D19" s="9">
        <v>-0.1</v>
      </c>
      <c r="E19" s="9">
        <v>1.2</v>
      </c>
      <c r="F19" s="9">
        <v>2</v>
      </c>
      <c r="G19" s="9">
        <v>2.2999999999999998</v>
      </c>
      <c r="H19" s="9">
        <v>2.8</v>
      </c>
      <c r="I19" s="9">
        <v>2.1</v>
      </c>
      <c r="J19" s="9">
        <v>1.1000000000000001</v>
      </c>
      <c r="K19" s="9">
        <v>-1.5</v>
      </c>
      <c r="L19" s="9">
        <v>-1.8</v>
      </c>
      <c r="M19" s="9">
        <v>0.4</v>
      </c>
      <c r="N19" s="63">
        <v>0.7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</row>
    <row r="20" spans="1:19" x14ac:dyDescent="0.25">
      <c r="A20" s="10" t="s">
        <v>112</v>
      </c>
      <c r="B20" s="11">
        <v>-840.901881</v>
      </c>
      <c r="C20" s="11">
        <v>-933.3</v>
      </c>
      <c r="D20" s="11">
        <v>-928.8</v>
      </c>
      <c r="E20" s="11">
        <v>-1034</v>
      </c>
      <c r="F20" s="11">
        <v>-1026</v>
      </c>
      <c r="G20" s="11">
        <v>-1035.0999999999999</v>
      </c>
      <c r="H20" s="11">
        <v>-1057.5</v>
      </c>
      <c r="I20" s="11">
        <v>-1244.8</v>
      </c>
      <c r="J20" s="11">
        <v>-1110.8999999999999</v>
      </c>
      <c r="K20" s="11">
        <v>-1066.4000000000001</v>
      </c>
      <c r="L20" s="11">
        <v>-1059.5999999999999</v>
      </c>
      <c r="M20" s="11">
        <v>-1082.7</v>
      </c>
      <c r="N20" s="11">
        <f t="shared" ref="N20:S20" si="1">N13+N18+N9</f>
        <v>-916.6</v>
      </c>
      <c r="O20" s="11">
        <f t="shared" si="1"/>
        <v>-1026.3</v>
      </c>
      <c r="P20" s="11">
        <f t="shared" si="1"/>
        <v>-1076</v>
      </c>
      <c r="Q20" s="11">
        <f t="shared" si="1"/>
        <v>-1145.5</v>
      </c>
      <c r="R20" s="11">
        <f t="shared" si="1"/>
        <v>-1127.1999999999998</v>
      </c>
      <c r="S20" s="11">
        <f t="shared" si="1"/>
        <v>-1261.5999999999999</v>
      </c>
    </row>
    <row r="21" spans="1:19" x14ac:dyDescent="0.25">
      <c r="A21" s="12" t="s">
        <v>113</v>
      </c>
      <c r="B21" s="13">
        <v>791.97759368399988</v>
      </c>
      <c r="C21" s="13">
        <v>681.3</v>
      </c>
      <c r="D21" s="13">
        <v>632.4</v>
      </c>
      <c r="E21" s="13">
        <v>609.00000000000023</v>
      </c>
      <c r="F21" s="13">
        <v>436.59999999999991</v>
      </c>
      <c r="G21" s="13">
        <v>321.89999999999992</v>
      </c>
      <c r="H21" s="13">
        <v>238.90000000000012</v>
      </c>
      <c r="I21" s="13">
        <v>87.5</v>
      </c>
      <c r="J21" s="13">
        <v>134.79999999999993</v>
      </c>
      <c r="K21" s="13">
        <v>-62.399999999999977</v>
      </c>
      <c r="L21" s="13">
        <v>152.79999999999978</v>
      </c>
      <c r="M21" s="13">
        <v>224.5</v>
      </c>
      <c r="N21" s="13">
        <v>246.6</v>
      </c>
      <c r="O21" s="13">
        <v>141.40000000000009</v>
      </c>
      <c r="P21" s="13">
        <v>186.5</v>
      </c>
      <c r="Q21" s="13">
        <v>227.5</v>
      </c>
      <c r="R21" s="13">
        <v>198.70000000000016</v>
      </c>
      <c r="S21" s="13">
        <f>S12+S13+S18+S19</f>
        <v>306.30000000000007</v>
      </c>
    </row>
    <row r="22" spans="1:19" x14ac:dyDescent="0.25">
      <c r="A22" s="8" t="s">
        <v>1</v>
      </c>
      <c r="B22" s="9">
        <v>896.66810553399989</v>
      </c>
      <c r="C22" s="9">
        <v>780.69999999999993</v>
      </c>
      <c r="D22" s="9">
        <v>731.90000000000009</v>
      </c>
      <c r="E22" s="9">
        <v>711.8</v>
      </c>
      <c r="F22" s="9">
        <v>532.9</v>
      </c>
      <c r="G22" s="9">
        <v>434</v>
      </c>
      <c r="H22" s="9">
        <v>380.9</v>
      </c>
      <c r="I22" s="9">
        <v>252.89999999999998</v>
      </c>
      <c r="J22" s="9">
        <v>307.79999999999995</v>
      </c>
      <c r="K22" s="9">
        <v>99.5</v>
      </c>
      <c r="L22" s="9">
        <v>300.8</v>
      </c>
      <c r="M22" s="9">
        <v>368.4</v>
      </c>
      <c r="N22" s="9">
        <v>378.1</v>
      </c>
      <c r="O22" s="9">
        <v>266.90000000000009</v>
      </c>
      <c r="P22" s="9">
        <v>317.2</v>
      </c>
      <c r="Q22" s="9">
        <v>355</v>
      </c>
      <c r="R22" s="9">
        <v>322.2</v>
      </c>
      <c r="S22" s="9">
        <f>S21-S11-S18</f>
        <v>438.40000000000009</v>
      </c>
    </row>
    <row r="23" spans="1:19" x14ac:dyDescent="0.25">
      <c r="A23" s="8" t="s">
        <v>114</v>
      </c>
      <c r="B23" s="38">
        <f>(B22/B8)</f>
        <v>0.55168248706298195</v>
      </c>
      <c r="C23" s="38">
        <f t="shared" ref="C23:Q23" si="2">(C22/C8)</f>
        <v>0.4837050805452292</v>
      </c>
      <c r="D23" s="38">
        <f t="shared" si="2"/>
        <v>0.46877601998334728</v>
      </c>
      <c r="E23" s="38">
        <f t="shared" si="2"/>
        <v>0.43354854428066752</v>
      </c>
      <c r="F23" s="38">
        <f t="shared" si="2"/>
        <v>0.36485006161851297</v>
      </c>
      <c r="G23" s="38">
        <f t="shared" si="2"/>
        <v>0.3203661327231121</v>
      </c>
      <c r="H23" s="38">
        <f t="shared" si="2"/>
        <v>0.29444959802102655</v>
      </c>
      <c r="I23" s="38">
        <f t="shared" si="2"/>
        <v>0.19012178619756429</v>
      </c>
      <c r="J23" s="38">
        <f t="shared" si="2"/>
        <v>0.24730837216776472</v>
      </c>
      <c r="K23" s="38">
        <f t="shared" si="2"/>
        <v>9.8955743411238195E-2</v>
      </c>
      <c r="L23" s="38">
        <f t="shared" si="2"/>
        <v>0.24773513424477026</v>
      </c>
      <c r="M23" s="38">
        <f t="shared" si="2"/>
        <v>0.28191000918273645</v>
      </c>
      <c r="N23" s="38">
        <f t="shared" si="2"/>
        <v>0.32524731182795702</v>
      </c>
      <c r="O23" s="38">
        <f t="shared" si="2"/>
        <v>0.22856898175901352</v>
      </c>
      <c r="P23" s="38">
        <f t="shared" si="2"/>
        <v>0.25124752475247525</v>
      </c>
      <c r="Q23" s="38">
        <f t="shared" si="2"/>
        <v>0.25855790240349602</v>
      </c>
      <c r="R23" s="38">
        <v>0.24300475148955425</v>
      </c>
      <c r="S23" s="38">
        <f>S22/S8</f>
        <v>0.27960966898399137</v>
      </c>
    </row>
    <row r="24" spans="1:19" x14ac:dyDescent="0.25">
      <c r="A24" s="15" t="s">
        <v>115</v>
      </c>
      <c r="B24" s="16">
        <v>366.64031073000001</v>
      </c>
      <c r="C24" s="16">
        <v>55.800000000000011</v>
      </c>
      <c r="D24" s="16">
        <v>206.9</v>
      </c>
      <c r="E24" s="16">
        <v>282.5</v>
      </c>
      <c r="F24" s="16">
        <v>224.8</v>
      </c>
      <c r="G24" s="16">
        <v>119.60000000000002</v>
      </c>
      <c r="H24" s="16">
        <v>103.70000000000002</v>
      </c>
      <c r="I24" s="16">
        <v>67.500000000000014</v>
      </c>
      <c r="J24" s="16">
        <v>53.500000000000007</v>
      </c>
      <c r="K24" s="16">
        <v>44.199999999999989</v>
      </c>
      <c r="L24" s="16">
        <v>14.200000000000006</v>
      </c>
      <c r="M24" s="16">
        <v>21</v>
      </c>
      <c r="N24" s="16">
        <v>51.000000000000007</v>
      </c>
      <c r="O24" s="16">
        <v>-4.200000000000002</v>
      </c>
      <c r="P24" s="16">
        <v>-27.6</v>
      </c>
      <c r="Q24" s="16">
        <v>-60.2</v>
      </c>
      <c r="R24" s="16">
        <f>SUM(R25:R28)</f>
        <v>-93.4</v>
      </c>
      <c r="S24" s="16">
        <f>SUM(S25:S28)</f>
        <v>-125.89999999999996</v>
      </c>
    </row>
    <row r="25" spans="1:19" x14ac:dyDescent="0.25">
      <c r="A25" s="17" t="s">
        <v>116</v>
      </c>
      <c r="B25" s="9">
        <v>58.692221139999994</v>
      </c>
      <c r="C25" s="9">
        <v>25.7</v>
      </c>
      <c r="D25" s="9">
        <v>32.5</v>
      </c>
      <c r="E25" s="9">
        <v>23</v>
      </c>
      <c r="F25" s="9">
        <v>6.7</v>
      </c>
      <c r="G25" s="9">
        <v>10.3</v>
      </c>
      <c r="H25" s="9">
        <v>14.6</v>
      </c>
      <c r="I25" s="9">
        <v>3</v>
      </c>
      <c r="J25" s="9">
        <v>7</v>
      </c>
      <c r="K25" s="9">
        <v>26.2</v>
      </c>
      <c r="L25" s="9">
        <v>29.2</v>
      </c>
      <c r="M25" s="9">
        <v>31.6</v>
      </c>
      <c r="N25" s="9">
        <v>33.1</v>
      </c>
      <c r="O25" s="9">
        <v>74.2</v>
      </c>
      <c r="P25" s="9">
        <v>78.400000000000006</v>
      </c>
      <c r="Q25" s="9">
        <v>84.4</v>
      </c>
      <c r="R25" s="9">
        <v>89.2</v>
      </c>
      <c r="S25" s="9">
        <v>34.1</v>
      </c>
    </row>
    <row r="26" spans="1:19" x14ac:dyDescent="0.25">
      <c r="A26" s="17" t="s">
        <v>117</v>
      </c>
      <c r="B26" s="9">
        <v>-111.68972553</v>
      </c>
      <c r="C26" s="9">
        <v>-85.9</v>
      </c>
      <c r="D26" s="9">
        <v>-86.4</v>
      </c>
      <c r="E26" s="9">
        <v>-97.9</v>
      </c>
      <c r="F26" s="9">
        <v>-90.7</v>
      </c>
      <c r="G26" s="9">
        <v>-145.1</v>
      </c>
      <c r="H26" s="9">
        <v>-170.6</v>
      </c>
      <c r="I26" s="9">
        <v>-146.69999999999999</v>
      </c>
      <c r="J26" s="9">
        <v>-152</v>
      </c>
      <c r="K26" s="9">
        <v>-104.4</v>
      </c>
      <c r="L26" s="9">
        <v>-94.199999999999989</v>
      </c>
      <c r="M26" s="9">
        <v>-83.6</v>
      </c>
      <c r="N26" s="9">
        <v>-83.3</v>
      </c>
      <c r="O26" s="9">
        <v>-167.4</v>
      </c>
      <c r="P26" s="9">
        <v>-214.6</v>
      </c>
      <c r="Q26" s="9">
        <v>-251.9</v>
      </c>
      <c r="R26" s="9">
        <v>-320</v>
      </c>
      <c r="S26" s="9">
        <v>-375.2</v>
      </c>
    </row>
    <row r="27" spans="1:19" x14ac:dyDescent="0.25">
      <c r="A27" s="17" t="s">
        <v>118</v>
      </c>
      <c r="B27" s="9">
        <v>443.34164965000002</v>
      </c>
      <c r="C27" s="9">
        <v>387.1</v>
      </c>
      <c r="D27" s="9">
        <v>345.4</v>
      </c>
      <c r="E27" s="9">
        <v>299.7</v>
      </c>
      <c r="F27" s="9">
        <v>275.3</v>
      </c>
      <c r="G27" s="9">
        <v>259.3</v>
      </c>
      <c r="H27" s="9">
        <v>260.8</v>
      </c>
      <c r="I27" s="9">
        <v>215</v>
      </c>
      <c r="J27" s="9">
        <v>188.9</v>
      </c>
      <c r="K27" s="9">
        <v>137.6</v>
      </c>
      <c r="L27" s="9">
        <v>94.6</v>
      </c>
      <c r="M27" s="9">
        <v>81.599999999999994</v>
      </c>
      <c r="N27" s="9">
        <v>95.8</v>
      </c>
      <c r="O27" s="9">
        <v>94.4</v>
      </c>
      <c r="P27" s="9">
        <v>102.9</v>
      </c>
      <c r="Q27" s="9">
        <v>113.5</v>
      </c>
      <c r="R27" s="9">
        <v>157.80000000000001</v>
      </c>
      <c r="S27" s="9">
        <v>231</v>
      </c>
    </row>
    <row r="28" spans="1:19" x14ac:dyDescent="0.25">
      <c r="A28" s="17" t="s">
        <v>119</v>
      </c>
      <c r="B28" s="9">
        <v>-23.703834530000002</v>
      </c>
      <c r="C28" s="9">
        <v>-271.10000000000002</v>
      </c>
      <c r="D28" s="9">
        <v>-84.6</v>
      </c>
      <c r="E28" s="9">
        <v>57.7</v>
      </c>
      <c r="F28" s="9">
        <v>33.5</v>
      </c>
      <c r="G28" s="9">
        <v>-4.9000000000000004</v>
      </c>
      <c r="H28" s="9">
        <v>-1.1000000000000001</v>
      </c>
      <c r="I28" s="9">
        <v>-3.8</v>
      </c>
      <c r="J28" s="9">
        <v>9.6</v>
      </c>
      <c r="K28" s="9">
        <v>-15.2</v>
      </c>
      <c r="L28" s="9">
        <v>-15.4</v>
      </c>
      <c r="M28" s="9">
        <v>-8.6</v>
      </c>
      <c r="N28" s="9">
        <v>5.4</v>
      </c>
      <c r="O28" s="9">
        <v>-5.4</v>
      </c>
      <c r="P28" s="9">
        <v>5.7</v>
      </c>
      <c r="Q28" s="9">
        <v>-6.2</v>
      </c>
      <c r="R28" s="9">
        <v>-20.399999999999999</v>
      </c>
      <c r="S28" s="9">
        <v>-15.8</v>
      </c>
    </row>
    <row r="29" spans="1:19" x14ac:dyDescent="0.25">
      <c r="A29" s="12" t="s">
        <v>120</v>
      </c>
      <c r="B29" s="13">
        <v>1158.6179044139999</v>
      </c>
      <c r="C29" s="13">
        <v>737.09999999999991</v>
      </c>
      <c r="D29" s="13">
        <v>839.3</v>
      </c>
      <c r="E29" s="13">
        <v>891.50000000000023</v>
      </c>
      <c r="F29" s="13">
        <v>661.39999999999986</v>
      </c>
      <c r="G29" s="13">
        <v>441.49999999999994</v>
      </c>
      <c r="H29" s="13">
        <v>342.60000000000014</v>
      </c>
      <c r="I29" s="13">
        <v>154.99999999999994</v>
      </c>
      <c r="J29" s="13">
        <v>188.3</v>
      </c>
      <c r="K29" s="13">
        <v>-18.199999999999989</v>
      </c>
      <c r="L29" s="13">
        <v>166.9999999999998</v>
      </c>
      <c r="M29" s="13">
        <v>245.5</v>
      </c>
      <c r="N29" s="13">
        <v>297.60000000000002</v>
      </c>
      <c r="O29" s="13">
        <v>137.2000000000001</v>
      </c>
      <c r="P29" s="13">
        <v>158.9</v>
      </c>
      <c r="Q29" s="13">
        <v>167.3</v>
      </c>
      <c r="R29" s="13">
        <f>SUM(R21,R24)</f>
        <v>105.30000000000015</v>
      </c>
      <c r="S29" s="13">
        <f>SUM(S21,S24)</f>
        <v>180.40000000000009</v>
      </c>
    </row>
    <row r="30" spans="1:19" x14ac:dyDescent="0.25">
      <c r="A30" s="15" t="s">
        <v>121</v>
      </c>
      <c r="B30" s="16">
        <v>-335.05585656</v>
      </c>
      <c r="C30" s="16">
        <v>-198.6</v>
      </c>
      <c r="D30" s="16">
        <v>-232.8</v>
      </c>
      <c r="E30" s="16">
        <v>-249.2</v>
      </c>
      <c r="F30" s="16">
        <v>-184.2</v>
      </c>
      <c r="G30" s="16">
        <v>-100.6</v>
      </c>
      <c r="H30" s="16">
        <v>-80.099999999999994</v>
      </c>
      <c r="I30" s="16">
        <v>-48.7</v>
      </c>
      <c r="J30" s="16">
        <v>-62.699999999999996</v>
      </c>
      <c r="K30" s="16">
        <v>-16.100000000000001</v>
      </c>
      <c r="L30" s="16">
        <v>-49.800000000000004</v>
      </c>
      <c r="M30" s="16">
        <v>-54.300000000000004</v>
      </c>
      <c r="N30" s="16">
        <v>-68</v>
      </c>
      <c r="O30" s="16">
        <v>-23.9</v>
      </c>
      <c r="P30" s="16">
        <v>-32.4</v>
      </c>
      <c r="Q30" s="16">
        <v>51.3</v>
      </c>
      <c r="R30" s="16">
        <f>SUM(R31:R32)</f>
        <v>-14.799999999999997</v>
      </c>
      <c r="S30" s="16">
        <f>SUM(S31:S32)</f>
        <v>24.200000000000003</v>
      </c>
    </row>
    <row r="31" spans="1:19" x14ac:dyDescent="0.25">
      <c r="A31" s="17" t="s">
        <v>53</v>
      </c>
      <c r="B31" s="9">
        <v>-328.78534751000001</v>
      </c>
      <c r="C31" s="9">
        <v>-106.3</v>
      </c>
      <c r="D31" s="9">
        <v>-333.3</v>
      </c>
      <c r="E31" s="9">
        <v>-277.2</v>
      </c>
      <c r="F31" s="9">
        <v>-202.6</v>
      </c>
      <c r="G31" s="9">
        <v>-80</v>
      </c>
      <c r="H31" s="9">
        <v>-59.1</v>
      </c>
      <c r="I31" s="9">
        <v>-61.5</v>
      </c>
      <c r="J31" s="9">
        <v>1.9</v>
      </c>
      <c r="K31" s="9">
        <v>-31.5</v>
      </c>
      <c r="L31" s="9">
        <v>-93.4</v>
      </c>
      <c r="M31" s="9">
        <v>-86.7</v>
      </c>
      <c r="N31" s="9">
        <v>-25.8</v>
      </c>
      <c r="O31" s="9">
        <v>-59.8</v>
      </c>
      <c r="P31" s="9">
        <v>-48.2</v>
      </c>
      <c r="Q31" s="9">
        <v>60.3</v>
      </c>
      <c r="R31" s="9">
        <v>-62</v>
      </c>
      <c r="S31" s="9">
        <v>-41.2</v>
      </c>
    </row>
    <row r="32" spans="1:19" x14ac:dyDescent="0.25">
      <c r="A32" s="17" t="s">
        <v>122</v>
      </c>
      <c r="B32" s="9">
        <v>-6.2705090499999985</v>
      </c>
      <c r="C32" s="9">
        <v>-92.3</v>
      </c>
      <c r="D32" s="9">
        <v>100.5</v>
      </c>
      <c r="E32" s="9">
        <v>28</v>
      </c>
      <c r="F32" s="9">
        <v>18.399999999999999</v>
      </c>
      <c r="G32" s="9">
        <v>-20.6</v>
      </c>
      <c r="H32" s="9">
        <v>-21</v>
      </c>
      <c r="I32" s="9">
        <v>12.8</v>
      </c>
      <c r="J32" s="9">
        <v>-64.599999999999994</v>
      </c>
      <c r="K32" s="9">
        <v>15.4</v>
      </c>
      <c r="L32" s="9">
        <v>43.6</v>
      </c>
      <c r="M32" s="9">
        <v>32.4</v>
      </c>
      <c r="N32" s="9">
        <v>-42.2</v>
      </c>
      <c r="O32" s="9">
        <v>35.9</v>
      </c>
      <c r="P32" s="9">
        <v>15.8</v>
      </c>
      <c r="Q32" s="9">
        <v>-9</v>
      </c>
      <c r="R32" s="9">
        <v>47.2</v>
      </c>
      <c r="S32" s="9">
        <v>65.400000000000006</v>
      </c>
    </row>
    <row r="33" spans="1:19" x14ac:dyDescent="0.25">
      <c r="A33" s="12" t="s">
        <v>123</v>
      </c>
      <c r="B33" s="13">
        <v>823.56204785399996</v>
      </c>
      <c r="C33" s="13">
        <v>538.49999999999989</v>
      </c>
      <c r="D33" s="13">
        <v>606.5</v>
      </c>
      <c r="E33" s="13">
        <v>642.30000000000018</v>
      </c>
      <c r="F33" s="13">
        <v>477.19999999999987</v>
      </c>
      <c r="G33" s="13">
        <v>340.9</v>
      </c>
      <c r="H33" s="13">
        <v>262.50000000000011</v>
      </c>
      <c r="I33" s="13">
        <v>106.29999999999994</v>
      </c>
      <c r="J33" s="13">
        <v>125.59999999999994</v>
      </c>
      <c r="K33" s="13">
        <v>-34.29999999999999</v>
      </c>
      <c r="L33" s="13">
        <v>117.19999999999979</v>
      </c>
      <c r="M33" s="13">
        <v>191.2</v>
      </c>
      <c r="N33" s="13">
        <v>229.60000000000002</v>
      </c>
      <c r="O33" s="13">
        <v>113.3000000000001</v>
      </c>
      <c r="P33" s="13">
        <v>126.5</v>
      </c>
      <c r="Q33" s="13">
        <v>218.6</v>
      </c>
      <c r="R33" s="13">
        <f>SUM(R29:R30)</f>
        <v>90.500000000000156</v>
      </c>
      <c r="S33" s="13">
        <f>SUM(S29:S30)</f>
        <v>204.60000000000008</v>
      </c>
    </row>
    <row r="34" spans="1:19" x14ac:dyDescent="0.25">
      <c r="A34" s="8" t="s">
        <v>124</v>
      </c>
      <c r="B34" s="38">
        <f>(B33/B8)</f>
        <v>0.50670337888309036</v>
      </c>
      <c r="C34" s="38">
        <f t="shared" ref="C34:Q34" si="3">(C33/C8)</f>
        <v>0.33364312267657986</v>
      </c>
      <c r="D34" s="38">
        <f t="shared" si="3"/>
        <v>0.3884583360020496</v>
      </c>
      <c r="E34" s="38">
        <f t="shared" si="3"/>
        <v>0.39121695699841652</v>
      </c>
      <c r="F34" s="38">
        <f t="shared" si="3"/>
        <v>0.32671504861016015</v>
      </c>
      <c r="G34" s="38">
        <f t="shared" si="3"/>
        <v>0.25164243005831549</v>
      </c>
      <c r="H34" s="38">
        <f t="shared" si="3"/>
        <v>0.20292207792207798</v>
      </c>
      <c r="I34" s="38">
        <f t="shared" si="3"/>
        <v>7.991279506841073E-2</v>
      </c>
      <c r="J34" s="38">
        <f t="shared" si="3"/>
        <v>0.10091595693395464</v>
      </c>
      <c r="K34" s="38">
        <f t="shared" si="3"/>
        <v>-3.4112381899552451E-2</v>
      </c>
      <c r="L34" s="38">
        <f t="shared" si="3"/>
        <v>9.652446055015633E-2</v>
      </c>
      <c r="M34" s="38">
        <f t="shared" si="3"/>
        <v>0.14631160085705541</v>
      </c>
      <c r="N34" s="38">
        <f t="shared" si="3"/>
        <v>0.19750537634408605</v>
      </c>
      <c r="O34" s="38">
        <f t="shared" si="3"/>
        <v>9.7028346321829315E-2</v>
      </c>
      <c r="P34" s="38">
        <f t="shared" si="3"/>
        <v>0.1001980198019802</v>
      </c>
      <c r="Q34" s="38">
        <f t="shared" si="3"/>
        <v>0.15921340131099782</v>
      </c>
      <c r="R34" s="38">
        <f>R33/R8</f>
        <v>6.8255524549362817E-2</v>
      </c>
      <c r="S34" s="38">
        <f>S33/S8</f>
        <v>0.13049301613623321</v>
      </c>
    </row>
    <row r="35" spans="1:19" x14ac:dyDescent="0.25">
      <c r="A35" s="12" t="s">
        <v>125</v>
      </c>
      <c r="B35" s="13">
        <v>823.56204785399996</v>
      </c>
      <c r="C35" s="13">
        <v>538.5</v>
      </c>
      <c r="D35" s="13">
        <v>606.5</v>
      </c>
      <c r="E35" s="13">
        <v>642.29999999999995</v>
      </c>
      <c r="F35" s="13">
        <v>477.2</v>
      </c>
      <c r="G35" s="13">
        <v>340.90000000000003</v>
      </c>
      <c r="H35" s="13">
        <v>262.5</v>
      </c>
      <c r="I35" s="13">
        <v>106.3</v>
      </c>
      <c r="J35" s="13">
        <v>125.6</v>
      </c>
      <c r="K35" s="13">
        <v>-34.299999999999997</v>
      </c>
      <c r="L35" s="13">
        <v>117.2</v>
      </c>
      <c r="M35" s="13">
        <v>191.2</v>
      </c>
      <c r="N35" s="13">
        <v>229.6</v>
      </c>
      <c r="O35" s="13">
        <v>113.3000000000001</v>
      </c>
      <c r="P35" s="13">
        <v>126.5</v>
      </c>
      <c r="Q35" s="13">
        <v>218.6</v>
      </c>
      <c r="R35" s="13">
        <v>90.5</v>
      </c>
      <c r="S35" s="13">
        <v>204.60000000000008</v>
      </c>
    </row>
    <row r="36" spans="1:19" x14ac:dyDescent="0.25">
      <c r="A36" s="8" t="s">
        <v>126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</row>
    <row r="37" spans="1:19" x14ac:dyDescent="0.25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1:19" x14ac:dyDescent="0.25">
      <c r="A38" s="40" t="s">
        <v>167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55">
        <v>105.5</v>
      </c>
      <c r="O38" s="55"/>
      <c r="P38" s="55"/>
      <c r="Q38" s="55">
        <v>36.700000000000003</v>
      </c>
      <c r="R38" s="55"/>
      <c r="S38" s="55">
        <f>-26.8-3.6</f>
        <v>-30.400000000000002</v>
      </c>
    </row>
    <row r="39" spans="1:19" x14ac:dyDescent="0.25">
      <c r="A39" s="12" t="s">
        <v>170</v>
      </c>
      <c r="B39" s="56">
        <f t="shared" ref="B39:R39" si="4">B35-B38</f>
        <v>823.56204785399996</v>
      </c>
      <c r="C39" s="56">
        <f t="shared" si="4"/>
        <v>538.5</v>
      </c>
      <c r="D39" s="56">
        <f t="shared" si="4"/>
        <v>606.5</v>
      </c>
      <c r="E39" s="56">
        <f t="shared" si="4"/>
        <v>642.29999999999995</v>
      </c>
      <c r="F39" s="56">
        <f t="shared" si="4"/>
        <v>477.2</v>
      </c>
      <c r="G39" s="56">
        <f t="shared" si="4"/>
        <v>340.90000000000003</v>
      </c>
      <c r="H39" s="56">
        <f t="shared" si="4"/>
        <v>262.5</v>
      </c>
      <c r="I39" s="56">
        <f t="shared" si="4"/>
        <v>106.3</v>
      </c>
      <c r="J39" s="56">
        <f t="shared" si="4"/>
        <v>125.6</v>
      </c>
      <c r="K39" s="56">
        <f t="shared" si="4"/>
        <v>-34.299999999999997</v>
      </c>
      <c r="L39" s="56">
        <f t="shared" si="4"/>
        <v>117.2</v>
      </c>
      <c r="M39" s="56">
        <f t="shared" si="4"/>
        <v>191.2</v>
      </c>
      <c r="N39" s="56">
        <f t="shared" si="4"/>
        <v>124.1</v>
      </c>
      <c r="O39" s="56">
        <f t="shared" si="4"/>
        <v>113.3000000000001</v>
      </c>
      <c r="P39" s="56">
        <f t="shared" si="4"/>
        <v>126.5</v>
      </c>
      <c r="Q39" s="56">
        <f t="shared" si="4"/>
        <v>181.89999999999998</v>
      </c>
      <c r="R39" s="56">
        <f t="shared" si="4"/>
        <v>90.5</v>
      </c>
      <c r="S39" s="56">
        <f>S35-S38</f>
        <v>235.00000000000009</v>
      </c>
    </row>
    <row r="41" spans="1:19" ht="25.5" x14ac:dyDescent="0.25">
      <c r="A41" s="39" t="s">
        <v>173</v>
      </c>
    </row>
  </sheetData>
  <hyperlinks>
    <hyperlink ref="A1" location="Home!A1" display="Home" xr:uid="{00000000-0004-0000-05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N13:S1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BBE8B-4627-40E7-944B-27B6A5F3C25D}">
  <sheetPr>
    <tabColor rgb="FF00B0F0"/>
  </sheetPr>
  <dimension ref="A1:S41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5" x14ac:dyDescent="0.25"/>
  <cols>
    <col min="1" max="1" width="45.7109375" customWidth="1"/>
    <col min="2" max="19" width="5.7109375" customWidth="1"/>
  </cols>
  <sheetData>
    <row r="1" spans="1:19" ht="37.5" customHeight="1" x14ac:dyDescent="0.25">
      <c r="A1" s="35" t="s">
        <v>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9" ht="14.45" hidden="1" customHeight="1" x14ac:dyDescent="0.3">
      <c r="A3" s="4" t="s">
        <v>174</v>
      </c>
      <c r="B3" s="3"/>
      <c r="C3" s="3"/>
      <c r="D3" s="3"/>
      <c r="E3" s="1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ht="14.45" hidden="1" customHeight="1" x14ac:dyDescent="0.3">
      <c r="A4" s="3"/>
      <c r="B4" s="14"/>
      <c r="C4" s="3"/>
      <c r="D4" s="3"/>
      <c r="E4" s="14"/>
      <c r="F4" s="7"/>
      <c r="G4" s="7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9" ht="14.45" customHeight="1" x14ac:dyDescent="0.25">
      <c r="A5" s="21" t="s">
        <v>192</v>
      </c>
      <c r="B5" s="5" t="s">
        <v>28</v>
      </c>
      <c r="C5" s="5" t="s">
        <v>29</v>
      </c>
      <c r="D5" s="5" t="s">
        <v>30</v>
      </c>
      <c r="E5" s="5" t="s">
        <v>31</v>
      </c>
      <c r="F5" s="5" t="s">
        <v>32</v>
      </c>
      <c r="G5" s="5" t="s">
        <v>33</v>
      </c>
      <c r="H5" s="5" t="s">
        <v>34</v>
      </c>
      <c r="I5" s="5" t="s">
        <v>35</v>
      </c>
      <c r="J5" s="5" t="s">
        <v>36</v>
      </c>
      <c r="K5" s="5" t="s">
        <v>37</v>
      </c>
      <c r="L5" s="5" t="s">
        <v>38</v>
      </c>
      <c r="M5" s="5" t="s">
        <v>39</v>
      </c>
      <c r="N5" s="5" t="s">
        <v>40</v>
      </c>
      <c r="O5" s="5" t="s">
        <v>143</v>
      </c>
      <c r="P5" s="5" t="s">
        <v>144</v>
      </c>
      <c r="Q5" s="5" t="s">
        <v>160</v>
      </c>
      <c r="R5" s="51" t="s">
        <v>165</v>
      </c>
      <c r="S5" s="51" t="s">
        <v>176</v>
      </c>
    </row>
    <row r="6" spans="1:19" x14ac:dyDescent="0.25">
      <c r="A6" s="12" t="s">
        <v>99</v>
      </c>
      <c r="B6" s="13">
        <v>1852.4163933100001</v>
      </c>
      <c r="C6" s="13">
        <v>1804.7</v>
      </c>
      <c r="D6" s="13">
        <v>1747.8</v>
      </c>
      <c r="E6" s="13">
        <v>1826.5</v>
      </c>
      <c r="F6" s="13">
        <v>1642.8</v>
      </c>
      <c r="G6" s="13">
        <v>1520.3</v>
      </c>
      <c r="H6" s="13">
        <v>1453.4</v>
      </c>
      <c r="I6" s="13">
        <v>1495.6</v>
      </c>
      <c r="J6" s="13">
        <v>1402.3</v>
      </c>
      <c r="K6" s="13">
        <v>1131.8</v>
      </c>
      <c r="L6" s="13">
        <v>1365.1</v>
      </c>
      <c r="M6" s="13">
        <v>1474.2</v>
      </c>
      <c r="N6" s="13">
        <v>1347.6</v>
      </c>
      <c r="O6" s="13">
        <v>1353.8</v>
      </c>
      <c r="P6" s="13">
        <v>1465.7</v>
      </c>
      <c r="Q6" s="13">
        <v>1597.6</v>
      </c>
      <c r="R6" s="13">
        <v>1538.4</v>
      </c>
      <c r="S6" s="13">
        <v>1790.7</v>
      </c>
    </row>
    <row r="7" spans="1:19" x14ac:dyDescent="0.25">
      <c r="A7" s="8" t="s">
        <v>100</v>
      </c>
      <c r="B7" s="9">
        <v>-227.08275202000002</v>
      </c>
      <c r="C7" s="9">
        <v>-190.7</v>
      </c>
      <c r="D7" s="9">
        <v>-186.5</v>
      </c>
      <c r="E7" s="9">
        <v>-184.7</v>
      </c>
      <c r="F7" s="9">
        <v>-182.2</v>
      </c>
      <c r="G7" s="9">
        <v>-165.6</v>
      </c>
      <c r="H7" s="9">
        <v>-159.80000000000001</v>
      </c>
      <c r="I7" s="9">
        <v>-165.4</v>
      </c>
      <c r="J7" s="9">
        <v>-157.69999999999999</v>
      </c>
      <c r="K7" s="9">
        <v>-126.3</v>
      </c>
      <c r="L7" s="9">
        <v>-150.9</v>
      </c>
      <c r="M7" s="9">
        <v>-167.4</v>
      </c>
      <c r="N7" s="9">
        <v>-185.1</v>
      </c>
      <c r="O7" s="9">
        <v>-186.1</v>
      </c>
      <c r="P7" s="9">
        <v>-203.2</v>
      </c>
      <c r="Q7" s="9">
        <v>-224.6</v>
      </c>
      <c r="R7" s="9">
        <v>-212.5</v>
      </c>
      <c r="S7" s="9">
        <v>-222.8</v>
      </c>
    </row>
    <row r="8" spans="1:19" x14ac:dyDescent="0.25">
      <c r="A8" s="12" t="s">
        <v>101</v>
      </c>
      <c r="B8" s="13">
        <v>1625.3336412900003</v>
      </c>
      <c r="C8" s="13">
        <v>1614</v>
      </c>
      <c r="D8" s="13">
        <v>1561.3</v>
      </c>
      <c r="E8" s="13">
        <v>1641.8</v>
      </c>
      <c r="F8" s="13">
        <v>1460.6</v>
      </c>
      <c r="G8" s="13">
        <v>1354.7</v>
      </c>
      <c r="H8" s="13">
        <v>1293.6000000000001</v>
      </c>
      <c r="I8" s="13">
        <v>1330.1999999999998</v>
      </c>
      <c r="J8" s="13">
        <v>1244.5999999999999</v>
      </c>
      <c r="K8" s="13">
        <v>1005.5</v>
      </c>
      <c r="L8" s="13">
        <v>1214.1999999999998</v>
      </c>
      <c r="M8" s="13">
        <v>1306.8</v>
      </c>
      <c r="N8" s="13">
        <v>1162.5</v>
      </c>
      <c r="O8" s="13">
        <v>1167.7</v>
      </c>
      <c r="P8" s="13">
        <v>1262.5</v>
      </c>
      <c r="Q8" s="13">
        <v>1373</v>
      </c>
      <c r="R8" s="13">
        <f>SUM(R6:R7)</f>
        <v>1325.9</v>
      </c>
      <c r="S8" s="13">
        <f>SUM(S6:S7)</f>
        <v>1567.9</v>
      </c>
    </row>
    <row r="9" spans="1:19" x14ac:dyDescent="0.25">
      <c r="A9" s="15" t="s">
        <v>102</v>
      </c>
      <c r="B9" s="16">
        <v>-615.08129179000002</v>
      </c>
      <c r="C9" s="16">
        <v>-634.19999999999993</v>
      </c>
      <c r="D9" s="16">
        <v>-622.69999999999993</v>
      </c>
      <c r="E9" s="16">
        <v>-650.4</v>
      </c>
      <c r="F9" s="16">
        <v>-685</v>
      </c>
      <c r="G9" s="16">
        <v>-658.7</v>
      </c>
      <c r="H9" s="16">
        <v>-711.6</v>
      </c>
      <c r="I9" s="16">
        <v>-826.69999999999993</v>
      </c>
      <c r="J9" s="16">
        <v>-807.2</v>
      </c>
      <c r="K9" s="16">
        <v>-704.09999999999991</v>
      </c>
      <c r="L9" s="16">
        <v>-749.8</v>
      </c>
      <c r="M9" s="16">
        <v>-763.8</v>
      </c>
      <c r="N9" s="16">
        <v>-759.6</v>
      </c>
      <c r="O9" s="16">
        <v>-710.1</v>
      </c>
      <c r="P9" s="16">
        <v>-774.3</v>
      </c>
      <c r="Q9" s="16">
        <v>-843</v>
      </c>
      <c r="R9" s="16">
        <f>SUM(R10:R11)</f>
        <v>-809.3</v>
      </c>
      <c r="S9" s="16">
        <f>SUM(S10:S11)</f>
        <v>-875.1</v>
      </c>
    </row>
    <row r="10" spans="1:19" x14ac:dyDescent="0.25">
      <c r="A10" s="17" t="s">
        <v>103</v>
      </c>
      <c r="B10" s="9">
        <v>-518.97868763999998</v>
      </c>
      <c r="C10" s="9">
        <v>-543.4</v>
      </c>
      <c r="D10" s="9">
        <v>-531.79999999999995</v>
      </c>
      <c r="E10" s="9">
        <v>-557.9</v>
      </c>
      <c r="F10" s="9">
        <v>-599.29999999999995</v>
      </c>
      <c r="G10" s="9">
        <v>-557.20000000000005</v>
      </c>
      <c r="H10" s="9">
        <v>-578.20000000000005</v>
      </c>
      <c r="I10" s="9">
        <v>-665.8</v>
      </c>
      <c r="J10" s="9">
        <v>-638.90000000000009</v>
      </c>
      <c r="K10" s="9">
        <v>-546.9</v>
      </c>
      <c r="L10" s="9">
        <v>-606.5</v>
      </c>
      <c r="M10" s="9">
        <v>-624.20000000000005</v>
      </c>
      <c r="N10" s="9">
        <v>-631.70000000000005</v>
      </c>
      <c r="O10" s="9">
        <v>-587.5</v>
      </c>
      <c r="P10" s="9">
        <v>-646.5</v>
      </c>
      <c r="Q10" s="9">
        <v>-718.1</v>
      </c>
      <c r="R10" s="9">
        <v>-687.8</v>
      </c>
      <c r="S10" s="9">
        <v>-745</v>
      </c>
    </row>
    <row r="11" spans="1:19" x14ac:dyDescent="0.25">
      <c r="A11" s="17" t="s">
        <v>104</v>
      </c>
      <c r="B11" s="9">
        <v>-96.102604150000019</v>
      </c>
      <c r="C11" s="9">
        <v>-90.8</v>
      </c>
      <c r="D11" s="9">
        <v>-90.9</v>
      </c>
      <c r="E11" s="9">
        <v>-92.5</v>
      </c>
      <c r="F11" s="9">
        <v>-85.7</v>
      </c>
      <c r="G11" s="9">
        <v>-101.5</v>
      </c>
      <c r="H11" s="9">
        <v>-133.4</v>
      </c>
      <c r="I11" s="9">
        <v>-160.9</v>
      </c>
      <c r="J11" s="9">
        <v>-168.3</v>
      </c>
      <c r="K11" s="9">
        <v>-157.19999999999999</v>
      </c>
      <c r="L11" s="9">
        <v>-143.30000000000001</v>
      </c>
      <c r="M11" s="9">
        <v>-139.6</v>
      </c>
      <c r="N11" s="9">
        <v>-127.9</v>
      </c>
      <c r="O11" s="9">
        <v>-122.6</v>
      </c>
      <c r="P11" s="9">
        <v>-127.8</v>
      </c>
      <c r="Q11" s="9">
        <v>-124.9</v>
      </c>
      <c r="R11" s="9">
        <v>-121.5</v>
      </c>
      <c r="S11" s="9">
        <v>-130.1</v>
      </c>
    </row>
    <row r="12" spans="1:19" x14ac:dyDescent="0.25">
      <c r="A12" s="12" t="s">
        <v>105</v>
      </c>
      <c r="B12" s="13">
        <v>1010.2523494999999</v>
      </c>
      <c r="C12" s="13">
        <v>979.8</v>
      </c>
      <c r="D12" s="13">
        <v>938.6</v>
      </c>
      <c r="E12" s="13">
        <v>991.40000000000009</v>
      </c>
      <c r="F12" s="13">
        <v>775.59999999999991</v>
      </c>
      <c r="G12" s="13">
        <v>696</v>
      </c>
      <c r="H12" s="13">
        <v>582.00000000000011</v>
      </c>
      <c r="I12" s="13">
        <v>503.49999999999989</v>
      </c>
      <c r="J12" s="13">
        <v>437.39999999999986</v>
      </c>
      <c r="K12" s="13">
        <v>301.40000000000003</v>
      </c>
      <c r="L12" s="13">
        <v>464.39999999999981</v>
      </c>
      <c r="M12" s="13">
        <v>543</v>
      </c>
      <c r="N12" s="13">
        <v>402.9</v>
      </c>
      <c r="O12" s="13">
        <v>457.6</v>
      </c>
      <c r="P12" s="13">
        <v>488.2</v>
      </c>
      <c r="Q12" s="13">
        <v>530</v>
      </c>
      <c r="R12" s="13">
        <f>SUM(R8:R9)</f>
        <v>516.60000000000014</v>
      </c>
      <c r="S12" s="13">
        <f>SUM(S8:S9)</f>
        <v>692.80000000000007</v>
      </c>
    </row>
    <row r="13" spans="1:19" x14ac:dyDescent="0.25">
      <c r="A13" s="15" t="s">
        <v>106</v>
      </c>
      <c r="B13" s="16">
        <v>-217.23268150999999</v>
      </c>
      <c r="C13" s="16">
        <v>-290.5</v>
      </c>
      <c r="D13" s="16">
        <v>-297.5</v>
      </c>
      <c r="E13" s="16">
        <v>-373.29999999999995</v>
      </c>
      <c r="F13" s="16">
        <v>-330.4</v>
      </c>
      <c r="G13" s="16">
        <v>-365.80000000000007</v>
      </c>
      <c r="H13" s="16">
        <v>-337.3</v>
      </c>
      <c r="I13" s="16">
        <v>-413.59999999999997</v>
      </c>
      <c r="J13" s="16">
        <v>-299</v>
      </c>
      <c r="K13" s="16">
        <v>-357.6</v>
      </c>
      <c r="L13" s="16">
        <v>-305.10000000000002</v>
      </c>
      <c r="M13" s="16">
        <v>-314.60000000000002</v>
      </c>
      <c r="N13" s="16">
        <f t="shared" ref="N13:S13" si="0">SUM(N14:N17)</f>
        <v>-299.2</v>
      </c>
      <c r="O13" s="16">
        <f t="shared" si="0"/>
        <v>-313.29999999999995</v>
      </c>
      <c r="P13" s="16">
        <f t="shared" si="0"/>
        <v>-298.90000000000003</v>
      </c>
      <c r="Q13" s="16">
        <f t="shared" si="0"/>
        <v>-311.19999999999993</v>
      </c>
      <c r="R13" s="16">
        <f t="shared" si="0"/>
        <v>-315.89999999999998</v>
      </c>
      <c r="S13" s="16">
        <f t="shared" si="0"/>
        <v>-338.5</v>
      </c>
    </row>
    <row r="14" spans="1:19" x14ac:dyDescent="0.25">
      <c r="A14" s="17" t="s">
        <v>107</v>
      </c>
      <c r="B14" s="9">
        <v>-87.330752180000033</v>
      </c>
      <c r="C14" s="9">
        <v>-94.8</v>
      </c>
      <c r="D14" s="9">
        <v>-97.5</v>
      </c>
      <c r="E14" s="9">
        <v>-125.2</v>
      </c>
      <c r="F14" s="9">
        <v>-141.6</v>
      </c>
      <c r="G14" s="9">
        <v>-136.30000000000001</v>
      </c>
      <c r="H14" s="9">
        <v>-136.19999999999999</v>
      </c>
      <c r="I14" s="9">
        <v>-121.3</v>
      </c>
      <c r="J14" s="9">
        <v>-146</v>
      </c>
      <c r="K14" s="9">
        <v>-129.69999999999999</v>
      </c>
      <c r="L14" s="9">
        <v>-138.6</v>
      </c>
      <c r="M14" s="9">
        <v>-132.69999999999999</v>
      </c>
      <c r="N14" s="9">
        <v>-152.19999999999999</v>
      </c>
      <c r="O14" s="9">
        <v>-149.69999999999999</v>
      </c>
      <c r="P14" s="9">
        <v>-151.80000000000001</v>
      </c>
      <c r="Q14" s="9">
        <v>-190.1</v>
      </c>
      <c r="R14" s="9">
        <v>-190.7</v>
      </c>
      <c r="S14" s="9">
        <v>-214.9</v>
      </c>
    </row>
    <row r="15" spans="1:19" x14ac:dyDescent="0.25">
      <c r="A15" s="17" t="s">
        <v>108</v>
      </c>
      <c r="B15" s="9">
        <v>-45.639568319999995</v>
      </c>
      <c r="C15" s="9">
        <v>-42.9</v>
      </c>
      <c r="D15" s="9">
        <v>-39.5</v>
      </c>
      <c r="E15" s="9">
        <v>-61.4</v>
      </c>
      <c r="F15" s="9">
        <v>-49.8</v>
      </c>
      <c r="G15" s="9">
        <v>-54.5</v>
      </c>
      <c r="H15" s="9">
        <v>-51.7</v>
      </c>
      <c r="I15" s="9">
        <v>-53.2</v>
      </c>
      <c r="J15" s="9">
        <v>-43.699999999999996</v>
      </c>
      <c r="K15" s="9">
        <v>-37.9</v>
      </c>
      <c r="L15" s="9">
        <v>-39.800000000000004</v>
      </c>
      <c r="M15" s="9">
        <v>-49.6</v>
      </c>
      <c r="N15" s="9">
        <v>-37.200000000000003</v>
      </c>
      <c r="O15" s="9">
        <v>-40</v>
      </c>
      <c r="P15" s="9">
        <v>-54.5</v>
      </c>
      <c r="Q15" s="9">
        <v>-63.6</v>
      </c>
      <c r="R15" s="9">
        <v>-65.3</v>
      </c>
      <c r="S15" s="9">
        <v>-73.900000000000006</v>
      </c>
    </row>
    <row r="16" spans="1:19" x14ac:dyDescent="0.25">
      <c r="A16" s="17" t="s">
        <v>109</v>
      </c>
      <c r="B16" s="9">
        <v>-31.702946560000001</v>
      </c>
      <c r="C16" s="9">
        <v>-95.7</v>
      </c>
      <c r="D16" s="9">
        <v>-74</v>
      </c>
      <c r="E16" s="9">
        <v>-82.1</v>
      </c>
      <c r="F16" s="9">
        <v>-40.6</v>
      </c>
      <c r="G16" s="9">
        <v>-89.9</v>
      </c>
      <c r="H16" s="9">
        <v>-62.3</v>
      </c>
      <c r="I16" s="9">
        <v>-114.4</v>
      </c>
      <c r="J16" s="9">
        <v>-28.4</v>
      </c>
      <c r="K16" s="9">
        <v>-39.9</v>
      </c>
      <c r="L16" s="9">
        <v>-28.2</v>
      </c>
      <c r="M16" s="9">
        <v>-33.700000000000003</v>
      </c>
      <c r="N16" s="9">
        <v>-24.1</v>
      </c>
      <c r="O16" s="9">
        <v>-21.1</v>
      </c>
      <c r="P16" s="9">
        <v>-21.3</v>
      </c>
      <c r="Q16" s="9">
        <v>-10.4</v>
      </c>
      <c r="R16" s="9">
        <v>-22</v>
      </c>
      <c r="S16" s="9">
        <v>-25.3</v>
      </c>
    </row>
    <row r="17" spans="1:19" x14ac:dyDescent="0.25">
      <c r="A17" s="17" t="s">
        <v>110</v>
      </c>
      <c r="B17" s="9">
        <v>-52.559414449999991</v>
      </c>
      <c r="C17" s="9">
        <v>-57.1</v>
      </c>
      <c r="D17" s="9">
        <v>-86.5</v>
      </c>
      <c r="E17" s="9">
        <v>-104.6</v>
      </c>
      <c r="F17" s="9">
        <v>-98.4</v>
      </c>
      <c r="G17" s="9">
        <v>-85.1</v>
      </c>
      <c r="H17" s="9">
        <v>-87.100000000000009</v>
      </c>
      <c r="I17" s="9">
        <v>-124.7</v>
      </c>
      <c r="J17" s="9">
        <v>-80.900000000000006</v>
      </c>
      <c r="K17" s="9">
        <v>-150.1</v>
      </c>
      <c r="L17" s="9">
        <v>-98.5</v>
      </c>
      <c r="M17" s="9">
        <v>-98.6</v>
      </c>
      <c r="N17" s="9">
        <f>60.1-145.8</f>
        <v>-85.700000000000017</v>
      </c>
      <c r="O17" s="9">
        <v>-102.5</v>
      </c>
      <c r="P17" s="9">
        <v>-71.3</v>
      </c>
      <c r="Q17" s="9">
        <f>-35.8-11.3</f>
        <v>-47.099999999999994</v>
      </c>
      <c r="R17" s="9">
        <v>-37.9</v>
      </c>
      <c r="S17" s="9">
        <f>-70.4+46</f>
        <v>-24.400000000000006</v>
      </c>
    </row>
    <row r="18" spans="1:19" x14ac:dyDescent="0.25">
      <c r="A18" s="8" t="s">
        <v>104</v>
      </c>
      <c r="B18" s="9">
        <v>-8.5879077000000006</v>
      </c>
      <c r="C18" s="9">
        <v>-8.6</v>
      </c>
      <c r="D18" s="9">
        <v>-8.6</v>
      </c>
      <c r="E18" s="9">
        <v>-10.3</v>
      </c>
      <c r="F18" s="9">
        <v>-10.6</v>
      </c>
      <c r="G18" s="9">
        <v>-10.6</v>
      </c>
      <c r="H18" s="9">
        <v>-8.6</v>
      </c>
      <c r="I18" s="9">
        <v>-4.5</v>
      </c>
      <c r="J18" s="9">
        <v>-4.7</v>
      </c>
      <c r="K18" s="9">
        <v>-4.7</v>
      </c>
      <c r="L18" s="9">
        <v>-4.7</v>
      </c>
      <c r="M18" s="9">
        <v>-4.3</v>
      </c>
      <c r="N18" s="9">
        <v>-3.6</v>
      </c>
      <c r="O18" s="9">
        <v>-2.9</v>
      </c>
      <c r="P18" s="9">
        <v>-2.8</v>
      </c>
      <c r="Q18" s="9">
        <v>-2.6</v>
      </c>
      <c r="R18" s="9">
        <v>-2</v>
      </c>
      <c r="S18" s="9">
        <v>-2</v>
      </c>
    </row>
    <row r="19" spans="1:19" x14ac:dyDescent="0.25">
      <c r="A19" s="8" t="s">
        <v>111</v>
      </c>
      <c r="B19" s="57">
        <v>7.54583339399999</v>
      </c>
      <c r="C19" s="57">
        <v>0.6</v>
      </c>
      <c r="D19" s="57">
        <v>-0.1</v>
      </c>
      <c r="E19" s="57">
        <v>1.2</v>
      </c>
      <c r="F19" s="57">
        <v>2</v>
      </c>
      <c r="G19" s="57">
        <v>2.2999999999999998</v>
      </c>
      <c r="H19" s="57">
        <v>2.8</v>
      </c>
      <c r="I19" s="57">
        <v>2.1</v>
      </c>
      <c r="J19" s="57">
        <v>1.1000000000000001</v>
      </c>
      <c r="K19" s="57">
        <v>-1.5</v>
      </c>
      <c r="L19" s="57">
        <v>-1.8</v>
      </c>
      <c r="M19" s="57">
        <v>0.4</v>
      </c>
      <c r="N19" s="63">
        <v>0.7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</row>
    <row r="20" spans="1:19" x14ac:dyDescent="0.25">
      <c r="A20" s="10" t="s">
        <v>112</v>
      </c>
      <c r="B20" s="11">
        <v>-840.901881</v>
      </c>
      <c r="C20" s="11">
        <v>-933.3</v>
      </c>
      <c r="D20" s="11">
        <v>-928.8</v>
      </c>
      <c r="E20" s="11">
        <v>-1034</v>
      </c>
      <c r="F20" s="11">
        <v>-1026</v>
      </c>
      <c r="G20" s="11">
        <v>-1035.0999999999999</v>
      </c>
      <c r="H20" s="11">
        <v>-1057.5</v>
      </c>
      <c r="I20" s="11">
        <v>-1244.8</v>
      </c>
      <c r="J20" s="11">
        <v>-1110.8999999999999</v>
      </c>
      <c r="K20" s="11">
        <v>-1066.4000000000001</v>
      </c>
      <c r="L20" s="11">
        <v>-1059.5999999999999</v>
      </c>
      <c r="M20" s="11">
        <v>-1082.7</v>
      </c>
      <c r="N20" s="11">
        <f t="shared" ref="N20:S20" si="1">N13+N18+N9</f>
        <v>-1062.4000000000001</v>
      </c>
      <c r="O20" s="11">
        <f t="shared" si="1"/>
        <v>-1026.3</v>
      </c>
      <c r="P20" s="11">
        <f t="shared" si="1"/>
        <v>-1076</v>
      </c>
      <c r="Q20" s="11">
        <f t="shared" si="1"/>
        <v>-1156.8</v>
      </c>
      <c r="R20" s="11">
        <f t="shared" si="1"/>
        <v>-1127.1999999999998</v>
      </c>
      <c r="S20" s="11">
        <f t="shared" si="1"/>
        <v>-1215.5999999999999</v>
      </c>
    </row>
    <row r="21" spans="1:19" x14ac:dyDescent="0.25">
      <c r="A21" s="12" t="s">
        <v>113</v>
      </c>
      <c r="B21" s="13">
        <v>791.97759368399988</v>
      </c>
      <c r="C21" s="13">
        <v>681.3</v>
      </c>
      <c r="D21" s="13">
        <v>632.4</v>
      </c>
      <c r="E21" s="13">
        <v>609.00000000000023</v>
      </c>
      <c r="F21" s="13">
        <v>436.59999999999991</v>
      </c>
      <c r="G21" s="13">
        <v>321.89999999999992</v>
      </c>
      <c r="H21" s="13">
        <v>238.90000000000012</v>
      </c>
      <c r="I21" s="13">
        <v>87.5</v>
      </c>
      <c r="J21" s="13">
        <v>134.79999999999993</v>
      </c>
      <c r="K21" s="13">
        <v>-62.399999999999977</v>
      </c>
      <c r="L21" s="13">
        <v>152.79999999999978</v>
      </c>
      <c r="M21" s="13">
        <v>224.5</v>
      </c>
      <c r="N21" s="13">
        <f t="shared" ref="N21:R21" si="2">N12+N13+N18+N19</f>
        <v>100.8</v>
      </c>
      <c r="O21" s="13">
        <f t="shared" si="2"/>
        <v>141.40000000000006</v>
      </c>
      <c r="P21" s="13">
        <f t="shared" si="2"/>
        <v>186.49999999999994</v>
      </c>
      <c r="Q21" s="13">
        <f t="shared" si="2"/>
        <v>216.20000000000007</v>
      </c>
      <c r="R21" s="13">
        <f t="shared" si="2"/>
        <v>198.70000000000016</v>
      </c>
      <c r="S21" s="13">
        <f>S12+S13+S18+S19</f>
        <v>352.30000000000007</v>
      </c>
    </row>
    <row r="22" spans="1:19" x14ac:dyDescent="0.25">
      <c r="A22" s="8" t="s">
        <v>1</v>
      </c>
      <c r="B22" s="9">
        <v>896.66810553399989</v>
      </c>
      <c r="C22" s="9">
        <v>780.69999999999993</v>
      </c>
      <c r="D22" s="9">
        <v>731.90000000000009</v>
      </c>
      <c r="E22" s="9">
        <v>711.8</v>
      </c>
      <c r="F22" s="9">
        <v>532.9</v>
      </c>
      <c r="G22" s="9">
        <v>434</v>
      </c>
      <c r="H22" s="9">
        <v>380.9</v>
      </c>
      <c r="I22" s="9">
        <v>252.89999999999998</v>
      </c>
      <c r="J22" s="9">
        <v>307.79999999999995</v>
      </c>
      <c r="K22" s="9">
        <v>99.5</v>
      </c>
      <c r="L22" s="9">
        <v>300.8</v>
      </c>
      <c r="M22" s="9">
        <v>368.4</v>
      </c>
      <c r="N22" s="9">
        <f t="shared" ref="N22:S22" si="3">N21-N18-N11</f>
        <v>232.3</v>
      </c>
      <c r="O22" s="9">
        <f t="shared" si="3"/>
        <v>266.90000000000009</v>
      </c>
      <c r="P22" s="9">
        <f t="shared" si="3"/>
        <v>317.09999999999997</v>
      </c>
      <c r="Q22" s="9">
        <f t="shared" si="3"/>
        <v>343.70000000000005</v>
      </c>
      <c r="R22" s="9">
        <f t="shared" si="3"/>
        <v>322.20000000000016</v>
      </c>
      <c r="S22" s="9">
        <f t="shared" si="3"/>
        <v>484.40000000000009</v>
      </c>
    </row>
    <row r="23" spans="1:19" x14ac:dyDescent="0.25">
      <c r="A23" s="8" t="s">
        <v>114</v>
      </c>
      <c r="B23" s="38">
        <f>(B22/B8)</f>
        <v>0.55168248706298195</v>
      </c>
      <c r="C23" s="38">
        <f t="shared" ref="C23:S23" si="4">(C22/C8)</f>
        <v>0.4837050805452292</v>
      </c>
      <c r="D23" s="38">
        <f t="shared" si="4"/>
        <v>0.46877601998334728</v>
      </c>
      <c r="E23" s="38">
        <f t="shared" si="4"/>
        <v>0.43354854428066752</v>
      </c>
      <c r="F23" s="38">
        <f t="shared" si="4"/>
        <v>0.36485006161851297</v>
      </c>
      <c r="G23" s="38">
        <f t="shared" si="4"/>
        <v>0.3203661327231121</v>
      </c>
      <c r="H23" s="38">
        <f t="shared" si="4"/>
        <v>0.29444959802102655</v>
      </c>
      <c r="I23" s="38">
        <f t="shared" si="4"/>
        <v>0.19012178619756429</v>
      </c>
      <c r="J23" s="38">
        <f t="shared" si="4"/>
        <v>0.24730837216776472</v>
      </c>
      <c r="K23" s="38">
        <f t="shared" si="4"/>
        <v>9.8955743411238195E-2</v>
      </c>
      <c r="L23" s="38">
        <f t="shared" si="4"/>
        <v>0.24773513424477026</v>
      </c>
      <c r="M23" s="38">
        <f t="shared" si="4"/>
        <v>0.28191000918273645</v>
      </c>
      <c r="N23" s="38">
        <f t="shared" si="4"/>
        <v>0.19982795698924732</v>
      </c>
      <c r="O23" s="38">
        <f t="shared" si="4"/>
        <v>0.22856898175901352</v>
      </c>
      <c r="P23" s="38">
        <f t="shared" si="4"/>
        <v>0.25116831683168311</v>
      </c>
      <c r="Q23" s="38">
        <f t="shared" si="4"/>
        <v>0.25032774945375097</v>
      </c>
      <c r="R23" s="38">
        <f t="shared" si="4"/>
        <v>0.24300475148955436</v>
      </c>
      <c r="S23" s="38">
        <f t="shared" si="4"/>
        <v>0.30894827476242109</v>
      </c>
    </row>
    <row r="24" spans="1:19" x14ac:dyDescent="0.25">
      <c r="A24" s="15" t="s">
        <v>115</v>
      </c>
      <c r="B24" s="16">
        <v>366.64031073000001</v>
      </c>
      <c r="C24" s="16">
        <v>55.800000000000011</v>
      </c>
      <c r="D24" s="16">
        <v>206.9</v>
      </c>
      <c r="E24" s="16">
        <v>282.5</v>
      </c>
      <c r="F24" s="16">
        <v>224.8</v>
      </c>
      <c r="G24" s="16">
        <v>119.60000000000002</v>
      </c>
      <c r="H24" s="16">
        <v>103.70000000000002</v>
      </c>
      <c r="I24" s="16">
        <v>67.500000000000014</v>
      </c>
      <c r="J24" s="16">
        <v>53.500000000000007</v>
      </c>
      <c r="K24" s="16">
        <v>44.199999999999989</v>
      </c>
      <c r="L24" s="16">
        <v>14.200000000000006</v>
      </c>
      <c r="M24" s="16">
        <v>21</v>
      </c>
      <c r="N24" s="16">
        <f>SUM(N25:N28)</f>
        <v>37</v>
      </c>
      <c r="O24" s="16">
        <v>-4.200000000000002</v>
      </c>
      <c r="P24" s="16">
        <v>-27.6</v>
      </c>
      <c r="Q24" s="16">
        <v>-60.2</v>
      </c>
      <c r="R24" s="16">
        <f>SUM(R25:R28)</f>
        <v>-93.4</v>
      </c>
      <c r="S24" s="16">
        <f>SUM(S25:S28)</f>
        <v>-125.89999999999996</v>
      </c>
    </row>
    <row r="25" spans="1:19" x14ac:dyDescent="0.25">
      <c r="A25" s="17" t="s">
        <v>116</v>
      </c>
      <c r="B25" s="9">
        <v>58.692221139999994</v>
      </c>
      <c r="C25" s="9">
        <v>25.7</v>
      </c>
      <c r="D25" s="9">
        <v>32.5</v>
      </c>
      <c r="E25" s="9">
        <v>23</v>
      </c>
      <c r="F25" s="9">
        <v>6.7</v>
      </c>
      <c r="G25" s="9">
        <v>10.3</v>
      </c>
      <c r="H25" s="9">
        <v>14.6</v>
      </c>
      <c r="I25" s="9">
        <v>3</v>
      </c>
      <c r="J25" s="9">
        <v>7</v>
      </c>
      <c r="K25" s="9">
        <v>26.2</v>
      </c>
      <c r="L25" s="9">
        <v>29.2</v>
      </c>
      <c r="M25" s="9">
        <v>31.6</v>
      </c>
      <c r="N25" s="9">
        <v>33.1</v>
      </c>
      <c r="O25" s="9">
        <v>74.2</v>
      </c>
      <c r="P25" s="9">
        <v>78.400000000000006</v>
      </c>
      <c r="Q25" s="9">
        <v>84.4</v>
      </c>
      <c r="R25" s="9">
        <v>89.2</v>
      </c>
      <c r="S25" s="9">
        <v>34.1</v>
      </c>
    </row>
    <row r="26" spans="1:19" x14ac:dyDescent="0.25">
      <c r="A26" s="17" t="s">
        <v>117</v>
      </c>
      <c r="B26" s="9">
        <v>-111.68972553</v>
      </c>
      <c r="C26" s="9">
        <v>-85.9</v>
      </c>
      <c r="D26" s="9">
        <v>-86.4</v>
      </c>
      <c r="E26" s="9">
        <v>-97.9</v>
      </c>
      <c r="F26" s="9">
        <v>-90.7</v>
      </c>
      <c r="G26" s="9">
        <v>-145.1</v>
      </c>
      <c r="H26" s="9">
        <v>-170.6</v>
      </c>
      <c r="I26" s="9">
        <v>-146.69999999999999</v>
      </c>
      <c r="J26" s="9">
        <v>-152</v>
      </c>
      <c r="K26" s="9">
        <v>-104.4</v>
      </c>
      <c r="L26" s="9">
        <v>-94.199999999999989</v>
      </c>
      <c r="M26" s="9">
        <v>-83.6</v>
      </c>
      <c r="N26" s="9">
        <v>-83.3</v>
      </c>
      <c r="O26" s="9">
        <v>-167.4</v>
      </c>
      <c r="P26" s="9">
        <v>-214.6</v>
      </c>
      <c r="Q26" s="9">
        <v>-251.9</v>
      </c>
      <c r="R26" s="9">
        <v>-320</v>
      </c>
      <c r="S26" s="9">
        <v>-375.2</v>
      </c>
    </row>
    <row r="27" spans="1:19" x14ac:dyDescent="0.25">
      <c r="A27" s="17" t="s">
        <v>118</v>
      </c>
      <c r="B27" s="9">
        <v>443.34164965000002</v>
      </c>
      <c r="C27" s="9">
        <v>387.1</v>
      </c>
      <c r="D27" s="9">
        <v>345.4</v>
      </c>
      <c r="E27" s="9">
        <v>299.7</v>
      </c>
      <c r="F27" s="9">
        <v>275.3</v>
      </c>
      <c r="G27" s="9">
        <v>259.3</v>
      </c>
      <c r="H27" s="9">
        <v>260.8</v>
      </c>
      <c r="I27" s="9">
        <v>215</v>
      </c>
      <c r="J27" s="9">
        <v>188.9</v>
      </c>
      <c r="K27" s="9">
        <v>137.6</v>
      </c>
      <c r="L27" s="9">
        <v>94.6</v>
      </c>
      <c r="M27" s="9">
        <v>81.599999999999994</v>
      </c>
      <c r="N27" s="9">
        <v>95.8</v>
      </c>
      <c r="O27" s="9">
        <v>94.4</v>
      </c>
      <c r="P27" s="9">
        <v>102.9</v>
      </c>
      <c r="Q27" s="9">
        <v>113.5</v>
      </c>
      <c r="R27" s="9">
        <v>157.80000000000001</v>
      </c>
      <c r="S27" s="9">
        <v>231</v>
      </c>
    </row>
    <row r="28" spans="1:19" x14ac:dyDescent="0.25">
      <c r="A28" s="17" t="s">
        <v>119</v>
      </c>
      <c r="B28" s="9">
        <v>-23.703834530000002</v>
      </c>
      <c r="C28" s="9">
        <v>-271.10000000000002</v>
      </c>
      <c r="D28" s="9">
        <v>-84.6</v>
      </c>
      <c r="E28" s="9">
        <v>57.7</v>
      </c>
      <c r="F28" s="9">
        <v>33.5</v>
      </c>
      <c r="G28" s="9">
        <v>-4.9000000000000004</v>
      </c>
      <c r="H28" s="9">
        <v>-1.1000000000000001</v>
      </c>
      <c r="I28" s="9">
        <v>-3.8</v>
      </c>
      <c r="J28" s="9">
        <v>9.6</v>
      </c>
      <c r="K28" s="9">
        <v>-15.2</v>
      </c>
      <c r="L28" s="9">
        <v>-15.4</v>
      </c>
      <c r="M28" s="9">
        <v>-8.6</v>
      </c>
      <c r="N28" s="9">
        <f>5.4-14</f>
        <v>-8.6</v>
      </c>
      <c r="O28" s="9">
        <v>-5.4</v>
      </c>
      <c r="P28" s="9">
        <v>5.7</v>
      </c>
      <c r="Q28" s="9">
        <v>-6.2</v>
      </c>
      <c r="R28" s="9">
        <v>-20.399999999999999</v>
      </c>
      <c r="S28" s="9">
        <v>-15.8</v>
      </c>
    </row>
    <row r="29" spans="1:19" x14ac:dyDescent="0.25">
      <c r="A29" s="12" t="s">
        <v>120</v>
      </c>
      <c r="B29" s="13">
        <v>1158.6179044139999</v>
      </c>
      <c r="C29" s="13">
        <v>737.09999999999991</v>
      </c>
      <c r="D29" s="13">
        <v>839.3</v>
      </c>
      <c r="E29" s="13">
        <v>891.50000000000023</v>
      </c>
      <c r="F29" s="13">
        <v>661.39999999999986</v>
      </c>
      <c r="G29" s="13">
        <v>441.49999999999994</v>
      </c>
      <c r="H29" s="13">
        <v>342.60000000000014</v>
      </c>
      <c r="I29" s="13">
        <v>154.99999999999994</v>
      </c>
      <c r="J29" s="13">
        <v>188.3</v>
      </c>
      <c r="K29" s="13">
        <v>-18.199999999999989</v>
      </c>
      <c r="L29" s="13">
        <v>166.9999999999998</v>
      </c>
      <c r="M29" s="13">
        <v>245.5</v>
      </c>
      <c r="N29" s="13">
        <f>N21+N24</f>
        <v>137.80000000000001</v>
      </c>
      <c r="O29" s="13">
        <v>137.2000000000001</v>
      </c>
      <c r="P29" s="13">
        <v>158.9</v>
      </c>
      <c r="Q29" s="13">
        <f>Q21+Q24</f>
        <v>156.00000000000006</v>
      </c>
      <c r="R29" s="13">
        <f>SUM(R21,R24)</f>
        <v>105.30000000000015</v>
      </c>
      <c r="S29" s="13">
        <f>SUM(S21,S24)</f>
        <v>226.40000000000009</v>
      </c>
    </row>
    <row r="30" spans="1:19" x14ac:dyDescent="0.25">
      <c r="A30" s="15" t="s">
        <v>121</v>
      </c>
      <c r="B30" s="16">
        <v>-335.05585656</v>
      </c>
      <c r="C30" s="16">
        <v>-198.6</v>
      </c>
      <c r="D30" s="16">
        <v>-232.8</v>
      </c>
      <c r="E30" s="16">
        <v>-249.2</v>
      </c>
      <c r="F30" s="16">
        <v>-184.2</v>
      </c>
      <c r="G30" s="16">
        <v>-100.6</v>
      </c>
      <c r="H30" s="16">
        <v>-80.099999999999994</v>
      </c>
      <c r="I30" s="16">
        <v>-48.7</v>
      </c>
      <c r="J30" s="16">
        <v>-62.699999999999996</v>
      </c>
      <c r="K30" s="16">
        <v>-16.100000000000001</v>
      </c>
      <c r="L30" s="16">
        <v>-49.800000000000004</v>
      </c>
      <c r="M30" s="16">
        <v>-54.300000000000004</v>
      </c>
      <c r="N30" s="16">
        <f>-68+54.3</f>
        <v>-13.700000000000003</v>
      </c>
      <c r="O30" s="16">
        <v>-23.9</v>
      </c>
      <c r="P30" s="16">
        <v>-32.4</v>
      </c>
      <c r="Q30" s="16">
        <f>51.3-25.4</f>
        <v>25.9</v>
      </c>
      <c r="R30" s="16">
        <v>-14.799999999999997</v>
      </c>
      <c r="S30" s="16">
        <f>24.2-15.7</f>
        <v>8.5</v>
      </c>
    </row>
    <row r="31" spans="1:19" hidden="1" x14ac:dyDescent="0.25">
      <c r="A31" s="17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9" hidden="1" x14ac:dyDescent="0.25">
      <c r="A32" s="17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9" x14ac:dyDescent="0.25">
      <c r="A33" s="12" t="s">
        <v>123</v>
      </c>
      <c r="B33" s="13">
        <v>823.56204785399996</v>
      </c>
      <c r="C33" s="13">
        <v>538.49999999999989</v>
      </c>
      <c r="D33" s="13">
        <v>606.5</v>
      </c>
      <c r="E33" s="13">
        <v>642.30000000000018</v>
      </c>
      <c r="F33" s="13">
        <v>477.19999999999987</v>
      </c>
      <c r="G33" s="13">
        <v>340.9</v>
      </c>
      <c r="H33" s="13">
        <v>262.50000000000011</v>
      </c>
      <c r="I33" s="13">
        <v>106.29999999999994</v>
      </c>
      <c r="J33" s="13">
        <v>125.59999999999994</v>
      </c>
      <c r="K33" s="13">
        <v>-34.29999999999999</v>
      </c>
      <c r="L33" s="13">
        <v>117.19999999999979</v>
      </c>
      <c r="M33" s="13">
        <v>191.2</v>
      </c>
      <c r="N33" s="13">
        <f>N29+N30</f>
        <v>124.10000000000001</v>
      </c>
      <c r="O33" s="13">
        <v>113.3000000000001</v>
      </c>
      <c r="P33" s="13">
        <v>126.5</v>
      </c>
      <c r="Q33" s="13">
        <f>Q29+Q30</f>
        <v>181.90000000000006</v>
      </c>
      <c r="R33" s="13">
        <f>SUM(R29:R30)</f>
        <v>90.500000000000156</v>
      </c>
      <c r="S33" s="13">
        <f>SUM(S29:S30)</f>
        <v>234.90000000000009</v>
      </c>
    </row>
    <row r="34" spans="1:19" x14ac:dyDescent="0.25">
      <c r="A34" s="8" t="s">
        <v>124</v>
      </c>
      <c r="B34" s="38">
        <f>(B33/B8)</f>
        <v>0.50670337888309036</v>
      </c>
      <c r="C34" s="38">
        <f t="shared" ref="C34:Q34" si="5">(C33/C8)</f>
        <v>0.33364312267657986</v>
      </c>
      <c r="D34" s="38">
        <f t="shared" si="5"/>
        <v>0.3884583360020496</v>
      </c>
      <c r="E34" s="38">
        <f t="shared" si="5"/>
        <v>0.39121695699841652</v>
      </c>
      <c r="F34" s="38">
        <f t="shared" si="5"/>
        <v>0.32671504861016015</v>
      </c>
      <c r="G34" s="38">
        <f t="shared" si="5"/>
        <v>0.25164243005831549</v>
      </c>
      <c r="H34" s="38">
        <f t="shared" si="5"/>
        <v>0.20292207792207798</v>
      </c>
      <c r="I34" s="38">
        <f t="shared" si="5"/>
        <v>7.991279506841073E-2</v>
      </c>
      <c r="J34" s="38">
        <f t="shared" si="5"/>
        <v>0.10091595693395464</v>
      </c>
      <c r="K34" s="38">
        <f t="shared" si="5"/>
        <v>-3.4112381899552451E-2</v>
      </c>
      <c r="L34" s="38">
        <f t="shared" si="5"/>
        <v>9.652446055015633E-2</v>
      </c>
      <c r="M34" s="38">
        <f t="shared" si="5"/>
        <v>0.14631160085705541</v>
      </c>
      <c r="N34" s="38">
        <f t="shared" si="5"/>
        <v>0.10675268817204302</v>
      </c>
      <c r="O34" s="38">
        <f t="shared" si="5"/>
        <v>9.7028346321829315E-2</v>
      </c>
      <c r="P34" s="38">
        <f t="shared" si="5"/>
        <v>0.1001980198019802</v>
      </c>
      <c r="Q34" s="38">
        <f t="shared" si="5"/>
        <v>0.1324836125273125</v>
      </c>
      <c r="R34" s="38">
        <f>R33/R8</f>
        <v>6.8255524549362817E-2</v>
      </c>
      <c r="S34" s="38">
        <f>S33/S8</f>
        <v>0.14981822820332935</v>
      </c>
    </row>
    <row r="35" spans="1:19" x14ac:dyDescent="0.25">
      <c r="A35" s="12" t="s">
        <v>125</v>
      </c>
      <c r="B35" s="13">
        <v>823.56204785399996</v>
      </c>
      <c r="C35" s="13">
        <v>538.5</v>
      </c>
      <c r="D35" s="13">
        <v>606.5</v>
      </c>
      <c r="E35" s="13">
        <v>642.29999999999995</v>
      </c>
      <c r="F35" s="13">
        <v>477.2</v>
      </c>
      <c r="G35" s="13">
        <v>340.90000000000003</v>
      </c>
      <c r="H35" s="13">
        <v>262.5</v>
      </c>
      <c r="I35" s="13">
        <v>106.3</v>
      </c>
      <c r="J35" s="13">
        <v>125.6</v>
      </c>
      <c r="K35" s="13">
        <v>-34.299999999999997</v>
      </c>
      <c r="L35" s="13">
        <v>117.2</v>
      </c>
      <c r="M35" s="13">
        <v>191.2</v>
      </c>
      <c r="N35" s="13">
        <f>N33-N36</f>
        <v>124.10000000000001</v>
      </c>
      <c r="O35" s="13">
        <v>113.3000000000001</v>
      </c>
      <c r="P35" s="13">
        <v>126.5</v>
      </c>
      <c r="Q35" s="13">
        <f>Q33-Q36</f>
        <v>181.90000000000006</v>
      </c>
      <c r="R35" s="13">
        <v>90.5</v>
      </c>
      <c r="S35" s="56">
        <f>S33-S36</f>
        <v>234.90000000000009</v>
      </c>
    </row>
    <row r="36" spans="1:19" x14ac:dyDescent="0.25">
      <c r="A36" s="8" t="s">
        <v>126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</row>
    <row r="37" spans="1:19" x14ac:dyDescent="0.25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1:19" x14ac:dyDescent="0.25">
      <c r="A38" s="40" t="s">
        <v>167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>
        <v>105.5</v>
      </c>
      <c r="O38" s="41"/>
      <c r="P38" s="41"/>
      <c r="Q38" s="41">
        <v>36.700000000000003</v>
      </c>
      <c r="S38" s="55">
        <f>-26.8-3.6</f>
        <v>-30.400000000000002</v>
      </c>
    </row>
    <row r="39" spans="1:19" x14ac:dyDescent="0.25">
      <c r="A39" s="12" t="s">
        <v>171</v>
      </c>
      <c r="B39" s="56">
        <f t="shared" ref="B39:R39" si="6">B35+B38</f>
        <v>823.56204785399996</v>
      </c>
      <c r="C39" s="56">
        <f t="shared" si="6"/>
        <v>538.5</v>
      </c>
      <c r="D39" s="56">
        <f t="shared" si="6"/>
        <v>606.5</v>
      </c>
      <c r="E39" s="56">
        <f t="shared" si="6"/>
        <v>642.29999999999995</v>
      </c>
      <c r="F39" s="56">
        <f t="shared" si="6"/>
        <v>477.2</v>
      </c>
      <c r="G39" s="56">
        <f t="shared" si="6"/>
        <v>340.90000000000003</v>
      </c>
      <c r="H39" s="56">
        <f t="shared" si="6"/>
        <v>262.5</v>
      </c>
      <c r="I39" s="56">
        <f t="shared" si="6"/>
        <v>106.3</v>
      </c>
      <c r="J39" s="56">
        <f t="shared" si="6"/>
        <v>125.6</v>
      </c>
      <c r="K39" s="56">
        <f t="shared" si="6"/>
        <v>-34.299999999999997</v>
      </c>
      <c r="L39" s="56">
        <f t="shared" si="6"/>
        <v>117.2</v>
      </c>
      <c r="M39" s="56">
        <f t="shared" si="6"/>
        <v>191.2</v>
      </c>
      <c r="N39" s="56">
        <f t="shared" si="6"/>
        <v>229.60000000000002</v>
      </c>
      <c r="O39" s="56">
        <f t="shared" si="6"/>
        <v>113.3000000000001</v>
      </c>
      <c r="P39" s="56">
        <f t="shared" si="6"/>
        <v>126.5</v>
      </c>
      <c r="Q39" s="56">
        <f t="shared" si="6"/>
        <v>218.60000000000008</v>
      </c>
      <c r="R39" s="56">
        <f t="shared" si="6"/>
        <v>90.5</v>
      </c>
      <c r="S39" s="56">
        <f>S35+S38</f>
        <v>204.50000000000009</v>
      </c>
    </row>
    <row r="41" spans="1:19" ht="25.5" x14ac:dyDescent="0.25">
      <c r="A41" s="39" t="s">
        <v>172</v>
      </c>
    </row>
  </sheetData>
  <hyperlinks>
    <hyperlink ref="A1" location="Home!A1" display="Home" xr:uid="{F489CC2E-10DA-4E7F-8A25-9F147EBD07A6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R13 O13:P13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5">
    <tabColor rgb="FF00B0F0"/>
  </sheetPr>
  <dimension ref="A1:S36"/>
  <sheetViews>
    <sheetView showGridLines="0" zoomScaleNormal="100" workbookViewId="0">
      <pane xSplit="1" ySplit="5" topLeftCell="B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5" x14ac:dyDescent="0.25"/>
  <cols>
    <col min="1" max="1" width="45.7109375" customWidth="1"/>
    <col min="2" max="19" width="5.7109375" customWidth="1"/>
  </cols>
  <sheetData>
    <row r="1" spans="1:19" ht="37.5" customHeight="1" x14ac:dyDescent="0.25">
      <c r="A1" s="35" t="s">
        <v>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14.4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9" ht="14.45" hidden="1" customHeight="1" x14ac:dyDescent="0.3">
      <c r="A3" s="4" t="s">
        <v>137</v>
      </c>
      <c r="B3" s="3"/>
      <c r="C3" s="3"/>
      <c r="D3" s="3"/>
      <c r="E3" s="1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ht="14.45" hidden="1" customHeight="1" x14ac:dyDescent="0.3">
      <c r="A4" s="3"/>
      <c r="B4" s="14"/>
      <c r="C4" s="3"/>
      <c r="D4" s="3"/>
      <c r="E4" s="14"/>
      <c r="F4" s="7"/>
      <c r="G4" s="7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9" ht="14.45" customHeight="1" x14ac:dyDescent="0.25">
      <c r="A5" s="21" t="s">
        <v>191</v>
      </c>
      <c r="B5" s="5" t="s">
        <v>28</v>
      </c>
      <c r="C5" s="5" t="s">
        <v>29</v>
      </c>
      <c r="D5" s="5" t="s">
        <v>30</v>
      </c>
      <c r="E5" s="5" t="s">
        <v>31</v>
      </c>
      <c r="F5" s="5" t="s">
        <v>32</v>
      </c>
      <c r="G5" s="5" t="s">
        <v>33</v>
      </c>
      <c r="H5" s="5" t="s">
        <v>34</v>
      </c>
      <c r="I5" s="5" t="s">
        <v>35</v>
      </c>
      <c r="J5" s="5" t="s">
        <v>36</v>
      </c>
      <c r="K5" s="5" t="s">
        <v>37</v>
      </c>
      <c r="L5" s="5" t="s">
        <v>38</v>
      </c>
      <c r="M5" s="5" t="s">
        <v>39</v>
      </c>
      <c r="N5" s="5" t="s">
        <v>40</v>
      </c>
      <c r="O5" s="5" t="s">
        <v>143</v>
      </c>
      <c r="P5" s="5" t="s">
        <v>144</v>
      </c>
      <c r="Q5" s="5" t="s">
        <v>160</v>
      </c>
      <c r="R5" s="51" t="s">
        <v>165</v>
      </c>
      <c r="S5" s="51" t="s">
        <v>176</v>
      </c>
    </row>
    <row r="6" spans="1:19" x14ac:dyDescent="0.25">
      <c r="A6" s="12" t="s">
        <v>99</v>
      </c>
      <c r="B6" s="13">
        <v>717.39356626999995</v>
      </c>
      <c r="C6" s="13">
        <v>742.2</v>
      </c>
      <c r="D6" s="13">
        <v>784.6</v>
      </c>
      <c r="E6" s="13">
        <v>788.3</v>
      </c>
      <c r="F6" s="13">
        <v>724.7</v>
      </c>
      <c r="G6" s="13">
        <v>745.8</v>
      </c>
      <c r="H6" s="13">
        <v>772.7</v>
      </c>
      <c r="I6" s="13">
        <v>875.1</v>
      </c>
      <c r="J6" s="13">
        <v>727.7</v>
      </c>
      <c r="K6" s="13">
        <v>562.29999999999995</v>
      </c>
      <c r="L6" s="13">
        <v>754.9</v>
      </c>
      <c r="M6" s="13">
        <v>907.6</v>
      </c>
      <c r="N6" s="13">
        <v>783.5</v>
      </c>
      <c r="O6" s="13">
        <v>854.9</v>
      </c>
      <c r="P6" s="13">
        <v>1006.8</v>
      </c>
      <c r="Q6" s="13">
        <v>1115.5999999999999</v>
      </c>
      <c r="R6" s="13">
        <v>1009.7</v>
      </c>
      <c r="S6" s="13">
        <v>1107.7</v>
      </c>
    </row>
    <row r="7" spans="1:19" x14ac:dyDescent="0.25">
      <c r="A7" s="8" t="s">
        <v>100</v>
      </c>
      <c r="B7" s="9">
        <v>-96.704652749999994</v>
      </c>
      <c r="C7" s="9">
        <v>-83.5</v>
      </c>
      <c r="D7" s="9">
        <v>-87.8</v>
      </c>
      <c r="E7" s="9">
        <v>-87.2</v>
      </c>
      <c r="F7" s="9">
        <v>-80.2</v>
      </c>
      <c r="G7" s="9">
        <v>-82.5</v>
      </c>
      <c r="H7" s="9">
        <v>-85.5</v>
      </c>
      <c r="I7" s="9">
        <v>-96.8</v>
      </c>
      <c r="J7" s="9">
        <v>-80.5</v>
      </c>
      <c r="K7" s="9">
        <v>-62.300000000000004</v>
      </c>
      <c r="L7" s="9">
        <v>-83.5</v>
      </c>
      <c r="M7" s="9">
        <v>-103.8</v>
      </c>
      <c r="N7" s="9">
        <v>-103.8</v>
      </c>
      <c r="O7" s="9">
        <v>-123</v>
      </c>
      <c r="P7" s="9">
        <v>-142.30000000000001</v>
      </c>
      <c r="Q7" s="9">
        <v>-153.80000000000001</v>
      </c>
      <c r="R7" s="9">
        <v>-142.5</v>
      </c>
      <c r="S7" s="9">
        <v>-135.4</v>
      </c>
    </row>
    <row r="8" spans="1:19" x14ac:dyDescent="0.25">
      <c r="A8" s="12" t="s">
        <v>101</v>
      </c>
      <c r="B8" s="13">
        <v>620.68891351999991</v>
      </c>
      <c r="C8" s="13">
        <v>658.7</v>
      </c>
      <c r="D8" s="13">
        <v>696.80000000000007</v>
      </c>
      <c r="E8" s="13">
        <v>701.09999999999991</v>
      </c>
      <c r="F8" s="13">
        <v>644.5</v>
      </c>
      <c r="G8" s="13">
        <v>663.3</v>
      </c>
      <c r="H8" s="13">
        <v>687.2</v>
      </c>
      <c r="I8" s="13">
        <v>778.30000000000007</v>
      </c>
      <c r="J8" s="13">
        <v>647.20000000000005</v>
      </c>
      <c r="K8" s="13">
        <v>499.99999999999994</v>
      </c>
      <c r="L8" s="13">
        <v>671.4</v>
      </c>
      <c r="M8" s="13">
        <v>803.80000000000007</v>
      </c>
      <c r="N8" s="13">
        <v>679.7</v>
      </c>
      <c r="O8" s="13">
        <v>731.9</v>
      </c>
      <c r="P8" s="13">
        <v>864.5</v>
      </c>
      <c r="Q8" s="13">
        <v>961.8</v>
      </c>
      <c r="R8" s="13">
        <f>SUM(R6:R7)</f>
        <v>867.2</v>
      </c>
      <c r="S8" s="13">
        <f>SUM(S6:S7)</f>
        <v>972.30000000000007</v>
      </c>
    </row>
    <row r="9" spans="1:19" x14ac:dyDescent="0.25">
      <c r="A9" s="15" t="s">
        <v>102</v>
      </c>
      <c r="B9" s="16">
        <v>-367.61710239000001</v>
      </c>
      <c r="C9" s="16">
        <v>-394.8</v>
      </c>
      <c r="D9" s="16">
        <v>-401.29999999999995</v>
      </c>
      <c r="E9" s="16">
        <v>-414.79999999999995</v>
      </c>
      <c r="F9" s="16">
        <v>-415.6</v>
      </c>
      <c r="G9" s="16">
        <v>-405.2</v>
      </c>
      <c r="H9" s="16">
        <v>-423.29999999999995</v>
      </c>
      <c r="I9" s="16">
        <v>-429</v>
      </c>
      <c r="J9" s="16">
        <v>-432.9</v>
      </c>
      <c r="K9" s="16">
        <v>-366.5</v>
      </c>
      <c r="L9" s="16">
        <v>-443</v>
      </c>
      <c r="M9" s="16">
        <v>-441.49999999999994</v>
      </c>
      <c r="N9" s="16">
        <v>-471.3</v>
      </c>
      <c r="O9" s="16">
        <v>-485.4</v>
      </c>
      <c r="P9" s="16">
        <v>-570.4</v>
      </c>
      <c r="Q9" s="16">
        <v>-541.29999999999995</v>
      </c>
      <c r="R9" s="16">
        <f>SUM(R10:R11)</f>
        <v>-536.1</v>
      </c>
      <c r="S9" s="16">
        <f>SUM(S10:S11)</f>
        <v>-579.4</v>
      </c>
    </row>
    <row r="10" spans="1:19" x14ac:dyDescent="0.25">
      <c r="A10" s="17" t="s">
        <v>103</v>
      </c>
      <c r="B10" s="9">
        <v>-271.18376907000004</v>
      </c>
      <c r="C10" s="9">
        <v>-298.39999999999998</v>
      </c>
      <c r="D10" s="9">
        <v>-304.89999999999998</v>
      </c>
      <c r="E10" s="9">
        <v>-318.39999999999998</v>
      </c>
      <c r="F10" s="9">
        <v>-319.20000000000005</v>
      </c>
      <c r="G10" s="9">
        <v>-308.39999999999998</v>
      </c>
      <c r="H10" s="9">
        <v>-326.7</v>
      </c>
      <c r="I10" s="9">
        <v>-332.4</v>
      </c>
      <c r="J10" s="9">
        <v>-336.2</v>
      </c>
      <c r="K10" s="9">
        <v>-269.60000000000002</v>
      </c>
      <c r="L10" s="9">
        <v>-346.1</v>
      </c>
      <c r="M10" s="9">
        <v>-344.59999999999997</v>
      </c>
      <c r="N10" s="9">
        <v>-374.3</v>
      </c>
      <c r="O10" s="9">
        <v>-388.4</v>
      </c>
      <c r="P10" s="9">
        <v>-473.4</v>
      </c>
      <c r="Q10" s="9">
        <v>-444.5</v>
      </c>
      <c r="R10" s="9">
        <v>-439.5</v>
      </c>
      <c r="S10" s="9">
        <v>-482.8</v>
      </c>
    </row>
    <row r="11" spans="1:19" x14ac:dyDescent="0.25">
      <c r="A11" s="17" t="s">
        <v>104</v>
      </c>
      <c r="B11" s="9">
        <v>-96.433333320000003</v>
      </c>
      <c r="C11" s="9">
        <v>-96.4</v>
      </c>
      <c r="D11" s="9">
        <v>-96.4</v>
      </c>
      <c r="E11" s="9">
        <v>-96.4</v>
      </c>
      <c r="F11" s="9">
        <v>-96.4</v>
      </c>
      <c r="G11" s="9">
        <v>-96.8</v>
      </c>
      <c r="H11" s="9">
        <v>-96.6</v>
      </c>
      <c r="I11" s="9">
        <v>-96.6</v>
      </c>
      <c r="J11" s="9">
        <v>-96.7</v>
      </c>
      <c r="K11" s="9">
        <v>-96.9</v>
      </c>
      <c r="L11" s="9">
        <v>-96.9</v>
      </c>
      <c r="M11" s="9">
        <v>-96.9</v>
      </c>
      <c r="N11" s="9">
        <v>-97</v>
      </c>
      <c r="O11" s="9">
        <v>-97</v>
      </c>
      <c r="P11" s="9">
        <v>-97</v>
      </c>
      <c r="Q11" s="9">
        <v>-96.8</v>
      </c>
      <c r="R11" s="9">
        <v>-96.6</v>
      </c>
      <c r="S11" s="9">
        <v>-96.6</v>
      </c>
    </row>
    <row r="12" spans="1:19" x14ac:dyDescent="0.25">
      <c r="A12" s="12" t="s">
        <v>105</v>
      </c>
      <c r="B12" s="13">
        <v>253.07181112999987</v>
      </c>
      <c r="C12" s="13">
        <v>263.90000000000009</v>
      </c>
      <c r="D12" s="13">
        <v>295.50000000000011</v>
      </c>
      <c r="E12" s="13">
        <v>286.29999999999995</v>
      </c>
      <c r="F12" s="13">
        <v>228.89999999999998</v>
      </c>
      <c r="G12" s="13">
        <v>258.09999999999997</v>
      </c>
      <c r="H12" s="13">
        <v>263.90000000000009</v>
      </c>
      <c r="I12" s="13">
        <v>349.30000000000007</v>
      </c>
      <c r="J12" s="13">
        <v>214.30000000000007</v>
      </c>
      <c r="K12" s="13">
        <v>133.49999999999991</v>
      </c>
      <c r="L12" s="13">
        <v>228.39999999999995</v>
      </c>
      <c r="M12" s="13">
        <v>362.30000000000007</v>
      </c>
      <c r="N12" s="13">
        <v>208.40000000000003</v>
      </c>
      <c r="O12" s="13">
        <v>246.49999999999994</v>
      </c>
      <c r="P12" s="13">
        <v>294.10000000000002</v>
      </c>
      <c r="Q12" s="13">
        <v>420.5</v>
      </c>
      <c r="R12" s="13">
        <f>SUM(R8:R9)</f>
        <v>331.1</v>
      </c>
      <c r="S12" s="13">
        <f>SUM(S8:S9)</f>
        <v>392.90000000000009</v>
      </c>
    </row>
    <row r="13" spans="1:19" x14ac:dyDescent="0.25">
      <c r="A13" s="15" t="s">
        <v>106</v>
      </c>
      <c r="B13" s="16">
        <v>-27.755137290000004</v>
      </c>
      <c r="C13" s="16">
        <v>-27.5</v>
      </c>
      <c r="D13" s="16">
        <v>-32</v>
      </c>
      <c r="E13" s="16">
        <v>-37.1</v>
      </c>
      <c r="F13" s="16">
        <v>-50.400000000000006</v>
      </c>
      <c r="G13" s="16">
        <v>-43.1</v>
      </c>
      <c r="H13" s="16">
        <v>-45.5</v>
      </c>
      <c r="I13" s="16">
        <v>-48.2</v>
      </c>
      <c r="J13" s="16">
        <v>-52.7</v>
      </c>
      <c r="K13" s="16">
        <v>-69.5</v>
      </c>
      <c r="L13" s="16">
        <v>-122.5</v>
      </c>
      <c r="M13" s="16">
        <v>-49.9</v>
      </c>
      <c r="N13" s="16">
        <f t="shared" ref="N13:R13" si="0">SUM(N14:N17)</f>
        <v>-92.5</v>
      </c>
      <c r="O13" s="16">
        <f t="shared" si="0"/>
        <v>-46.6</v>
      </c>
      <c r="P13" s="16">
        <f t="shared" si="0"/>
        <v>-30.099999999999998</v>
      </c>
      <c r="Q13" s="16">
        <f t="shared" si="0"/>
        <v>-94.600000000000009</v>
      </c>
      <c r="R13" s="16">
        <f t="shared" si="0"/>
        <v>-41.2</v>
      </c>
      <c r="S13" s="16">
        <f>SUM(S14:S17)</f>
        <v>-58.5</v>
      </c>
    </row>
    <row r="14" spans="1:19" x14ac:dyDescent="0.25">
      <c r="A14" s="17" t="s">
        <v>107</v>
      </c>
      <c r="B14" s="9">
        <v>-15.705485030000002</v>
      </c>
      <c r="C14" s="9">
        <v>-16.8</v>
      </c>
      <c r="D14" s="9">
        <v>-16.8</v>
      </c>
      <c r="E14" s="9">
        <v>-17.7</v>
      </c>
      <c r="F14" s="9">
        <v>-17.8</v>
      </c>
      <c r="G14" s="9">
        <v>-17.100000000000001</v>
      </c>
      <c r="H14" s="9">
        <v>-18</v>
      </c>
      <c r="I14" s="9">
        <v>-18.7</v>
      </c>
      <c r="J14" s="9">
        <v>-18.2</v>
      </c>
      <c r="K14" s="9">
        <v>-18.2</v>
      </c>
      <c r="L14" s="9">
        <v>-19.899999999999999</v>
      </c>
      <c r="M14" s="9">
        <v>-19.3</v>
      </c>
      <c r="N14" s="9">
        <v>-17.3</v>
      </c>
      <c r="O14" s="9">
        <v>-18.7</v>
      </c>
      <c r="P14" s="9">
        <v>-17.399999999999999</v>
      </c>
      <c r="Q14" s="9">
        <v>-23.1</v>
      </c>
      <c r="R14" s="9">
        <v>-19.7</v>
      </c>
      <c r="S14" s="9">
        <v>-19</v>
      </c>
    </row>
    <row r="15" spans="1:19" x14ac:dyDescent="0.25">
      <c r="A15" s="22" t="s">
        <v>108</v>
      </c>
      <c r="B15" s="20">
        <v>-3.8469207500000002</v>
      </c>
      <c r="C15" s="20">
        <v>-4.5</v>
      </c>
      <c r="D15" s="20">
        <v>-6.2</v>
      </c>
      <c r="E15" s="20">
        <v>-8.1999999999999993</v>
      </c>
      <c r="F15" s="20">
        <v>-11.7</v>
      </c>
      <c r="G15" s="20">
        <v>-11</v>
      </c>
      <c r="H15" s="20">
        <v>-7.3999999999999995</v>
      </c>
      <c r="I15" s="20">
        <v>-10.6</v>
      </c>
      <c r="J15" s="20">
        <v>-7</v>
      </c>
      <c r="K15" s="20">
        <v>-7.2</v>
      </c>
      <c r="L15" s="20">
        <v>-7.7</v>
      </c>
      <c r="M15" s="20">
        <v>-11.2</v>
      </c>
      <c r="N15" s="20">
        <v>-6.5</v>
      </c>
      <c r="O15" s="20">
        <v>-7.3</v>
      </c>
      <c r="P15" s="20">
        <v>-4.4000000000000004</v>
      </c>
      <c r="Q15" s="20">
        <v>-5.2</v>
      </c>
      <c r="R15" s="64">
        <v>-5.9</v>
      </c>
      <c r="S15" s="64">
        <v>-3.7</v>
      </c>
    </row>
    <row r="16" spans="1:19" x14ac:dyDescent="0.25">
      <c r="A16" s="17" t="s">
        <v>109</v>
      </c>
      <c r="B16" s="9">
        <v>-0.34146477000000003</v>
      </c>
      <c r="C16" s="9">
        <v>-0.1</v>
      </c>
      <c r="D16" s="9">
        <v>-0.8</v>
      </c>
      <c r="E16" s="9">
        <v>-2.1</v>
      </c>
      <c r="F16" s="9">
        <v>-0.8</v>
      </c>
      <c r="G16" s="9">
        <v>-1.1000000000000001</v>
      </c>
      <c r="H16" s="9">
        <v>-0.7</v>
      </c>
      <c r="I16" s="9">
        <v>0.2</v>
      </c>
      <c r="J16" s="9">
        <v>-0.1</v>
      </c>
      <c r="K16" s="9">
        <v>-0.1</v>
      </c>
      <c r="L16" s="9">
        <v>0.1</v>
      </c>
      <c r="M16" s="9">
        <v>-0.1</v>
      </c>
      <c r="N16" s="9">
        <v>-0.1</v>
      </c>
      <c r="O16" s="9">
        <v>-0.1</v>
      </c>
      <c r="P16" s="9">
        <v>-0.1</v>
      </c>
      <c r="Q16" s="9">
        <v>-0.1</v>
      </c>
      <c r="R16" s="9">
        <v>0</v>
      </c>
      <c r="S16" s="9">
        <v>0</v>
      </c>
    </row>
    <row r="17" spans="1:19" x14ac:dyDescent="0.25">
      <c r="A17" s="17" t="s">
        <v>110</v>
      </c>
      <c r="B17" s="9">
        <v>-7.8612667399999996</v>
      </c>
      <c r="C17" s="9">
        <v>-6.1</v>
      </c>
      <c r="D17" s="9">
        <v>-8.1999999999999993</v>
      </c>
      <c r="E17" s="9">
        <v>-9.1</v>
      </c>
      <c r="F17" s="9">
        <v>-20.100000000000001</v>
      </c>
      <c r="G17" s="9">
        <v>-13.9</v>
      </c>
      <c r="H17" s="9">
        <v>-19.399999999999999</v>
      </c>
      <c r="I17" s="9">
        <v>-19.100000000000001</v>
      </c>
      <c r="J17" s="9">
        <v>-27.4</v>
      </c>
      <c r="K17" s="9">
        <v>-44</v>
      </c>
      <c r="L17" s="9">
        <v>-95</v>
      </c>
      <c r="M17" s="9">
        <v>-19.3</v>
      </c>
      <c r="N17" s="9">
        <v>-68.599999999999994</v>
      </c>
      <c r="O17" s="9">
        <v>-20.5</v>
      </c>
      <c r="P17" s="9">
        <v>-8.1999999999999993</v>
      </c>
      <c r="Q17" s="9">
        <v>-66.2</v>
      </c>
      <c r="R17" s="9">
        <v>-15.6</v>
      </c>
      <c r="S17" s="9">
        <v>-35.799999999999997</v>
      </c>
    </row>
    <row r="18" spans="1:19" x14ac:dyDescent="0.25">
      <c r="A18" s="8" t="s">
        <v>104</v>
      </c>
      <c r="B18" s="9">
        <v>-0.1028501</v>
      </c>
      <c r="C18" s="9">
        <v>-0.1</v>
      </c>
      <c r="D18" s="9">
        <v>-0.1</v>
      </c>
      <c r="E18" s="9">
        <v>-0.3</v>
      </c>
      <c r="F18" s="9">
        <v>-0.3</v>
      </c>
      <c r="G18" s="9">
        <v>-0.4</v>
      </c>
      <c r="H18" s="9">
        <v>-0.3</v>
      </c>
      <c r="I18" s="9">
        <v>-0.4</v>
      </c>
      <c r="J18" s="9">
        <v>-0.4</v>
      </c>
      <c r="K18" s="9">
        <v>-0.4</v>
      </c>
      <c r="L18" s="9">
        <v>-0.4</v>
      </c>
      <c r="M18" s="9">
        <v>-0.4</v>
      </c>
      <c r="N18" s="9">
        <v>-0.4</v>
      </c>
      <c r="O18" s="9">
        <v>-0.4</v>
      </c>
      <c r="P18" s="9">
        <v>-0.4</v>
      </c>
      <c r="Q18" s="9">
        <v>-0.4</v>
      </c>
      <c r="R18" s="9">
        <v>-0.4</v>
      </c>
      <c r="S18" s="9">
        <v>-0.4</v>
      </c>
    </row>
    <row r="19" spans="1:19" x14ac:dyDescent="0.25">
      <c r="A19" s="8" t="s">
        <v>111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</row>
    <row r="20" spans="1:19" x14ac:dyDescent="0.25">
      <c r="A20" s="15" t="s">
        <v>112</v>
      </c>
      <c r="B20" s="16">
        <v>-395.47508978000002</v>
      </c>
      <c r="C20" s="16">
        <v>-422.4</v>
      </c>
      <c r="D20" s="16">
        <v>-433.4</v>
      </c>
      <c r="E20" s="16">
        <v>-452.2</v>
      </c>
      <c r="F20" s="16">
        <v>-466.3</v>
      </c>
      <c r="G20" s="16">
        <v>-448.7</v>
      </c>
      <c r="H20" s="16">
        <v>-469.09999999999997</v>
      </c>
      <c r="I20" s="16">
        <v>-477.59999999999997</v>
      </c>
      <c r="J20" s="16">
        <v>-485.99999999999994</v>
      </c>
      <c r="K20" s="16">
        <v>-436.4</v>
      </c>
      <c r="L20" s="16">
        <v>-565.9</v>
      </c>
      <c r="M20" s="11">
        <v>-491.79999999999995</v>
      </c>
      <c r="N20" s="11">
        <f t="shared" ref="N20:R20" si="1">N13+N18+N9</f>
        <v>-564.20000000000005</v>
      </c>
      <c r="O20" s="11">
        <f>O13+O18+O9</f>
        <v>-532.4</v>
      </c>
      <c r="P20" s="11">
        <f t="shared" si="1"/>
        <v>-600.9</v>
      </c>
      <c r="Q20" s="11">
        <f t="shared" si="1"/>
        <v>-636.29999999999995</v>
      </c>
      <c r="R20" s="11">
        <f t="shared" si="1"/>
        <v>-577.70000000000005</v>
      </c>
      <c r="S20" s="11">
        <f>S13+S18+S9</f>
        <v>-638.29999999999995</v>
      </c>
    </row>
    <row r="21" spans="1:19" x14ac:dyDescent="0.25">
      <c r="A21" s="12" t="s">
        <v>113</v>
      </c>
      <c r="B21" s="13">
        <v>225.21382373999987</v>
      </c>
      <c r="C21" s="13">
        <v>236.3000000000001</v>
      </c>
      <c r="D21" s="13">
        <v>263.40000000000009</v>
      </c>
      <c r="E21" s="13">
        <v>248.89999999999995</v>
      </c>
      <c r="F21" s="13">
        <v>178.2</v>
      </c>
      <c r="G21" s="13">
        <v>214.59999999999997</v>
      </c>
      <c r="H21" s="13">
        <v>218.10000000000008</v>
      </c>
      <c r="I21" s="13">
        <v>300.70000000000005</v>
      </c>
      <c r="J21" s="13">
        <v>161.20000000000007</v>
      </c>
      <c r="K21" s="13">
        <v>63.69999999999991</v>
      </c>
      <c r="L21" s="13">
        <v>105.49999999999994</v>
      </c>
      <c r="M21" s="13">
        <v>312.00000000000006</v>
      </c>
      <c r="N21" s="13">
        <v>115.50000000000003</v>
      </c>
      <c r="O21" s="13">
        <v>199.5</v>
      </c>
      <c r="P21" s="13">
        <v>263.60000000000002</v>
      </c>
      <c r="Q21" s="13">
        <v>325.5</v>
      </c>
      <c r="R21" s="13">
        <v>289.50000000000006</v>
      </c>
      <c r="S21" s="13">
        <v>334.00000000000011</v>
      </c>
    </row>
    <row r="22" spans="1:19" x14ac:dyDescent="0.25">
      <c r="A22" s="8" t="s">
        <v>1</v>
      </c>
      <c r="B22" s="20">
        <v>321.75000716000011</v>
      </c>
      <c r="C22" s="20">
        <v>332.8</v>
      </c>
      <c r="D22" s="20">
        <v>359.9</v>
      </c>
      <c r="E22" s="20">
        <v>345.7</v>
      </c>
      <c r="F22" s="20">
        <v>274.89999999999998</v>
      </c>
      <c r="G22" s="20">
        <v>311.8</v>
      </c>
      <c r="H22" s="20">
        <v>315</v>
      </c>
      <c r="I22" s="20">
        <v>397.70000000000005</v>
      </c>
      <c r="J22" s="20">
        <v>258.3</v>
      </c>
      <c r="K22" s="20">
        <v>161</v>
      </c>
      <c r="L22" s="20">
        <v>202.8</v>
      </c>
      <c r="M22" s="20">
        <v>409.29999999999995</v>
      </c>
      <c r="N22" s="20">
        <v>212.9</v>
      </c>
      <c r="O22" s="20">
        <v>296.89999999999998</v>
      </c>
      <c r="P22" s="20">
        <v>361</v>
      </c>
      <c r="Q22" s="20">
        <v>422.7</v>
      </c>
      <c r="R22" s="20">
        <v>386.5</v>
      </c>
      <c r="S22" s="9">
        <f>S21-S18-S11</f>
        <v>431.00000000000011</v>
      </c>
    </row>
    <row r="23" spans="1:19" x14ac:dyDescent="0.25">
      <c r="A23" s="8" t="s">
        <v>114</v>
      </c>
      <c r="B23" s="38">
        <f>(B22/B8)</f>
        <v>0.51837563093453354</v>
      </c>
      <c r="C23" s="38">
        <f t="shared" ref="C23:S23" si="2">(C22/C8)</f>
        <v>0.50523758919083039</v>
      </c>
      <c r="D23" s="38">
        <f t="shared" si="2"/>
        <v>0.51650401836968995</v>
      </c>
      <c r="E23" s="38">
        <f t="shared" si="2"/>
        <v>0.49308229924404512</v>
      </c>
      <c r="F23" s="38">
        <f t="shared" si="2"/>
        <v>0.42653219550038785</v>
      </c>
      <c r="G23" s="38">
        <f t="shared" si="2"/>
        <v>0.47007387305894771</v>
      </c>
      <c r="H23" s="38">
        <f t="shared" si="2"/>
        <v>0.45838183934807913</v>
      </c>
      <c r="I23" s="38">
        <f t="shared" si="2"/>
        <v>0.51098548117692411</v>
      </c>
      <c r="J23" s="38">
        <f t="shared" si="2"/>
        <v>0.39910383189122373</v>
      </c>
      <c r="K23" s="38">
        <f t="shared" si="2"/>
        <v>0.32200000000000006</v>
      </c>
      <c r="L23" s="38">
        <f t="shared" si="2"/>
        <v>0.30205540661304742</v>
      </c>
      <c r="M23" s="38">
        <f t="shared" si="2"/>
        <v>0.50920627021647169</v>
      </c>
      <c r="N23" s="38">
        <f t="shared" si="2"/>
        <v>0.313226423422098</v>
      </c>
      <c r="O23" s="38">
        <f t="shared" si="2"/>
        <v>0.40565651045224754</v>
      </c>
      <c r="P23" s="38">
        <f t="shared" si="2"/>
        <v>0.4175824175824176</v>
      </c>
      <c r="Q23" s="38">
        <f t="shared" si="2"/>
        <v>0.43948845913911416</v>
      </c>
      <c r="R23" s="38">
        <f t="shared" si="2"/>
        <v>0.44568726937269371</v>
      </c>
      <c r="S23" s="38">
        <f t="shared" si="2"/>
        <v>0.44327882340841313</v>
      </c>
    </row>
    <row r="24" spans="1:19" x14ac:dyDescent="0.25">
      <c r="A24" s="15" t="s">
        <v>115</v>
      </c>
      <c r="B24" s="16">
        <v>25.620270340000001</v>
      </c>
      <c r="C24" s="16">
        <v>26.1</v>
      </c>
      <c r="D24" s="16">
        <v>29.3</v>
      </c>
      <c r="E24" s="16">
        <v>28.3</v>
      </c>
      <c r="F24" s="16">
        <v>29.099999999999998</v>
      </c>
      <c r="G24" s="16">
        <v>30.799999999999997</v>
      </c>
      <c r="H24" s="16">
        <v>31.999999999999996</v>
      </c>
      <c r="I24" s="16">
        <v>26.299999999999997</v>
      </c>
      <c r="J24" s="16">
        <v>17.600000000000001</v>
      </c>
      <c r="K24" s="16">
        <v>16.7</v>
      </c>
      <c r="L24" s="16">
        <v>16.600000000000001</v>
      </c>
      <c r="M24" s="16">
        <v>12.6</v>
      </c>
      <c r="N24" s="16">
        <v>4.9999999999999991</v>
      </c>
      <c r="O24" s="16">
        <v>8.6</v>
      </c>
      <c r="P24" s="16">
        <v>14.6</v>
      </c>
      <c r="Q24" s="16">
        <v>21</v>
      </c>
      <c r="R24" s="16">
        <f>SUM(R25:R28)</f>
        <v>30.4</v>
      </c>
      <c r="S24" s="16">
        <f>SUM(S25:S28)</f>
        <v>37.400000000000006</v>
      </c>
    </row>
    <row r="25" spans="1:19" x14ac:dyDescent="0.25">
      <c r="A25" s="17" t="s">
        <v>116</v>
      </c>
      <c r="B25" s="9">
        <v>25.92215427</v>
      </c>
      <c r="C25" s="9">
        <v>26.6</v>
      </c>
      <c r="D25" s="9">
        <v>29.8</v>
      </c>
      <c r="E25" s="9">
        <v>28.8</v>
      </c>
      <c r="F25" s="9">
        <v>29.7</v>
      </c>
      <c r="G25" s="9">
        <v>31.4</v>
      </c>
      <c r="H25" s="9">
        <v>32.799999999999997</v>
      </c>
      <c r="I25" s="9">
        <v>26.799999999999997</v>
      </c>
      <c r="J25" s="9">
        <v>19.399999999999999</v>
      </c>
      <c r="K25" s="9">
        <v>17.3</v>
      </c>
      <c r="L25" s="9">
        <v>16.899999999999999</v>
      </c>
      <c r="M25" s="9">
        <v>13.1</v>
      </c>
      <c r="N25" s="9">
        <v>5.3</v>
      </c>
      <c r="O25" s="9">
        <v>9.1</v>
      </c>
      <c r="P25" s="9">
        <v>15.1</v>
      </c>
      <c r="Q25" s="9">
        <v>21.7</v>
      </c>
      <c r="R25" s="9">
        <v>31.5</v>
      </c>
      <c r="S25" s="9">
        <v>38.700000000000003</v>
      </c>
    </row>
    <row r="26" spans="1:19" x14ac:dyDescent="0.25">
      <c r="A26" s="17" t="s">
        <v>117</v>
      </c>
      <c r="B26" s="9">
        <v>-0.30188392999999997</v>
      </c>
      <c r="C26" s="9">
        <v>-0.5</v>
      </c>
      <c r="D26" s="9">
        <v>-0.5</v>
      </c>
      <c r="E26" s="9">
        <v>-0.5</v>
      </c>
      <c r="F26" s="9">
        <v>-0.6</v>
      </c>
      <c r="G26" s="9">
        <v>-0.6</v>
      </c>
      <c r="H26" s="9">
        <v>-0.8</v>
      </c>
      <c r="I26" s="9">
        <v>-0.5</v>
      </c>
      <c r="J26" s="9">
        <v>-1.9</v>
      </c>
      <c r="K26" s="9">
        <v>-0.6</v>
      </c>
      <c r="L26" s="9">
        <v>-0.4</v>
      </c>
      <c r="M26" s="9">
        <v>-0.5</v>
      </c>
      <c r="N26" s="9">
        <v>-0.4</v>
      </c>
      <c r="O26" s="9">
        <v>-0.5</v>
      </c>
      <c r="P26" s="9">
        <v>-0.5</v>
      </c>
      <c r="Q26" s="9">
        <v>-0.7</v>
      </c>
      <c r="R26" s="9">
        <v>-1.1000000000000001</v>
      </c>
      <c r="S26" s="9">
        <v>-1.3</v>
      </c>
    </row>
    <row r="27" spans="1:19" x14ac:dyDescent="0.25">
      <c r="A27" s="17" t="s">
        <v>118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</row>
    <row r="28" spans="1:19" x14ac:dyDescent="0.25">
      <c r="A28" s="17" t="s">
        <v>119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</row>
    <row r="29" spans="1:19" x14ac:dyDescent="0.25">
      <c r="A29" s="12" t="s">
        <v>120</v>
      </c>
      <c r="B29" s="13">
        <v>250.83409407999986</v>
      </c>
      <c r="C29" s="13">
        <v>262.40000000000009</v>
      </c>
      <c r="D29" s="13">
        <v>292.7000000000001</v>
      </c>
      <c r="E29" s="13">
        <v>277.19999999999993</v>
      </c>
      <c r="F29" s="13">
        <v>207.29999999999998</v>
      </c>
      <c r="G29" s="13">
        <v>245.39999999999998</v>
      </c>
      <c r="H29" s="13">
        <v>250.10000000000008</v>
      </c>
      <c r="I29" s="13">
        <v>327.00000000000006</v>
      </c>
      <c r="J29" s="13">
        <v>178.80000000000007</v>
      </c>
      <c r="K29" s="13">
        <v>80.399999999999906</v>
      </c>
      <c r="L29" s="13">
        <v>122.1</v>
      </c>
      <c r="M29" s="13">
        <v>324.60000000000008</v>
      </c>
      <c r="N29" s="13">
        <v>120.50000000000003</v>
      </c>
      <c r="O29" s="13">
        <v>208.1</v>
      </c>
      <c r="P29" s="13">
        <v>278.2</v>
      </c>
      <c r="Q29" s="13">
        <v>346.5</v>
      </c>
      <c r="R29" s="13">
        <f>SUM(R21,R24)</f>
        <v>319.90000000000003</v>
      </c>
      <c r="S29" s="13">
        <f>SUM(S21,S24)</f>
        <v>371.40000000000009</v>
      </c>
    </row>
    <row r="30" spans="1:19" x14ac:dyDescent="0.25">
      <c r="A30" s="15" t="s">
        <v>121</v>
      </c>
      <c r="B30" s="16">
        <v>-85.283927289999994</v>
      </c>
      <c r="C30" s="16">
        <v>-89</v>
      </c>
      <c r="D30" s="16">
        <v>-99.2</v>
      </c>
      <c r="E30" s="16">
        <v>-92.1</v>
      </c>
      <c r="F30" s="16">
        <v>-72.899999999999991</v>
      </c>
      <c r="G30" s="16">
        <v>-83.500000000000014</v>
      </c>
      <c r="H30" s="16">
        <v>-84.8</v>
      </c>
      <c r="I30" s="16">
        <v>-110.9</v>
      </c>
      <c r="J30" s="16">
        <v>-61.7</v>
      </c>
      <c r="K30" s="16">
        <v>-27.4</v>
      </c>
      <c r="L30" s="16">
        <v>-41.8</v>
      </c>
      <c r="M30" s="16">
        <v>-110.6</v>
      </c>
      <c r="N30" s="16">
        <v>-40.900000000000006</v>
      </c>
      <c r="O30" s="16">
        <v>-71</v>
      </c>
      <c r="P30" s="16">
        <v>-95.2</v>
      </c>
      <c r="Q30" s="16">
        <v>-119.4</v>
      </c>
      <c r="R30" s="16">
        <f>SUM(R31:R32)</f>
        <v>-108.89999999999999</v>
      </c>
      <c r="S30" s="16">
        <f>SUM(S31:S32)</f>
        <v>-126.69999999999999</v>
      </c>
    </row>
    <row r="31" spans="1:19" x14ac:dyDescent="0.25">
      <c r="A31" s="17" t="s">
        <v>53</v>
      </c>
      <c r="B31" s="9">
        <v>-77.102660110000002</v>
      </c>
      <c r="C31" s="9">
        <v>-90.6</v>
      </c>
      <c r="D31" s="9">
        <v>-103.3</v>
      </c>
      <c r="E31" s="9">
        <v>-92.3</v>
      </c>
      <c r="F31" s="9">
        <v>-73.599999999999994</v>
      </c>
      <c r="G31" s="9">
        <v>-88.800000000000011</v>
      </c>
      <c r="H31" s="9">
        <v>-90.7</v>
      </c>
      <c r="I31" s="9">
        <v>-105.5</v>
      </c>
      <c r="J31" s="9">
        <v>-59.7</v>
      </c>
      <c r="K31" s="9">
        <v>-15.8</v>
      </c>
      <c r="L31" s="9">
        <v>-77.8</v>
      </c>
      <c r="M31" s="9">
        <v>-94.8</v>
      </c>
      <c r="N31" s="9">
        <v>-52.1</v>
      </c>
      <c r="O31" s="9">
        <v>-76</v>
      </c>
      <c r="P31" s="9">
        <v>-143.69999999999999</v>
      </c>
      <c r="Q31" s="9">
        <v>-134.1</v>
      </c>
      <c r="R31" s="9">
        <v>-114.3</v>
      </c>
      <c r="S31" s="9">
        <v>-140.19999999999999</v>
      </c>
    </row>
    <row r="32" spans="1:19" x14ac:dyDescent="0.25">
      <c r="A32" s="17" t="s">
        <v>122</v>
      </c>
      <c r="B32" s="9">
        <v>-8.1812671799999972</v>
      </c>
      <c r="C32" s="9">
        <v>1.6</v>
      </c>
      <c r="D32" s="9">
        <v>4.0999999999999996</v>
      </c>
      <c r="E32" s="9">
        <v>0.2</v>
      </c>
      <c r="F32" s="9">
        <v>0.7</v>
      </c>
      <c r="G32" s="9">
        <v>5.3</v>
      </c>
      <c r="H32" s="9">
        <v>5.9</v>
      </c>
      <c r="I32" s="9">
        <v>-5.4</v>
      </c>
      <c r="J32" s="9">
        <v>-2</v>
      </c>
      <c r="K32" s="9">
        <v>-11.6</v>
      </c>
      <c r="L32" s="9">
        <v>36</v>
      </c>
      <c r="M32" s="9">
        <v>-15.8</v>
      </c>
      <c r="N32" s="9">
        <v>11.2</v>
      </c>
      <c r="O32" s="9">
        <v>5</v>
      </c>
      <c r="P32" s="9">
        <v>48.5</v>
      </c>
      <c r="Q32" s="9">
        <v>14.7</v>
      </c>
      <c r="R32" s="9">
        <v>5.4</v>
      </c>
      <c r="S32" s="9">
        <v>13.5</v>
      </c>
    </row>
    <row r="33" spans="1:19" x14ac:dyDescent="0.25">
      <c r="A33" s="12" t="s">
        <v>123</v>
      </c>
      <c r="B33" s="13">
        <v>165.55016678999988</v>
      </c>
      <c r="C33" s="13">
        <v>173.40000000000009</v>
      </c>
      <c r="D33" s="13">
        <v>193.50000000000011</v>
      </c>
      <c r="E33" s="13">
        <v>185.19999999999993</v>
      </c>
      <c r="F33" s="13">
        <v>134.39999999999998</v>
      </c>
      <c r="G33" s="13">
        <v>161.89999999999998</v>
      </c>
      <c r="H33" s="13">
        <v>165.30000000000007</v>
      </c>
      <c r="I33" s="13">
        <v>216.10000000000005</v>
      </c>
      <c r="J33" s="13">
        <v>117.10000000000005</v>
      </c>
      <c r="K33" s="13">
        <v>52.999999999999908</v>
      </c>
      <c r="L33" s="13">
        <v>80.3</v>
      </c>
      <c r="M33" s="13">
        <v>214.00000000000009</v>
      </c>
      <c r="N33" s="13">
        <v>79.600000000000023</v>
      </c>
      <c r="O33" s="13">
        <v>137.09999999999994</v>
      </c>
      <c r="P33" s="13">
        <v>183</v>
      </c>
      <c r="Q33" s="13">
        <v>227.1</v>
      </c>
      <c r="R33" s="13">
        <f>SUM(R29:R30)</f>
        <v>211.00000000000006</v>
      </c>
      <c r="S33" s="13">
        <f>SUM(S29:S30)</f>
        <v>244.7000000000001</v>
      </c>
    </row>
    <row r="34" spans="1:19" x14ac:dyDescent="0.25">
      <c r="A34" s="8" t="s">
        <v>124</v>
      </c>
      <c r="B34" s="38">
        <f>(B33/B8)</f>
        <v>0.26672003186128362</v>
      </c>
      <c r="C34" s="38">
        <f t="shared" ref="C34:S34" si="3">(C33/C8)</f>
        <v>0.26324578715652053</v>
      </c>
      <c r="D34" s="38">
        <f t="shared" si="3"/>
        <v>0.27769804822043642</v>
      </c>
      <c r="E34" s="38">
        <f t="shared" si="3"/>
        <v>0.26415632577378401</v>
      </c>
      <c r="F34" s="38">
        <f t="shared" si="3"/>
        <v>0.208533747090768</v>
      </c>
      <c r="G34" s="38">
        <f t="shared" si="3"/>
        <v>0.24408261721694555</v>
      </c>
      <c r="H34" s="38">
        <f t="shared" si="3"/>
        <v>0.24054132712456353</v>
      </c>
      <c r="I34" s="38">
        <f t="shared" si="3"/>
        <v>0.27765643068225626</v>
      </c>
      <c r="J34" s="38">
        <f t="shared" si="3"/>
        <v>0.18093325092707052</v>
      </c>
      <c r="K34" s="38">
        <f t="shared" si="3"/>
        <v>0.10599999999999983</v>
      </c>
      <c r="L34" s="38">
        <f t="shared" si="3"/>
        <v>0.11960083407804588</v>
      </c>
      <c r="M34" s="38">
        <f t="shared" si="3"/>
        <v>0.26623538193580504</v>
      </c>
      <c r="N34" s="38">
        <f t="shared" si="3"/>
        <v>0.11711048992202445</v>
      </c>
      <c r="O34" s="38">
        <f t="shared" si="3"/>
        <v>0.18732067222298121</v>
      </c>
      <c r="P34" s="38">
        <f t="shared" si="3"/>
        <v>0.21168305378831695</v>
      </c>
      <c r="Q34" s="38">
        <f t="shared" si="3"/>
        <v>0.23611977542108548</v>
      </c>
      <c r="R34" s="38">
        <f t="shared" si="3"/>
        <v>0.24331180811808123</v>
      </c>
      <c r="S34" s="38">
        <f t="shared" si="3"/>
        <v>0.25167129486783923</v>
      </c>
    </row>
    <row r="35" spans="1:19" x14ac:dyDescent="0.25">
      <c r="A35" s="12" t="s">
        <v>125</v>
      </c>
      <c r="B35" s="13">
        <v>115.88511692612222</v>
      </c>
      <c r="C35" s="13">
        <v>121.4</v>
      </c>
      <c r="D35" s="13">
        <v>135.5</v>
      </c>
      <c r="E35" s="13">
        <v>129.6</v>
      </c>
      <c r="F35" s="13">
        <v>94.1</v>
      </c>
      <c r="G35" s="13">
        <v>113.3</v>
      </c>
      <c r="H35" s="13">
        <v>115.7</v>
      </c>
      <c r="I35" s="13">
        <v>151.30000000000001</v>
      </c>
      <c r="J35" s="13">
        <v>82</v>
      </c>
      <c r="K35" s="13">
        <v>37.1</v>
      </c>
      <c r="L35" s="13">
        <v>56.2</v>
      </c>
      <c r="M35" s="13">
        <v>149.9</v>
      </c>
      <c r="N35" s="13">
        <v>55.7</v>
      </c>
      <c r="O35" s="13">
        <v>96</v>
      </c>
      <c r="P35" s="13">
        <v>128.1</v>
      </c>
      <c r="Q35" s="13">
        <v>159</v>
      </c>
      <c r="R35" s="13">
        <v>147.69999999999999</v>
      </c>
      <c r="S35" s="13">
        <v>171.3</v>
      </c>
    </row>
    <row r="36" spans="1:19" x14ac:dyDescent="0.25">
      <c r="A36" s="8" t="s">
        <v>126</v>
      </c>
      <c r="B36" s="9">
        <v>49.665049863877805</v>
      </c>
      <c r="C36" s="9">
        <v>52</v>
      </c>
      <c r="D36" s="9">
        <v>58</v>
      </c>
      <c r="E36" s="9">
        <v>55.6</v>
      </c>
      <c r="F36" s="9">
        <v>40.299999999999997</v>
      </c>
      <c r="G36" s="9">
        <v>48.6</v>
      </c>
      <c r="H36" s="9">
        <v>49.6</v>
      </c>
      <c r="I36" s="9">
        <v>64.8</v>
      </c>
      <c r="J36" s="9">
        <v>35.1</v>
      </c>
      <c r="K36" s="9">
        <v>15.9</v>
      </c>
      <c r="L36" s="9">
        <v>24.1</v>
      </c>
      <c r="M36" s="9">
        <v>64.100000000000009</v>
      </c>
      <c r="N36" s="9">
        <v>23.9</v>
      </c>
      <c r="O36" s="9">
        <v>41.1</v>
      </c>
      <c r="P36" s="9">
        <v>54.9</v>
      </c>
      <c r="Q36" s="9">
        <v>68.099999999999994</v>
      </c>
      <c r="R36" s="9">
        <v>63.3</v>
      </c>
      <c r="S36" s="9">
        <v>73.400000000000006</v>
      </c>
    </row>
  </sheetData>
  <hyperlinks>
    <hyperlink ref="A1" location="Home!A1" display="Home" xr:uid="{00000000-0004-0000-06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N13:S1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A3F5170C0F1439AB6B04C19707283" ma:contentTypeVersion="13" ma:contentTypeDescription="Crie um novo documento." ma:contentTypeScope="" ma:versionID="4957b04131b5cb498462571ea62fa74f">
  <xsd:schema xmlns:xsd="http://www.w3.org/2001/XMLSchema" xmlns:xs="http://www.w3.org/2001/XMLSchema" xmlns:p="http://schemas.microsoft.com/office/2006/metadata/properties" xmlns:ns2="40f679bc-202c-4447-bfa9-a2672add7752" xmlns:ns3="f403bf1d-60cd-42fd-b0cc-a949cc0b7d39" targetNamespace="http://schemas.microsoft.com/office/2006/metadata/properties" ma:root="true" ma:fieldsID="64991b523e15cc6c942cd73fa4d1034d" ns2:_="" ns3:_="">
    <xsd:import namespace="40f679bc-202c-4447-bfa9-a2672add7752"/>
    <xsd:import namespace="f403bf1d-60cd-42fd-b0cc-a949cc0b7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679bc-202c-4447-bfa9-a2672add7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3bf1d-60cd-42fd-b0cc-a949cc0b7d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F22A40-0B97-4FD0-8ECF-7F536F2F11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403bf1d-60cd-42fd-b0cc-a949cc0b7d39"/>
    <ds:schemaRef ds:uri="40f679bc-202c-4447-bfa9-a2672add775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46D39FE-D16C-4600-8E2D-CD9B13BDC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679bc-202c-4447-bfa9-a2672add7752"/>
    <ds:schemaRef ds:uri="f403bf1d-60cd-42fd-b0cc-a949cc0b7d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0DD6F1-40FC-4535-9617-1F0DD66615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Home</vt:lpstr>
      <vt:lpstr>Operational Highlights Cielo</vt:lpstr>
      <vt:lpstr>Operational Highlights Cateno</vt:lpstr>
      <vt:lpstr>Consolidated B. Sheet COSIF</vt:lpstr>
      <vt:lpstr>Consolidated P&amp;L COSIF</vt:lpstr>
      <vt:lpstr>Consolidated P&amp;L RECURRING</vt:lpstr>
      <vt:lpstr>Cielo Brasil P&amp;L COSIF</vt:lpstr>
      <vt:lpstr>Cielo Brasil P&amp;L RECURRING</vt:lpstr>
      <vt:lpstr>Cateno P&amp;L COSIF</vt:lpstr>
      <vt:lpstr>Other Subsidiaries P&amp;L COSIF</vt:lpstr>
      <vt:lpstr>OtherSubsidiaries P&amp;L RECURRING</vt:lpstr>
      <vt:lpstr>Complementary</vt:lpstr>
    </vt:vector>
  </TitlesOfParts>
  <Company>Cielo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Breciane Maia</dc:creator>
  <cp:lastModifiedBy>Luiz Paulo Alcoba Perez</cp:lastModifiedBy>
  <dcterms:created xsi:type="dcterms:W3CDTF">2019-07-17T19:58:18Z</dcterms:created>
  <dcterms:modified xsi:type="dcterms:W3CDTF">2022-08-02T19:43:59Z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a5e351-5b73-415f-8e87-ffde2e72282e_Enabled">
    <vt:lpwstr>True</vt:lpwstr>
  </property>
  <property fmtid="{D5CDD505-2E9C-101B-9397-08002B2CF9AE}" pid="3" name="MSIP_Label_d5a5e351-5b73-415f-8e87-ffde2e72282e_SiteId">
    <vt:lpwstr>2e0fd3f1-c310-4812-9e4f-e2a25c4a159e</vt:lpwstr>
  </property>
  <property fmtid="{D5CDD505-2E9C-101B-9397-08002B2CF9AE}" pid="4" name="MSIP_Label_d5a5e351-5b73-415f-8e87-ffde2e72282e_Owner">
    <vt:lpwstr>leonardobr@cielo.com.br</vt:lpwstr>
  </property>
  <property fmtid="{D5CDD505-2E9C-101B-9397-08002B2CF9AE}" pid="5" name="MSIP_Label_d5a5e351-5b73-415f-8e87-ffde2e72282e_SetDate">
    <vt:lpwstr>2019-10-28T22:23:30.2991246Z</vt:lpwstr>
  </property>
  <property fmtid="{D5CDD505-2E9C-101B-9397-08002B2CF9AE}" pid="6" name="MSIP_Label_d5a5e351-5b73-415f-8e87-ffde2e72282e_Name">
    <vt:lpwstr>Pública</vt:lpwstr>
  </property>
  <property fmtid="{D5CDD505-2E9C-101B-9397-08002B2CF9AE}" pid="7" name="MSIP_Label_d5a5e351-5b73-415f-8e87-ffde2e72282e_Application">
    <vt:lpwstr>Microsoft Azure Information Protection</vt:lpwstr>
  </property>
  <property fmtid="{D5CDD505-2E9C-101B-9397-08002B2CF9AE}" pid="8" name="MSIP_Label_d5a5e351-5b73-415f-8e87-ffde2e72282e_ActionId">
    <vt:lpwstr>f415bd5a-7cca-4954-a9b0-23789cb72ff1</vt:lpwstr>
  </property>
  <property fmtid="{D5CDD505-2E9C-101B-9397-08002B2CF9AE}" pid="9" name="MSIP_Label_d5a5e351-5b73-415f-8e87-ffde2e72282e_Extended_MSFT_Method">
    <vt:lpwstr>Manual</vt:lpwstr>
  </property>
  <property fmtid="{D5CDD505-2E9C-101B-9397-08002B2CF9AE}" pid="10" name="Sensitivity">
    <vt:lpwstr>Pública</vt:lpwstr>
  </property>
  <property fmtid="{D5CDD505-2E9C-101B-9397-08002B2CF9AE}" pid="11" name="ContentTypeId">
    <vt:lpwstr>0x0101007DBA3F5170C0F1439AB6B04C19707283</vt:lpwstr>
  </property>
</Properties>
</file>