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ttps://lightsa.sharepoint.com/teams/RelaescomInvestidores/Shared Documents/General/ESG/Releases/Release 3T22/"/>
    </mc:Choice>
  </mc:AlternateContent>
  <xr:revisionPtr revIDLastSave="20" documentId="14_{BA7E856A-16DC-4EC9-BDB7-4D66DF821A35}" xr6:coauthVersionLast="47" xr6:coauthVersionMax="47" xr10:uidLastSave="{03B993E6-5201-44B4-BAF7-53B2066290D1}"/>
  <bookViews>
    <workbookView xWindow="-120" yWindow="-120" windowWidth="20730" windowHeight="11160" tabRatio="797" firstSheet="9" activeTab="13" xr2:uid="{00000000-000D-0000-FFFF-FFFF00000000}"/>
  </bookViews>
  <sheets>
    <sheet name="Capa" sheetId="25" r:id="rId1"/>
    <sheet name="Sumário" sheetId="23" r:id="rId2"/>
    <sheet name="1. ESG na Light" sheetId="2" r:id="rId3"/>
    <sheet name="2. Aviso Legal" sheetId="8" r:id="rId4"/>
    <sheet name="3. Reportes e Políticas" sheetId="5" r:id="rId5"/>
    <sheet name="4. Investimentos" sheetId="1" r:id="rId6"/>
    <sheet name="5. Geração" sheetId="21" r:id="rId7"/>
    <sheet name="6. Distribuição" sheetId="16" r:id="rId8"/>
    <sheet name="7. Pessoas" sheetId="15" r:id="rId9"/>
    <sheet name="8. Meio Ambiente" sheetId="17" r:id="rId10"/>
    <sheet name="9. Saúde e Segurança" sheetId="7" r:id="rId11"/>
    <sheet name="10. Clientes" sheetId="19" r:id="rId12"/>
    <sheet name="11. Conformidade" sheetId="20" r:id="rId13"/>
    <sheet name="12. Dashboard Trimestral" sheetId="27" r:id="rId14"/>
    <sheet name="13. Relação GRI x SASB" sheetId="26" r:id="rId15"/>
  </sheets>
  <definedNames>
    <definedName name="_bookmark1" localSheetId="5">'4. Investimentos'!$A$73</definedName>
    <definedName name="_bookmark1" localSheetId="10">'9. Saúde e Segurança'!$A$122</definedName>
    <definedName name="_Toc31361077" localSheetId="5">'4. Investimentos'!#REF!</definedName>
    <definedName name="_Toc31361077" localSheetId="10">'9. Saúde e Segurança'!#REF!</definedName>
    <definedName name="_xlnm.Print_Area" localSheetId="5">'4. Investimentos'!$A$6:$D$220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6" i="27" l="1"/>
  <c r="O24" i="27"/>
  <c r="O22" i="27"/>
  <c r="F29" i="20"/>
  <c r="F26" i="20"/>
  <c r="F63" i="16"/>
  <c r="F554" i="15"/>
  <c r="F240" i="17"/>
  <c r="F239" i="17"/>
  <c r="F241" i="17"/>
  <c r="F242" i="17"/>
  <c r="F238" i="17"/>
  <c r="F222" i="17"/>
  <c r="F223" i="17"/>
  <c r="F224" i="17"/>
  <c r="F225" i="17"/>
  <c r="F226" i="17"/>
  <c r="F227" i="17"/>
  <c r="F228" i="17"/>
  <c r="F229" i="17"/>
  <c r="F230" i="17"/>
  <c r="F231" i="17"/>
  <c r="F232" i="17"/>
  <c r="F233" i="17"/>
  <c r="F234" i="17"/>
  <c r="F235" i="17"/>
  <c r="F236" i="17"/>
  <c r="F237" i="17"/>
  <c r="F216" i="17"/>
  <c r="F211" i="17"/>
  <c r="F212" i="17"/>
  <c r="F213" i="17"/>
  <c r="F214" i="17"/>
  <c r="F215" i="17"/>
  <c r="F210" i="17"/>
  <c r="F36" i="17"/>
  <c r="F28" i="17"/>
  <c r="M26" i="27"/>
  <c r="E222" i="17"/>
  <c r="E210" i="17"/>
  <c r="E63" i="17"/>
  <c r="E57" i="17"/>
  <c r="F63" i="17"/>
  <c r="F62" i="17"/>
  <c r="F61" i="17"/>
  <c r="F65" i="17" s="1"/>
  <c r="F66" i="17" s="1"/>
  <c r="F57" i="17"/>
  <c r="F54" i="17"/>
  <c r="F55" i="17"/>
  <c r="E47" i="17"/>
  <c r="E53" i="17"/>
  <c r="F52" i="17"/>
  <c r="F51" i="17"/>
  <c r="F47" i="17"/>
  <c r="F45" i="17"/>
  <c r="F40" i="17"/>
  <c r="F56" i="17"/>
  <c r="F53" i="17"/>
  <c r="F184" i="1"/>
  <c r="F183" i="1"/>
  <c r="F168" i="1"/>
  <c r="F167" i="1"/>
  <c r="F151" i="1"/>
  <c r="C67" i="16"/>
  <c r="D67" i="16"/>
  <c r="E67" i="16"/>
  <c r="F67" i="16"/>
  <c r="B67" i="16"/>
  <c r="F65" i="16"/>
  <c r="B56" i="16"/>
  <c r="C56" i="16"/>
  <c r="D56" i="16"/>
  <c r="E56" i="16"/>
  <c r="F56" i="16"/>
  <c r="C66" i="17"/>
  <c r="D66" i="17"/>
  <c r="F488" i="17"/>
  <c r="F487" i="17"/>
  <c r="F486" i="17"/>
  <c r="F485" i="17"/>
  <c r="F483" i="17"/>
  <c r="F482" i="17"/>
  <c r="F481" i="17"/>
  <c r="F480" i="17"/>
  <c r="F473" i="17"/>
  <c r="F468" i="17"/>
  <c r="F462" i="17"/>
  <c r="F457" i="17"/>
  <c r="F452" i="17"/>
  <c r="F450" i="17"/>
  <c r="F449" i="17"/>
  <c r="F448" i="17"/>
  <c r="F446" i="17"/>
  <c r="F445" i="17"/>
  <c r="F444" i="17"/>
  <c r="F436" i="17"/>
  <c r="F440" i="17"/>
  <c r="F431" i="17" s="1"/>
  <c r="F442" i="17" s="1"/>
  <c r="F432" i="17"/>
  <c r="F429" i="17"/>
  <c r="F425" i="17"/>
  <c r="F421" i="17"/>
  <c r="F416" i="17"/>
  <c r="F415" i="17"/>
  <c r="F414" i="17"/>
  <c r="F413" i="17"/>
  <c r="F412" i="17"/>
  <c r="F411" i="17"/>
  <c r="F410" i="17"/>
  <c r="F409" i="17"/>
  <c r="F408" i="17"/>
  <c r="F407" i="17"/>
  <c r="F406" i="17"/>
  <c r="F405" i="17"/>
  <c r="F404" i="17"/>
  <c r="F403" i="17"/>
  <c r="F401" i="17"/>
  <c r="F400" i="17"/>
  <c r="F399" i="17"/>
  <c r="F398" i="17"/>
  <c r="F397" i="17"/>
  <c r="F380" i="17"/>
  <c r="F402" i="17" s="1"/>
  <c r="F374" i="17"/>
  <c r="F358" i="17"/>
  <c r="F351" i="17" s="1"/>
  <c r="F395" i="17" s="1"/>
  <c r="F312" i="17"/>
  <c r="F311" i="17"/>
  <c r="F309" i="17"/>
  <c r="F308" i="17"/>
  <c r="F307" i="17"/>
  <c r="F306" i="17"/>
  <c r="F303" i="17"/>
  <c r="F314" i="17"/>
  <c r="F302" i="17"/>
  <c r="F313" i="17" s="1"/>
  <c r="F264" i="17"/>
  <c r="F275" i="17"/>
  <c r="F263" i="17"/>
  <c r="F274" i="17" s="1"/>
  <c r="F260" i="17"/>
  <c r="F258" i="17" s="1"/>
  <c r="F271" i="17"/>
  <c r="F259" i="17"/>
  <c r="F186" i="17"/>
  <c r="F177" i="17"/>
  <c r="F147" i="17"/>
  <c r="F146" i="17" s="1"/>
  <c r="F158" i="17"/>
  <c r="F299" i="17" s="1"/>
  <c r="F310" i="17" s="1"/>
  <c r="F34" i="1"/>
  <c r="F33" i="1"/>
  <c r="F32" i="1"/>
  <c r="F31" i="1"/>
  <c r="F30" i="1"/>
  <c r="F29" i="1"/>
  <c r="F28" i="1"/>
  <c r="F19" i="1"/>
  <c r="F27" i="1" s="1"/>
  <c r="F11" i="1"/>
  <c r="F209" i="17"/>
  <c r="F270" i="17"/>
  <c r="F420" i="17"/>
  <c r="F479" i="17"/>
  <c r="F447" i="17"/>
  <c r="F373" i="17"/>
  <c r="F467" i="17"/>
  <c r="F396" i="17"/>
  <c r="F484" i="17"/>
  <c r="F456" i="17"/>
  <c r="F443" i="17"/>
  <c r="F176" i="17"/>
  <c r="F478" i="17"/>
  <c r="F18" i="17"/>
  <c r="F12" i="17"/>
  <c r="F19" i="21"/>
  <c r="F234" i="1"/>
  <c r="F233" i="1"/>
  <c r="F218" i="1"/>
  <c r="F217" i="1"/>
  <c r="F201" i="1"/>
  <c r="F135" i="1"/>
  <c r="F134" i="1"/>
  <c r="F133" i="1"/>
  <c r="F132" i="1"/>
  <c r="F23" i="16"/>
  <c r="E218" i="1"/>
  <c r="E183" i="1"/>
  <c r="E167" i="1"/>
  <c r="E34" i="1"/>
  <c r="E33" i="1"/>
  <c r="E32" i="1"/>
  <c r="E31" i="1"/>
  <c r="E30" i="1"/>
  <c r="E29" i="1"/>
  <c r="E28" i="1"/>
  <c r="E19" i="1"/>
  <c r="E11" i="1"/>
  <c r="E27" i="1" s="1"/>
  <c r="E29" i="20"/>
  <c r="E17" i="20"/>
  <c r="E20" i="20"/>
  <c r="E23" i="20"/>
  <c r="E26" i="20"/>
  <c r="E32" i="20"/>
  <c r="E488" i="17"/>
  <c r="E487" i="17"/>
  <c r="E486" i="17"/>
  <c r="E485" i="17"/>
  <c r="E483" i="17"/>
  <c r="E482" i="17"/>
  <c r="E481" i="17"/>
  <c r="E480" i="17"/>
  <c r="E473" i="17"/>
  <c r="E468" i="17"/>
  <c r="E462" i="17"/>
  <c r="E457" i="17"/>
  <c r="E452" i="17"/>
  <c r="E450" i="17"/>
  <c r="E449" i="17"/>
  <c r="E448" i="17"/>
  <c r="E446" i="17"/>
  <c r="E445" i="17"/>
  <c r="E444" i="17"/>
  <c r="E440" i="17"/>
  <c r="E436" i="17"/>
  <c r="E447" i="17" s="1"/>
  <c r="E432" i="17"/>
  <c r="E429" i="17"/>
  <c r="E425" i="17"/>
  <c r="E421" i="17"/>
  <c r="E416" i="17"/>
  <c r="E415" i="17"/>
  <c r="E414" i="17"/>
  <c r="E413" i="17"/>
  <c r="E412" i="17"/>
  <c r="E411" i="17"/>
  <c r="E410" i="17"/>
  <c r="E409" i="17"/>
  <c r="E408" i="17"/>
  <c r="E407" i="17"/>
  <c r="E406" i="17"/>
  <c r="E405" i="17"/>
  <c r="E404" i="17"/>
  <c r="E403" i="17"/>
  <c r="E401" i="17"/>
  <c r="E400" i="17"/>
  <c r="E399" i="17"/>
  <c r="E398" i="17"/>
  <c r="E397" i="17"/>
  <c r="E380" i="17"/>
  <c r="E402" i="17" s="1"/>
  <c r="E374" i="17"/>
  <c r="E358" i="17"/>
  <c r="E352" i="17"/>
  <c r="E306" i="17"/>
  <c r="E307" i="17"/>
  <c r="E308" i="17"/>
  <c r="E309" i="17"/>
  <c r="E311" i="17"/>
  <c r="E312" i="17"/>
  <c r="E313" i="17"/>
  <c r="E314" i="17"/>
  <c r="E299" i="17"/>
  <c r="E294" i="17"/>
  <c r="E288" i="17"/>
  <c r="E283" i="17"/>
  <c r="E278" i="17"/>
  <c r="E276" i="17"/>
  <c r="E275" i="17"/>
  <c r="E272" i="17"/>
  <c r="E266" i="17"/>
  <c r="E263" i="17"/>
  <c r="E274" i="17"/>
  <c r="E260" i="17"/>
  <c r="E271" i="17"/>
  <c r="E259" i="17"/>
  <c r="E270" i="17"/>
  <c r="E255" i="17"/>
  <c r="E251" i="17"/>
  <c r="E247" i="17"/>
  <c r="E237" i="17"/>
  <c r="E236" i="17"/>
  <c r="E235" i="17"/>
  <c r="E234" i="17"/>
  <c r="E233" i="17"/>
  <c r="E232" i="17"/>
  <c r="E231" i="17"/>
  <c r="E230" i="17"/>
  <c r="E229" i="17"/>
  <c r="E228" i="17"/>
  <c r="E227" i="17"/>
  <c r="E226" i="17"/>
  <c r="E225" i="17"/>
  <c r="E224" i="17"/>
  <c r="E223" i="17"/>
  <c r="E216" i="17"/>
  <c r="E215" i="17"/>
  <c r="E214" i="17"/>
  <c r="E213" i="17"/>
  <c r="E212" i="17"/>
  <c r="E211" i="17"/>
  <c r="E186" i="17"/>
  <c r="E177" i="17"/>
  <c r="E158" i="17"/>
  <c r="E147" i="17"/>
  <c r="E209" i="17"/>
  <c r="E262" i="17"/>
  <c r="E273" i="17" s="1"/>
  <c r="E310" i="17"/>
  <c r="E277" i="17"/>
  <c r="E282" i="17"/>
  <c r="E304" i="17" s="1"/>
  <c r="E451" i="17"/>
  <c r="E420" i="17"/>
  <c r="E479" i="17"/>
  <c r="E456" i="17"/>
  <c r="E351" i="17"/>
  <c r="E467" i="17"/>
  <c r="E396" i="17"/>
  <c r="E484" i="17"/>
  <c r="E146" i="17"/>
  <c r="E208" i="17" s="1"/>
  <c r="E443" i="17"/>
  <c r="E305" i="17"/>
  <c r="E293" i="17"/>
  <c r="E246" i="17"/>
  <c r="E176" i="17"/>
  <c r="E221" i="17"/>
  <c r="E258" i="17"/>
  <c r="E257" i="17" s="1"/>
  <c r="E268" i="17" s="1"/>
  <c r="E478" i="17"/>
  <c r="E269" i="17"/>
  <c r="D237" i="15"/>
  <c r="C237" i="15"/>
  <c r="B237" i="15"/>
  <c r="D234" i="15"/>
  <c r="C234" i="15"/>
  <c r="B234" i="15"/>
  <c r="E231" i="15"/>
  <c r="D231" i="15"/>
  <c r="C231" i="15"/>
  <c r="B231" i="15"/>
  <c r="E228" i="15"/>
  <c r="D228" i="15"/>
  <c r="C228" i="15"/>
  <c r="B228" i="15"/>
  <c r="E225" i="15"/>
  <c r="D225" i="15"/>
  <c r="D240" i="15" s="1"/>
  <c r="C225" i="15"/>
  <c r="B225" i="15"/>
  <c r="E221" i="15"/>
  <c r="D221" i="15"/>
  <c r="C221" i="15"/>
  <c r="B221" i="15"/>
  <c r="E220" i="15"/>
  <c r="D220" i="15"/>
  <c r="C220" i="15"/>
  <c r="B220" i="15"/>
  <c r="D216" i="15"/>
  <c r="C216" i="15"/>
  <c r="B216" i="15"/>
  <c r="E213" i="15"/>
  <c r="D213" i="15"/>
  <c r="D219" i="15" s="1"/>
  <c r="C213" i="15"/>
  <c r="C219" i="15" s="1"/>
  <c r="B213" i="15"/>
  <c r="E210" i="15"/>
  <c r="E219" i="15" s="1"/>
  <c r="D210" i="15"/>
  <c r="C210" i="15"/>
  <c r="B210" i="15"/>
  <c r="E240" i="15"/>
  <c r="B240" i="15"/>
  <c r="C240" i="15"/>
  <c r="B219" i="15"/>
  <c r="E83" i="7"/>
  <c r="D83" i="7"/>
  <c r="C83" i="7"/>
  <c r="B83" i="7"/>
  <c r="E80" i="7"/>
  <c r="D80" i="7"/>
  <c r="C80" i="7"/>
  <c r="B80" i="7"/>
  <c r="E77" i="7"/>
  <c r="D77" i="7"/>
  <c r="C77" i="7"/>
  <c r="B77" i="7"/>
  <c r="E547" i="15"/>
  <c r="D547" i="15"/>
  <c r="C547" i="15"/>
  <c r="B547" i="15"/>
  <c r="E540" i="15"/>
  <c r="D540" i="15"/>
  <c r="C540" i="15"/>
  <c r="B540" i="15"/>
  <c r="E533" i="15"/>
  <c r="D533" i="15"/>
  <c r="C533" i="15"/>
  <c r="B533" i="15"/>
  <c r="E526" i="15"/>
  <c r="D526" i="15"/>
  <c r="C526" i="15"/>
  <c r="B526" i="15"/>
  <c r="E519" i="15"/>
  <c r="D519" i="15"/>
  <c r="C519" i="15"/>
  <c r="B519" i="15"/>
  <c r="E512" i="15"/>
  <c r="D512" i="15"/>
  <c r="C512" i="15"/>
  <c r="C511" i="15" s="1"/>
  <c r="B512" i="15"/>
  <c r="E504" i="15"/>
  <c r="D504" i="15"/>
  <c r="C504" i="15"/>
  <c r="B504" i="15"/>
  <c r="E497" i="15"/>
  <c r="D497" i="15"/>
  <c r="C497" i="15"/>
  <c r="B497" i="15"/>
  <c r="E490" i="15"/>
  <c r="D490" i="15"/>
  <c r="C490" i="15"/>
  <c r="B490" i="15"/>
  <c r="E483" i="15"/>
  <c r="D483" i="15"/>
  <c r="C483" i="15"/>
  <c r="B483" i="15"/>
  <c r="E476" i="15"/>
  <c r="D476" i="15"/>
  <c r="C476" i="15"/>
  <c r="B476" i="15"/>
  <c r="E469" i="15"/>
  <c r="D469" i="15"/>
  <c r="C469" i="15"/>
  <c r="C468" i="15" s="1"/>
  <c r="B469" i="15"/>
  <c r="E461" i="15"/>
  <c r="D461" i="15"/>
  <c r="C461" i="15"/>
  <c r="B461" i="15"/>
  <c r="E454" i="15"/>
  <c r="D454" i="15"/>
  <c r="C454" i="15"/>
  <c r="B454" i="15"/>
  <c r="E447" i="15"/>
  <c r="D447" i="15"/>
  <c r="C447" i="15"/>
  <c r="B447" i="15"/>
  <c r="E440" i="15"/>
  <c r="D440" i="15"/>
  <c r="C440" i="15"/>
  <c r="B440" i="15"/>
  <c r="E433" i="15"/>
  <c r="D433" i="15"/>
  <c r="C433" i="15"/>
  <c r="B433" i="15"/>
  <c r="E426" i="15"/>
  <c r="D426" i="15"/>
  <c r="C426" i="15"/>
  <c r="C425" i="15" s="1"/>
  <c r="B426" i="15"/>
  <c r="E418" i="15"/>
  <c r="D418" i="15"/>
  <c r="C418" i="15"/>
  <c r="B418" i="15"/>
  <c r="E411" i="15"/>
  <c r="D411" i="15"/>
  <c r="C411" i="15"/>
  <c r="B411" i="15"/>
  <c r="E404" i="15"/>
  <c r="D404" i="15"/>
  <c r="C404" i="15"/>
  <c r="B404" i="15"/>
  <c r="E397" i="15"/>
  <c r="D397" i="15"/>
  <c r="C397" i="15"/>
  <c r="C382" i="15" s="1"/>
  <c r="C554" i="15" s="1"/>
  <c r="B397" i="15"/>
  <c r="E390" i="15"/>
  <c r="D390" i="15"/>
  <c r="C390" i="15"/>
  <c r="B390" i="15"/>
  <c r="D383" i="15"/>
  <c r="C383" i="15"/>
  <c r="B383" i="15"/>
  <c r="B382" i="15" s="1"/>
  <c r="E375" i="15"/>
  <c r="D375" i="15"/>
  <c r="C375" i="15"/>
  <c r="B375" i="15"/>
  <c r="E368" i="15"/>
  <c r="D368" i="15"/>
  <c r="C368" i="15"/>
  <c r="B368" i="15"/>
  <c r="E361" i="15"/>
  <c r="D361" i="15"/>
  <c r="C361" i="15"/>
  <c r="B361" i="15"/>
  <c r="E354" i="15"/>
  <c r="D354" i="15"/>
  <c r="C354" i="15"/>
  <c r="B354" i="15"/>
  <c r="E347" i="15"/>
  <c r="D347" i="15"/>
  <c r="C347" i="15"/>
  <c r="B347" i="15"/>
  <c r="E340" i="15"/>
  <c r="D340" i="15"/>
  <c r="C340" i="15"/>
  <c r="B340" i="15"/>
  <c r="B339" i="15" s="1"/>
  <c r="B554" i="15" s="1"/>
  <c r="E330" i="15"/>
  <c r="E325" i="15"/>
  <c r="E320" i="15"/>
  <c r="E314" i="15"/>
  <c r="E309" i="15"/>
  <c r="E304" i="15"/>
  <c r="E298" i="15"/>
  <c r="E293" i="15"/>
  <c r="E287" i="15"/>
  <c r="D287" i="15"/>
  <c r="C287" i="15"/>
  <c r="B287" i="15"/>
  <c r="E282" i="15"/>
  <c r="E277" i="15"/>
  <c r="E271" i="15"/>
  <c r="E266" i="15"/>
  <c r="D94" i="15"/>
  <c r="C94" i="15"/>
  <c r="B94" i="15"/>
  <c r="D93" i="15"/>
  <c r="C93" i="15"/>
  <c r="B93" i="15"/>
  <c r="D92" i="15"/>
  <c r="C92" i="15"/>
  <c r="B92" i="15"/>
  <c r="E91" i="15"/>
  <c r="D91" i="15"/>
  <c r="C91" i="15"/>
  <c r="B91" i="15"/>
  <c r="E87" i="15"/>
  <c r="D87" i="15"/>
  <c r="C87" i="15"/>
  <c r="C83" i="15" s="1"/>
  <c r="B87" i="15"/>
  <c r="E82" i="15"/>
  <c r="D82" i="15"/>
  <c r="C82" i="15"/>
  <c r="B82" i="15"/>
  <c r="E81" i="15"/>
  <c r="D81" i="15"/>
  <c r="C81" i="15"/>
  <c r="B81" i="15"/>
  <c r="E80" i="15"/>
  <c r="D80" i="15"/>
  <c r="C80" i="15"/>
  <c r="B80" i="15"/>
  <c r="E79" i="15"/>
  <c r="D79" i="15"/>
  <c r="C79" i="15"/>
  <c r="C71" i="15" s="1"/>
  <c r="B79" i="15"/>
  <c r="E75" i="15"/>
  <c r="D75" i="15"/>
  <c r="C75" i="15"/>
  <c r="B75" i="15"/>
  <c r="E70" i="15"/>
  <c r="D70" i="15"/>
  <c r="C70" i="15"/>
  <c r="C98" i="15" s="1"/>
  <c r="B70" i="15"/>
  <c r="E69" i="15"/>
  <c r="D69" i="15"/>
  <c r="C69" i="15"/>
  <c r="B69" i="15"/>
  <c r="E68" i="15"/>
  <c r="D68" i="15"/>
  <c r="C68" i="15"/>
  <c r="C96" i="15" s="1"/>
  <c r="C95" i="15" s="1"/>
  <c r="B68" i="15"/>
  <c r="E67" i="15"/>
  <c r="D67" i="15"/>
  <c r="C67" i="15"/>
  <c r="B67" i="15"/>
  <c r="E63" i="15"/>
  <c r="D63" i="15"/>
  <c r="C63" i="15"/>
  <c r="B63" i="15"/>
  <c r="E52" i="15"/>
  <c r="D52" i="15"/>
  <c r="C52" i="15"/>
  <c r="B52" i="15"/>
  <c r="E48" i="15"/>
  <c r="D48" i="15"/>
  <c r="C48" i="15"/>
  <c r="B48" i="15"/>
  <c r="E44" i="15"/>
  <c r="D44" i="15"/>
  <c r="C44" i="15"/>
  <c r="B44" i="15"/>
  <c r="E40" i="15"/>
  <c r="D40" i="15"/>
  <c r="C40" i="15"/>
  <c r="C56" i="15" s="1"/>
  <c r="B40" i="15"/>
  <c r="E36" i="15"/>
  <c r="D36" i="15"/>
  <c r="C36" i="15"/>
  <c r="B36" i="15"/>
  <c r="E33" i="15"/>
  <c r="E32" i="15"/>
  <c r="E28" i="15"/>
  <c r="E31" i="15" s="1"/>
  <c r="E25" i="15"/>
  <c r="E22" i="15"/>
  <c r="E14" i="15"/>
  <c r="E18" i="15"/>
  <c r="E425" i="15"/>
  <c r="B425" i="15"/>
  <c r="B511" i="15"/>
  <c r="E511" i="15"/>
  <c r="D425" i="15"/>
  <c r="D511" i="15"/>
  <c r="E382" i="15"/>
  <c r="B59" i="15"/>
  <c r="B71" i="15"/>
  <c r="E339" i="15"/>
  <c r="E554" i="15" s="1"/>
  <c r="C339" i="15"/>
  <c r="E96" i="15"/>
  <c r="E98" i="15"/>
  <c r="E83" i="15"/>
  <c r="D339" i="15"/>
  <c r="D554" i="15" s="1"/>
  <c r="B468" i="15"/>
  <c r="E468" i="15"/>
  <c r="D382" i="15"/>
  <c r="D468" i="15"/>
  <c r="C97" i="15"/>
  <c r="B83" i="15"/>
  <c r="D59" i="15"/>
  <c r="D83" i="15"/>
  <c r="B56" i="15"/>
  <c r="B97" i="15"/>
  <c r="D56" i="15"/>
  <c r="D97" i="15"/>
  <c r="D95" i="15" s="1"/>
  <c r="E56" i="15"/>
  <c r="D71" i="15"/>
  <c r="B96" i="15"/>
  <c r="B98" i="15"/>
  <c r="E71" i="15"/>
  <c r="E97" i="15"/>
  <c r="C59" i="15"/>
  <c r="D96" i="15"/>
  <c r="D98" i="15"/>
  <c r="E59" i="15"/>
  <c r="E95" i="15"/>
  <c r="B95" i="15"/>
  <c r="E136" i="15"/>
  <c r="D136" i="15"/>
  <c r="C136" i="15"/>
  <c r="C140" i="15" s="1"/>
  <c r="B136" i="15"/>
  <c r="E135" i="15"/>
  <c r="D135" i="15"/>
  <c r="C135" i="15"/>
  <c r="B135" i="15"/>
  <c r="E134" i="15"/>
  <c r="D134" i="15"/>
  <c r="C134" i="15"/>
  <c r="C138" i="15" s="1"/>
  <c r="B134" i="15"/>
  <c r="E133" i="15"/>
  <c r="D133" i="15"/>
  <c r="C133" i="15"/>
  <c r="B133" i="15"/>
  <c r="E129" i="15"/>
  <c r="D129" i="15"/>
  <c r="C129" i="15"/>
  <c r="C125" i="15" s="1"/>
  <c r="B129" i="15"/>
  <c r="E124" i="15"/>
  <c r="D124" i="15"/>
  <c r="C124" i="15"/>
  <c r="B124" i="15"/>
  <c r="E123" i="15"/>
  <c r="D123" i="15"/>
  <c r="C123" i="15"/>
  <c r="C139" i="15" s="1"/>
  <c r="B123" i="15"/>
  <c r="E122" i="15"/>
  <c r="D122" i="15"/>
  <c r="C122" i="15"/>
  <c r="B122" i="15"/>
  <c r="E121" i="15"/>
  <c r="D121" i="15"/>
  <c r="C121" i="15"/>
  <c r="C113" i="15" s="1"/>
  <c r="B121" i="15"/>
  <c r="E117" i="15"/>
  <c r="D117" i="15"/>
  <c r="C117" i="15"/>
  <c r="B117" i="15"/>
  <c r="E112" i="15"/>
  <c r="D112" i="15"/>
  <c r="C112" i="15"/>
  <c r="B112" i="15"/>
  <c r="E111" i="15"/>
  <c r="D111" i="15"/>
  <c r="C111" i="15"/>
  <c r="B111" i="15"/>
  <c r="E110" i="15"/>
  <c r="D110" i="15"/>
  <c r="C110" i="15"/>
  <c r="B110" i="15"/>
  <c r="E109" i="15"/>
  <c r="D109" i="15"/>
  <c r="C109" i="15"/>
  <c r="C101" i="15" s="1"/>
  <c r="B109" i="15"/>
  <c r="E105" i="15"/>
  <c r="D105" i="15"/>
  <c r="C105" i="15"/>
  <c r="B105" i="15"/>
  <c r="E125" i="15"/>
  <c r="B113" i="15"/>
  <c r="D125" i="15"/>
  <c r="E101" i="15"/>
  <c r="D113" i="15"/>
  <c r="E138" i="15"/>
  <c r="E137" i="15" s="1"/>
  <c r="B101" i="15"/>
  <c r="E113" i="15"/>
  <c r="E140" i="15"/>
  <c r="D101" i="15"/>
  <c r="B139" i="15"/>
  <c r="D139" i="15"/>
  <c r="E139" i="15"/>
  <c r="B125" i="15"/>
  <c r="B140" i="15"/>
  <c r="B138" i="15"/>
  <c r="D138" i="15"/>
  <c r="D137" i="15" s="1"/>
  <c r="D140" i="15"/>
  <c r="B137" i="15"/>
  <c r="E107" i="7"/>
  <c r="D107" i="7"/>
  <c r="C107" i="7"/>
  <c r="E105" i="7"/>
  <c r="D105" i="7"/>
  <c r="C105" i="7"/>
  <c r="E98" i="7"/>
  <c r="D98" i="7"/>
  <c r="C98" i="7"/>
  <c r="E96" i="7"/>
  <c r="D96" i="7"/>
  <c r="C96" i="7"/>
  <c r="D72" i="7"/>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B21" i="7" s="1"/>
  <c r="D15" i="7"/>
  <c r="C15" i="7"/>
  <c r="B15" i="7"/>
  <c r="C21" i="7"/>
  <c r="D21" i="7"/>
  <c r="E135" i="1"/>
  <c r="E134" i="1"/>
  <c r="E133" i="1"/>
  <c r="E132" i="1"/>
  <c r="E113" i="17"/>
  <c r="E112" i="17"/>
  <c r="E111" i="17"/>
  <c r="E19" i="21"/>
  <c r="D32" i="20"/>
  <c r="C32" i="20"/>
  <c r="B32" i="20"/>
  <c r="D26" i="20"/>
  <c r="C26" i="20"/>
  <c r="B26" i="20"/>
  <c r="D23" i="20"/>
  <c r="C23" i="20"/>
  <c r="B23" i="20"/>
  <c r="D20" i="20"/>
  <c r="C20" i="20"/>
  <c r="B20" i="20"/>
  <c r="D17" i="20"/>
  <c r="C17" i="20"/>
  <c r="B17" i="20"/>
  <c r="D638" i="15"/>
  <c r="C638" i="15"/>
  <c r="B638" i="15"/>
  <c r="D33" i="15"/>
  <c r="C33" i="15"/>
  <c r="B33" i="15"/>
  <c r="D32" i="15"/>
  <c r="C32" i="15"/>
  <c r="B32" i="15"/>
  <c r="D28" i="15"/>
  <c r="C28" i="15"/>
  <c r="C31" i="15" s="1"/>
  <c r="B28" i="15"/>
  <c r="D25" i="15"/>
  <c r="C25" i="15"/>
  <c r="B25" i="15"/>
  <c r="D22" i="15"/>
  <c r="C22" i="15"/>
  <c r="B22" i="15"/>
  <c r="D14" i="15"/>
  <c r="D18" i="15" s="1"/>
  <c r="C14" i="15"/>
  <c r="B14" i="15"/>
  <c r="D10" i="15"/>
  <c r="C10" i="15"/>
  <c r="B10" i="15"/>
  <c r="B18" i="15" s="1"/>
  <c r="D19" i="21"/>
  <c r="C19" i="21"/>
  <c r="B19" i="21"/>
  <c r="D31" i="15"/>
  <c r="C18" i="15"/>
  <c r="B31" i="15"/>
  <c r="C137" i="15" l="1"/>
  <c r="F269" i="17"/>
  <c r="E442" i="17"/>
  <c r="F208" i="17"/>
  <c r="F293" i="17"/>
  <c r="F304" i="17" s="1"/>
  <c r="F262" i="17"/>
  <c r="F273" i="17" s="1"/>
  <c r="F294" i="17"/>
  <c r="F305" i="17" s="1"/>
  <c r="E431" i="17"/>
  <c r="E373" i="17"/>
  <c r="E395" i="17" s="1"/>
  <c r="F221" i="17"/>
  <c r="F451" i="17"/>
  <c r="F257" i="17" l="1"/>
  <c r="F268" i="17" s="1"/>
</calcChain>
</file>

<file path=xl/sharedStrings.xml><?xml version="1.0" encoding="utf-8"?>
<sst xmlns="http://schemas.openxmlformats.org/spreadsheetml/2006/main" count="2080" uniqueCount="853">
  <si>
    <t>EESG</t>
  </si>
  <si>
    <t>SUMÁRIO</t>
  </si>
  <si>
    <t>Dados ESG</t>
  </si>
  <si>
    <t>2017-2021</t>
  </si>
  <si>
    <t>1.</t>
  </si>
  <si>
    <t>ESG na Light</t>
  </si>
  <si>
    <t>2.</t>
  </si>
  <si>
    <t>Aviso Legal</t>
  </si>
  <si>
    <t>3.</t>
  </si>
  <si>
    <t>Reportes e Políticas</t>
  </si>
  <si>
    <t>4.</t>
  </si>
  <si>
    <t>Investimentos Socioambientais</t>
  </si>
  <si>
    <t>5.</t>
  </si>
  <si>
    <t>Geração</t>
  </si>
  <si>
    <t>6.</t>
  </si>
  <si>
    <t>Distribuição</t>
  </si>
  <si>
    <t>7.</t>
  </si>
  <si>
    <t>Pessoas</t>
  </si>
  <si>
    <t>8.</t>
  </si>
  <si>
    <t>Meio Ambiente</t>
  </si>
  <si>
    <t>9.</t>
  </si>
  <si>
    <t>Saúde e Segurança</t>
  </si>
  <si>
    <t>10.</t>
  </si>
  <si>
    <t>Clientes</t>
  </si>
  <si>
    <t>11.</t>
  </si>
  <si>
    <t>Conformidade</t>
  </si>
  <si>
    <t>12.</t>
  </si>
  <si>
    <t>Dashboard trimestral</t>
  </si>
  <si>
    <t>13.</t>
  </si>
  <si>
    <t>Relação GRI x SASB</t>
  </si>
  <si>
    <t>Ações ESG</t>
  </si>
  <si>
    <t>NAS ATIVIDADES DA LIGHT</t>
  </si>
  <si>
    <r>
      <t>Nosso compromisso com a sustentabilidade teve início em 2005, quando a Light aderiu ao Novo Mercado da B3 (Brasil Bolsa Balcão), e foi ratificado em 2007, com a adesão ao Pacto Global das Nações Unidas. O primeiro estabeleceu um padrão altamente diferenciado de governança corporativa dentro da companhia, enquanto o segundo encorajou a empresa a adotar políticas de responsabilidade soc</t>
    </r>
    <r>
      <rPr>
        <sz val="11"/>
        <rFont val="Calibri"/>
        <family val="2"/>
        <scheme val="minor"/>
      </rPr>
      <t>ial e sustentabilidade em áreas como direitos humanos, trabalho, meio ambiente e combate à corrupção. Desde 2007, integramos a carteira do ISE B3, que agrega as empresas listadas com as melhores práticas de sustentabilidade corporativa do Brasil.</t>
    </r>
  </si>
  <si>
    <t>Aspectos gerais considerados</t>
  </si>
  <si>
    <t>Dinâmica ESG presente em diversos aspectos de nosso negócio</t>
  </si>
  <si>
    <t>ECONOMIC</t>
  </si>
  <si>
    <t>Análise econômico-financeira integrada aos fatores socioambientais e de governança. Os fatores ESG não podem mais ser tratados separadamente</t>
  </si>
  <si>
    <t>Combate às perdas e inadimplência
Acesso à energia de qualidade
Ampliação do atendimento digital
Satisfação dos clientes
Segurança dos dados dos clientes
Projetos de P&amp;D</t>
  </si>
  <si>
    <t>Recursos Humanos</t>
  </si>
  <si>
    <t>Segurança da força de trabalho e da população
Qualidade de vida
Academia Light
Inclusão
Metas relacionadas às questões ESG</t>
  </si>
  <si>
    <t>ENVIRONMENTAL</t>
  </si>
  <si>
    <t>Eficiência energética, uso de recursos naturais, gerenciamento de resíduos, impacto ambiental e mudanças climáticas</t>
  </si>
  <si>
    <t>Eficiência Energética</t>
  </si>
  <si>
    <t>Projetos educacionais
Geração distribuída 
Uso de equipamentos eficientes</t>
  </si>
  <si>
    <t>Instituto Light</t>
  </si>
  <si>
    <t>Ações educativas
Projetos culturais</t>
  </si>
  <si>
    <t>SOCIAL</t>
  </si>
  <si>
    <t>Direitos humanos, relacionamento com fornecedores, clientes, comunidades, colaboradores, privacidade e segurança de dados</t>
  </si>
  <si>
    <t>Geração de energia limpa
Sistema de Gestão Ambiental</t>
  </si>
  <si>
    <t>Comunicação</t>
  </si>
  <si>
    <t>Patrocínios alavancados a partir de recursos incentivados (Lei Rouanet, Lei do ICMS)</t>
  </si>
  <si>
    <t>GOVERNANCE</t>
  </si>
  <si>
    <t>Composição board, remuneração executivos, processos de decisão, ética, compliance, transparência</t>
  </si>
  <si>
    <r>
      <t xml:space="preserve">Auditoria, Riscos e </t>
    </r>
    <r>
      <rPr>
        <b/>
        <i/>
        <sz val="9"/>
        <color rgb="FFF39C00"/>
        <rFont val="Calibri"/>
        <family val="2"/>
        <scheme val="minor"/>
      </rPr>
      <t>Compliance</t>
    </r>
  </si>
  <si>
    <t>Programa de Compliance
Comitê de Ética
Gestão de Riscos Corporativos</t>
  </si>
  <si>
    <t>Conselho de Administração e Diretoria</t>
  </si>
  <si>
    <t>Boas práticas de governança corporativa</t>
  </si>
  <si>
    <t>ESG</t>
  </si>
  <si>
    <t>AVISO LEGAL</t>
  </si>
  <si>
    <t>Conteúdo | Aviso Legal</t>
  </si>
  <si>
    <r>
      <t xml:space="preserve">Apresentamos os indicadores EESG acompanhados trimestralmente e também os indicadores publicados em nossos </t>
    </r>
    <r>
      <rPr>
        <b/>
        <sz val="11"/>
        <color rgb="FFFFC000"/>
        <rFont val="Calibri"/>
        <family val="2"/>
        <scheme val="minor"/>
      </rPr>
      <t>Relatórios Anuais</t>
    </r>
    <r>
      <rPr>
        <sz val="11"/>
        <color theme="1"/>
        <rFont val="Calibri"/>
        <family val="2"/>
        <scheme val="minor"/>
      </rPr>
      <t>, com informações anuais referentes aos exercícios encerrados em 2017, 2018, 2019, 2020 e 2021.</t>
    </r>
  </si>
  <si>
    <t>As métricas estão de acordo com o padrão GRI (https://www.globalreporting.org), sendo apresentados indicadores consolidados da Light S.A. e também indicadores específicos para suas subsidiárias integrais: Light Sesa e Light Energia.</t>
  </si>
  <si>
    <r>
      <t xml:space="preserve">Aplicamos também o </t>
    </r>
    <r>
      <rPr>
        <i/>
        <sz val="11"/>
        <color theme="1"/>
        <rFont val="Calibri"/>
        <family val="2"/>
        <scheme val="minor"/>
      </rPr>
      <t>Framework</t>
    </r>
    <r>
      <rPr>
        <sz val="11"/>
        <color theme="1"/>
        <rFont val="Calibri"/>
        <family val="2"/>
        <scheme val="minor"/>
      </rPr>
      <t xml:space="preserve"> do Relato Integrado (https://integratedreporting.org). Todas as informações estão alinhadas aos demais reportes corporativos da Light, garantindo um processo integrado de apuração e divulgação das informações.</t>
    </r>
  </si>
  <si>
    <t>Para maiores informações sobre os indicadores aqui apresentados deve ser consultado o nosso Relatório Anual:</t>
  </si>
  <si>
    <t>http://ri.light.com.br/sustentabilidade/relatorios/</t>
  </si>
  <si>
    <t>Nossos Relatórios Anuais e Inventários de Gases de Efeito Estufa de 2020 e 2021 foram objeto de Asseguração Limitada dos Auditores Independentes com base nas diretrizes GRI, versão Standards e opção de reporte “Abrangente”, e nas especificações do Programa Brasileiro GHG Protocol.</t>
  </si>
  <si>
    <t>REPORTES E POLITICAS</t>
  </si>
  <si>
    <t>Principais reportes anuais ESG</t>
  </si>
  <si>
    <t>Relatório Anual</t>
  </si>
  <si>
    <t>Resposta ISE B3</t>
  </si>
  <si>
    <t>Resposta CDP</t>
  </si>
  <si>
    <t>Políticas Corporativas</t>
  </si>
  <si>
    <t>Política Social Corporativa</t>
  </si>
  <si>
    <t>Política de Gestão de Riscos</t>
  </si>
  <si>
    <t>Política Anticorrupção</t>
  </si>
  <si>
    <t>Política de Doações</t>
  </si>
  <si>
    <t>Política de Patrocínios</t>
  </si>
  <si>
    <t>Código de Ética e Conduta Empresarial</t>
  </si>
  <si>
    <t>Compromissos com o Desenvolvimento Sustentável</t>
  </si>
  <si>
    <t>INVESTIMENTOS</t>
  </si>
  <si>
    <t>Indicadores Light S.A. (consolidados)</t>
  </si>
  <si>
    <t>Investimentos ambientais, em R$ mil [GRI 103-2]</t>
  </si>
  <si>
    <t>Light SESA</t>
  </si>
  <si>
    <t>Manutenção e segurança ambiental</t>
  </si>
  <si>
    <t>Educação e projetos ambientais</t>
  </si>
  <si>
    <t>Licenciamento e atendimento à legislação ambiental</t>
  </si>
  <si>
    <t>Implantação e manutenção do sistema de gestão ambiental</t>
  </si>
  <si>
    <t>Reflorestamento / contenção de taludes e encostas</t>
  </si>
  <si>
    <t>Remoção de plantas aquáticas</t>
  </si>
  <si>
    <t>NA</t>
  </si>
  <si>
    <t>Pesquisa e desenvolvimento</t>
  </si>
  <si>
    <t>Light Energia</t>
  </si>
  <si>
    <t>Total</t>
  </si>
  <si>
    <t>Obs.: Os custos com poda não são considerados como investimentos ambientais, e sim como operação e manutenção.</t>
  </si>
  <si>
    <t>Envolvimento da empresa com ação social (Patrocínios - Recursos Próprios)</t>
  </si>
  <si>
    <t>Recursos aplicados em educação (R$ mil)</t>
  </si>
  <si>
    <t>Recursos aplicados em saúde e saneamento (R$ mil)</t>
  </si>
  <si>
    <t>Recursos aplicados em cultura (R$ mil)</t>
  </si>
  <si>
    <t>Recursos aplicados em esporte (R$ mil)</t>
  </si>
  <si>
    <t>Outros recursos aplicados em ações sociais (R$ mil)</t>
  </si>
  <si>
    <t>Empregados que realizam trabalhos voluntários na comunidade externa à empresa / total de empregados (%)</t>
  </si>
  <si>
    <t>ND</t>
  </si>
  <si>
    <t>Quantidade de horas mensais doadas (liberadas do horário normal de trabalho) pela empresa para trabalho voluntário de funcionários</t>
  </si>
  <si>
    <t>Gastos com fornecedores por estado e por tipo [GRI 204-1]</t>
  </si>
  <si>
    <t>Rio de Janeiro</t>
  </si>
  <si>
    <t>Quantidade</t>
  </si>
  <si>
    <t>% dos gastos</t>
  </si>
  <si>
    <t>São Paulo</t>
  </si>
  <si>
    <t>Paraná</t>
  </si>
  <si>
    <t>Minas Gerais</t>
  </si>
  <si>
    <t>Santa Catarina</t>
  </si>
  <si>
    <t>Outros</t>
  </si>
  <si>
    <t>Total Material</t>
  </si>
  <si>
    <t>Total Serviço</t>
  </si>
  <si>
    <t>Quantidade Total</t>
  </si>
  <si>
    <t>Indicadores Light SESA</t>
  </si>
  <si>
    <t>Investimentos no Programa de Eficiência Energética por tipo de projeto (R$ mil) [GRI EU7]</t>
  </si>
  <si>
    <t>Industrial</t>
  </si>
  <si>
    <t>Recursos próprios</t>
  </si>
  <si>
    <t>Recursos de terceiros</t>
  </si>
  <si>
    <t>Recursos do cliente</t>
  </si>
  <si>
    <t>Comércio e Serviços</t>
  </si>
  <si>
    <t>Poder Público</t>
  </si>
  <si>
    <t>Serviço Público</t>
  </si>
  <si>
    <t>Rural</t>
  </si>
  <si>
    <t>Residencial</t>
  </si>
  <si>
    <t>Residencial Baixa Renda</t>
  </si>
  <si>
    <t>Iluminação Pública</t>
  </si>
  <si>
    <t>Gestão Energética Municipal</t>
  </si>
  <si>
    <t>Educacional</t>
  </si>
  <si>
    <t>Gestão da EE</t>
  </si>
  <si>
    <t>Campanha ABRADEE</t>
  </si>
  <si>
    <t>PROCEL (0,1 ROL)</t>
  </si>
  <si>
    <t>CDE (0,12 ROL)</t>
  </si>
  <si>
    <t>TOTAL</t>
  </si>
  <si>
    <t>(*) O recolhimento do PROCEL 2021 não consta na tabela, pois não ocorreu repasse este ano.</t>
  </si>
  <si>
    <t>Investimentos em P&amp;D por tema de pesquisa (R$ mil) (GRI EU8)</t>
  </si>
  <si>
    <t>FA - Fontes alternativas de geração de energia elétrica</t>
  </si>
  <si>
    <t>GT - Geração Termelétrica</t>
  </si>
  <si>
    <t>GB - Gestão de Bacias e Reservatórios</t>
  </si>
  <si>
    <t>MA - Meio Ambiente</t>
  </si>
  <si>
    <t>SE - Segurança</t>
  </si>
  <si>
    <t>EE - Eficiência Energética</t>
  </si>
  <si>
    <t>PL - Planejamento de Sistemas de Energia Elétrica</t>
  </si>
  <si>
    <t>OP - Operação de Sistemas de Energia Elétrica</t>
  </si>
  <si>
    <t>SC - Supervisão, Controle e Proteção de Sistemas de Energia Elétrica</t>
  </si>
  <si>
    <t>QC - Qualidade e Confiabilidade dos Serviços de Energia Elétrica</t>
  </si>
  <si>
    <t>MF - Medição, Faturamento e combate à perda comercial</t>
  </si>
  <si>
    <t>OU – Outro</t>
  </si>
  <si>
    <t>Nota: em 2017, 2018, 2019, 2020 e 2021 além dos recursos investidos nos projetos, foram dispendidos R$ 693 mil, R$ 693 mil, R$ 1.088 mil, R$ 582 mil e R$ 684 mil  referentes ao Projeto de Gestão, respectivamente.</t>
  </si>
  <si>
    <t>Investimentos em P&amp;D – Classificação de projetos pela fase da cadeia de inovação</t>
  </si>
  <si>
    <t>Pesquisa Básica Dirigida (nº de projetos)</t>
  </si>
  <si>
    <t>Pesquisa Básica Dirigida (R$ mil))</t>
  </si>
  <si>
    <t>Pesquisa Aplicada (nº de projetos)</t>
  </si>
  <si>
    <t>Pesquisa Aplicada (R$ mil)</t>
  </si>
  <si>
    <t>Desenvolvimento Experimental (nº de projetos)</t>
  </si>
  <si>
    <t>Desenvolvimento Experimental (R$ mil)</t>
  </si>
  <si>
    <t>Cabeça de Série (nº de projetos)</t>
  </si>
  <si>
    <t>Cabeça de Série (R$ mil)</t>
  </si>
  <si>
    <t>Lote Pioneiro (nº de projetos)</t>
  </si>
  <si>
    <t>Lote Pioneiro (R$ mil)</t>
  </si>
  <si>
    <t>Inserção de Mercado (nº de projetos)</t>
  </si>
  <si>
    <t>Inserção de Mercado (R$ mil)</t>
  </si>
  <si>
    <t>-</t>
  </si>
  <si>
    <t>Total (nº de projetos)</t>
  </si>
  <si>
    <t>Total (R$ mil)</t>
  </si>
  <si>
    <t>Investimentos em P&amp;D – Classificação de projetos por tipo de produto gerado</t>
  </si>
  <si>
    <t>Conceito ou Metodologia (nº de projetos)</t>
  </si>
  <si>
    <t>Conceito ou Metodologia (R$ mil)</t>
  </si>
  <si>
    <t>Software (nº de projetos)</t>
  </si>
  <si>
    <t>Software (R$ mil)</t>
  </si>
  <si>
    <t>Sistema ou Processo (nº de projetos)</t>
  </si>
  <si>
    <t>Sistema ou Processo (R$ mil)</t>
  </si>
  <si>
    <t>Material ou Substância (nº de projetos)</t>
  </si>
  <si>
    <t>Material ou Substância (R$ mil)</t>
  </si>
  <si>
    <t>Componente ou Dispositivo (nº de projetos)</t>
  </si>
  <si>
    <t>Componente ou Dispositivo (R$ mil)</t>
  </si>
  <si>
    <t>Máquina ou Equipamento (nº de projetos)</t>
  </si>
  <si>
    <t>Máquina ou Equipamento (R$ mil)</t>
  </si>
  <si>
    <t>Indicadores Light Energia</t>
  </si>
  <si>
    <t>OU - Outro</t>
  </si>
  <si>
    <t>Nota: em 2017, 2018, 2019, 2020 e 2021, além dos recursos investidos nos projetos, foram dispendidos R$ 56 mil, R$10 mil, R$ 54 mil, R$ 386 mil e R$ 7 mil referentes ao Projeto de Gestão. Respectivamente.</t>
  </si>
  <si>
    <t>GERAÇÃO</t>
  </si>
  <si>
    <t>Capacidade Instalada por Usina (MW) [GRI EU1]</t>
  </si>
  <si>
    <t>Fontes Nova</t>
  </si>
  <si>
    <t>Nilo Peçanha</t>
  </si>
  <si>
    <t>Pereira Passos</t>
  </si>
  <si>
    <t>Ilha dos Pombos</t>
  </si>
  <si>
    <t>Santa Branca</t>
  </si>
  <si>
    <t>Elevatórias</t>
  </si>
  <si>
    <t>PCH Lajes</t>
  </si>
  <si>
    <t>PCH Paracambi</t>
  </si>
  <si>
    <t>Belo Monte</t>
  </si>
  <si>
    <t>Guanhães</t>
  </si>
  <si>
    <t>Nota: Capacidade proporcional à participação da Light</t>
  </si>
  <si>
    <t>Fator de Disponibilidade Média das Usinas (%) [GRI EU30]</t>
  </si>
  <si>
    <t>Fontes Nova (FTN)</t>
  </si>
  <si>
    <t>Nilo Peçanha (NLP)</t>
  </si>
  <si>
    <t>Pereira Passos (PPS)</t>
  </si>
  <si>
    <t>Ilha dos Pombos (ILH)</t>
  </si>
  <si>
    <t>Santa Branca (SBR)</t>
  </si>
  <si>
    <t>Fonte: Relatório de Desempenho do SGI</t>
  </si>
  <si>
    <t>Nota: Não incluída a PCH Paracambi, que pertence à LightGer e da qual a Light detém 51% do capital.</t>
  </si>
  <si>
    <t>Energia Gerada (GWh) [GRI EU2]</t>
  </si>
  <si>
    <t>Fontes Nova (Piraí - RJ)</t>
  </si>
  <si>
    <t>Nilo Peçanha (Piraí - RJ)</t>
  </si>
  <si>
    <t>Pereira Passos (Piraí - RJ)</t>
  </si>
  <si>
    <t>Ilha dos Pombos (Carmo/Além Paraíba RJ/MG)</t>
  </si>
  <si>
    <t>Santa Branca (Santa Branca/Jacareí SP)</t>
  </si>
  <si>
    <t>Geração Bruta (inclui perdas e consumo interno)</t>
  </si>
  <si>
    <t>Geração líquida - Geração entregue ao SIN</t>
  </si>
  <si>
    <t>Fonte: Geração 2021</t>
  </si>
  <si>
    <t>Nota: Não incluída a PCH Paracambi que pertence à LightGer e da qual a Light detém 51% do capital.</t>
  </si>
  <si>
    <t>DISTRIBUIÇÃO</t>
  </si>
  <si>
    <t>Dados de Rede [GRI EU4]</t>
  </si>
  <si>
    <t>Capacidade instalada (MVA)</t>
  </si>
  <si>
    <t>Linhas de transmissão (km)</t>
  </si>
  <si>
    <t>Rede total de distribuição (km)</t>
  </si>
  <si>
    <t>Subestações</t>
  </si>
  <si>
    <t>Transformadores de distribuição (un.)</t>
  </si>
  <si>
    <t>Demanda realizada por fonte de energia GWh [GRI EU10]</t>
  </si>
  <si>
    <t>Hidrelétrica (leilões + Cotas)</t>
  </si>
  <si>
    <t>Térmicas (leilões + contrato bilateral)</t>
  </si>
  <si>
    <t>Angra (Eletronuclear)</t>
  </si>
  <si>
    <t>Proinfa (PCH)</t>
  </si>
  <si>
    <t>Proinfa (Eólica)</t>
  </si>
  <si>
    <t>Proinfa (Biomassa)</t>
  </si>
  <si>
    <t>Eólicas (leilões)</t>
  </si>
  <si>
    <t>Nota: Para atender à demanda projetada, a compra de energia somente pode ser feita via leilões, em que não existe a possibilidade de escolha da fonte geradora. Não há negociação direta entre a geradora e a distribuidora do Grupo Light. São realizados mecanismos de ajuste ao longo do ano para comprar ou devolver contratos, buscando o equilíbrio entre a demanda e o que é contratado.</t>
  </si>
  <si>
    <t>Compra de Energia</t>
  </si>
  <si>
    <t>Energia comprada (GWh) - Total</t>
  </si>
  <si>
    <t>1) Itaipu</t>
  </si>
  <si>
    <t>2) Contratos iniciais</t>
  </si>
  <si>
    <t>3) Contratos bilaterais</t>
  </si>
  <si>
    <t>3.1) Com terceiros</t>
  </si>
  <si>
    <t>3.2) Com parte relacionada</t>
  </si>
  <si>
    <t>4) PROINFA</t>
  </si>
  <si>
    <t>5) CCEAR (quantidade + disponibilidade)</t>
  </si>
  <si>
    <t>6) Mecanismo de compensação de sobras e déficits (MCSD)</t>
  </si>
  <si>
    <t>7) Angra (Eletronuclear)</t>
  </si>
  <si>
    <t>8) Cotas</t>
  </si>
  <si>
    <t>Nota: em 2021 a Light vendeu 2.707 GWh no mercado spot, totalizando energia requerida de 25.285 GWh. Não houve negociação no Mecanismo de Venda de Excedentes (MVE).</t>
  </si>
  <si>
    <t>Energia distribuída total (GWh) [GRI 102-6]</t>
  </si>
  <si>
    <t>Classes / Total</t>
  </si>
  <si>
    <t>Comercial</t>
  </si>
  <si>
    <t>Concessionárias</t>
  </si>
  <si>
    <t>Energia cativos (GWh)</t>
  </si>
  <si>
    <t>Uso da rede (GWh)</t>
  </si>
  <si>
    <t>Participação % das classes na energia distribuída total</t>
  </si>
  <si>
    <t>2,69% </t>
  </si>
  <si>
    <t>Número de clientes faturados (GRI EU3)</t>
  </si>
  <si>
    <t>Consumo próprio</t>
  </si>
  <si>
    <t>Receita de uso da rede</t>
  </si>
  <si>
    <t>Dados Gerais - Venda de energia</t>
  </si>
  <si>
    <t>Venda de energia por capacidade instalada (GWh/MVA*Nºhoras/ano)</t>
  </si>
  <si>
    <t>Energia vendida por empregado (MWh)</t>
  </si>
  <si>
    <t>Número de consumidores por empregado</t>
  </si>
  <si>
    <t>Valor adicionado / GWh Vendido</t>
  </si>
  <si>
    <t>PESSOAS</t>
  </si>
  <si>
    <t>Total de trabalhadores, por tipo de emprego, contrato de trabalho e região [GRI 102-8]</t>
  </si>
  <si>
    <t>Contrato por tempo determinado</t>
  </si>
  <si>
    <t>Grande Rio</t>
  </si>
  <si>
    <t>Interior</t>
  </si>
  <si>
    <t>Contrato por tempo indeterminado</t>
  </si>
  <si>
    <t>Obs: Todos os empregados com contrato de trabalho por prazo indeterminado são de horário integral. No contrato por prazo determinado estão incluídos os jovens aprendizes com carga horária de 4h. Para o ano de 2021 tivemos 71 jovens aprendizes.</t>
  </si>
  <si>
    <t>Total de empregados próprios, por gênero e região [GRI 102-8]</t>
  </si>
  <si>
    <t>Feminino</t>
  </si>
  <si>
    <t>Masculino</t>
  </si>
  <si>
    <t>Número de empregados por atividade desempenhada e região [GRI 102-8]</t>
  </si>
  <si>
    <t>Administrativo</t>
  </si>
  <si>
    <t> 0</t>
  </si>
  <si>
    <t>Gerencial</t>
  </si>
  <si>
    <t>Operacional</t>
  </si>
  <si>
    <t>Profissional</t>
  </si>
  <si>
    <t>Técnico</t>
  </si>
  <si>
    <t>Nº de desligamentos por gênero, idade e região [GRI 401-1]</t>
  </si>
  <si>
    <t>      Feminino &lt;30</t>
  </si>
  <si>
    <t>      Feminino 30-50</t>
  </si>
  <si>
    <t>      Feminino &gt;50</t>
  </si>
  <si>
    <t>      Total Feminino</t>
  </si>
  <si>
    <t>      Masculino &lt;30</t>
  </si>
  <si>
    <t>      Masculino 30-50</t>
  </si>
  <si>
    <t>      Masculino &gt;50</t>
  </si>
  <si>
    <t>      Total Masculino</t>
  </si>
  <si>
    <t>      Total &lt;30</t>
  </si>
  <si>
    <t>      Total 30-50</t>
  </si>
  <si>
    <t>      Total &gt; 50</t>
  </si>
  <si>
    <t>      Total &gt;50</t>
  </si>
  <si>
    <t>Nº de contratações por gênero, idade e região [GRI 401-1]</t>
  </si>
  <si>
    <t>Taxa de rotatividade  por gênero, idade e região [GRI 401-1]</t>
  </si>
  <si>
    <t>* FÓRMULA = Quantidade de desligados no ano / Efetivo do último período do ano (usar quantidade de empregados em dez, separados por região e sexo, para calcular percentual).</t>
  </si>
  <si>
    <t>Proporção de salários base entre homens e mulheres (%), por categoria funcional [GRI 405-2]</t>
  </si>
  <si>
    <t>Salário Médio Masculino / Salário Médio Feminino</t>
  </si>
  <si>
    <t>Mínimo de salário-base em unidades operacionais importantes, em R$ [GRI 202-1]</t>
  </si>
  <si>
    <t>Local de Trabalho</t>
  </si>
  <si>
    <t>Av. Mal Floriano, 168</t>
  </si>
  <si>
    <t>Nº de Empregados</t>
  </si>
  <si>
    <t>R. Frei Caneca, 363</t>
  </si>
  <si>
    <t>Estr. do Tindiba</t>
  </si>
  <si>
    <t>Cascadura</t>
  </si>
  <si>
    <t>Barra do Piraí</t>
  </si>
  <si>
    <t>Nova Iguaçu</t>
  </si>
  <si>
    <t>Nota: A partir de 2021, os jovens aprendizes estão sendo contabilizados como empregados, contratados em regime CLT. E, em 2021, o local de trabalho Est. do Tindiba foi desativado.</t>
  </si>
  <si>
    <t>Total de trabalhadores terceirizados, por tipo de emprego, contrato de trabalho, gênero e região [GRI 102-8]</t>
  </si>
  <si>
    <t>Nota: Tipo de emprego integral, com contrato de trabalho indeterminado.</t>
  </si>
  <si>
    <t>Número de terceirizados por atividade desempenhada e por localização geográfica [GRI 102-8]</t>
  </si>
  <si>
    <t>Manutenção,  limpeza, segurança e conservação</t>
  </si>
  <si>
    <t>Outras atividades da administração (atividades-fim)</t>
  </si>
  <si>
    <t>Outras atividades da administração (atividades-meio)</t>
  </si>
  <si>
    <t>Vendas, promoção e marketing</t>
  </si>
  <si>
    <t>Outras</t>
  </si>
  <si>
    <t>Nota 1: Os trabalhadores terceirizados e subcontratados envolvidos em atividades de construção, operação e manutenção possuem dedicação exclusiva à atividade, trabalhando o ano inteiro, em horário estabelecido em contrato de trabalho. [GRI EU17]</t>
  </si>
  <si>
    <t>Nota 2: A atividade de segurança é 100% terceirizada. A Light exige cumprimento de grade de formação, inclusive princípios de direitos humanos, conforme Código de Ética. [GRI 410-1]</t>
  </si>
  <si>
    <t>Média de horas de treinamento de empregados próprios [GRI 404-1]</t>
  </si>
  <si>
    <t>Média Geral</t>
  </si>
  <si>
    <t>Nível Administrativo</t>
  </si>
  <si>
    <t>Nível Gerencial</t>
  </si>
  <si>
    <t>Nível Operacional</t>
  </si>
  <si>
    <t>Nível Profissional</t>
  </si>
  <si>
    <t>Nível Técnico</t>
  </si>
  <si>
    <t>Porcentagem de empregados com direito a aposentadoria, por categoria funcional, faixa e região [GRI EU15]</t>
  </si>
  <si>
    <t>  Administrativo</t>
  </si>
  <si>
    <t>    Grande Rio</t>
  </si>
  <si>
    <t>      &lt; 5 anos</t>
  </si>
  <si>
    <t>      Entre 5 -10 anos</t>
  </si>
  <si>
    <t>&gt; 10 anos</t>
  </si>
  <si>
    <t>Aposentados</t>
  </si>
  <si>
    <t>    Interior</t>
  </si>
  <si>
    <t>  Gerencial</t>
  </si>
  <si>
    <t>  Operacional</t>
  </si>
  <si>
    <t>  Profissional</t>
  </si>
  <si>
    <t>  Técnico</t>
  </si>
  <si>
    <t>*Fórmula = Quantidade de funcionários por região e tempo / Quantidade total por região</t>
  </si>
  <si>
    <t>Considera na base de ativos os: Aposentados Ativos, Aposentados por Invalidez, Aposentados por Doença e todos que já possuem tempo de idade + tempo de empresa correspondentes com a planilha que consta na aba BD Aposentados Ativos 2021, classificados por homens e mulheres.</t>
  </si>
  <si>
    <t>Empregados por categoria, de acordo com indicadores de diversidade [GRI 405-1]</t>
  </si>
  <si>
    <t>    Feminino &lt; 30 anos</t>
  </si>
  <si>
    <t>      Amarela</t>
  </si>
  <si>
    <t>      Branca</t>
  </si>
  <si>
    <t>      Indígena</t>
  </si>
  <si>
    <t>      Parda</t>
  </si>
  <si>
    <t>      Preta</t>
  </si>
  <si>
    <t>      Sem Informação</t>
  </si>
  <si>
    <t>    Feminino 30-50 anos</t>
  </si>
  <si>
    <t>    Feminino &gt; 50 anos</t>
  </si>
  <si>
    <t>    Masculino &lt; 30 anos</t>
  </si>
  <si>
    <t>    Masculino 30-50 anos</t>
  </si>
  <si>
    <t>    Masculino &gt; 50 anos</t>
  </si>
  <si>
    <t>Política de remuneração do Conselho de Administração, Diretoria e Conselho Fical, em % [GRI 102-35]</t>
  </si>
  <si>
    <t>Conselho de Administração</t>
  </si>
  <si>
    <t>REMUNERAÇÃO FIXA ANUAL</t>
  </si>
  <si>
    <t>Salário ou Pró-labore</t>
  </si>
  <si>
    <t>Benefícios diretos e indiretos</t>
  </si>
  <si>
    <t>Participação em comitês</t>
  </si>
  <si>
    <t>Outros (encargos)</t>
  </si>
  <si>
    <t>REMUNERAÇÃO VARIÁVEL NO EXERCÍCIO</t>
  </si>
  <si>
    <t>Bônus</t>
  </si>
  <si>
    <t>Participação de resultados</t>
  </si>
  <si>
    <t>Participações em reuniões</t>
  </si>
  <si>
    <t>Comissões</t>
  </si>
  <si>
    <t>PÓS EMPREGO</t>
  </si>
  <si>
    <t>CESSAÇÃO DO CARGO</t>
  </si>
  <si>
    <t>BASEADA EM AÇÕES</t>
  </si>
  <si>
    <t>Diretoria Estatutária</t>
  </si>
  <si>
    <t>Conselho Fiscal</t>
  </si>
  <si>
    <t>Remuneração do Conselho de Administração, Diretoria e Conselho Fical, em R$ [GRI 102-35]</t>
  </si>
  <si>
    <t>Nº total de membros</t>
  </si>
  <si>
    <t>Nº de membros remunerados</t>
  </si>
  <si>
    <t>Remuneração fixa anual</t>
  </si>
  <si>
    <t>Salário ou pró-labore</t>
  </si>
  <si>
    <t>Benefícios direto e indireto</t>
  </si>
  <si>
    <t>Participações em comitês</t>
  </si>
  <si>
    <t>Remuneração variável</t>
  </si>
  <si>
    <t>Participação em reuniões</t>
  </si>
  <si>
    <t>Pós-emprego</t>
  </si>
  <si>
    <t>Cessação do cargo</t>
  </si>
  <si>
    <t>Baseada em ações (incluindo opções)</t>
  </si>
  <si>
    <t>O número de membros deste órgão equivale à média anual do número de membros do órgão apurado a cada mês, conforme orientação da CVM.</t>
  </si>
  <si>
    <t>O número total de membros deste órgão equivale à média anual do número de membros do órgão apurado a cada mês, conforme orientação da CVM. Para o número de membros remunerados, é equivalente à média anual do número de membros com remunerações reconhecidas no resultado do exercício, conforme orientação da CVM.</t>
  </si>
  <si>
    <t>Informações Gerais</t>
  </si>
  <si>
    <t>Número total de empregados</t>
  </si>
  <si>
    <t>Taxa de rotatividade (%)</t>
  </si>
  <si>
    <t>Média de horas extras por empregado/ano (em horas)</t>
  </si>
  <si>
    <t>Empregados até 30 anos de idade (%)</t>
  </si>
  <si>
    <t>Empregados com idade entre 31 e 40 anos (%)</t>
  </si>
  <si>
    <t>Empregados com idade entre 41 e 50 anos (%)</t>
  </si>
  <si>
    <t>Empregados com idade superior a 50 anos (%)</t>
  </si>
  <si>
    <t>Número de mulheres em relação ao total de empregados (%)</t>
  </si>
  <si>
    <t>Mulheres em cargos gerenciais – em relação ao total de cargos gerenciais (%)</t>
  </si>
  <si>
    <t>Empregadas negras (pretas e pardas) – em relação ao total de empregados (%)</t>
  </si>
  <si>
    <t>Empregados negros (pretos e pardos) – em relação ao total de empregados (%)</t>
  </si>
  <si>
    <t>Empregados negros (pretos e pardos) em cargos gerenciais em relação ao total de cargos gerenciais (%)</t>
  </si>
  <si>
    <t>Estagiários em relação ao total de empregados (%)</t>
  </si>
  <si>
    <t>Empregados do programa de contratação de aprendizes (%)</t>
  </si>
  <si>
    <t>Empregados portadores de deficiência</t>
  </si>
  <si>
    <t>Remuneração (R$ mil)</t>
  </si>
  <si>
    <t>Folha de pagamento bruta</t>
  </si>
  <si>
    <t> 384.996</t>
  </si>
  <si>
    <t>Encargos sociais compulsórios</t>
  </si>
  <si>
    <t>Benefícios Totais (R$ mil)</t>
  </si>
  <si>
    <t>Educação</t>
  </si>
  <si>
    <t>Alimentação</t>
  </si>
  <si>
    <t> 33.992</t>
  </si>
  <si>
    <t>Transporte</t>
  </si>
  <si>
    <t>Saúde</t>
  </si>
  <si>
    <t>Fundação</t>
  </si>
  <si>
    <t>4.927 </t>
  </si>
  <si>
    <t>Segurança e Medicina do Trabalho</t>
  </si>
  <si>
    <t>Cultura</t>
  </si>
  <si>
    <t>Capacitação e desenvolvimento profissional</t>
  </si>
  <si>
    <t>Creches ou auxílio-creches</t>
  </si>
  <si>
    <t> 827</t>
  </si>
  <si>
    <t> 621</t>
  </si>
  <si>
    <t>Participação nos resultados</t>
  </si>
  <si>
    <t>Investimento total em programa de participação nos resultados (R$ mil)</t>
  </si>
  <si>
    <t>Valores distribuídos em relação à folha de pagamento bruta (%)</t>
  </si>
  <si>
    <t> 8,7</t>
  </si>
  <si>
    <t>Divisão da maior remuneração pela menor remuneração em espécie paga pela empresa (inclui participação nos resultados e bônus)</t>
  </si>
  <si>
    <t>Divisão da menor remuneração da empresa pelo salário mínimo vigente (inclui participação nos resultados e programa de bônus)</t>
  </si>
  <si>
    <t>Perfil da Remuneração por categoria - salário médio (R$)</t>
  </si>
  <si>
    <t>Cargos gerenciais (superintendentes, gerentes e coordenadores)</t>
  </si>
  <si>
    <t>Cargos administrativos</t>
  </si>
  <si>
    <t>Cargos de produção</t>
  </si>
  <si>
    <t>Preparação para a aposentadoria</t>
  </si>
  <si>
    <t>Número de beneficiados pelo programa de previdência complementar</t>
  </si>
  <si>
    <t>Número de beneficiados pelo programa de preparação para aposentadoria</t>
  </si>
  <si>
    <t>Perfil da Escolaridade (percentual em relação ao total dos empregados)</t>
  </si>
  <si>
    <t>Analfabetos na força de trabalho (%)</t>
  </si>
  <si>
    <t>Ensino fundamental (%)</t>
  </si>
  <si>
    <t>Ensino médio (%)</t>
  </si>
  <si>
    <t>Ensino superior (%)</t>
  </si>
  <si>
    <t>Pós-graduação (especialização, mestrado, doutorado) (%)</t>
  </si>
  <si>
    <t>Valor investido em desenvolvimento profissional e educação (% da ROL)</t>
  </si>
  <si>
    <t>Quantidade de horas de desenvolvimento profissional por empregado/ano (HH), por categoria funcional</t>
  </si>
  <si>
    <t>Nível administrativo</t>
  </si>
  <si>
    <t>Nível gerencial</t>
  </si>
  <si>
    <t>Nível operacional</t>
  </si>
  <si>
    <t>Nível profissional</t>
  </si>
  <si>
    <t>Nível técnico</t>
  </si>
  <si>
    <t>Geral</t>
  </si>
  <si>
    <t>Terceirizados</t>
  </si>
  <si>
    <t>Número de empregados terceirizados</t>
  </si>
  <si>
    <t>Número de empregados próprios</t>
  </si>
  <si>
    <t>Empregados portadores de deficiência (%)</t>
  </si>
  <si>
    <t> 4.933</t>
  </si>
  <si>
    <t> 60</t>
  </si>
  <si>
    <t> 39</t>
  </si>
  <si>
    <t> 434</t>
  </si>
  <si>
    <t>Segurança e medicina do trabalho</t>
  </si>
  <si>
    <t>7 </t>
  </si>
  <si>
    <t>Perfil da Remuneração por categorias – salário médio (R$)</t>
  </si>
  <si>
    <t>Cargos gerenciais (superintendentes, gerentes e coordenadores) - R$</t>
  </si>
  <si>
    <t>Cargos administrativos - R$</t>
  </si>
  <si>
    <t>Cargos de produção - R$</t>
  </si>
  <si>
    <t>MEIO AMBIENTE</t>
  </si>
  <si>
    <r>
      <t>Total de água retirada por fonte (m</t>
    </r>
    <r>
      <rPr>
        <b/>
        <vertAlign val="superscript"/>
        <sz val="11"/>
        <color theme="0"/>
        <rFont val="Calibri"/>
        <family val="2"/>
        <scheme val="minor"/>
      </rPr>
      <t>3</t>
    </r>
    <r>
      <rPr>
        <b/>
        <sz val="11"/>
        <color theme="0"/>
        <rFont val="Calibri"/>
        <family val="2"/>
        <scheme val="minor"/>
      </rPr>
      <t>.10</t>
    </r>
    <r>
      <rPr>
        <b/>
        <vertAlign val="superscript"/>
        <sz val="11"/>
        <color theme="0"/>
        <rFont val="Calibri"/>
        <family val="2"/>
        <scheme val="minor"/>
      </rPr>
      <t>9</t>
    </r>
    <r>
      <rPr>
        <b/>
        <sz val="11"/>
        <color theme="0"/>
        <rFont val="Calibri"/>
        <family val="2"/>
        <scheme val="minor"/>
      </rPr>
      <t>/ano) [GRI 303-3]</t>
    </r>
  </si>
  <si>
    <t>Desvio RIO PARAÍBA – GUANDU (Vazão Média Anual)</t>
  </si>
  <si>
    <t>Desvio RIO PIRAÍ – GUANDU (Vazão Média Anual)</t>
  </si>
  <si>
    <t>TOTAL DAS RETIRADAS</t>
  </si>
  <si>
    <t>Nota: Considerou-se como desvio Paraíba-Guandu o bombeamento médio de Santa Cecília e como desvio Piraí-Guandu a soma das vazões médias anuais das estações hidrológicas de V-3-482 Rosário – saída do túnel e V-1-105 Fazenda Nova Esperança.</t>
  </si>
  <si>
    <t>Fontes hídricas significativamente afetadas por retirada de água (vazão média anual – m³/s) [GRI 303-3]</t>
  </si>
  <si>
    <t>Total de aporte de água para o Rio Guandu - Ribeirão das Lajes (Lajes + Transposição)</t>
  </si>
  <si>
    <t>Total de aporte de água para o Rio Guandu - Calha da CEDAE</t>
  </si>
  <si>
    <t>Total de aporte/oferta</t>
  </si>
  <si>
    <t>Nota: Considerou-se total de aporte de água para o Guandu - Ribeirão das Lajes a média anual das vazões do Posto V-3-489 - jusante de Pereira Passos. Considerou-se total de aporte de água para o Guandu - Calha da CEDAE a média anual das vazões do Posto V-3-486 - Calha da CEDAE.</t>
  </si>
  <si>
    <t>Consumo de água nas dependências da Light [GRI 303-5]</t>
  </si>
  <si>
    <t>Consumo de água (média de m3/dia)</t>
  </si>
  <si>
    <t>Consumo de Energia da Light Escopo 1 (frota própria), por fonte de energia primária, em MWh [GRI 302-1]</t>
  </si>
  <si>
    <t>Diesel</t>
  </si>
  <si>
    <t>Gasolina</t>
  </si>
  <si>
    <t>Álcool</t>
  </si>
  <si>
    <t>Nota: A partir de 2020 estamos utilizando uma nova metodologia para conversão de litros para MWh.</t>
  </si>
  <si>
    <t>Consumo de Energia fora da organização, por fonte de energia primária, em MWh [GRI 302-2]</t>
  </si>
  <si>
    <t>GNV</t>
  </si>
  <si>
    <t>Total de emissões de GEE, por peso, em toneladas de CO2 eq [GRI 305-1, GRI 305-2]</t>
  </si>
  <si>
    <t>Categorias</t>
  </si>
  <si>
    <t>Fontes de emissão</t>
  </si>
  <si>
    <t>Combustão Móvel</t>
  </si>
  <si>
    <t>Gasolina (Frota)</t>
  </si>
  <si>
    <t>Diesel (Frota)</t>
  </si>
  <si>
    <t>Etanol (Frota)</t>
  </si>
  <si>
    <t>Gasolina (Embarcações)</t>
  </si>
  <si>
    <t>Diesel (Embarcações)</t>
  </si>
  <si>
    <t>Combustão Estacionária</t>
  </si>
  <si>
    <t>Gasolina (Fixo)</t>
  </si>
  <si>
    <t>Diesel (Fixo)</t>
  </si>
  <si>
    <t>Emissões Fugitivas</t>
  </si>
  <si>
    <t>SF6</t>
  </si>
  <si>
    <t>HFC’s</t>
  </si>
  <si>
    <t>CO2</t>
  </si>
  <si>
    <t>Tratamento de Efluentes</t>
  </si>
  <si>
    <t>Tratamento de esgoto sanitário / Fossa Filtro</t>
  </si>
  <si>
    <t>Resíduos Sólidos</t>
  </si>
  <si>
    <t>Resíduos Sólidos (Compostagem)</t>
  </si>
  <si>
    <t>Mudança no uso do solo</t>
  </si>
  <si>
    <t>Supressão vegetal nativa
Reflorestamento</t>
  </si>
  <si>
    <t>Total de Emissões diretas (ESCOPO 1)</t>
  </si>
  <si>
    <t>Consumo de Energia</t>
  </si>
  <si>
    <t>Consumo de Eletricidade</t>
  </si>
  <si>
    <t>Perdas em T&amp;D</t>
  </si>
  <si>
    <t>Perdas de T&amp;D</t>
  </si>
  <si>
    <t>Total de Emissões indiretas (ESCOPO 2)</t>
  </si>
  <si>
    <t>Transporte Distribuição Terrestre</t>
  </si>
  <si>
    <t>Gasolina (Empreiteiras)</t>
  </si>
  <si>
    <t>Diesel (Empreiteiras)</t>
  </si>
  <si>
    <t>Etanol (Empreiteiras)</t>
  </si>
  <si>
    <t>GNV (Empreiteiras)</t>
  </si>
  <si>
    <t>Viagens Aéreas</t>
  </si>
  <si>
    <t>Resíduos de Poda (Terceiros)</t>
  </si>
  <si>
    <t>Resíduos Sólidos (Aterro)</t>
  </si>
  <si>
    <t>Total de Emissões outras fontes indiretas (ESCOPO 3)</t>
  </si>
  <si>
    <t>Total das Emissões</t>
  </si>
  <si>
    <t>Nota 1: O Inventário de Emissões Corporativas de Gases do Efeito Estufa da Light S.A. relativo ao ano de 2021, foi realizado por iniciativa própria da empresa e elaborado por Consultoria especializada contratada, em conjunto com a equipe técnica da Light, durante o período de Dezembro/2021 e Março/2022, de acordo com as normas e orientações do “GHG Protocol Corporate Accounting and Reporting Standard”, além de respeitar os requisitos da norma padrão internacional ISO 14.064-1, declarando as emissões dos gases do efeito estufa controlados pelo Protocolo de Quioto, sendo eles: CO2, CH4, N2O, PFC’s, HFC’s, SF6 NF3.
Os limites do inventário foram definidos assumindo a abordagem de Controle Operacional, proposta pelo GHG Protocol, declarando emissões de GEE diretas (Escopo 1), indiretas por uso de eletricidade e perdas técnicas (Escopo 2) e outras fontes indiretas não controladas pela empresa (Escopo 3). O Inventário relata emissões das três principais empresas controladas pela Light S.A.: a Light Serviços de Eletricidade S.A., referida neste documento como SESA, a Light Energia S.A., referida como Energia, e a Light Com Comercializadora de Energia S.A., referida como COM.
Nota 2: Cabe destacar ainda que, seguindo orientações do GHG Protocol, todas as emissões de CO2 biogênico (CO2 proveniente do uso de biocombustíveis ou biomassa) são relatadas separadamente neste inventário. Tal distinção entre as emissões de CO2 fóssil e CO2 biogênico considera que o CO2 biogênico não contribui para o efeito estufa, uma vez que o carbono já está inserido em seu ciclo natural, não causando aumento da concentração do gás na atmosfera.
Nota 3: A partir de 2020 foi incluído no Inventário de GEE a Light Com Comercializadora de Energia S.A., referida como COM.</t>
  </si>
  <si>
    <t>Programa de Eficiência Energética - Resultados obtidos (relacionados aos projetos concluídos no ano) [GRI EU7]</t>
  </si>
  <si>
    <t>Unidades atendidas</t>
  </si>
  <si>
    <t>Energia Economizada (MWh/ano)</t>
  </si>
  <si>
    <t>Redução de Demanda na Ponta (kW)</t>
  </si>
  <si>
    <t>Dados ambientais</t>
  </si>
  <si>
    <t>Rede protegida isolada (rede ecológica ou linha verde) na área urbana (em km)</t>
  </si>
  <si>
    <t>Percentual da rede protegida isolada/total da rede de distribuição na área urbana (%)</t>
  </si>
  <si>
    <t>Volume anual de gases do efeito estufa (CO2, CH4, N2O, HFC, PFC, SF6), emitido na atmosfera (em toneladas de CO2 equivalentes) – Escopos 1 e 2</t>
  </si>
  <si>
    <t>Volume anual de emissões destruidoras de ozônio (em toneladas de CFC equivalentes)</t>
  </si>
  <si>
    <t>Valores não significativos</t>
  </si>
  <si>
    <t>Quantidade anual (em toneladas) de resíduos sólidos gerados (lixo, dejetos, entulho etc.) (*)</t>
  </si>
  <si>
    <t>Consumo total de energia por fonte (em MWh)</t>
  </si>
  <si>
    <t>Combustíveis fósseis</t>
  </si>
  <si>
    <t>Fontes alternativas (gás, energia eólica, energia solar etc.)</t>
  </si>
  <si>
    <t>Hidrelétrica</t>
  </si>
  <si>
    <t>Consumo total de energia (em MWh)</t>
  </si>
  <si>
    <t>Consumo de energia por kWh distribuído (vendido)</t>
  </si>
  <si>
    <t>Consumo Total de energia direta discriminado por fonte de energia primária (MWh)</t>
  </si>
  <si>
    <t>Gás Natural</t>
  </si>
  <si>
    <t>Consumo total de água por fonte (m3)</t>
  </si>
  <si>
    <t>Abastecimento (rede pública)</t>
  </si>
  <si>
    <t> 91.779</t>
  </si>
  <si>
    <t>Captação superficial (cursos d’água)</t>
  </si>
  <si>
    <t> NA</t>
  </si>
  <si>
    <t>Fonte subterrânea (poço)</t>
  </si>
  <si>
    <t>Consumo total de água (m3)</t>
  </si>
  <si>
    <t>Consumo de água por empregado (m3)</t>
  </si>
  <si>
    <t> 17,23</t>
  </si>
  <si>
    <t>Número de empregados treinados nos programas de educação ambiental</t>
  </si>
  <si>
    <t>Empregados treinados nos programas de educação ambiental / total de empregados (%)</t>
  </si>
  <si>
    <t>Número de horas de treinamento ambiental de empregados / total de horas de treinamento (%)</t>
  </si>
  <si>
    <t>(*) considerando somente os resíduos com Manifesto de Resíduos.</t>
  </si>
  <si>
    <t>Resíduos por composição, em toneladas métricas (t) - Light SESA [GRI 306-3]</t>
  </si>
  <si>
    <t>Resíduos destinados para disposição</t>
  </si>
  <si>
    <t>Resíduos Perigosos</t>
  </si>
  <si>
    <t>Transformador</t>
  </si>
  <si>
    <t>Resíduos oleosos</t>
  </si>
  <si>
    <t>Lâmpadas incandescentes</t>
  </si>
  <si>
    <t>Equipamento eletroeletronico/ medidores</t>
  </si>
  <si>
    <t>EPI Contaminado</t>
  </si>
  <si>
    <t>Resíduos inorganicos contendo substancias perigosas</t>
  </si>
  <si>
    <t>Asfalto e produtos de alcatrão</t>
  </si>
  <si>
    <t>Solas e Rochas Contaminados</t>
  </si>
  <si>
    <t>Resíduos líquidos contaminados</t>
  </si>
  <si>
    <t>Lâmpadas fluorescentes</t>
  </si>
  <si>
    <t>Resíduos não Perigosos</t>
  </si>
  <si>
    <t>Metais</t>
  </si>
  <si>
    <t>Isolador</t>
  </si>
  <si>
    <t>Plástico</t>
  </si>
  <si>
    <t>Madeira</t>
  </si>
  <si>
    <t>Poste de concreto</t>
  </si>
  <si>
    <t>Poste/ cruzeta de madeira</t>
  </si>
  <si>
    <t>Poda</t>
  </si>
  <si>
    <t>EPI não contaminado</t>
  </si>
  <si>
    <t>Construção e demolição</t>
  </si>
  <si>
    <t>Rochas e Solos</t>
  </si>
  <si>
    <t>Lamas e lodos</t>
  </si>
  <si>
    <t>Terras e pedras</t>
  </si>
  <si>
    <t>Capina</t>
  </si>
  <si>
    <t>Resíduos extraordinários</t>
  </si>
  <si>
    <t>Lodos de fossa séptica</t>
  </si>
  <si>
    <t>Esgoto</t>
  </si>
  <si>
    <t>Cimento</t>
  </si>
  <si>
    <t>Resíduos não destinados para disposição</t>
  </si>
  <si>
    <t>Óleo contaminado com PCB</t>
  </si>
  <si>
    <t>Poste / cruzeta de madeira</t>
  </si>
  <si>
    <t>Papel e Papelão</t>
  </si>
  <si>
    <t>Tijolo</t>
  </si>
  <si>
    <t>Sucatas/equipamentos fora de uso</t>
  </si>
  <si>
    <t>Cabos</t>
  </si>
  <si>
    <t>Total de Resíduos Gerados</t>
  </si>
  <si>
    <t>Rochas e solos Contaminados</t>
  </si>
  <si>
    <t>Nota: Estamos utilizando o novo protocolo GRI 306, divulgado em 2020, que acarretou mudança na apuração, e por isso não mantivemos as informações dos anos anteriores.</t>
  </si>
  <si>
    <t>Resíduos não destinados para disposição por operação de recuperação, em toneladas métricas (t) - Light SESA [GRI 306-4]</t>
  </si>
  <si>
    <t>Dentro da Organização</t>
  </si>
  <si>
    <t>Preparação para reutilização</t>
  </si>
  <si>
    <t>Reciclagem</t>
  </si>
  <si>
    <t>Outras operações de recuperação</t>
  </si>
  <si>
    <t>Resíduos não perigosos</t>
  </si>
  <si>
    <t>Resíduos evitados</t>
  </si>
  <si>
    <t>Fora da Organização</t>
  </si>
  <si>
    <t>Nota: Estamos utilizando o novo protocolo GRI 306, divulgado em 2020, que acarretou mudança na apuração, e por isso não mantivemos as informações dos anos anteriores. A unidade Light SESA não possui operações de destinação final de resíduos dentro da organização.</t>
  </si>
  <si>
    <t>Resíduos destinados para disposição final por operação, em toneladas métricas (t) - Light SESA [GRI 306-5]</t>
  </si>
  <si>
    <t>Incineração (com recuperação de energia)</t>
  </si>
  <si>
    <t>Incineração (sem recuperação de energia)</t>
  </si>
  <si>
    <t>Confinamento em aterro</t>
  </si>
  <si>
    <t>Outras operações de disposição</t>
  </si>
  <si>
    <t>Incineração (com recuperação de energia);</t>
  </si>
  <si>
    <t>Nota: Utilizamos o novo protocolo GRI 306 a partir de 2020, o que acarretou mudança na apuração e, por isso, não mantivemos as informações dos anos anteriores. A unidade Light SESA não possui operações de destinação final de resíduos dentro da organização. A unidade Light SESA não possui operações de destinação final de resíduos dentro da organização.</t>
  </si>
  <si>
    <t>Volume anual de emissões destruidoras de ozônio</t>
  </si>
  <si>
    <t>Quantidade anual (em toneladas) de resíduos sólidos gerados (lixo, dejetos, entulho etc)</t>
  </si>
  <si>
    <t>Quantidade de resíduos contaminados por PCB destinados</t>
  </si>
  <si>
    <t>Consumo total de energia por fonte (em kWh)</t>
  </si>
  <si>
    <t>Fontes alternativas (gás, energia eólica, energia solar etc)</t>
  </si>
  <si>
    <t>Consumo total de energia direta discriminado por fonte de energia elétrica (em MWh)</t>
  </si>
  <si>
    <t>Gás natural</t>
  </si>
  <si>
    <t>3.790 </t>
  </si>
  <si>
    <t>Consumo total de água</t>
  </si>
  <si>
    <t>Consumo de água por empregado</t>
  </si>
  <si>
    <t>Consumo de energia elétrica das unidades geradoras e auxiliares (consumo máximo em MWh definido por usina hidrelétrica)</t>
  </si>
  <si>
    <t>Consumo de água por kWh gerado (consumo máximo de vazão - m3/s - por kWh entregue)</t>
  </si>
  <si>
    <t>Restauração de mata ciliar (ha)</t>
  </si>
  <si>
    <t>Resgate de peixes em turbinas (kg de peixe por parada de máquina)</t>
  </si>
  <si>
    <t>Repovoamento de peixes (quantidade de alevinos soltos em reservatórios por ano)</t>
  </si>
  <si>
    <t>Lançamento de efluentes sanitários sem tratamento e vazamento de óleos lubrificante e hidráulico nas turbinas (ton/ano)</t>
  </si>
  <si>
    <t>Percentual de empregados treinados nos programas de educação ambiental / total de empregados (%)</t>
  </si>
  <si>
    <t>Número de horas de treinamento ambiental de empregados / total de horas de treinamento</t>
  </si>
  <si>
    <t>Resíduos por composição, em toneladas métricas (t) - Light Energia [GRI 306-3]</t>
  </si>
  <si>
    <t xml:space="preserve">Óleo isolante usado                     </t>
  </si>
  <si>
    <t xml:space="preserve">Óleo lubrificante usado                     </t>
  </si>
  <si>
    <t xml:space="preserve">Lâmpadas </t>
  </si>
  <si>
    <t xml:space="preserve">Pilhas / baterias              </t>
  </si>
  <si>
    <t xml:space="preserve">Material contaminado  </t>
  </si>
  <si>
    <t xml:space="preserve">Vegetação (nas tomadas d'água e barreiras) </t>
  </si>
  <si>
    <t>Papel / papelão</t>
  </si>
  <si>
    <t xml:space="preserve">Resíduo de construção civil    </t>
  </si>
  <si>
    <t>Borrachas (diversas)</t>
  </si>
  <si>
    <t>Sucata metálica</t>
  </si>
  <si>
    <t>Sucata ferrosa</t>
  </si>
  <si>
    <t xml:space="preserve">Vidro </t>
  </si>
  <si>
    <t>Sucata eletro/eletrônico</t>
  </si>
  <si>
    <t>Poda de árvore</t>
  </si>
  <si>
    <t>Lodo de fossas</t>
  </si>
  <si>
    <t>Lixo doméstico</t>
  </si>
  <si>
    <t>Toalhas laváveis</t>
  </si>
  <si>
    <t>Resíduos não destinados para disposição por operação de recuperação, em toneladas métricas (t) - Light Energia [GRI 306-4]</t>
  </si>
  <si>
    <t>Resíduos destinados para disposição por operação de recuperação, em toneladas métricas (t) - Light Energia [GRI 306-5]</t>
  </si>
  <si>
    <t>SAÚDE E SEGURANÇA</t>
  </si>
  <si>
    <t>Taxa de Frequência e de Gravidade da Força de Trabalho</t>
  </si>
  <si>
    <t>TF</t>
  </si>
  <si>
    <t>TG</t>
  </si>
  <si>
    <t>Ocorrências típicas com afastamento - trabalhadores contratados [GRI 403-9]</t>
  </si>
  <si>
    <t>Com óbito</t>
  </si>
  <si>
    <t>Sem óbito</t>
  </si>
  <si>
    <t>Índice de absenteísmo geral (empregados próprios) por licenças médicas por região [GRI 403-9]</t>
  </si>
  <si>
    <t>Não conformidades relacionadas a impactos na saúde e segurança e demandas judiciais decorrentes [GRI 416-2, GRI EU25]</t>
  </si>
  <si>
    <t>Número total de acidentes sem óbito com a população</t>
  </si>
  <si>
    <t>Número total de acidentes com óbito com a população</t>
  </si>
  <si>
    <t>Demandas judiciais decorrentes de acidentes com a população – Base Contencioso Geral</t>
  </si>
  <si>
    <t>Ocorrências - empregados próprios, por região [GRI 403-9]</t>
  </si>
  <si>
    <t>Número de acidentados - Típicos</t>
  </si>
  <si>
    <t>Dias perdidos</t>
  </si>
  <si>
    <t>Dias debitados</t>
  </si>
  <si>
    <t>Óbitos – Típicos</t>
  </si>
  <si>
    <t>Número de acidentados - Trajeto</t>
  </si>
  <si>
    <t>Óbito – Trajeto</t>
  </si>
  <si>
    <t>Taxa de retorno ao trabalho e retenção após uma licença maternidade/ paternidade, por gênero [GRI 401-3]</t>
  </si>
  <si>
    <t>Empregados com direito a tirar licença (unid)</t>
  </si>
  <si>
    <t>Empregados que tiraram licença (unid)</t>
  </si>
  <si>
    <t>Empregados que retornaram ao trabalho após tirar licença (unid)</t>
  </si>
  <si>
    <t>Taxa de retorno ao trabalho (%)</t>
  </si>
  <si>
    <r>
      <t>Nota: Há uma diferença entre os valores de 2019 e 2020 com os valores de 2021 nas informações de colaboradores que tiraram licença e de colaboradores que retornaram ao trabalho após tirar licença, pois nos anos anteriores a fórmula de cálculo considerava os colaboradores que ainda estavam de licença e não haviam retornado. O cálculo da taxa de retenção está sendo revisado e vai ser reportado no próximo ano.</t>
    </r>
    <r>
      <rPr>
        <b/>
        <sz val="11"/>
        <color rgb="FF58595B"/>
        <rFont val="Calibri"/>
        <family val="2"/>
        <scheme val="minor"/>
      </rPr>
      <t xml:space="preserve"> [GRI 102-48, GRI 102-49]</t>
    </r>
  </si>
  <si>
    <t xml:space="preserve">Acidentes de Trabalho [GRI 403-9] </t>
  </si>
  <si>
    <t>Para todos os empregados próprios</t>
  </si>
  <si>
    <t>Número de óbitos resultantes de acidente de trabalho</t>
  </si>
  <si>
    <t>Índice de óbitos resultantes de acidente de trabalho</t>
  </si>
  <si>
    <t>Número de acidentes de trabalho com consequência grave (exceto óbitos)</t>
  </si>
  <si>
    <t>Índice de acidentes de trabalho com consequência grave (exceto óbitos)</t>
  </si>
  <si>
    <t>Número de acidentes de trabalho de comunicação obrigatória</t>
  </si>
  <si>
    <t>Índice de acidentes de trabalho de comunicação obrigatória</t>
  </si>
  <si>
    <t>Número de horas trabalhadas.</t>
  </si>
  <si>
    <t>Principais tipos de acidente de trabalho</t>
  </si>
  <si>
    <t>Contusões e fraturas</t>
  </si>
  <si>
    <t>Contusões e entorses</t>
  </si>
  <si>
    <t>Entorses e fraturas</t>
  </si>
  <si>
    <t>Entorses e Traumas Superficiais</t>
  </si>
  <si>
    <t>Para todos os trabalhadores que não são empregados mas cujo trabalho e/ou local de trabalho é controlado pela organização (terceirizados):</t>
  </si>
  <si>
    <t>Número de horas trabalhadas</t>
  </si>
  <si>
    <t>Fraturas e queimaduras</t>
  </si>
  <si>
    <t>Queimaduras e entorses</t>
  </si>
  <si>
    <t>Traumas Superficiais e fraturas</t>
  </si>
  <si>
    <t>Nota 1: Acidente de trabalho: resulta em óbito ou em uma lesão da qual o trabalhador não consegue se recuperar ou da qual não se espera que se recupere plenamente em seis meses para sua condição de saúde anterior ao acidente (Definição GRI)
Nota 2: Acidentes com afastamento &gt; =180 dias perdidos
Nota 3: Requer comunicação obrigatória o acidente de trabalho ou a doença profissional que resulte em uma das seguintes possibilidades: morte, afastamento do trabalho, perda ou redução da capacidade para o trabalho ou transferência para outra função, tratamento médico além dos primeiros socorros ou perda da consciência (Definição GRI). Consideramos os acidentes típicos com afastamento
Nota 4: Total de horas: HHE+Hora extra de colaboradores próprios
Nota 5: Tipos de acidente de trabalho podem incluir morte, amputação de um membro, laceração, fratura, hérnia, queimaduras, perda de consciência e paralisia, entre outros. Consideramos os dois principais tipos de lesões de cada ano</t>
  </si>
  <si>
    <t>Doenças Profissionais [GRI 403-10]</t>
  </si>
  <si>
    <t>Para todos os empregados</t>
  </si>
  <si>
    <t>Número e índice de óbitos resultantes de doenças profissionais</t>
  </si>
  <si>
    <t>Número de casos de doenças profissionais de comunicação obrigatória</t>
  </si>
  <si>
    <t>Os principais tipos de doenças profissionais</t>
  </si>
  <si>
    <t>Número de óbitos resultantes de doenças profissionais</t>
  </si>
  <si>
    <t>Principais tipos de doenças profissionais</t>
  </si>
  <si>
    <t>Índice TF (taxa de frequência) total da empresa no período, para empregados</t>
  </si>
  <si>
    <t>Índice TG (taxa de gravidade) total da empresa no período, para empregados</t>
  </si>
  <si>
    <t>Índice TF (taxa de frequência) total da empresa no período, para terceirizados/contratados</t>
  </si>
  <si>
    <t>Índice TG (taxa de gravidade) total da empresa no período, para terceirizados/contratados</t>
  </si>
  <si>
    <t>Índice TF (taxa de frequência) total da empresa no período, para a força de trabalho (próprios + terceiros)</t>
  </si>
  <si>
    <t>Índice TG (taxa de gravidade) total da empresa no período, para a força de trabalho (próprios + terceiros)</t>
  </si>
  <si>
    <t>Óbitos – próprios</t>
  </si>
  <si>
    <t>Óbitos – terceirizados</t>
  </si>
  <si>
    <t>CLIENTES</t>
  </si>
  <si>
    <t>Indicadores de atendimento</t>
  </si>
  <si>
    <t>Call Center</t>
  </si>
  <si>
    <t>Chamadas Recebidas (unid)</t>
  </si>
  <si>
    <t>Número Médio de Atendentes (unid)</t>
  </si>
  <si>
    <t>INS Índice de Nível de Serviço (%)</t>
  </si>
  <si>
    <t>IAb - Índice de Abandono (%)</t>
  </si>
  <si>
    <t>ICO - Índice de Chamadas Ocupadas (%)</t>
  </si>
  <si>
    <t>TMA - Tempo Médio de Atendimento (s)</t>
  </si>
  <si>
    <t>Indenização por Danos Elétricos</t>
  </si>
  <si>
    <t>Volume de Solicitações (unid.)</t>
  </si>
  <si>
    <t>Procedentes (unid.)</t>
  </si>
  <si>
    <t>Indicadores de Reclamações (*)</t>
  </si>
  <si>
    <t>Reclamações Procedentes (unid)</t>
  </si>
  <si>
    <t>Duração Equivalente de Reclamação (DER) (horas) (**)</t>
  </si>
  <si>
    <t>Frequência Equivalente de Reclamação a cada mil Unidades Consumidoras (FER) (unid) (**)</t>
  </si>
  <si>
    <r>
      <t xml:space="preserve">Violação de prazos de serviços comerciais </t>
    </r>
    <r>
      <rPr>
        <sz val="11"/>
        <color rgb="FF58595B"/>
        <rFont val="Calibri"/>
        <family val="2"/>
        <scheme val="minor"/>
      </rPr>
      <t>(Em cumprimento à entrada em vigor deste comando regulatório específico – REN 414/2010)</t>
    </r>
  </si>
  <si>
    <t>Atendimentos realizados (unid)</t>
  </si>
  <si>
    <t>Atendimentos realizados fora do prazo (unid)</t>
  </si>
  <si>
    <t>Eficiência do Atendimento (%)</t>
  </si>
  <si>
    <t>Número de reclamações de consumidores encaminhadas</t>
  </si>
  <si>
    <t>À ANEEL – agências estaduais / regionais</t>
  </si>
  <si>
    <t>À Empresa (excluídas as reclamações referentes a Interrupções de Energia, Danos Elétricos e Tensão de Fornecimento)</t>
  </si>
  <si>
    <t>À Justiça</t>
  </si>
  <si>
    <t>Ao PROCON</t>
  </si>
  <si>
    <t>(*) Excluídas reclamações de Interrupções de Fornecimento, Variação de Tensão e Danos Elétricos, que, de acordo com a REN 414/2010, não devem ser contabilizadas para efeito de DER e FER por terem regras e prazos definidos em regulamentações específicas</t>
  </si>
  <si>
    <t>(**) Estabelecidos na Resolução Normativa 414/2010</t>
  </si>
  <si>
    <t>Número de desligamentos residenciais por falta de pagamento [GRI EU27]</t>
  </si>
  <si>
    <t>Cortes por Inadimplência no Segmento Residencial</t>
  </si>
  <si>
    <t>Tarifa de baixa renda [GRI 201-4]</t>
  </si>
  <si>
    <t>Número de domicílios atendidos como baixa renda</t>
  </si>
  <si>
    <t>Total de domicílios baixa renda do total de domicílios atendidos (clientes/consumidores residenciais) (%)</t>
  </si>
  <si>
    <t>Receita de faturamento na subclasse residencial baixa renda (R$ mil)</t>
  </si>
  <si>
    <t>Total da receita de faturamento na subclasse residencial baixa renda em relação ao total da receita de faturamento da classe residencial (%)</t>
  </si>
  <si>
    <t>Subsídio recebido (Eletrobrás), relativo aos consumidores baixa renda (R$ mil)</t>
  </si>
  <si>
    <t>Pesquisas de satisfação (%)</t>
  </si>
  <si>
    <t>ISQP Clientes Varejo (Pesquisa Abradee)</t>
  </si>
  <si>
    <t>Índice de Satisfação do Cliente com a Execução dos Serviços (ISES)</t>
  </si>
  <si>
    <t>Índice da Agência Nacional de Energia Elétrica (Aneel) de Satisfação do Consumidor (IASC)</t>
  </si>
  <si>
    <t>ISQP Grandes Clientes Privados e Públicos</t>
  </si>
  <si>
    <t>CONFORMIDADE</t>
  </si>
  <si>
    <t>Multas e sanções relacionadas à prestação do serviço, em R$ mil [GRI 419-1]</t>
  </si>
  <si>
    <t>Compensação Financeira  DIC/FIC/DMIC/DICRI (*)</t>
  </si>
  <si>
    <t>Multas regulatórias (**)</t>
  </si>
  <si>
    <t>Pagamento de crédito por violação de prazo dos serviços comerciais</t>
  </si>
  <si>
    <t>(*) Em 2020 foram R$ 25.164 mil referentes a compensações de unidades consumidoras e R$ 14.549 mil para as distribuidoras.
(**) Em 2020 foi pago apenas a multa regulatória decorrente do AI 013/2017 - Indicadores de Qualidade do ano de 2014. Em 2021 foi paga multa referente ao Plano de Resultados – Comercial.</t>
  </si>
  <si>
    <t>Provisões para riscos fiscais, cíveis, trabalhistas e regulatórios, em R$ mil [GRI 419-1]</t>
  </si>
  <si>
    <t>Trabalhistas</t>
  </si>
  <si>
    <t>Provisões</t>
  </si>
  <si>
    <t>Honorários de êxito</t>
  </si>
  <si>
    <t>Cíveis</t>
  </si>
  <si>
    <t>Fiscais</t>
  </si>
  <si>
    <t>Regulatórias</t>
  </si>
  <si>
    <t xml:space="preserve">Nota 1: A companhia possui processos judiciais e administrativos de natureza fiscal, trabalhista, cível e regulatória em diversas instâncias processuais. A Administração reavalia periodicamente os riscos de contingências relacionados a esses processos e, baseada na opinião de seus assessores legais, constitui provisão para os riscos cujas chances de um desfecho desfavorável são consideradas prováveis e cujos valores são quantificáveis. </t>
  </si>
  <si>
    <t>Nota 2: A variação da rubrica provisões para riscos fiscais, cíveis, trabalhistas e regulatórios ocorreu principalmente em função do reconhecimento de provisão referente a Auto de Infração da ANEEL, detalhado em nossas Notas Explicativas.</t>
  </si>
  <si>
    <t>Nota 3: Em 2021 foram registradas (ingressadas) cinco Ações Coletivas, sendo uma ACP acompanhada pelo jurídico ambiental. Encerramos o ano de 2021 com 51 Ações Coletivas ATIVAS. Foram encerradas quatro Ações Coletivas em 2021 relacionadas a anos anteriores. Nenhuma Ação Coletiva registrada em 2021 foi solucionada (encerrada) no mesmo ano. Todos os processos judiciais, administrativos ou arbitrais não sigilosos e relevantes estão detalhados na seção 4.3 de nosso Formulário de Referência.</t>
  </si>
  <si>
    <t>Reclamações Trabalhistas (empregados próprios)</t>
  </si>
  <si>
    <t>Valor provisionado no passivo no período (R$ mil)</t>
  </si>
  <si>
    <t>Número de processos trabalhistas movidos contra a empresa no período (*)</t>
  </si>
  <si>
    <t>Número de processos trabalhistas julgados procedentes no período (**)</t>
  </si>
  <si>
    <t>Número de processos trabalhistas julgados improcedentes no período (**)</t>
  </si>
  <si>
    <t>Valor total de indenizações e multas pagas por determinação da Justiça no período (R$ mil)</t>
  </si>
  <si>
    <t>(*) Consideramos os novos processos recebidos no período, relativos a empregados próprios.
(**) Consideramos o estoque ativo encerrado no período, relativo a empregados próprios.
Obs: os casos parcialmente procedentes e acordos foram incluídos como procedentes.</t>
  </si>
  <si>
    <t>(**) Consideramos o estoque ativo encerrado no período, relativo a empregados próprios.</t>
  </si>
  <si>
    <t>(***)Não inclui resgates de garantias.</t>
  </si>
  <si>
    <t>Obs: os casos parcialmente procedentes e acordos foram incluídos como procedentes.</t>
  </si>
  <si>
    <t>Valor provisionado no passivo (R$ mil)</t>
  </si>
  <si>
    <t>Número de processos trabalhistas movidos contra a empresa no período</t>
  </si>
  <si>
    <t>Número de processos trabalhistas julgados procedentes no período</t>
  </si>
  <si>
    <t>Número de processos trabalhistas julgados improcedentes no período</t>
  </si>
  <si>
    <t>(*) Consideramos os novos processos recebidos no período, relativos a empregados próprios.</t>
  </si>
  <si>
    <t>Obs: os casos parcialmente procedentes e acordos foram incluídos como procedentes</t>
  </si>
  <si>
    <t>INDICADORES TRIMESTRAIS</t>
  </si>
  <si>
    <t>Light S.A.</t>
  </si>
  <si>
    <t>1T19</t>
  </si>
  <si>
    <t>2T19</t>
  </si>
  <si>
    <t>3T19</t>
  </si>
  <si>
    <t>4T19</t>
  </si>
  <si>
    <t>1T20</t>
  </si>
  <si>
    <t>2T20</t>
  </si>
  <si>
    <t>3T20</t>
  </si>
  <si>
    <t>4T20</t>
  </si>
  <si>
    <t>1T21</t>
  </si>
  <si>
    <t>2T21</t>
  </si>
  <si>
    <t>3T21</t>
  </si>
  <si>
    <t>4T21</t>
  </si>
  <si>
    <t>1T22</t>
  </si>
  <si>
    <t>2T22</t>
  </si>
  <si>
    <t>3T22</t>
  </si>
  <si>
    <t>Gestão de Pessoas</t>
  </si>
  <si>
    <t>Colaboradores próprios</t>
  </si>
  <si>
    <t>Colaboradores terceirizados</t>
  </si>
  <si>
    <t>% de mulheres na Light</t>
  </si>
  <si>
    <t>% de mulheres em cargos de liderança</t>
  </si>
  <si>
    <t>% de mulheres na Alta Administração</t>
  </si>
  <si>
    <t>Média de horas de treinamento por empregado</t>
  </si>
  <si>
    <t>Taxa de rotatividade</t>
  </si>
  <si>
    <t>Taxa de frequência de acidentes</t>
  </si>
  <si>
    <t>Taxa de gravidade de acidentes</t>
  </si>
  <si>
    <t>Aprimoramento da experiência do cliente</t>
  </si>
  <si>
    <t>Reclamações por total de clientes</t>
  </si>
  <si>
    <t>Relacionamento com Comunidades</t>
  </si>
  <si>
    <t>Investimentos em Comunidades (recursos PEE) (R$ MM)</t>
  </si>
  <si>
    <t>Mudanças climáticas</t>
  </si>
  <si>
    <t>Consumo de energia por empregado (MWh)</t>
  </si>
  <si>
    <t>Inovação e Tecnologia</t>
  </si>
  <si>
    <t>Investimento em P&amp;D (R$ MM)</t>
  </si>
  <si>
    <t>GRI X SASB</t>
  </si>
  <si>
    <r>
      <t xml:space="preserve">Apresentamos a seguir a relação entre os indicadores GRI reportados e os indicadores do </t>
    </r>
    <r>
      <rPr>
        <i/>
        <sz val="11"/>
        <color theme="1"/>
        <rFont val="Calibri"/>
        <family val="2"/>
        <scheme val="minor"/>
      </rPr>
      <t>Sustainability Accounting Standards Board</t>
    </r>
    <r>
      <rPr>
        <sz val="11"/>
        <color theme="1"/>
        <rFont val="Calibri"/>
        <family val="2"/>
        <scheme val="minor"/>
      </rPr>
      <t xml:space="preserve"> (SASB).
O SASB é uma organização sem fins lucrativos, fundada em 2011, que define padrões setoriais para comunicação dos temas mais relevantes considerando aspectos financeiros e de sustentabilidade.
Para a análise foram considerados os indicadores do </t>
    </r>
    <r>
      <rPr>
        <i/>
        <sz val="11"/>
        <color theme="1"/>
        <rFont val="Calibri"/>
        <family val="2"/>
        <scheme val="minor"/>
      </rPr>
      <t>Electric Utilities &amp; Power Generators. Sustainability Accounting Standard</t>
    </r>
    <r>
      <rPr>
        <sz val="11"/>
        <color theme="1"/>
        <rFont val="Calibri"/>
        <family val="2"/>
        <scheme val="minor"/>
      </rPr>
      <t>.</t>
    </r>
  </si>
  <si>
    <t>GRI</t>
  </si>
  <si>
    <t>SASB - Utilities &amp; Power Generation</t>
  </si>
  <si>
    <t>102 Disclosures gerais</t>
  </si>
  <si>
    <t>IF-EU-110a.3. Discussão da estratégia ou plano de curto e longo prazo para gerenciar as emissões do Escopo 1, metas de redução de emissões e análise de desempenho em relação a essas metas</t>
  </si>
  <si>
    <t>IF-EU-420a.2. Porcentagem de carga atendida por tecnologia de rede inteligente</t>
  </si>
  <si>
    <t>IF-EU-000.A. Número de clientes residenciais, comerciais e industriais atendidos</t>
  </si>
  <si>
    <t>IF-EU-000.B. Eletricidade total entregue por tipo de cliente</t>
  </si>
  <si>
    <t>IF-EU-000.C. Comprimento das linhas de transmissão e distribuição</t>
  </si>
  <si>
    <t>IF-EU-000.D. Eletricidade total gerada</t>
  </si>
  <si>
    <t>IF-EU-000.E. Total de eletricidade comprada no atacado</t>
  </si>
  <si>
    <t>201 Desempenho econômico</t>
  </si>
  <si>
    <t>IF-EU-420a.1. Receitas de concessionárias de energia elétrica</t>
  </si>
  <si>
    <t>302 Energia</t>
  </si>
  <si>
    <t>IF-EU-420a.3. Economia de energia a partir de ações de eficiência energética</t>
  </si>
  <si>
    <t>303 Água</t>
  </si>
  <si>
    <t>IF-EU-140a.1. Total de água retirada e total de água consumida</t>
  </si>
  <si>
    <t>IF-EU-140a.2. Número de incidentes relacionados à não conformidades associadas ao consumo da água</t>
  </si>
  <si>
    <t>IF-EU-140a.3. Descrição dos riscos relacionados à gestão da água, estratégias e práticas para mitigar esses riscos</t>
  </si>
  <si>
    <t>305 Emissões</t>
  </si>
  <si>
    <t>IF-EU-110a.1. Emissões globais (brutas) do Escopo 1</t>
  </si>
  <si>
    <t>IF-EU-110a.2. Emissões de gases de efeito estufa (GEE) associadas ao fornecimento de energia</t>
  </si>
  <si>
    <t>IF-EU-110a.4. Número de clientes atendidos em mercados sujeitos a padrões de portfólio renováveis</t>
  </si>
  <si>
    <t>e percentual de cumprimento da meta de RPS por mercado</t>
  </si>
  <si>
    <r>
      <t>IF-EU-120a.1. Emissões atmosféricas dos seguintes poluentes: NO</t>
    </r>
    <r>
      <rPr>
        <vertAlign val="subscript"/>
        <sz val="10"/>
        <color rgb="FF000000"/>
        <rFont val="Calibri"/>
        <family val="2"/>
        <scheme val="minor"/>
      </rPr>
      <t>x</t>
    </r>
    <r>
      <rPr>
        <sz val="10"/>
        <color rgb="FF000000"/>
        <rFont val="Calibri"/>
        <family val="2"/>
        <scheme val="minor"/>
      </rPr>
      <t xml:space="preserve"> (excluindo N</t>
    </r>
    <r>
      <rPr>
        <vertAlign val="subscript"/>
        <sz val="10"/>
        <color rgb="FF000000"/>
        <rFont val="Calibri"/>
        <family val="2"/>
        <scheme val="minor"/>
      </rPr>
      <t>2</t>
    </r>
    <r>
      <rPr>
        <sz val="10"/>
        <color rgb="FF000000"/>
        <rFont val="Calibri"/>
        <family val="2"/>
        <scheme val="minor"/>
      </rPr>
      <t>O), SO</t>
    </r>
    <r>
      <rPr>
        <vertAlign val="subscript"/>
        <sz val="10"/>
        <color rgb="FF000000"/>
        <rFont val="Calibri"/>
        <family val="2"/>
        <scheme val="minor"/>
      </rPr>
      <t>x</t>
    </r>
    <r>
      <rPr>
        <sz val="10"/>
        <color rgb="FF000000"/>
        <rFont val="Calibri"/>
        <family val="2"/>
        <scheme val="minor"/>
      </rPr>
      <t>, material particulado (PM 10), chumbo (Pb) e mercúrio (Hg)</t>
    </r>
  </si>
  <si>
    <t>403 Saúde e segurança no trabalho</t>
  </si>
  <si>
    <t>IF-EU-320a.1. Taxas relacionadas a acidentes no trabalho</t>
  </si>
  <si>
    <t>415 Políticas públicas</t>
  </si>
  <si>
    <t>IF-EU-550a.1. Número de incidentes relacionados à não conformidade com os padrões ou regulamentos de segurança física e / ou cibernética</t>
  </si>
  <si>
    <t>418 Privacidade do cliente</t>
  </si>
  <si>
    <t>419 Conformidade socioeconômica</t>
  </si>
  <si>
    <t>EU9 Provisão para descomissionamento de usinas nucleares</t>
  </si>
  <si>
    <t>IF-EU-540a.1. Número total de unidades de energia nuclear</t>
  </si>
  <si>
    <t>IF-EU-540a.2. Descrição dos esforços relacionados à segurança nuclear e à preparação para emergências</t>
  </si>
  <si>
    <t>EU11. Eficiência média de geração de usinas termelétricas</t>
  </si>
  <si>
    <t>IF-EU-150a.1. Quantidade de resíduos de combustão de carvão gerados, porcentagem reciclada</t>
  </si>
  <si>
    <t>IF-EU-150a.2. Número total de reservatórios residuais de combustão de carvão, discriminados por classificação de potencial de perigo e avaliação de integridade estrutural</t>
  </si>
  <si>
    <t>EU23 Programas, inclusive aqueles em parceria com o governo, visando melhorar ou manter o acesso a eletricidade e serviço de assistência ao consumidor</t>
  </si>
  <si>
    <t>IF-EU-240a.1. Tarifa elétrica de varejo média para consumidores residenciais, comerciais e industriais</t>
  </si>
  <si>
    <t>IF-EU-240a.2. Conta de eletricidade mensal típica para consumidores residenciais</t>
  </si>
  <si>
    <t>IF-EU-240a.4. Discussão do impacto de fatores externos na acessibilidade do cliente à eletricidade</t>
  </si>
  <si>
    <t>EU27 Número de desligamentos residenciais por falta de pagamento</t>
  </si>
  <si>
    <t>IF-EU-240a.3. Número de desconexões elétricas de clientes residenciais por falta de pagamento</t>
  </si>
  <si>
    <t>EU28 Frequência das interrupções no fornecimento de energia</t>
  </si>
  <si>
    <t>IF-EU-550a.2. Duração média de interrupção do sistema, frequência média de interrupção do sistema, duração média de interrupção do cliente, incluindo dias de eventos importantes</t>
  </si>
  <si>
    <t>EU29 Duração média das interrupções no fornecimento de energia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</si>
</sst>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_ ;\-#,##0\ "/>
    <numFmt numFmtId="167" formatCode="0.0%"/>
  </numFmts>
  <fonts count="47"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vertAlign val="superscript"/>
      <sz val="11"/>
      <color theme="0"/>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i/>
      <sz val="11"/>
      <color theme="1"/>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i/>
      <sz val="9"/>
      <color rgb="FFF39C00"/>
      <name val="Calibri"/>
      <family val="2"/>
      <scheme val="minor"/>
    </font>
    <font>
      <b/>
      <sz val="11"/>
      <color theme="1"/>
      <name val="Arial"/>
      <family val="2"/>
    </font>
    <font>
      <b/>
      <sz val="14"/>
      <color rgb="FFF39C00"/>
      <name val="Calibri"/>
      <family val="2"/>
      <scheme val="minor"/>
    </font>
    <font>
      <sz val="11"/>
      <name val="Calibri"/>
      <family val="2"/>
      <scheme val="minor"/>
    </font>
    <font>
      <b/>
      <u/>
      <sz val="16"/>
      <color rgb="FFF39C00"/>
      <name val="Calibri"/>
      <family val="2"/>
      <scheme val="minor"/>
    </font>
    <font>
      <b/>
      <u/>
      <sz val="11"/>
      <color rgb="FF5BC4BF"/>
      <name val="Calibri"/>
      <family val="2"/>
      <scheme val="minor"/>
    </font>
    <font>
      <sz val="8"/>
      <color theme="1"/>
      <name val="Calibri"/>
      <family val="2"/>
      <scheme val="minor"/>
    </font>
    <font>
      <b/>
      <sz val="11"/>
      <name val="Calibri"/>
      <family val="2"/>
      <scheme val="minor"/>
    </font>
    <font>
      <sz val="11"/>
      <color rgb="FF729FD4"/>
      <name val="Calibri"/>
      <family val="2"/>
      <scheme val="minor"/>
    </font>
    <font>
      <b/>
      <sz val="10"/>
      <color rgb="FFFFFFFF"/>
      <name val="Calibri"/>
      <family val="2"/>
      <scheme val="minor"/>
    </font>
    <font>
      <sz val="10"/>
      <color rgb="FF000000"/>
      <name val="Calibri"/>
      <family val="2"/>
      <scheme val="minor"/>
    </font>
    <font>
      <vertAlign val="subscript"/>
      <sz val="10"/>
      <color rgb="FF000000"/>
      <name val="Calibri"/>
      <family val="2"/>
      <scheme val="minor"/>
    </font>
    <font>
      <b/>
      <sz val="10"/>
      <color rgb="FFF39C00"/>
      <name val="Calibri"/>
      <family val="2"/>
      <scheme val="minor"/>
    </font>
    <font>
      <sz val="10"/>
      <name val="Arial"/>
      <family val="2"/>
    </font>
    <font>
      <sz val="11"/>
      <color rgb="FFFF0000"/>
      <name val="Calibri"/>
      <family val="2"/>
      <scheme val="minor"/>
    </font>
    <font>
      <sz val="11"/>
      <color theme="1"/>
      <name val="Calibri"/>
      <family val="2"/>
    </font>
    <font>
      <sz val="11"/>
      <color rgb="FF58595B"/>
      <name val="Calibri"/>
      <family val="2"/>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6">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
      <left style="medium">
        <color rgb="FFFFFFFF"/>
      </left>
      <right style="medium">
        <color rgb="FFFFFFFF"/>
      </right>
      <top/>
      <bottom/>
      <diagonal/>
    </border>
  </borders>
  <cellStyleXfs count="6">
    <xf numFmtId="0" fontId="0" fillId="0" borderId="0"/>
    <xf numFmtId="43" fontId="12"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43" fontId="43" fillId="0" borderId="0" applyFont="0" applyFill="0" applyBorder="0" applyAlignment="0" applyProtection="0"/>
    <xf numFmtId="43" fontId="12" fillId="0" borderId="0" applyFont="0" applyFill="0" applyBorder="0" applyAlignment="0" applyProtection="0"/>
  </cellStyleXfs>
  <cellXfs count="346">
    <xf numFmtId="0" fontId="0" fillId="0" borderId="0" xfId="0"/>
    <xf numFmtId="0" fontId="6" fillId="5" borderId="0" xfId="0" applyFont="1" applyFill="1" applyAlignment="1">
      <alignment vertical="center" wrapText="1"/>
    </xf>
    <xf numFmtId="0" fontId="7" fillId="0" borderId="0" xfId="0" applyFont="1" applyAlignment="1">
      <alignment vertical="center" wrapText="1"/>
    </xf>
    <xf numFmtId="3" fontId="7" fillId="0" borderId="0" xfId="0" applyNumberFormat="1" applyFont="1" applyAlignment="1">
      <alignment horizontal="center" vertical="center" wrapText="1"/>
    </xf>
    <xf numFmtId="0" fontId="6" fillId="2" borderId="0" xfId="0" applyFont="1" applyFill="1" applyAlignment="1">
      <alignment horizontal="center" vertical="center" wrapText="1"/>
    </xf>
    <xf numFmtId="0" fontId="0" fillId="0" borderId="0" xfId="0" applyAlignment="1">
      <alignment horizontal="center" vertical="center" wrapText="1"/>
    </xf>
    <xf numFmtId="3" fontId="4" fillId="0" borderId="0" xfId="0" applyNumberFormat="1" applyFont="1" applyAlignment="1">
      <alignment horizontal="center" vertical="center" wrapText="1"/>
    </xf>
    <xf numFmtId="0" fontId="7" fillId="3" borderId="0" xfId="0" applyFont="1" applyFill="1" applyAlignment="1">
      <alignment horizontal="center" vertical="center" wrapText="1"/>
    </xf>
    <xf numFmtId="0" fontId="7" fillId="0" borderId="0" xfId="0" applyFont="1" applyAlignment="1">
      <alignment horizontal="center" vertical="center" wrapText="1"/>
    </xf>
    <xf numFmtId="3" fontId="0" fillId="0" borderId="0" xfId="0" applyNumberFormat="1" applyAlignment="1">
      <alignment horizontal="center" vertical="center" wrapText="1"/>
    </xf>
    <xf numFmtId="3" fontId="7" fillId="3"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3" borderId="0" xfId="0" applyFill="1" applyAlignment="1">
      <alignment vertical="center" wrapText="1"/>
    </xf>
    <xf numFmtId="3" fontId="0" fillId="3" borderId="0" xfId="0" applyNumberFormat="1" applyFill="1" applyAlignment="1">
      <alignment horizontal="center" vertical="center" wrapText="1"/>
    </xf>
    <xf numFmtId="0" fontId="1" fillId="2" borderId="0" xfId="0" applyFont="1" applyFill="1" applyAlignment="1">
      <alignment vertical="center" wrapText="1"/>
    </xf>
    <xf numFmtId="0" fontId="9" fillId="0" borderId="0" xfId="0" applyFont="1" applyAlignment="1">
      <alignment horizontal="left" vertical="center"/>
    </xf>
    <xf numFmtId="0" fontId="0" fillId="0" borderId="0" xfId="0" applyAlignment="1">
      <alignment horizontal="center"/>
    </xf>
    <xf numFmtId="0" fontId="4" fillId="0" borderId="0" xfId="0" applyFont="1" applyAlignment="1">
      <alignment horizontal="left" vertical="center"/>
    </xf>
    <xf numFmtId="0" fontId="7" fillId="3" borderId="0" xfId="0" applyFont="1" applyFill="1" applyAlignment="1">
      <alignment vertical="center" wrapText="1"/>
    </xf>
    <xf numFmtId="0" fontId="7" fillId="0" borderId="0" xfId="0" applyFont="1" applyAlignment="1">
      <alignment horizontal="left" vertical="center"/>
    </xf>
    <xf numFmtId="0" fontId="6" fillId="2" borderId="0" xfId="0" applyFont="1" applyFill="1" applyAlignment="1">
      <alignment vertical="center" wrapText="1"/>
    </xf>
    <xf numFmtId="3" fontId="3" fillId="3" borderId="0" xfId="0" applyNumberFormat="1" applyFont="1" applyFill="1" applyAlignment="1">
      <alignment horizontal="center" vertical="center" wrapText="1"/>
    </xf>
    <xf numFmtId="0" fontId="4" fillId="3" borderId="0" xfId="0" applyFont="1" applyFill="1" applyAlignment="1">
      <alignment vertical="center" wrapText="1"/>
    </xf>
    <xf numFmtId="1" fontId="7" fillId="0" borderId="0" xfId="0" applyNumberFormat="1" applyFont="1" applyAlignment="1">
      <alignment horizontal="center" vertical="center" wrapText="1"/>
    </xf>
    <xf numFmtId="1" fontId="7" fillId="3" borderId="0" xfId="0" applyNumberFormat="1" applyFont="1" applyFill="1" applyAlignment="1">
      <alignment horizontal="center" vertical="center" wrapText="1"/>
    </xf>
    <xf numFmtId="0" fontId="4" fillId="0" borderId="0" xfId="0" applyFont="1" applyAlignment="1">
      <alignment vertical="center" wrapText="1"/>
    </xf>
    <xf numFmtId="1" fontId="4" fillId="0" borderId="0" xfId="0" applyNumberFormat="1" applyFont="1" applyAlignment="1">
      <alignment horizontal="center" vertical="center" wrapText="1"/>
    </xf>
    <xf numFmtId="165" fontId="7" fillId="0" borderId="0" xfId="0" applyNumberFormat="1" applyFont="1" applyAlignment="1">
      <alignment horizontal="center" vertical="center" wrapText="1"/>
    </xf>
    <xf numFmtId="165" fontId="7" fillId="3" borderId="0" xfId="0" applyNumberFormat="1" applyFont="1" applyFill="1" applyAlignment="1">
      <alignment horizontal="center" vertical="center" wrapText="1"/>
    </xf>
    <xf numFmtId="3" fontId="4" fillId="3" borderId="0" xfId="0" applyNumberFormat="1" applyFont="1" applyFill="1" applyAlignment="1">
      <alignment horizontal="center" vertical="center" wrapText="1"/>
    </xf>
    <xf numFmtId="0" fontId="0" fillId="0" borderId="0" xfId="0" applyAlignment="1">
      <alignment horizontal="left" vertical="center" indent="2"/>
    </xf>
    <xf numFmtId="0" fontId="0" fillId="0" borderId="0" xfId="0" applyAlignment="1">
      <alignment horizontal="justify" vertical="center"/>
    </xf>
    <xf numFmtId="0" fontId="10" fillId="0" borderId="0" xfId="0" applyFont="1" applyAlignment="1">
      <alignment horizontal="left" vertical="center"/>
    </xf>
    <xf numFmtId="0" fontId="6" fillId="5" borderId="0" xfId="0" applyFont="1" applyFill="1" applyAlignment="1">
      <alignment horizontal="center" vertical="center" wrapText="1"/>
    </xf>
    <xf numFmtId="0" fontId="4" fillId="6" borderId="0" xfId="0" applyFont="1" applyFill="1" applyAlignment="1">
      <alignment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7" fillId="6" borderId="0" xfId="0" applyFont="1" applyFill="1" applyAlignment="1">
      <alignment vertical="center" wrapText="1"/>
    </xf>
    <xf numFmtId="0" fontId="7" fillId="0" borderId="0" xfId="0" applyFont="1" applyAlignment="1">
      <alignment vertical="center"/>
    </xf>
    <xf numFmtId="3" fontId="4" fillId="6" borderId="0" xfId="0" applyNumberFormat="1" applyFont="1" applyFill="1" applyAlignment="1">
      <alignment horizontal="center" vertical="center" wrapText="1"/>
    </xf>
    <xf numFmtId="0" fontId="7" fillId="7" borderId="0" xfId="0" applyFont="1" applyFill="1" applyAlignment="1">
      <alignment vertical="center" wrapText="1"/>
    </xf>
    <xf numFmtId="3" fontId="7" fillId="7" borderId="0" xfId="0" applyNumberFormat="1" applyFont="1" applyFill="1" applyAlignment="1">
      <alignment horizontal="center" vertical="center" wrapText="1"/>
    </xf>
    <xf numFmtId="3" fontId="7"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0" fontId="7" fillId="7" borderId="0" xfId="0" applyFont="1" applyFill="1" applyAlignment="1">
      <alignment horizontal="center" vertical="center" wrapText="1"/>
    </xf>
    <xf numFmtId="0" fontId="7" fillId="0" borderId="0" xfId="0" applyFont="1" applyAlignment="1">
      <alignment horizontal="center" vertical="center"/>
    </xf>
    <xf numFmtId="0" fontId="3" fillId="6" borderId="0" xfId="0" applyFont="1" applyFill="1" applyAlignment="1">
      <alignment vertical="center" wrapText="1"/>
    </xf>
    <xf numFmtId="0" fontId="3" fillId="7" borderId="0" xfId="0" applyFont="1" applyFill="1" applyAlignment="1">
      <alignment vertical="center" wrapText="1"/>
    </xf>
    <xf numFmtId="0" fontId="0" fillId="7" borderId="0" xfId="0" applyFill="1" applyAlignment="1">
      <alignment horizontal="center" vertical="center" wrapText="1"/>
    </xf>
    <xf numFmtId="0" fontId="7" fillId="0" borderId="0" xfId="0" applyFont="1" applyAlignment="1">
      <alignment horizontal="left" vertical="center" wrapText="1" indent="1"/>
    </xf>
    <xf numFmtId="0" fontId="5" fillId="7" borderId="0" xfId="0" applyFont="1" applyFill="1" applyAlignment="1">
      <alignment vertical="center" wrapText="1"/>
    </xf>
    <xf numFmtId="0" fontId="4" fillId="7" borderId="0" xfId="0" applyFont="1" applyFill="1" applyAlignment="1">
      <alignment vertical="center" wrapText="1"/>
    </xf>
    <xf numFmtId="0" fontId="4" fillId="7" borderId="0" xfId="0" applyFont="1" applyFill="1" applyAlignment="1">
      <alignment horizontal="center" vertical="center" wrapText="1"/>
    </xf>
    <xf numFmtId="3" fontId="4" fillId="7" borderId="0" xfId="0" applyNumberFormat="1" applyFont="1" applyFill="1" applyAlignment="1">
      <alignment horizontal="center" vertical="center" wrapText="1"/>
    </xf>
    <xf numFmtId="0" fontId="11" fillId="0" borderId="0" xfId="0" applyFont="1" applyAlignment="1">
      <alignment horizontal="left" vertical="center"/>
    </xf>
    <xf numFmtId="0" fontId="1" fillId="5" borderId="0" xfId="0" applyFont="1" applyFill="1" applyAlignment="1">
      <alignment horizontal="center" vertical="center" wrapText="1"/>
    </xf>
    <xf numFmtId="2" fontId="7" fillId="0" borderId="0" xfId="0" applyNumberFormat="1" applyFont="1" applyAlignment="1">
      <alignment horizontal="center" vertical="center" wrapText="1"/>
    </xf>
    <xf numFmtId="0" fontId="1" fillId="5" borderId="0" xfId="0" applyFont="1" applyFill="1" applyAlignment="1">
      <alignment vertical="center" wrapText="1"/>
    </xf>
    <xf numFmtId="0" fontId="7" fillId="6" borderId="0" xfId="0" quotePrefix="1" applyFont="1" applyFill="1" applyAlignment="1">
      <alignment horizontal="center" vertical="center" wrapText="1"/>
    </xf>
    <xf numFmtId="0" fontId="14" fillId="0" borderId="0" xfId="0" applyFont="1" applyAlignment="1">
      <alignment horizontal="center" vertical="center"/>
    </xf>
    <xf numFmtId="3" fontId="0" fillId="0" borderId="0" xfId="0" applyNumberFormat="1" applyAlignment="1">
      <alignment horizontal="center"/>
    </xf>
    <xf numFmtId="0" fontId="6" fillId="2" borderId="0" xfId="0" applyFont="1" applyFill="1" applyAlignment="1">
      <alignment horizontal="left" vertical="center" wrapText="1"/>
    </xf>
    <xf numFmtId="0" fontId="15" fillId="0" borderId="0" xfId="0" applyFont="1" applyAlignment="1">
      <alignment horizontal="center" vertical="center"/>
    </xf>
    <xf numFmtId="0" fontId="3" fillId="3" borderId="0" xfId="0" applyFont="1" applyFill="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xf>
    <xf numFmtId="0" fontId="7" fillId="0" borderId="0" xfId="0" applyFont="1" applyAlignment="1">
      <alignment horizontal="center"/>
    </xf>
    <xf numFmtId="0" fontId="1" fillId="2" borderId="0" xfId="0" applyFont="1" applyFill="1" applyAlignment="1">
      <alignment horizontal="center" vertical="center" wrapText="1"/>
    </xf>
    <xf numFmtId="0" fontId="7" fillId="0" borderId="0" xfId="0" applyFont="1"/>
    <xf numFmtId="0" fontId="7" fillId="0" borderId="0" xfId="0" applyFont="1" applyAlignment="1">
      <alignment horizontal="left" vertical="center" wrapText="1" indent="2"/>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3" fontId="4" fillId="0" borderId="0" xfId="0" applyNumberFormat="1" applyFont="1" applyAlignment="1">
      <alignment horizontal="center"/>
    </xf>
    <xf numFmtId="0" fontId="4" fillId="0" borderId="0" xfId="0" applyFont="1" applyAlignment="1">
      <alignment vertical="center"/>
    </xf>
    <xf numFmtId="0" fontId="18" fillId="3" borderId="0" xfId="0" applyFont="1" applyFill="1" applyAlignment="1">
      <alignment wrapText="1"/>
    </xf>
    <xf numFmtId="0" fontId="7" fillId="3" borderId="0" xfId="0" applyFont="1" applyFill="1" applyAlignment="1">
      <alignment horizontal="center"/>
    </xf>
    <xf numFmtId="0" fontId="18" fillId="0" borderId="0" xfId="0" applyFont="1" applyAlignment="1">
      <alignment wrapText="1"/>
    </xf>
    <xf numFmtId="0" fontId="7" fillId="4" borderId="0" xfId="0" applyFont="1" applyFill="1" applyAlignment="1">
      <alignment horizontal="center" vertical="center" wrapText="1"/>
    </xf>
    <xf numFmtId="0" fontId="18" fillId="3" borderId="0" xfId="0" applyFont="1" applyFill="1" applyAlignment="1">
      <alignment horizontal="left" wrapText="1"/>
    </xf>
    <xf numFmtId="0" fontId="19"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9"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Alignment="1">
      <alignment horizontal="center" vertical="top"/>
    </xf>
    <xf numFmtId="0" fontId="7" fillId="0" borderId="0" xfId="0" applyFont="1" applyAlignment="1">
      <alignment vertical="top"/>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0" fontId="7" fillId="0" borderId="0" xfId="0" applyFont="1" applyAlignment="1">
      <alignment horizontal="left" wrapText="1" indent="2"/>
    </xf>
    <xf numFmtId="1" fontId="7" fillId="3" borderId="0" xfId="0" applyNumberFormat="1" applyFont="1" applyFill="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wrapText="1"/>
    </xf>
    <xf numFmtId="0" fontId="4" fillId="2" borderId="0" xfId="0" applyFont="1" applyFill="1" applyAlignment="1">
      <alignment vertical="center"/>
    </xf>
    <xf numFmtId="0" fontId="4" fillId="2" borderId="0" xfId="0" applyFont="1" applyFill="1" applyAlignment="1">
      <alignment horizontal="center" vertical="center" wrapText="1"/>
    </xf>
    <xf numFmtId="0" fontId="4" fillId="3" borderId="0" xfId="0" applyFont="1" applyFill="1" applyAlignment="1">
      <alignment vertical="center"/>
    </xf>
    <xf numFmtId="0" fontId="4" fillId="3" borderId="0" xfId="0" applyFont="1" applyFill="1" applyAlignment="1">
      <alignment horizontal="center" vertical="center"/>
    </xf>
    <xf numFmtId="0" fontId="4" fillId="0" borderId="0" xfId="0" applyFont="1" applyAlignment="1">
      <alignment horizontal="center" vertical="center"/>
    </xf>
    <xf numFmtId="0" fontId="4" fillId="2" borderId="0" xfId="0" applyFont="1" applyFill="1" applyAlignment="1">
      <alignment horizontal="left" vertical="center"/>
    </xf>
    <xf numFmtId="4" fontId="4" fillId="0" borderId="0" xfId="0" applyNumberFormat="1" applyFont="1" applyAlignment="1">
      <alignment horizontal="center" vertical="center"/>
    </xf>
    <xf numFmtId="4" fontId="7" fillId="0" borderId="0" xfId="0" applyNumberFormat="1" applyFont="1" applyAlignment="1">
      <alignment horizontal="center" vertical="center"/>
    </xf>
    <xf numFmtId="3" fontId="4" fillId="0" borderId="0" xfId="0" applyNumberFormat="1" applyFont="1" applyAlignment="1">
      <alignment horizontal="center" vertical="center"/>
    </xf>
    <xf numFmtId="0" fontId="20" fillId="0" borderId="0" xfId="0" applyFont="1" applyAlignment="1">
      <alignment horizontal="left" vertical="center"/>
    </xf>
    <xf numFmtId="4" fontId="7" fillId="7" borderId="0" xfId="0" applyNumberFormat="1" applyFont="1" applyFill="1" applyAlignment="1">
      <alignment horizontal="center" vertical="center" wrapText="1"/>
    </xf>
    <xf numFmtId="4" fontId="7" fillId="6" borderId="0" xfId="0" applyNumberFormat="1" applyFont="1" applyFill="1" applyAlignment="1">
      <alignment horizontal="center" vertical="center" wrapText="1"/>
    </xf>
    <xf numFmtId="0" fontId="1" fillId="5" borderId="0" xfId="0" applyFont="1" applyFill="1" applyAlignment="1">
      <alignment vertical="center"/>
    </xf>
    <xf numFmtId="0" fontId="4" fillId="3" borderId="0" xfId="0" applyFont="1" applyFill="1" applyAlignment="1">
      <alignment horizontal="left" vertical="center" wrapText="1" indent="2"/>
    </xf>
    <xf numFmtId="0" fontId="21" fillId="0" borderId="0" xfId="0" applyFont="1" applyAlignment="1">
      <alignment horizontal="center" vertical="center"/>
    </xf>
    <xf numFmtId="0" fontId="0" fillId="11" borderId="0" xfId="0" applyFill="1"/>
    <xf numFmtId="0" fontId="0" fillId="0" borderId="0" xfId="0" applyAlignment="1">
      <alignment wrapText="1"/>
    </xf>
    <xf numFmtId="0" fontId="23" fillId="0" borderId="0" xfId="0" applyFont="1"/>
    <xf numFmtId="0" fontId="23"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1" fillId="2" borderId="0" xfId="0" applyFont="1" applyFill="1" applyAlignment="1">
      <alignment horizontal="left" vertical="center" wrapText="1"/>
    </xf>
    <xf numFmtId="0" fontId="4" fillId="0" borderId="0" xfId="0" applyFont="1" applyAlignment="1">
      <alignment horizontal="left" vertical="center" wrapText="1"/>
    </xf>
    <xf numFmtId="164" fontId="4" fillId="3" borderId="0" xfId="0" applyNumberFormat="1" applyFont="1" applyFill="1" applyAlignment="1">
      <alignment horizontal="center" vertical="center" wrapText="1"/>
    </xf>
    <xf numFmtId="0" fontId="0" fillId="0" borderId="0" xfId="0" applyAlignment="1">
      <alignment horizontal="left" vertical="center" wrapText="1"/>
    </xf>
    <xf numFmtId="0" fontId="22" fillId="0" borderId="0" xfId="0" applyFont="1" applyAlignment="1">
      <alignment horizontal="left" vertical="center"/>
    </xf>
    <xf numFmtId="0" fontId="0" fillId="2" borderId="0" xfId="0" applyFill="1"/>
    <xf numFmtId="0" fontId="25" fillId="0" borderId="0" xfId="3" applyAlignment="1">
      <alignment wrapText="1"/>
    </xf>
    <xf numFmtId="0" fontId="0" fillId="12" borderId="0" xfId="0" applyFill="1"/>
    <xf numFmtId="0" fontId="0" fillId="12" borderId="0" xfId="0" applyFill="1" applyAlignment="1">
      <alignment horizontal="justify" vertical="center"/>
    </xf>
    <xf numFmtId="0" fontId="27" fillId="0" borderId="0" xfId="0" applyFont="1" applyAlignment="1">
      <alignment vertical="center" wrapText="1"/>
    </xf>
    <xf numFmtId="0" fontId="29" fillId="0" borderId="3" xfId="0" applyFont="1" applyBorder="1" applyAlignment="1">
      <alignment horizontal="right" vertical="center" wrapText="1" indent="1"/>
    </xf>
    <xf numFmtId="0" fontId="29" fillId="0" borderId="0" xfId="0" applyFont="1" applyAlignment="1">
      <alignment vertical="center" wrapText="1"/>
    </xf>
    <xf numFmtId="0" fontId="29" fillId="0" borderId="0" xfId="0" applyFont="1" applyAlignment="1">
      <alignment horizontal="right" vertical="center" wrapText="1" indent="1"/>
    </xf>
    <xf numFmtId="0" fontId="28" fillId="0" borderId="0" xfId="0" applyFont="1"/>
    <xf numFmtId="0" fontId="9" fillId="0" borderId="0" xfId="0" applyFont="1" applyAlignment="1">
      <alignment horizontal="left" vertical="center" indent="1"/>
    </xf>
    <xf numFmtId="0" fontId="9" fillId="0" borderId="0" xfId="0" applyFont="1" applyAlignment="1">
      <alignment horizontal="left" vertical="center" indent="2"/>
    </xf>
    <xf numFmtId="0" fontId="28" fillId="0" borderId="0" xfId="0" applyFont="1" applyAlignment="1">
      <alignment horizontal="right" vertical="center" indent="2"/>
    </xf>
    <xf numFmtId="0" fontId="31" fillId="0" borderId="0" xfId="0" applyFont="1" applyAlignment="1">
      <alignment vertical="center"/>
    </xf>
    <xf numFmtId="0" fontId="7" fillId="6" borderId="0" xfId="0" applyFont="1" applyFill="1" applyAlignment="1">
      <alignment horizontal="justify" vertical="center" wrapText="1"/>
    </xf>
    <xf numFmtId="0" fontId="32" fillId="0" borderId="0" xfId="0" applyFont="1" applyAlignment="1">
      <alignment horizontal="center" vertical="center"/>
    </xf>
    <xf numFmtId="0" fontId="32" fillId="0" borderId="0" xfId="0" applyFont="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Alignment="1">
      <alignment vertical="center"/>
    </xf>
    <xf numFmtId="0" fontId="1" fillId="13" borderId="0" xfId="0" applyFont="1" applyFill="1" applyAlignment="1">
      <alignment horizontal="center" vertical="center" wrapText="1"/>
    </xf>
    <xf numFmtId="0" fontId="7" fillId="14" borderId="0" xfId="0" applyFont="1" applyFill="1" applyAlignment="1">
      <alignment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1" fillId="13" borderId="0" xfId="0" applyFont="1" applyFill="1" applyAlignment="1">
      <alignment vertical="center" wrapText="1"/>
    </xf>
    <xf numFmtId="0" fontId="6" fillId="13" borderId="0" xfId="0" applyFont="1" applyFill="1" applyAlignment="1">
      <alignment horizontal="center" vertical="center" wrapText="1"/>
    </xf>
    <xf numFmtId="0" fontId="3" fillId="14" borderId="0" xfId="0" applyFont="1" applyFill="1" applyAlignment="1">
      <alignment horizontal="center" vertical="center" wrapText="1"/>
    </xf>
    <xf numFmtId="0" fontId="7" fillId="14" borderId="0" xfId="0" applyFont="1" applyFill="1" applyAlignment="1">
      <alignment horizontal="left" vertical="center" wrapText="1" indent="1"/>
    </xf>
    <xf numFmtId="2" fontId="7" fillId="14" borderId="0" xfId="0" applyNumberFormat="1" applyFont="1" applyFill="1" applyAlignment="1">
      <alignment horizontal="center" vertical="center" wrapText="1"/>
    </xf>
    <xf numFmtId="0" fontId="4" fillId="14" borderId="0" xfId="0" applyFont="1" applyFill="1" applyAlignment="1">
      <alignment vertical="center" wrapText="1"/>
    </xf>
    <xf numFmtId="3" fontId="4" fillId="14" borderId="0" xfId="0" applyNumberFormat="1" applyFont="1" applyFill="1" applyAlignment="1">
      <alignment horizontal="center" vertical="center" wrapText="1"/>
    </xf>
    <xf numFmtId="0" fontId="0" fillId="14" borderId="0" xfId="0" applyFill="1" applyAlignment="1">
      <alignment horizontal="center" vertical="center" wrapText="1"/>
    </xf>
    <xf numFmtId="0" fontId="4" fillId="14" borderId="0" xfId="0" applyFont="1" applyFill="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34"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6" fillId="0" borderId="0" xfId="0" applyFont="1" applyAlignment="1">
      <alignment horizontal="right" vertical="center"/>
    </xf>
    <xf numFmtId="0" fontId="35" fillId="0" borderId="0" xfId="3" applyFont="1" applyAlignment="1">
      <alignment vertical="center"/>
    </xf>
    <xf numFmtId="0" fontId="2" fillId="0" borderId="0" xfId="0" applyFont="1"/>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3" fontId="5" fillId="6" borderId="0" xfId="0" applyNumberFormat="1" applyFont="1" applyFill="1" applyAlignment="1">
      <alignment horizontal="center" vertical="center" wrapTex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36" fillId="0" borderId="0" xfId="0" applyFont="1" applyAlignment="1">
      <alignment horizontal="center" vertical="center"/>
    </xf>
    <xf numFmtId="0" fontId="36"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4" fillId="0" borderId="0" xfId="0" applyFont="1" applyAlignment="1">
      <alignment wrapText="1"/>
    </xf>
    <xf numFmtId="3" fontId="7" fillId="4" borderId="0" xfId="0" applyNumberFormat="1" applyFont="1" applyFill="1" applyAlignment="1">
      <alignment horizontal="center"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0" fontId="4" fillId="0" borderId="0" xfId="0" applyFont="1" applyAlignment="1">
      <alignment horizontal="left" wrapText="1" inden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22" fillId="0" borderId="0" xfId="0" applyFont="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0" fillId="0" borderId="0" xfId="0" quotePrefix="1"/>
    <xf numFmtId="3" fontId="7" fillId="0" borderId="0" xfId="0" applyNumberFormat="1" applyFont="1" applyAlignment="1">
      <alignment vertical="center" wrapText="1"/>
    </xf>
    <xf numFmtId="4" fontId="37" fillId="2" borderId="0" xfId="0" applyNumberFormat="1" applyFont="1" applyFill="1" applyAlignment="1">
      <alignment horizontal="right" vertical="center" wrapText="1"/>
    </xf>
    <xf numFmtId="0" fontId="0" fillId="0" borderId="0" xfId="0" applyAlignment="1">
      <alignment horizontal="left" wrapTex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wrapText="1"/>
    </xf>
    <xf numFmtId="0" fontId="7" fillId="17" borderId="0" xfId="0" applyFont="1" applyFill="1" applyAlignment="1">
      <alignment horizontal="center" vertical="center" wrapText="1"/>
    </xf>
    <xf numFmtId="0" fontId="38" fillId="8" borderId="0" xfId="0" applyFont="1" applyFill="1" applyAlignment="1">
      <alignment horizontal="center"/>
    </xf>
    <xf numFmtId="0" fontId="0" fillId="8" borderId="0" xfId="0" applyFill="1" applyAlignment="1">
      <alignment horizontal="center"/>
    </xf>
    <xf numFmtId="0" fontId="0" fillId="18" borderId="0" xfId="0" applyFill="1" applyAlignment="1">
      <alignment horizontal="center"/>
    </xf>
    <xf numFmtId="43" fontId="0" fillId="0" borderId="0" xfId="1" applyFont="1"/>
    <xf numFmtId="43" fontId="0" fillId="0" borderId="0" xfId="1" applyFont="1" applyBorder="1"/>
    <xf numFmtId="43" fontId="0" fillId="0" borderId="0" xfId="1" applyFont="1" applyFill="1" applyBorder="1" applyAlignment="1">
      <alignment horizontal="center"/>
    </xf>
    <xf numFmtId="0" fontId="0" fillId="9" borderId="0" xfId="0" applyFill="1" applyAlignment="1">
      <alignment vertical="center"/>
    </xf>
    <xf numFmtId="43" fontId="2" fillId="18" borderId="0" xfId="1" applyFont="1" applyFill="1" applyBorder="1" applyAlignment="1">
      <alignment horizontal="center"/>
    </xf>
    <xf numFmtId="0" fontId="2" fillId="7" borderId="0" xfId="0" applyFont="1" applyFill="1"/>
    <xf numFmtId="43" fontId="2" fillId="7" borderId="0" xfId="1" applyFont="1" applyFill="1" applyBorder="1" applyAlignment="1">
      <alignment horizontal="center"/>
    </xf>
    <xf numFmtId="0" fontId="2" fillId="8" borderId="0" xfId="0" applyFont="1" applyFill="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Alignment="1">
      <alignment horizontal="left" vertical="center" wrapText="1"/>
    </xf>
    <xf numFmtId="0" fontId="0" fillId="7" borderId="0" xfId="0" applyFill="1"/>
    <xf numFmtId="0" fontId="3" fillId="0" borderId="0" xfId="0" applyFont="1"/>
    <xf numFmtId="0" fontId="3" fillId="0" borderId="0" xfId="0" applyFont="1" applyAlignment="1">
      <alignment vertical="center"/>
    </xf>
    <xf numFmtId="4" fontId="0" fillId="0" borderId="0" xfId="0" applyNumberFormat="1" applyAlignment="1">
      <alignment vertical="center"/>
    </xf>
    <xf numFmtId="0" fontId="2" fillId="0" borderId="0" xfId="0" applyFont="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ill="1" applyAlignment="1">
      <alignment horizontal="center"/>
    </xf>
    <xf numFmtId="0" fontId="2" fillId="3" borderId="0" xfId="0" applyFont="1" applyFill="1" applyAlignment="1">
      <alignment vertical="center" wrapText="1"/>
    </xf>
    <xf numFmtId="3" fontId="2" fillId="3" borderId="0" xfId="0" applyNumberFormat="1" applyFont="1" applyFill="1" applyAlignment="1">
      <alignment horizontal="center" vertical="center" wrapText="1"/>
    </xf>
    <xf numFmtId="3" fontId="3" fillId="0" borderId="0" xfId="0" applyNumberFormat="1" applyFont="1" applyAlignment="1">
      <alignment horizontal="center" vertical="center" wrapText="1"/>
    </xf>
    <xf numFmtId="0" fontId="0" fillId="13" borderId="0" xfId="0" applyFill="1"/>
    <xf numFmtId="0" fontId="2" fillId="0" borderId="0" xfId="0" applyFont="1" applyAlignment="1">
      <alignment vertical="center" wrapText="1"/>
    </xf>
    <xf numFmtId="0" fontId="6" fillId="2" borderId="1" xfId="0" applyFont="1" applyFill="1" applyBorder="1" applyAlignment="1">
      <alignment vertical="center" wrapText="1"/>
    </xf>
    <xf numFmtId="0" fontId="6" fillId="2" borderId="2" xfId="0" applyFont="1" applyFill="1" applyBorder="1" applyAlignment="1">
      <alignment horizontal="center" vertical="center" wrapText="1"/>
    </xf>
    <xf numFmtId="10" fontId="0" fillId="0" borderId="0" xfId="2" applyNumberFormat="1" applyFont="1" applyBorder="1" applyAlignment="1">
      <alignment horizontal="right" vertical="center"/>
    </xf>
    <xf numFmtId="0" fontId="39" fillId="2" borderId="0" xfId="0" applyFont="1" applyFill="1" applyAlignment="1">
      <alignment horizontal="center" vertical="center" wrapText="1"/>
    </xf>
    <xf numFmtId="0" fontId="40" fillId="0" borderId="0" xfId="0" applyFont="1" applyAlignment="1">
      <alignment vertical="center" wrapText="1"/>
    </xf>
    <xf numFmtId="0" fontId="42" fillId="3" borderId="0" xfId="0" applyFont="1" applyFill="1" applyAlignment="1">
      <alignment vertical="center" wrapText="1"/>
    </xf>
    <xf numFmtId="0" fontId="40" fillId="3" borderId="0" xfId="0" applyFont="1" applyFill="1" applyAlignment="1">
      <alignment vertical="center" wrapText="1"/>
    </xf>
    <xf numFmtId="0" fontId="42" fillId="0" borderId="0" xfId="0" applyFont="1" applyAlignment="1">
      <alignment vertical="center" wrapText="1"/>
    </xf>
    <xf numFmtId="0" fontId="2" fillId="3" borderId="0" xfId="0" applyFont="1" applyFill="1" applyAlignment="1">
      <alignment vertical="center"/>
    </xf>
    <xf numFmtId="0" fontId="0" fillId="3" borderId="0" xfId="0" applyFill="1"/>
    <xf numFmtId="0" fontId="3" fillId="3" borderId="0" xfId="0" applyFont="1" applyFill="1" applyAlignment="1">
      <alignment vertical="center" wrapText="1"/>
    </xf>
    <xf numFmtId="3" fontId="3" fillId="3" borderId="0" xfId="0" applyNumberFormat="1" applyFont="1" applyFill="1" applyAlignment="1">
      <alignment horizontal="right" vertical="center" wrapText="1"/>
    </xf>
    <xf numFmtId="0" fontId="0" fillId="3" borderId="0" xfId="0" applyFill="1" applyAlignment="1">
      <alignment vertical="center"/>
    </xf>
    <xf numFmtId="0" fontId="5" fillId="3" borderId="0" xfId="0" applyFont="1" applyFill="1" applyAlignment="1">
      <alignment vertical="center" wrapText="1"/>
    </xf>
    <xf numFmtId="4" fontId="3" fillId="3" borderId="0" xfId="0" applyNumberFormat="1" applyFont="1" applyFill="1" applyAlignment="1">
      <alignment horizontal="right" vertical="center" wrapText="1"/>
    </xf>
    <xf numFmtId="165" fontId="7" fillId="6" borderId="0" xfId="0" applyNumberFormat="1" applyFont="1" applyFill="1" applyAlignment="1">
      <alignment horizontal="center" vertical="center" wrapText="1"/>
    </xf>
    <xf numFmtId="165" fontId="7" fillId="7" borderId="0" xfId="0" applyNumberFormat="1" applyFont="1" applyFill="1" applyAlignment="1">
      <alignment horizontal="center" vertical="center" wrapText="1"/>
    </xf>
    <xf numFmtId="165" fontId="7" fillId="16" borderId="0" xfId="0" applyNumberFormat="1" applyFont="1" applyFill="1" applyAlignment="1">
      <alignment horizontal="center" vertical="center" wrapText="1"/>
    </xf>
    <xf numFmtId="1" fontId="7" fillId="6" borderId="0" xfId="0" applyNumberFormat="1"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3" fontId="7" fillId="6" borderId="0" xfId="0" quotePrefix="1" applyNumberFormat="1" applyFont="1" applyFill="1" applyAlignment="1">
      <alignment horizontal="center" vertical="center" wrapText="1"/>
    </xf>
    <xf numFmtId="0" fontId="44" fillId="0" borderId="0" xfId="0" applyFont="1" applyAlignment="1">
      <alignment horizontal="center"/>
    </xf>
    <xf numFmtId="167" fontId="7" fillId="0" borderId="0" xfId="2" applyNumberFormat="1" applyFont="1" applyAlignment="1">
      <alignment horizontal="center" vertical="center"/>
    </xf>
    <xf numFmtId="164" fontId="7" fillId="6" borderId="0" xfId="0" applyNumberFormat="1" applyFont="1" applyFill="1" applyAlignment="1">
      <alignment horizontal="center" vertical="center" wrapText="1"/>
    </xf>
    <xf numFmtId="164" fontId="7" fillId="7" borderId="0" xfId="0" applyNumberFormat="1" applyFont="1" applyFill="1" applyAlignment="1">
      <alignment horizontal="center" vertical="center" wrapText="1"/>
    </xf>
    <xf numFmtId="0" fontId="45" fillId="0" borderId="0" xfId="0" applyFont="1"/>
    <xf numFmtId="9" fontId="45" fillId="0" borderId="0" xfId="2" applyFont="1" applyAlignment="1"/>
    <xf numFmtId="9" fontId="45" fillId="0" borderId="0" xfId="2" applyFont="1" applyAlignment="1">
      <alignment wrapText="1"/>
    </xf>
    <xf numFmtId="2" fontId="7" fillId="7" borderId="0" xfId="0" applyNumberFormat="1" applyFont="1" applyFill="1" applyAlignment="1">
      <alignment horizontal="center" vertical="center" wrapText="1"/>
    </xf>
    <xf numFmtId="2" fontId="7" fillId="6" borderId="0" xfId="0" applyNumberFormat="1" applyFont="1" applyFill="1" applyAlignment="1">
      <alignment horizontal="center" vertical="center" wrapText="1"/>
    </xf>
    <xf numFmtId="2" fontId="7" fillId="16" borderId="0" xfId="0" applyNumberFormat="1" applyFont="1" applyFill="1" applyAlignment="1">
      <alignment horizontal="center" vertical="center" wrapText="1"/>
    </xf>
    <xf numFmtId="43" fontId="0" fillId="0" borderId="0" xfId="1" applyFont="1" applyBorder="1" applyAlignment="1">
      <alignment horizontal="right"/>
    </xf>
    <xf numFmtId="3" fontId="7" fillId="17" borderId="0" xfId="0" applyNumberFormat="1" applyFont="1" applyFill="1" applyAlignment="1">
      <alignment horizontal="center" vertical="center" wrapText="1"/>
    </xf>
    <xf numFmtId="2" fontId="3" fillId="0" borderId="0" xfId="0" applyNumberFormat="1" applyFont="1" applyAlignment="1">
      <alignment vertical="center"/>
    </xf>
    <xf numFmtId="2" fontId="0" fillId="0" borderId="0" xfId="0" applyNumberFormat="1" applyAlignment="1">
      <alignment vertical="center"/>
    </xf>
    <xf numFmtId="3" fontId="46" fillId="0" borderId="0" xfId="0" applyNumberFormat="1" applyFont="1" applyAlignment="1">
      <alignment horizontal="center" vertical="center"/>
    </xf>
    <xf numFmtId="3" fontId="46" fillId="3" borderId="0" xfId="0" applyNumberFormat="1" applyFont="1" applyFill="1" applyAlignment="1">
      <alignment horizontal="center" vertical="center"/>
    </xf>
    <xf numFmtId="0" fontId="46" fillId="0" borderId="0" xfId="0" applyFont="1" applyAlignment="1">
      <alignment horizontal="center" vertical="center"/>
    </xf>
    <xf numFmtId="0" fontId="46" fillId="3" borderId="0" xfId="0" applyFont="1" applyFill="1" applyAlignment="1">
      <alignment horizontal="center"/>
    </xf>
    <xf numFmtId="9" fontId="46" fillId="0" borderId="0" xfId="0" applyNumberFormat="1" applyFont="1" applyAlignment="1">
      <alignment horizontal="center" vertical="center"/>
    </xf>
    <xf numFmtId="9" fontId="7" fillId="0" borderId="0" xfId="2" applyFont="1"/>
    <xf numFmtId="0" fontId="0" fillId="0" borderId="0" xfId="0" applyAlignment="1">
      <alignment horizontal="left" vertical="center"/>
    </xf>
    <xf numFmtId="4" fontId="0" fillId="0" borderId="0" xfId="0" applyNumberFormat="1"/>
    <xf numFmtId="167" fontId="0" fillId="0" borderId="0" xfId="2" applyNumberFormat="1" applyFont="1"/>
    <xf numFmtId="0" fontId="0" fillId="0" borderId="0" xfId="0" applyAlignment="1">
      <alignment horizontal="right"/>
    </xf>
    <xf numFmtId="0" fontId="44" fillId="0" borderId="0" xfId="0" applyFont="1" applyAlignment="1">
      <alignment horizontal="left" vertical="center" wrapText="1"/>
    </xf>
    <xf numFmtId="167" fontId="3" fillId="0" borderId="0" xfId="0" applyNumberFormat="1" applyFont="1" applyAlignment="1">
      <alignment horizontal="right" vertical="center" wrapText="1"/>
    </xf>
    <xf numFmtId="2" fontId="3" fillId="0" borderId="0" xfId="0" applyNumberFormat="1" applyFont="1" applyAlignment="1">
      <alignment horizontal="right" vertical="center" wrapText="1"/>
    </xf>
    <xf numFmtId="164" fontId="3" fillId="0" borderId="0" xfId="0" applyNumberFormat="1" applyFont="1" applyAlignment="1">
      <alignment horizontal="right" vertical="center" wrapText="1"/>
    </xf>
    <xf numFmtId="4" fontId="7" fillId="3" borderId="0" xfId="0" applyNumberFormat="1" applyFont="1" applyFill="1" applyAlignment="1">
      <alignment horizontal="center" vertical="center" wrapText="1"/>
    </xf>
    <xf numFmtId="3" fontId="46" fillId="3" borderId="0" xfId="0" applyNumberFormat="1" applyFont="1" applyFill="1" applyAlignment="1">
      <alignment horizontal="center" vertical="center" wrapText="1"/>
    </xf>
    <xf numFmtId="0" fontId="4" fillId="3" borderId="0" xfId="0" applyFont="1" applyFill="1" applyAlignment="1">
      <alignment horizontal="left" vertical="center" wrapText="1"/>
    </xf>
    <xf numFmtId="2" fontId="7" fillId="0" borderId="0" xfId="0" applyNumberFormat="1" applyFont="1" applyAlignment="1">
      <alignment horizontal="center" vertical="center"/>
    </xf>
    <xf numFmtId="1" fontId="7" fillId="16" borderId="0" xfId="0" applyNumberFormat="1" applyFont="1" applyFill="1" applyAlignment="1">
      <alignment horizontal="center" vertical="center" wrapText="1"/>
    </xf>
    <xf numFmtId="4" fontId="0" fillId="0" borderId="0" xfId="0" applyNumberFormat="1" applyAlignment="1">
      <alignment horizontal="center" vertical="center" wrapText="1"/>
    </xf>
    <xf numFmtId="3" fontId="4" fillId="0" borderId="0" xfId="0" applyNumberFormat="1" applyFont="1" applyAlignment="1">
      <alignment vertical="center" wrapText="1"/>
    </xf>
    <xf numFmtId="0" fontId="18" fillId="0" borderId="0" xfId="0" applyFont="1" applyAlignment="1">
      <alignment horizontal="left" wrapText="1" indent="1"/>
    </xf>
    <xf numFmtId="0" fontId="7" fillId="0" borderId="0" xfId="0" applyFont="1" applyAlignment="1">
      <alignment horizontal="left" wrapText="1" indent="1"/>
    </xf>
    <xf numFmtId="4" fontId="4" fillId="3" borderId="0" xfId="0" applyNumberFormat="1" applyFont="1" applyFill="1" applyAlignment="1">
      <alignment horizontal="center" vertical="center" wrapText="1"/>
    </xf>
    <xf numFmtId="4" fontId="37" fillId="10" borderId="0" xfId="0" applyNumberFormat="1" applyFont="1" applyFill="1" applyAlignment="1">
      <alignment horizontal="center" vertical="center" wrapText="1"/>
    </xf>
    <xf numFmtId="4" fontId="37" fillId="2" borderId="0" xfId="0" applyNumberFormat="1" applyFont="1" applyFill="1" applyAlignment="1">
      <alignment horizontal="center" vertical="center" wrapText="1"/>
    </xf>
    <xf numFmtId="0" fontId="6" fillId="2" borderId="5" xfId="0" applyFont="1" applyFill="1" applyBorder="1" applyAlignment="1">
      <alignment horizontal="center" vertical="center" wrapText="1"/>
    </xf>
    <xf numFmtId="2" fontId="0" fillId="3" borderId="0" xfId="0" applyNumberFormat="1" applyFill="1"/>
    <xf numFmtId="2" fontId="3" fillId="3" borderId="0" xfId="0" applyNumberFormat="1" applyFont="1" applyFill="1" applyAlignment="1">
      <alignment horizontal="right" vertical="center" wrapText="1"/>
    </xf>
    <xf numFmtId="0" fontId="27" fillId="0" borderId="0" xfId="0" applyFont="1" applyAlignment="1">
      <alignment horizontal="left" vertical="center" wrapText="1" indent="1"/>
    </xf>
    <xf numFmtId="0" fontId="27" fillId="0" borderId="4" xfId="0" applyFont="1" applyBorder="1" applyAlignment="1">
      <alignment horizontal="left" vertical="center" wrapText="1" indent="1"/>
    </xf>
    <xf numFmtId="0" fontId="0" fillId="0" borderId="0" xfId="0" applyAlignment="1">
      <alignment horizontal="left" vertical="top" wrapText="1" indent="1"/>
    </xf>
    <xf numFmtId="0" fontId="0" fillId="0" borderId="0" xfId="0" applyAlignment="1">
      <alignment horizontal="left" vertical="center" wrapText="1"/>
    </xf>
    <xf numFmtId="0" fontId="1" fillId="13" borderId="0" xfId="0" applyFont="1" applyFill="1" applyAlignment="1">
      <alignment horizontal="left" vertical="center" wrapText="1"/>
    </xf>
    <xf numFmtId="0" fontId="6" fillId="2" borderId="0" xfId="0" applyFont="1" applyFill="1" applyAlignment="1">
      <alignment horizontal="left" vertical="center" wrapText="1"/>
    </xf>
    <xf numFmtId="0" fontId="1" fillId="5" borderId="0" xfId="0" applyFont="1" applyFill="1" applyAlignment="1">
      <alignment horizontal="left" vertical="center" wrapText="1"/>
    </xf>
    <xf numFmtId="0" fontId="7" fillId="0" borderId="0" xfId="0" applyFont="1" applyAlignment="1">
      <alignment horizontal="left" vertical="center" wrapText="1"/>
    </xf>
    <xf numFmtId="0" fontId="1" fillId="2" borderId="0" xfId="0" applyFont="1" applyFill="1" applyAlignment="1">
      <alignment horizontal="left" vertical="center" wrapText="1"/>
    </xf>
    <xf numFmtId="4" fontId="7" fillId="0" borderId="0" xfId="0" applyNumberFormat="1" applyFont="1" applyAlignment="1">
      <alignment horizontal="center" vertical="center" wrapText="1"/>
    </xf>
    <xf numFmtId="4" fontId="7" fillId="3" borderId="0" xfId="0" applyNumberFormat="1" applyFont="1" applyFill="1" applyAlignment="1">
      <alignment horizontal="center" vertical="center" wrapText="1"/>
    </xf>
    <xf numFmtId="0" fontId="0" fillId="0" borderId="0" xfId="0" applyAlignment="1">
      <alignment horizontal="center" vertical="center"/>
    </xf>
    <xf numFmtId="0" fontId="37" fillId="2" borderId="0" xfId="0" applyFont="1" applyFill="1" applyAlignment="1">
      <alignment horizontal="left" vertical="center" wrapText="1"/>
    </xf>
    <xf numFmtId="0" fontId="37" fillId="10" borderId="0" xfId="0" applyFont="1" applyFill="1" applyAlignment="1">
      <alignment horizontal="left" vertical="center" wrapText="1"/>
    </xf>
    <xf numFmtId="0" fontId="4" fillId="8" borderId="0" xfId="0" applyFont="1" applyFill="1" applyAlignment="1">
      <alignment vertical="center" wrapText="1"/>
    </xf>
    <xf numFmtId="0" fontId="7" fillId="14" borderId="0" xfId="0" applyFont="1" applyFill="1" applyAlignment="1">
      <alignment horizontal="center" vertical="center" wrapText="1"/>
    </xf>
    <xf numFmtId="0" fontId="2" fillId="5" borderId="0" xfId="0" applyFont="1" applyFill="1" applyAlignment="1">
      <alignment horizontal="left" vertical="center" wrapText="1"/>
    </xf>
    <xf numFmtId="0" fontId="1" fillId="5" borderId="0" xfId="0" applyFont="1" applyFill="1" applyAlignment="1">
      <alignment horizontal="left" vertical="top" wrapText="1"/>
    </xf>
    <xf numFmtId="0" fontId="4" fillId="18" borderId="0" xfId="0" applyFont="1" applyFill="1" applyAlignment="1">
      <alignment vertical="center" wrapText="1"/>
    </xf>
    <xf numFmtId="0" fontId="4" fillId="15" borderId="0" xfId="0" applyFont="1" applyFill="1" applyAlignment="1">
      <alignment vertical="center" wrapText="1"/>
    </xf>
    <xf numFmtId="0" fontId="0" fillId="3" borderId="0" xfId="0" applyFill="1" applyAlignment="1">
      <alignment horizontal="left" vertical="center" wrapText="1"/>
    </xf>
    <xf numFmtId="0" fontId="7" fillId="7" borderId="0" xfId="0" applyFont="1" applyFill="1" applyAlignment="1">
      <alignment horizontal="center" vertical="center" wrapText="1"/>
    </xf>
    <xf numFmtId="0" fontId="4" fillId="10" borderId="0" xfId="0" applyFont="1" applyFill="1" applyAlignment="1">
      <alignment horizontal="left" vertical="center" wrapText="1"/>
    </xf>
    <xf numFmtId="0" fontId="7" fillId="0" borderId="0" xfId="0" applyFont="1" applyAlignment="1">
      <alignment horizontal="left" vertical="top" wrapText="1"/>
    </xf>
    <xf numFmtId="0" fontId="8" fillId="8" borderId="0" xfId="0" applyFont="1" applyFill="1" applyAlignment="1">
      <alignment vertical="center" wrapText="1"/>
    </xf>
    <xf numFmtId="0" fontId="6" fillId="5" borderId="0" xfId="0" applyFont="1" applyFill="1" applyAlignment="1">
      <alignment horizontal="left" vertical="center" wrapText="1"/>
    </xf>
    <xf numFmtId="0" fontId="42" fillId="3" borderId="0" xfId="0" applyFont="1" applyFill="1" applyAlignment="1">
      <alignment vertical="center" wrapText="1"/>
    </xf>
    <xf numFmtId="0" fontId="40" fillId="3" borderId="0" xfId="0" applyFont="1" applyFill="1" applyAlignment="1">
      <alignment vertical="center" wrapText="1"/>
    </xf>
    <xf numFmtId="0" fontId="0" fillId="0" borderId="0" xfId="0" applyAlignment="1">
      <alignment horizontal="left" vertical="center"/>
    </xf>
    <xf numFmtId="0" fontId="42" fillId="0" borderId="0" xfId="0" applyFont="1" applyAlignment="1">
      <alignment vertical="center" wrapText="1"/>
    </xf>
    <xf numFmtId="0" fontId="40" fillId="0" borderId="0" xfId="0" applyFont="1" applyAlignment="1">
      <alignment vertical="center" wrapText="1"/>
    </xf>
  </cellXfs>
  <cellStyles count="6">
    <cellStyle name="Hiperlink" xfId="3" builtinId="8"/>
    <cellStyle name="Normal" xfId="0" builtinId="0"/>
    <cellStyle name="Porcentagem" xfId="2" builtinId="5"/>
    <cellStyle name="Vírgula" xfId="1" builtinId="3"/>
    <cellStyle name="Vírgula 2" xfId="5" xr:uid="{00000000-0005-0000-0000-000004000000}"/>
    <cellStyle name="Vírgula 2 2" xfId="4" xr:uid="{00000000-0005-0000-0000-000005000000}"/>
  </cellStyles>
  <dxfs count="0"/>
  <tableStyles count="0" defaultTableStyle="TableStyleMedium2" defaultPivotStyle="PivotStyleLight16"/>
  <colors>
    <mruColors>
      <color rgb="FF5BC4BF"/>
      <color rgb="FFDBF0ED"/>
      <color rgb="FFF39C00"/>
      <color rgb="FFDCE4F4"/>
      <color rgb="FFBFD0EB"/>
      <color rgb="FF729FD4"/>
      <color rgb="FFF8CBA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pt-BR" sz="1400" b="1" i="0" u="none" strike="noStrike" kern="1200" spc="0" baseline="0">
              <a:solidFill>
                <a:srgbClr val="F39C00"/>
              </a:solidFill>
              <a:latin typeface="+mn-lt"/>
              <a:ea typeface="+mn-ea"/>
              <a:cs typeface="+mn-cs"/>
            </a:defRPr>
          </a:pPr>
          <a:endParaRPr lang="pt-BR"/>
        </a:p>
      </c:txPr>
    </c:title>
    <c:autoTitleDeleted val="0"/>
    <c:plotArea>
      <c:layout>
        <c:manualLayout>
          <c:layoutTarget val="inner"/>
          <c:xMode val="edge"/>
          <c:yMode val="edge"/>
          <c:x val="6.1003714882311849E-2"/>
          <c:y val="0.22373322035282978"/>
          <c:w val="0.9091058863844762"/>
          <c:h val="0.63633086315141507"/>
        </c:manualLayout>
      </c:layout>
      <c:lineChart>
        <c:grouping val="standard"/>
        <c:varyColors val="0"/>
        <c:ser>
          <c:idx val="0"/>
          <c:order val="0"/>
          <c:tx>
            <c:strRef>
              <c:f>'12. Dashboard Trimestral'!$A$17</c:f>
              <c:strCache>
                <c:ptCount val="1"/>
                <c:pt idx="0">
                  <c:v>Taxa de frequência de acidentes</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Trimestral'!$B$17:$P$17</c:f>
              <c:numCache>
                <c:formatCode>#,##0.00</c:formatCode>
                <c:ptCount val="15"/>
                <c:pt idx="0">
                  <c:v>3.99</c:v>
                </c:pt>
                <c:pt idx="1">
                  <c:v>3.93</c:v>
                </c:pt>
                <c:pt idx="2">
                  <c:v>2.69</c:v>
                </c:pt>
                <c:pt idx="3">
                  <c:v>2.42</c:v>
                </c:pt>
                <c:pt idx="4">
                  <c:v>2.83</c:v>
                </c:pt>
                <c:pt idx="5">
                  <c:v>1.03</c:v>
                </c:pt>
                <c:pt idx="6">
                  <c:v>2.48</c:v>
                </c:pt>
                <c:pt idx="7">
                  <c:v>2.46</c:v>
                </c:pt>
                <c:pt idx="8">
                  <c:v>3.95</c:v>
                </c:pt>
                <c:pt idx="9">
                  <c:v>2.3199999999999998</c:v>
                </c:pt>
                <c:pt idx="10">
                  <c:v>2.15</c:v>
                </c:pt>
                <c:pt idx="11">
                  <c:v>2.5299999999999998</c:v>
                </c:pt>
                <c:pt idx="12">
                  <c:v>2.17</c:v>
                </c:pt>
                <c:pt idx="13">
                  <c:v>1.41</c:v>
                </c:pt>
                <c:pt idx="14">
                  <c:v>1.72</c:v>
                </c:pt>
              </c:numCache>
            </c:numRef>
          </c:val>
          <c:smooth val="0"/>
          <c:extLst>
            <c:ext xmlns:c16="http://schemas.microsoft.com/office/drawing/2014/chart" uri="{C3380CC4-5D6E-409C-BE32-E72D297353CC}">
              <c16:uniqueId val="{00000000-9DF2-4F07-81BF-663AA5CA57C4}"/>
            </c:ext>
          </c:extLst>
        </c:ser>
        <c:dLbls>
          <c:showLegendKey val="0"/>
          <c:showVal val="0"/>
          <c:showCatName val="0"/>
          <c:showSerName val="0"/>
          <c:showPercent val="0"/>
          <c:showBubbleSize val="0"/>
        </c:dLbls>
        <c:smooth val="0"/>
        <c:axId val="530761336"/>
        <c:axId val="615515336"/>
      </c:lineChart>
      <c:catAx>
        <c:axId val="53076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5336"/>
        <c:crosses val="autoZero"/>
        <c:auto val="1"/>
        <c:lblAlgn val="ctr"/>
        <c:lblOffset val="100"/>
        <c:noMultiLvlLbl val="0"/>
      </c:catAx>
      <c:valAx>
        <c:axId val="6155153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0761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Trimestral'!$A$14</c:f>
              <c:strCache>
                <c:ptCount val="1"/>
                <c:pt idx="0">
                  <c:v>Média de horas de treinamento por empregado</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Trimestral'!$B$14:$P$14</c:f>
              <c:numCache>
                <c:formatCode>#,##0.0</c:formatCode>
                <c:ptCount val="15"/>
                <c:pt idx="0">
                  <c:v>7.3</c:v>
                </c:pt>
                <c:pt idx="1">
                  <c:v>7.4</c:v>
                </c:pt>
                <c:pt idx="2">
                  <c:v>7.4</c:v>
                </c:pt>
                <c:pt idx="3">
                  <c:v>14.6</c:v>
                </c:pt>
                <c:pt idx="4">
                  <c:v>14.7</c:v>
                </c:pt>
                <c:pt idx="5">
                  <c:v>11.8</c:v>
                </c:pt>
                <c:pt idx="6">
                  <c:v>12.9</c:v>
                </c:pt>
                <c:pt idx="7">
                  <c:v>11.6</c:v>
                </c:pt>
                <c:pt idx="8">
                  <c:v>4.5</c:v>
                </c:pt>
                <c:pt idx="9">
                  <c:v>4.5999999999999996</c:v>
                </c:pt>
                <c:pt idx="10">
                  <c:v>5.7</c:v>
                </c:pt>
                <c:pt idx="11">
                  <c:v>6.3</c:v>
                </c:pt>
                <c:pt idx="12">
                  <c:v>5.3</c:v>
                </c:pt>
                <c:pt idx="13">
                  <c:v>4.5</c:v>
                </c:pt>
                <c:pt idx="14">
                  <c:v>5.3</c:v>
                </c:pt>
              </c:numCache>
            </c:numRef>
          </c:val>
          <c:smooth val="0"/>
          <c:extLst>
            <c:ext xmlns:c16="http://schemas.microsoft.com/office/drawing/2014/chart" uri="{C3380CC4-5D6E-409C-BE32-E72D297353CC}">
              <c16:uniqueId val="{00000000-F840-4DB3-9BFE-5C8A52AE5E7A}"/>
            </c:ext>
          </c:extLst>
        </c:ser>
        <c:dLbls>
          <c:showLegendKey val="0"/>
          <c:showVal val="0"/>
          <c:showCatName val="0"/>
          <c:showSerName val="0"/>
          <c:showPercent val="0"/>
          <c:showBubbleSize val="0"/>
        </c:dLbls>
        <c:smooth val="0"/>
        <c:axId val="615927688"/>
        <c:axId val="615930040"/>
      </c:lineChart>
      <c:catAx>
        <c:axId val="61592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930040"/>
        <c:crosses val="autoZero"/>
        <c:auto val="1"/>
        <c:lblAlgn val="ctr"/>
        <c:lblOffset val="100"/>
        <c:noMultiLvlLbl val="0"/>
      </c:catAx>
      <c:valAx>
        <c:axId val="615930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927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Trimestral'!$A$26</c:f>
              <c:strCache>
                <c:ptCount val="1"/>
                <c:pt idx="0">
                  <c:v>Investimento em P&amp;D (R$ MM)</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Trimestral'!$B$26:$P$26</c:f>
              <c:numCache>
                <c:formatCode>0.00</c:formatCode>
                <c:ptCount val="15"/>
                <c:pt idx="0">
                  <c:v>7.3135189584863998</c:v>
                </c:pt>
                <c:pt idx="1">
                  <c:v>6.0441812239782697</c:v>
                </c:pt>
                <c:pt idx="2">
                  <c:v>7.1729546064426799</c:v>
                </c:pt>
                <c:pt idx="3">
                  <c:v>8.5966595981027094</c:v>
                </c:pt>
                <c:pt idx="4">
                  <c:v>5.4511896499999999</c:v>
                </c:pt>
                <c:pt idx="5">
                  <c:v>5.8443598699999999</c:v>
                </c:pt>
                <c:pt idx="6">
                  <c:v>4.1943583499999999</c:v>
                </c:pt>
                <c:pt idx="7">
                  <c:v>6.4213722400000002</c:v>
                </c:pt>
                <c:pt idx="8">
                  <c:v>5.9626251000000003</c:v>
                </c:pt>
                <c:pt idx="9">
                  <c:v>6.7443669599999998</c:v>
                </c:pt>
                <c:pt idx="10">
                  <c:v>5.6364281600000004</c:v>
                </c:pt>
                <c:pt idx="11">
                  <c:v>4.8695105999999999</c:v>
                </c:pt>
                <c:pt idx="12">
                  <c:v>4.8600000000000003</c:v>
                </c:pt>
                <c:pt idx="13">
                  <c:v>7.2253909199999997</c:v>
                </c:pt>
                <c:pt idx="14">
                  <c:v>1.8957799200000001</c:v>
                </c:pt>
              </c:numCache>
            </c:numRef>
          </c:val>
          <c:smooth val="0"/>
          <c:extLst>
            <c:ext xmlns:c16="http://schemas.microsoft.com/office/drawing/2014/chart" uri="{C3380CC4-5D6E-409C-BE32-E72D297353CC}">
              <c16:uniqueId val="{00000000-1B22-4FAC-8F48-1E4681F1860E}"/>
            </c:ext>
          </c:extLst>
        </c:ser>
        <c:dLbls>
          <c:showLegendKey val="0"/>
          <c:showVal val="0"/>
          <c:showCatName val="0"/>
          <c:showSerName val="0"/>
          <c:showPercent val="0"/>
          <c:showBubbleSize val="0"/>
        </c:dLbls>
        <c:smooth val="0"/>
        <c:axId val="532441008"/>
        <c:axId val="532439832"/>
      </c:lineChart>
      <c:catAx>
        <c:axId val="53244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439832"/>
        <c:crosses val="autoZero"/>
        <c:auto val="1"/>
        <c:lblAlgn val="ctr"/>
        <c:lblOffset val="100"/>
        <c:noMultiLvlLbl val="0"/>
      </c:catAx>
      <c:valAx>
        <c:axId val="5324398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44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Trimestral'!$A$18</c:f>
              <c:strCache>
                <c:ptCount val="1"/>
                <c:pt idx="0">
                  <c:v>Taxa de gravidade de acidentes</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Trimestral'!$B$18:$P$18</c:f>
              <c:numCache>
                <c:formatCode>#,##0</c:formatCode>
                <c:ptCount val="15"/>
                <c:pt idx="0">
                  <c:v>84</c:v>
                </c:pt>
                <c:pt idx="1">
                  <c:v>158</c:v>
                </c:pt>
                <c:pt idx="2">
                  <c:v>160</c:v>
                </c:pt>
                <c:pt idx="3">
                  <c:v>117</c:v>
                </c:pt>
                <c:pt idx="4">
                  <c:v>55</c:v>
                </c:pt>
                <c:pt idx="5">
                  <c:v>66</c:v>
                </c:pt>
                <c:pt idx="6">
                  <c:v>79</c:v>
                </c:pt>
                <c:pt idx="7">
                  <c:v>100</c:v>
                </c:pt>
                <c:pt idx="8">
                  <c:v>899</c:v>
                </c:pt>
                <c:pt idx="9">
                  <c:v>75</c:v>
                </c:pt>
                <c:pt idx="10">
                  <c:v>184</c:v>
                </c:pt>
                <c:pt idx="11">
                  <c:v>105</c:v>
                </c:pt>
                <c:pt idx="12">
                  <c:v>22</c:v>
                </c:pt>
                <c:pt idx="13">
                  <c:v>87</c:v>
                </c:pt>
                <c:pt idx="14">
                  <c:v>78</c:v>
                </c:pt>
              </c:numCache>
            </c:numRef>
          </c:val>
          <c:smooth val="0"/>
          <c:extLst>
            <c:ext xmlns:c16="http://schemas.microsoft.com/office/drawing/2014/chart" uri="{C3380CC4-5D6E-409C-BE32-E72D297353CC}">
              <c16:uniqueId val="{00000000-8632-401C-9B86-4CBE0648B3C2}"/>
            </c:ext>
          </c:extLst>
        </c:ser>
        <c:dLbls>
          <c:showLegendKey val="0"/>
          <c:showVal val="0"/>
          <c:showCatName val="0"/>
          <c:showSerName val="0"/>
          <c:showPercent val="0"/>
          <c:showBubbleSize val="0"/>
        </c:dLbls>
        <c:smooth val="0"/>
        <c:axId val="615516120"/>
        <c:axId val="615514160"/>
      </c:lineChart>
      <c:catAx>
        <c:axId val="615516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4160"/>
        <c:crosses val="autoZero"/>
        <c:auto val="1"/>
        <c:lblAlgn val="ctr"/>
        <c:lblOffset val="100"/>
        <c:noMultiLvlLbl val="0"/>
      </c:catAx>
      <c:valAx>
        <c:axId val="615514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6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Trimestral'!$A$11</c:f>
              <c:strCache>
                <c:ptCount val="1"/>
                <c:pt idx="0">
                  <c:v>% de mulheres na Light</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Trimestral'!$B$11:$P$11</c:f>
              <c:numCache>
                <c:formatCode>0.0%</c:formatCode>
                <c:ptCount val="15"/>
                <c:pt idx="0">
                  <c:v>0.22274352100089365</c:v>
                </c:pt>
                <c:pt idx="1">
                  <c:v>0.22207387627948375</c:v>
                </c:pt>
                <c:pt idx="2">
                  <c:v>0.22227181432715912</c:v>
                </c:pt>
                <c:pt idx="3">
                  <c:v>0.20889627935980046</c:v>
                </c:pt>
                <c:pt idx="4">
                  <c:v>0.19578783151326054</c:v>
                </c:pt>
                <c:pt idx="5">
                  <c:v>0.19112948693854501</c:v>
                </c:pt>
                <c:pt idx="6">
                  <c:v>0.18420565933049751</c:v>
                </c:pt>
                <c:pt idx="7">
                  <c:v>0.18260712348580727</c:v>
                </c:pt>
                <c:pt idx="8">
                  <c:v>0.187</c:v>
                </c:pt>
                <c:pt idx="9">
                  <c:v>0.18</c:v>
                </c:pt>
                <c:pt idx="10">
                  <c:v>0.18099999999999999</c:v>
                </c:pt>
                <c:pt idx="11">
                  <c:v>0.19548152402833599</c:v>
                </c:pt>
                <c:pt idx="12">
                  <c:v>0.19400000000000001</c:v>
                </c:pt>
                <c:pt idx="13">
                  <c:v>0.192</c:v>
                </c:pt>
                <c:pt idx="14">
                  <c:v>0.19</c:v>
                </c:pt>
              </c:numCache>
            </c:numRef>
          </c:val>
          <c:smooth val="0"/>
          <c:extLst>
            <c:ext xmlns:c16="http://schemas.microsoft.com/office/drawing/2014/chart" uri="{C3380CC4-5D6E-409C-BE32-E72D297353CC}">
              <c16:uniqueId val="{00000000-B3D2-48EF-899D-791E29577A25}"/>
            </c:ext>
          </c:extLst>
        </c:ser>
        <c:dLbls>
          <c:showLegendKey val="0"/>
          <c:showVal val="0"/>
          <c:showCatName val="0"/>
          <c:showSerName val="0"/>
          <c:showPercent val="0"/>
          <c:showBubbleSize val="0"/>
        </c:dLbls>
        <c:smooth val="0"/>
        <c:axId val="615516512"/>
        <c:axId val="615516904"/>
      </c:lineChart>
      <c:catAx>
        <c:axId val="61551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6904"/>
        <c:crosses val="autoZero"/>
        <c:auto val="1"/>
        <c:lblAlgn val="ctr"/>
        <c:lblOffset val="100"/>
        <c:noMultiLvlLbl val="0"/>
      </c:catAx>
      <c:valAx>
        <c:axId val="6155169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Trimestral'!$A$12</c:f>
              <c:strCache>
                <c:ptCount val="1"/>
                <c:pt idx="0">
                  <c:v>% de mulheres em cargos de liderança</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Trimestral'!$B$12:$P$12</c:f>
              <c:numCache>
                <c:formatCode>0.0%</c:formatCode>
                <c:ptCount val="15"/>
                <c:pt idx="0">
                  <c:v>0.20465116279069767</c:v>
                </c:pt>
                <c:pt idx="1">
                  <c:v>0.22926829268292684</c:v>
                </c:pt>
                <c:pt idx="2">
                  <c:v>0.22772277227722773</c:v>
                </c:pt>
                <c:pt idx="3">
                  <c:v>0.22167487684729065</c:v>
                </c:pt>
                <c:pt idx="4">
                  <c:v>0.23152709359605911</c:v>
                </c:pt>
                <c:pt idx="5">
                  <c:v>0.26130653266331699</c:v>
                </c:pt>
                <c:pt idx="6">
                  <c:v>0.27179487179487177</c:v>
                </c:pt>
                <c:pt idx="7">
                  <c:v>0.27319587628865977</c:v>
                </c:pt>
                <c:pt idx="8">
                  <c:v>0.27700000000000002</c:v>
                </c:pt>
                <c:pt idx="9">
                  <c:v>0.27500000000000002</c:v>
                </c:pt>
                <c:pt idx="10">
                  <c:v>0.27100000000000002</c:v>
                </c:pt>
                <c:pt idx="11">
                  <c:v>0.28999999999999998</c:v>
                </c:pt>
                <c:pt idx="12">
                  <c:v>0.27900000000000003</c:v>
                </c:pt>
                <c:pt idx="13">
                  <c:v>0.27</c:v>
                </c:pt>
                <c:pt idx="14">
                  <c:v>0.28299999999999997</c:v>
                </c:pt>
              </c:numCache>
            </c:numRef>
          </c:val>
          <c:smooth val="0"/>
          <c:extLst>
            <c:ext xmlns:c16="http://schemas.microsoft.com/office/drawing/2014/chart" uri="{C3380CC4-5D6E-409C-BE32-E72D297353CC}">
              <c16:uniqueId val="{00000000-8E73-419F-9BF5-792C55BFCBB7}"/>
            </c:ext>
          </c:extLst>
        </c:ser>
        <c:dLbls>
          <c:showLegendKey val="0"/>
          <c:showVal val="0"/>
          <c:showCatName val="0"/>
          <c:showSerName val="0"/>
          <c:showPercent val="0"/>
          <c:showBubbleSize val="0"/>
        </c:dLbls>
        <c:smooth val="0"/>
        <c:axId val="615517688"/>
        <c:axId val="615514944"/>
      </c:lineChart>
      <c:catAx>
        <c:axId val="61551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4944"/>
        <c:crosses val="autoZero"/>
        <c:auto val="1"/>
        <c:lblAlgn val="ctr"/>
        <c:lblOffset val="100"/>
        <c:noMultiLvlLbl val="0"/>
      </c:catAx>
      <c:valAx>
        <c:axId val="615514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517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Trimestral'!$A$20</c:f>
              <c:strCache>
                <c:ptCount val="1"/>
                <c:pt idx="0">
                  <c:v>Reclamações por total de clientes</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Trimestral'!$B$20:$P$20</c:f>
              <c:numCache>
                <c:formatCode>0.0%</c:formatCode>
                <c:ptCount val="15"/>
                <c:pt idx="0">
                  <c:v>0.2586</c:v>
                </c:pt>
                <c:pt idx="1">
                  <c:v>0.2122</c:v>
                </c:pt>
                <c:pt idx="2">
                  <c:v>0.11940000000000001</c:v>
                </c:pt>
                <c:pt idx="3">
                  <c:v>0.1043</c:v>
                </c:pt>
                <c:pt idx="4">
                  <c:v>0.12130000000000001</c:v>
                </c:pt>
                <c:pt idx="5">
                  <c:v>7.6300000000000007E-2</c:v>
                </c:pt>
                <c:pt idx="6">
                  <c:v>8.1299999999999997E-2</c:v>
                </c:pt>
                <c:pt idx="7">
                  <c:v>0.114</c:v>
                </c:pt>
                <c:pt idx="8">
                  <c:v>0.15160000000000001</c:v>
                </c:pt>
                <c:pt idx="9">
                  <c:v>0.1072</c:v>
                </c:pt>
                <c:pt idx="10">
                  <c:v>7.8899999999999998E-2</c:v>
                </c:pt>
                <c:pt idx="11">
                  <c:v>9.2100000000000001E-2</c:v>
                </c:pt>
                <c:pt idx="12">
                  <c:v>0.12870000000000001</c:v>
                </c:pt>
                <c:pt idx="13">
                  <c:v>0.1203</c:v>
                </c:pt>
                <c:pt idx="14">
                  <c:v>7.6200000000000004E-2</c:v>
                </c:pt>
              </c:numCache>
            </c:numRef>
          </c:val>
          <c:smooth val="0"/>
          <c:extLst>
            <c:ext xmlns:c16="http://schemas.microsoft.com/office/drawing/2014/chart" uri="{C3380CC4-5D6E-409C-BE32-E72D297353CC}">
              <c16:uniqueId val="{00000000-1AD1-4AE5-BA91-8A1BF67D523A}"/>
            </c:ext>
          </c:extLst>
        </c:ser>
        <c:dLbls>
          <c:showLegendKey val="0"/>
          <c:showVal val="0"/>
          <c:showCatName val="0"/>
          <c:showSerName val="0"/>
          <c:showPercent val="0"/>
          <c:showBubbleSize val="0"/>
        </c:dLbls>
        <c:smooth val="0"/>
        <c:axId val="615334520"/>
        <c:axId val="615334912"/>
      </c:lineChart>
      <c:catAx>
        <c:axId val="615334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334912"/>
        <c:crosses val="autoZero"/>
        <c:auto val="1"/>
        <c:lblAlgn val="ctr"/>
        <c:lblOffset val="100"/>
        <c:noMultiLvlLbl val="0"/>
      </c:catAx>
      <c:valAx>
        <c:axId val="61533491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334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manualLayout>
          <c:layoutTarget val="inner"/>
          <c:xMode val="edge"/>
          <c:yMode val="edge"/>
          <c:x val="0.12338519272554471"/>
          <c:y val="0.3257315143249514"/>
          <c:w val="0.84657310371273931"/>
          <c:h val="0.4772460205064295"/>
        </c:manualLayout>
      </c:layout>
      <c:lineChart>
        <c:grouping val="standard"/>
        <c:varyColors val="0"/>
        <c:ser>
          <c:idx val="0"/>
          <c:order val="0"/>
          <c:tx>
            <c:strRef>
              <c:f>'12. Dashboard Trimestral'!$A$22</c:f>
              <c:strCache>
                <c:ptCount val="1"/>
                <c:pt idx="0">
                  <c:v>Investimentos em Comunidades (recursos PEE) (R$ MM)</c:v>
                </c:pt>
              </c:strCache>
            </c:strRef>
          </c:tx>
          <c:spPr>
            <a:ln w="28575" cap="rnd">
              <a:solidFill>
                <a:srgbClr val="5BC4BF"/>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Trimestral'!$B$22:$P$22</c:f>
              <c:numCache>
                <c:formatCode>0.00</c:formatCode>
                <c:ptCount val="15"/>
                <c:pt idx="0">
                  <c:v>0.91519722000000003</c:v>
                </c:pt>
                <c:pt idx="1">
                  <c:v>0.40764455999999999</c:v>
                </c:pt>
                <c:pt idx="2">
                  <c:v>0.61038859000000012</c:v>
                </c:pt>
                <c:pt idx="3">
                  <c:v>2.8904619199999999</c:v>
                </c:pt>
                <c:pt idx="4">
                  <c:v>2.4680088000000002</c:v>
                </c:pt>
                <c:pt idx="5">
                  <c:v>0.97806231999999982</c:v>
                </c:pt>
                <c:pt idx="6">
                  <c:v>1.0542976899999998</c:v>
                </c:pt>
                <c:pt idx="7">
                  <c:v>2.2425650699999999</c:v>
                </c:pt>
                <c:pt idx="8">
                  <c:v>1.63468517</c:v>
                </c:pt>
                <c:pt idx="9">
                  <c:v>0.71451922000000012</c:v>
                </c:pt>
                <c:pt idx="10">
                  <c:v>1.6267744499999996</c:v>
                </c:pt>
                <c:pt idx="11">
                  <c:v>1.0990145999999998</c:v>
                </c:pt>
                <c:pt idx="12">
                  <c:v>2.3960308800000001</c:v>
                </c:pt>
                <c:pt idx="13">
                  <c:v>2.4067031299999999</c:v>
                </c:pt>
                <c:pt idx="14">
                  <c:v>2.7488666099999999</c:v>
                </c:pt>
              </c:numCache>
            </c:numRef>
          </c:val>
          <c:smooth val="0"/>
          <c:extLst>
            <c:ext xmlns:c16="http://schemas.microsoft.com/office/drawing/2014/chart" uri="{C3380CC4-5D6E-409C-BE32-E72D297353CC}">
              <c16:uniqueId val="{00000000-39FD-40DF-8FA2-1794EA42EDFF}"/>
            </c:ext>
          </c:extLst>
        </c:ser>
        <c:dLbls>
          <c:showLegendKey val="0"/>
          <c:showVal val="0"/>
          <c:showCatName val="0"/>
          <c:showSerName val="0"/>
          <c:showPercent val="0"/>
          <c:showBubbleSize val="0"/>
        </c:dLbls>
        <c:smooth val="0"/>
        <c:axId val="615336872"/>
        <c:axId val="615425968"/>
      </c:lineChart>
      <c:catAx>
        <c:axId val="615336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425968"/>
        <c:crosses val="autoZero"/>
        <c:auto val="1"/>
        <c:lblAlgn val="ctr"/>
        <c:lblOffset val="100"/>
        <c:noMultiLvlLbl val="0"/>
      </c:catAx>
      <c:valAx>
        <c:axId val="6154259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336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r>
              <a:rPr lang="pt-BR" b="1">
                <a:solidFill>
                  <a:srgbClr val="F39C00"/>
                </a:solidFill>
              </a:rPr>
              <a:t>Força de Trabalho</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barChart>
        <c:barDir val="col"/>
        <c:grouping val="stacked"/>
        <c:varyColors val="0"/>
        <c:ser>
          <c:idx val="0"/>
          <c:order val="0"/>
          <c:tx>
            <c:strRef>
              <c:f>'12. Dashboard Trimestral'!$A$9</c:f>
              <c:strCache>
                <c:ptCount val="1"/>
                <c:pt idx="0">
                  <c:v>Colaboradores próprios</c:v>
                </c:pt>
              </c:strCache>
            </c:strRef>
          </c:tx>
          <c:spPr>
            <a:solidFill>
              <a:srgbClr val="5BC4BF"/>
            </a:solidFill>
            <a:ln>
              <a:noFill/>
            </a:ln>
            <a:effectLst/>
          </c:spPr>
          <c:invertIfNegative val="0"/>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Trimestral'!$B$9:$P$9</c:f>
              <c:numCache>
                <c:formatCode>#,##0</c:formatCode>
                <c:ptCount val="15"/>
                <c:pt idx="0">
                  <c:v>4730</c:v>
                </c:pt>
                <c:pt idx="1">
                  <c:v>4745</c:v>
                </c:pt>
                <c:pt idx="2">
                  <c:v>4732</c:v>
                </c:pt>
                <c:pt idx="3">
                  <c:v>5062</c:v>
                </c:pt>
                <c:pt idx="4">
                  <c:v>5128</c:v>
                </c:pt>
                <c:pt idx="5">
                  <c:v>5321</c:v>
                </c:pt>
                <c:pt idx="6">
                  <c:v>5407</c:v>
                </c:pt>
                <c:pt idx="7">
                  <c:v>5531</c:v>
                </c:pt>
                <c:pt idx="8">
                  <c:v>5550</c:v>
                </c:pt>
                <c:pt idx="9">
                  <c:v>5430</c:v>
                </c:pt>
                <c:pt idx="10">
                  <c:v>5313</c:v>
                </c:pt>
                <c:pt idx="11">
                  <c:v>5223</c:v>
                </c:pt>
                <c:pt idx="12">
                  <c:v>5157</c:v>
                </c:pt>
                <c:pt idx="13">
                  <c:v>5001</c:v>
                </c:pt>
                <c:pt idx="14">
                  <c:v>4769</c:v>
                </c:pt>
              </c:numCache>
            </c:numRef>
          </c:val>
          <c:extLst>
            <c:ext xmlns:c16="http://schemas.microsoft.com/office/drawing/2014/chart" uri="{C3380CC4-5D6E-409C-BE32-E72D297353CC}">
              <c16:uniqueId val="{00000000-7BEC-4059-8204-F1C389133D6E}"/>
            </c:ext>
          </c:extLst>
        </c:ser>
        <c:ser>
          <c:idx val="1"/>
          <c:order val="1"/>
          <c:tx>
            <c:strRef>
              <c:f>'12. Dashboard Trimestral'!$A$10</c:f>
              <c:strCache>
                <c:ptCount val="1"/>
                <c:pt idx="0">
                  <c:v>Colaboradores terceirizados</c:v>
                </c:pt>
              </c:strCache>
            </c:strRef>
          </c:tx>
          <c:spPr>
            <a:solidFill>
              <a:schemeClr val="accent2"/>
            </a:solidFill>
            <a:ln>
              <a:noFill/>
            </a:ln>
            <a:effectLst/>
          </c:spPr>
          <c:invertIfNegative val="0"/>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Trimestral'!$B$10:$P$10</c:f>
              <c:numCache>
                <c:formatCode>#,##0</c:formatCode>
                <c:ptCount val="15"/>
                <c:pt idx="0">
                  <c:v>7765</c:v>
                </c:pt>
                <c:pt idx="1">
                  <c:v>7432</c:v>
                </c:pt>
                <c:pt idx="2">
                  <c:v>7435</c:v>
                </c:pt>
                <c:pt idx="3">
                  <c:v>7417</c:v>
                </c:pt>
                <c:pt idx="4">
                  <c:v>6729</c:v>
                </c:pt>
                <c:pt idx="5">
                  <c:v>6358</c:v>
                </c:pt>
                <c:pt idx="6">
                  <c:v>6157</c:v>
                </c:pt>
                <c:pt idx="7">
                  <c:v>6446</c:v>
                </c:pt>
                <c:pt idx="8">
                  <c:v>6987</c:v>
                </c:pt>
                <c:pt idx="9">
                  <c:v>7536</c:v>
                </c:pt>
                <c:pt idx="10">
                  <c:v>7947</c:v>
                </c:pt>
                <c:pt idx="11">
                  <c:v>8656</c:v>
                </c:pt>
                <c:pt idx="12">
                  <c:v>8277</c:v>
                </c:pt>
                <c:pt idx="13">
                  <c:v>8587</c:v>
                </c:pt>
                <c:pt idx="14">
                  <c:v>9119</c:v>
                </c:pt>
              </c:numCache>
            </c:numRef>
          </c:val>
          <c:extLst>
            <c:ext xmlns:c16="http://schemas.microsoft.com/office/drawing/2014/chart" uri="{C3380CC4-5D6E-409C-BE32-E72D297353CC}">
              <c16:uniqueId val="{00000001-7BEC-4059-8204-F1C389133D6E}"/>
            </c:ext>
          </c:extLst>
        </c:ser>
        <c:dLbls>
          <c:showLegendKey val="0"/>
          <c:showVal val="0"/>
          <c:showCatName val="0"/>
          <c:showSerName val="0"/>
          <c:showPercent val="0"/>
          <c:showBubbleSize val="0"/>
        </c:dLbls>
        <c:gapWidth val="150"/>
        <c:overlap val="100"/>
        <c:axId val="615424008"/>
        <c:axId val="615424400"/>
      </c:barChart>
      <c:catAx>
        <c:axId val="61542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424400"/>
        <c:crosses val="autoZero"/>
        <c:auto val="1"/>
        <c:lblAlgn val="ctr"/>
        <c:lblOffset val="100"/>
        <c:noMultiLvlLbl val="0"/>
      </c:catAx>
      <c:valAx>
        <c:axId val="6154244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424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Trimestral'!$A$24</c:f>
              <c:strCache>
                <c:ptCount val="1"/>
                <c:pt idx="0">
                  <c:v>Consumo de energia por empregado (MWh)</c:v>
                </c:pt>
              </c:strCache>
            </c:strRef>
          </c:tx>
          <c:spPr>
            <a:ln w="28575" cap="rnd">
              <a:solidFill>
                <a:srgbClr val="5BC4BF"/>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Trimestral'!$B$24:$P$24</c:f>
              <c:numCache>
                <c:formatCode>0.00</c:formatCode>
                <c:ptCount val="15"/>
                <c:pt idx="0">
                  <c:v>6.3621564482029598</c:v>
                </c:pt>
                <c:pt idx="1">
                  <c:v>6.0099051633298206</c:v>
                </c:pt>
                <c:pt idx="2">
                  <c:v>6.050295857988166</c:v>
                </c:pt>
                <c:pt idx="3">
                  <c:v>5.6961675227182935</c:v>
                </c:pt>
                <c:pt idx="4">
                  <c:v>5.6359204368174725</c:v>
                </c:pt>
                <c:pt idx="5">
                  <c:v>5.2631084382634841</c:v>
                </c:pt>
                <c:pt idx="6">
                  <c:v>5.3256889217680783</c:v>
                </c:pt>
                <c:pt idx="7">
                  <c:v>10.792623395407702</c:v>
                </c:pt>
                <c:pt idx="8">
                  <c:v>5.63</c:v>
                </c:pt>
                <c:pt idx="9">
                  <c:v>5.36</c:v>
                </c:pt>
                <c:pt idx="10">
                  <c:v>5.3896103896103895</c:v>
                </c:pt>
                <c:pt idx="11">
                  <c:v>5.4</c:v>
                </c:pt>
                <c:pt idx="12">
                  <c:v>5.59</c:v>
                </c:pt>
                <c:pt idx="13">
                  <c:v>5.6075444911017804</c:v>
                </c:pt>
                <c:pt idx="14">
                  <c:v>5.6478989305934162</c:v>
                </c:pt>
              </c:numCache>
            </c:numRef>
          </c:val>
          <c:smooth val="0"/>
          <c:extLst>
            <c:ext xmlns:c16="http://schemas.microsoft.com/office/drawing/2014/chart" uri="{C3380CC4-5D6E-409C-BE32-E72D297353CC}">
              <c16:uniqueId val="{00000000-E2E3-40D6-8751-541CE8B12D30}"/>
            </c:ext>
          </c:extLst>
        </c:ser>
        <c:dLbls>
          <c:showLegendKey val="0"/>
          <c:showVal val="0"/>
          <c:showCatName val="0"/>
          <c:showSerName val="0"/>
          <c:showPercent val="0"/>
          <c:showBubbleSize val="0"/>
        </c:dLbls>
        <c:smooth val="0"/>
        <c:axId val="532441008"/>
        <c:axId val="532439832"/>
      </c:lineChart>
      <c:catAx>
        <c:axId val="53244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439832"/>
        <c:crosses val="autoZero"/>
        <c:auto val="1"/>
        <c:lblAlgn val="ctr"/>
        <c:lblOffset val="100"/>
        <c:noMultiLvlLbl val="0"/>
      </c:catAx>
      <c:valAx>
        <c:axId val="5324398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44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Dashboard Trimestral'!$A$13</c:f>
              <c:strCache>
                <c:ptCount val="1"/>
                <c:pt idx="0">
                  <c:v>% de mulheres na Alta Administração</c:v>
                </c:pt>
              </c:strCache>
            </c:strRef>
          </c:tx>
          <c:spPr>
            <a:ln w="28575" cap="rnd">
              <a:solidFill>
                <a:schemeClr val="accent1"/>
              </a:solidFill>
              <a:round/>
            </a:ln>
            <a:effectLst/>
          </c:spPr>
          <c:marker>
            <c:symbol val="none"/>
          </c:marker>
          <c:cat>
            <c:strRef>
              <c:f>'12. Dashboard Trimestral'!$B$6:$P$6</c:f>
              <c:strCache>
                <c:ptCount val="15"/>
                <c:pt idx="0">
                  <c:v>1T19</c:v>
                </c:pt>
                <c:pt idx="1">
                  <c:v>2T19</c:v>
                </c:pt>
                <c:pt idx="2">
                  <c:v>3T19</c:v>
                </c:pt>
                <c:pt idx="3">
                  <c:v>4T19</c:v>
                </c:pt>
                <c:pt idx="4">
                  <c:v>1T20</c:v>
                </c:pt>
                <c:pt idx="5">
                  <c:v>2T20</c:v>
                </c:pt>
                <c:pt idx="6">
                  <c:v>3T20</c:v>
                </c:pt>
                <c:pt idx="7">
                  <c:v>4T20</c:v>
                </c:pt>
                <c:pt idx="8">
                  <c:v>1T21</c:v>
                </c:pt>
                <c:pt idx="9">
                  <c:v>2T21</c:v>
                </c:pt>
                <c:pt idx="10">
                  <c:v>3T21</c:v>
                </c:pt>
                <c:pt idx="11">
                  <c:v>4T21</c:v>
                </c:pt>
                <c:pt idx="12">
                  <c:v>1T22</c:v>
                </c:pt>
                <c:pt idx="13">
                  <c:v>2T22</c:v>
                </c:pt>
                <c:pt idx="14">
                  <c:v>3T22</c:v>
                </c:pt>
              </c:strCache>
            </c:strRef>
          </c:cat>
          <c:val>
            <c:numRef>
              <c:f>'12. Dashboard Trimestral'!$B$13:$P$13</c:f>
              <c:numCache>
                <c:formatCode>0.0%</c:formatCode>
                <c:ptCount val="15"/>
                <c:pt idx="0">
                  <c:v>7.1400000000000005E-2</c:v>
                </c:pt>
                <c:pt idx="1">
                  <c:v>0.2</c:v>
                </c:pt>
                <c:pt idx="2">
                  <c:v>0.2</c:v>
                </c:pt>
                <c:pt idx="3">
                  <c:v>0.2142</c:v>
                </c:pt>
                <c:pt idx="4">
                  <c:v>0.28570000000000001</c:v>
                </c:pt>
                <c:pt idx="5">
                  <c:v>0.2666</c:v>
                </c:pt>
                <c:pt idx="6">
                  <c:v>0.2666</c:v>
                </c:pt>
                <c:pt idx="7">
                  <c:v>0.25</c:v>
                </c:pt>
                <c:pt idx="8">
                  <c:v>0.23499999999999999</c:v>
                </c:pt>
                <c:pt idx="9">
                  <c:v>0.35289999999999999</c:v>
                </c:pt>
                <c:pt idx="10">
                  <c:v>0.375</c:v>
                </c:pt>
                <c:pt idx="11">
                  <c:v>0.375</c:v>
                </c:pt>
                <c:pt idx="12">
                  <c:v>0.375</c:v>
                </c:pt>
                <c:pt idx="13">
                  <c:v>0.375</c:v>
                </c:pt>
                <c:pt idx="14">
                  <c:v>0.4</c:v>
                </c:pt>
              </c:numCache>
            </c:numRef>
          </c:val>
          <c:smooth val="0"/>
          <c:extLst>
            <c:ext xmlns:c16="http://schemas.microsoft.com/office/drawing/2014/chart" uri="{C3380CC4-5D6E-409C-BE32-E72D297353CC}">
              <c16:uniqueId val="{00000000-6A01-44E4-83E5-BD4775EEB868}"/>
            </c:ext>
          </c:extLst>
        </c:ser>
        <c:dLbls>
          <c:showLegendKey val="0"/>
          <c:showVal val="0"/>
          <c:showCatName val="0"/>
          <c:showSerName val="0"/>
          <c:showPercent val="0"/>
          <c:showBubbleSize val="0"/>
        </c:dLbls>
        <c:smooth val="0"/>
        <c:axId val="615926512"/>
        <c:axId val="615929256"/>
      </c:lineChart>
      <c:catAx>
        <c:axId val="61592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929256"/>
        <c:crosses val="autoZero"/>
        <c:auto val="1"/>
        <c:lblAlgn val="ctr"/>
        <c:lblOffset val="100"/>
        <c:noMultiLvlLbl val="0"/>
      </c:catAx>
      <c:valAx>
        <c:axId val="6159292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92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hyperlink" Target="#Sum&#225;rio!A1"/><Relationship Id="rId1" Type="http://schemas.openxmlformats.org/officeDocument/2006/relationships/image" Target="../media/image2.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225;rio!A1"/></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Sum&#225;rio!A1"/><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225;rio!A1"/></Relationships>
</file>

<file path=xl/drawings/_rels/drawing6.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225;rio!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269907</xdr:colOff>
      <xdr:row>32</xdr:row>
      <xdr:rowOff>115453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t="744" b="-1"/>
        <a:stretch/>
      </xdr:blipFill>
      <xdr:spPr>
        <a:xfrm>
          <a:off x="0" y="0"/>
          <a:ext cx="10672362" cy="60267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9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a16="http://schemas.microsoft.com/office/drawing/2014/main" id="{00000000-0008-0000-0A00-000002000000}"/>
            </a:ext>
          </a:extLst>
        </xdr:cNvPr>
        <xdr:cNvGrpSpPr>
          <a:grpSpLocks/>
        </xdr:cNvGrpSpPr>
      </xdr:nvGrpSpPr>
      <xdr:grpSpPr bwMode="auto">
        <a:xfrm>
          <a:off x="7507605" y="3162300"/>
          <a:ext cx="1270" cy="190500"/>
          <a:chOff x="3293" y="339"/>
          <a:chExt cx="2" cy="261"/>
        </a:xfrm>
      </xdr:grpSpPr>
      <xdr:sp macro="" textlink="">
        <xdr:nvSpPr>
          <xdr:cNvPr id="3" name="Freeform 2183">
            <a:extLst>
              <a:ext uri="{FF2B5EF4-FFF2-40B4-BE49-F238E27FC236}">
                <a16:creationId xmlns:a16="http://schemas.microsoft.com/office/drawing/2014/main" id="{00000000-0008-0000-0A00-000003000000}"/>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a16="http://schemas.microsoft.com/office/drawing/2014/main" id="{00000000-0008-0000-0A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B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C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4384D331-D75C-459F-BD06-B2283748F794}"/>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 name="Retângulo de cantos arredondados 3">
          <a:hlinkClick xmlns:r="http://schemas.openxmlformats.org/officeDocument/2006/relationships" r:id="rId2"/>
          <a:extLst>
            <a:ext uri="{FF2B5EF4-FFF2-40B4-BE49-F238E27FC236}">
              <a16:creationId xmlns:a16="http://schemas.microsoft.com/office/drawing/2014/main" id="{68EA28F5-4458-410C-BAFB-7A68CB04EAA3}"/>
            </a:ext>
          </a:extLst>
        </xdr:cNvPr>
        <xdr:cNvSpPr/>
      </xdr:nvSpPr>
      <xdr:spPr>
        <a:xfrm>
          <a:off x="1519061" y="20320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98777</xdr:colOff>
      <xdr:row>28</xdr:row>
      <xdr:rowOff>124176</xdr:rowOff>
    </xdr:from>
    <xdr:to>
      <xdr:col>2</xdr:col>
      <xdr:colOff>42333</xdr:colOff>
      <xdr:row>39</xdr:row>
      <xdr:rowOff>134054</xdr:rowOff>
    </xdr:to>
    <xdr:graphicFrame macro="">
      <xdr:nvGraphicFramePr>
        <xdr:cNvPr id="4" name="Gráfico 3">
          <a:extLst>
            <a:ext uri="{FF2B5EF4-FFF2-40B4-BE49-F238E27FC236}">
              <a16:creationId xmlns:a16="http://schemas.microsoft.com/office/drawing/2014/main" id="{F8C10201-2185-42CC-8188-B1C13F232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289284</xdr:colOff>
      <xdr:row>28</xdr:row>
      <xdr:rowOff>110066</xdr:rowOff>
    </xdr:from>
    <xdr:to>
      <xdr:col>6</xdr:col>
      <xdr:colOff>740833</xdr:colOff>
      <xdr:row>39</xdr:row>
      <xdr:rowOff>134054</xdr:rowOff>
    </xdr:to>
    <xdr:graphicFrame macro="">
      <xdr:nvGraphicFramePr>
        <xdr:cNvPr id="5" name="Gráfico 4">
          <a:extLst>
            <a:ext uri="{FF2B5EF4-FFF2-40B4-BE49-F238E27FC236}">
              <a16:creationId xmlns:a16="http://schemas.microsoft.com/office/drawing/2014/main" id="{8A387D12-33F4-4980-BBD9-011E45B6B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158749</xdr:colOff>
      <xdr:row>28</xdr:row>
      <xdr:rowOff>123471</xdr:rowOff>
    </xdr:from>
    <xdr:to>
      <xdr:col>12</xdr:col>
      <xdr:colOff>137583</xdr:colOff>
      <xdr:row>39</xdr:row>
      <xdr:rowOff>130527</xdr:rowOff>
    </xdr:to>
    <xdr:graphicFrame macro="">
      <xdr:nvGraphicFramePr>
        <xdr:cNvPr id="6" name="Gráfico 5">
          <a:extLst>
            <a:ext uri="{FF2B5EF4-FFF2-40B4-BE49-F238E27FC236}">
              <a16:creationId xmlns:a16="http://schemas.microsoft.com/office/drawing/2014/main" id="{39A0741F-D70D-444E-93B7-C9DCE10D1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105840</xdr:colOff>
      <xdr:row>40</xdr:row>
      <xdr:rowOff>67734</xdr:rowOff>
    </xdr:from>
    <xdr:to>
      <xdr:col>2</xdr:col>
      <xdr:colOff>63500</xdr:colOff>
      <xdr:row>51</xdr:row>
      <xdr:rowOff>98778</xdr:rowOff>
    </xdr:to>
    <xdr:graphicFrame macro="">
      <xdr:nvGraphicFramePr>
        <xdr:cNvPr id="7" name="Gráfico 6">
          <a:extLst>
            <a:ext uri="{FF2B5EF4-FFF2-40B4-BE49-F238E27FC236}">
              <a16:creationId xmlns:a16="http://schemas.microsoft.com/office/drawing/2014/main" id="{BEA51DA0-A12B-4681-BA90-9FDC240F6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58208</xdr:colOff>
      <xdr:row>53</xdr:row>
      <xdr:rowOff>88900</xdr:rowOff>
    </xdr:from>
    <xdr:to>
      <xdr:col>2</xdr:col>
      <xdr:colOff>52917</xdr:colOff>
      <xdr:row>64</xdr:row>
      <xdr:rowOff>74083</xdr:rowOff>
    </xdr:to>
    <xdr:graphicFrame macro="">
      <xdr:nvGraphicFramePr>
        <xdr:cNvPr id="9" name="Gráfico 8">
          <a:extLst>
            <a:ext uri="{FF2B5EF4-FFF2-40B4-BE49-F238E27FC236}">
              <a16:creationId xmlns:a16="http://schemas.microsoft.com/office/drawing/2014/main" id="{ED1BAEB5-2AAF-4FDF-8065-08403CB54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365124</xdr:colOff>
      <xdr:row>53</xdr:row>
      <xdr:rowOff>88900</xdr:rowOff>
    </xdr:from>
    <xdr:to>
      <xdr:col>6</xdr:col>
      <xdr:colOff>740835</xdr:colOff>
      <xdr:row>65</xdr:row>
      <xdr:rowOff>9525</xdr:rowOff>
    </xdr:to>
    <xdr:graphicFrame macro="">
      <xdr:nvGraphicFramePr>
        <xdr:cNvPr id="10" name="Gráfico 9">
          <a:extLst>
            <a:ext uri="{FF2B5EF4-FFF2-40B4-BE49-F238E27FC236}">
              <a16:creationId xmlns:a16="http://schemas.microsoft.com/office/drawing/2014/main" id="{B550B107-2D86-46C9-A702-ACBDC8608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171450</xdr:colOff>
      <xdr:row>53</xdr:row>
      <xdr:rowOff>110068</xdr:rowOff>
    </xdr:from>
    <xdr:to>
      <xdr:col>12</xdr:col>
      <xdr:colOff>171450</xdr:colOff>
      <xdr:row>64</xdr:row>
      <xdr:rowOff>148167</xdr:rowOff>
    </xdr:to>
    <xdr:graphicFrame macro="">
      <xdr:nvGraphicFramePr>
        <xdr:cNvPr id="11" name="Gráfico 10">
          <a:extLst>
            <a:ext uri="{FF2B5EF4-FFF2-40B4-BE49-F238E27FC236}">
              <a16:creationId xmlns:a16="http://schemas.microsoft.com/office/drawing/2014/main" id="{3A567CE8-16DE-4D93-9467-192165DE9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37041</xdr:colOff>
      <xdr:row>65</xdr:row>
      <xdr:rowOff>88900</xdr:rowOff>
    </xdr:from>
    <xdr:to>
      <xdr:col>2</xdr:col>
      <xdr:colOff>31749</xdr:colOff>
      <xdr:row>76</xdr:row>
      <xdr:rowOff>116417</xdr:rowOff>
    </xdr:to>
    <xdr:graphicFrame macro="">
      <xdr:nvGraphicFramePr>
        <xdr:cNvPr id="13" name="Gráfico 12">
          <a:extLst>
            <a:ext uri="{FF2B5EF4-FFF2-40B4-BE49-F238E27FC236}">
              <a16:creationId xmlns:a16="http://schemas.microsoft.com/office/drawing/2014/main" id="{597A5083-1E59-4864-9E30-4DE1EB48C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296335</xdr:colOff>
      <xdr:row>40</xdr:row>
      <xdr:rowOff>84666</xdr:rowOff>
    </xdr:from>
    <xdr:to>
      <xdr:col>6</xdr:col>
      <xdr:colOff>730251</xdr:colOff>
      <xdr:row>51</xdr:row>
      <xdr:rowOff>115710</xdr:rowOff>
    </xdr:to>
    <xdr:graphicFrame macro="">
      <xdr:nvGraphicFramePr>
        <xdr:cNvPr id="20" name="Gráfico 19">
          <a:extLst>
            <a:ext uri="{FF2B5EF4-FFF2-40B4-BE49-F238E27FC236}">
              <a16:creationId xmlns:a16="http://schemas.microsoft.com/office/drawing/2014/main" id="{6B411CDB-4126-4DFE-9255-B85A99E67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148167</xdr:colOff>
      <xdr:row>40</xdr:row>
      <xdr:rowOff>84667</xdr:rowOff>
    </xdr:from>
    <xdr:to>
      <xdr:col>12</xdr:col>
      <xdr:colOff>158750</xdr:colOff>
      <xdr:row>51</xdr:row>
      <xdr:rowOff>42334</xdr:rowOff>
    </xdr:to>
    <xdr:graphicFrame macro="">
      <xdr:nvGraphicFramePr>
        <xdr:cNvPr id="22" name="Gráfico 21">
          <a:extLst>
            <a:ext uri="{FF2B5EF4-FFF2-40B4-BE49-F238E27FC236}">
              <a16:creationId xmlns:a16="http://schemas.microsoft.com/office/drawing/2014/main" id="{96864951-7AB8-4742-ADD2-AAC8BE947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361950</xdr:colOff>
      <xdr:row>65</xdr:row>
      <xdr:rowOff>95250</xdr:rowOff>
    </xdr:from>
    <xdr:to>
      <xdr:col>6</xdr:col>
      <xdr:colOff>733425</xdr:colOff>
      <xdr:row>76</xdr:row>
      <xdr:rowOff>122767</xdr:rowOff>
    </xdr:to>
    <xdr:graphicFrame macro="">
      <xdr:nvGraphicFramePr>
        <xdr:cNvPr id="12" name="Gráfico 11">
          <a:extLst>
            <a:ext uri="{FF2B5EF4-FFF2-40B4-BE49-F238E27FC236}">
              <a16:creationId xmlns:a16="http://schemas.microsoft.com/office/drawing/2014/main" id="{CD0CF936-0C2A-4864-B9B1-3153F06DE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1112660</xdr:colOff>
      <xdr:row>0</xdr:row>
      <xdr:rowOff>158751</xdr:rowOff>
    </xdr:from>
    <xdr:to>
      <xdr:col>1</xdr:col>
      <xdr:colOff>1708149</xdr:colOff>
      <xdr:row>1</xdr:row>
      <xdr:rowOff>262467</xdr:rowOff>
    </xdr:to>
    <xdr:sp macro="" textlink="">
      <xdr:nvSpPr>
        <xdr:cNvPr id="3" name="Retângulo de cantos arredondados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1328560" y="158751"/>
          <a:ext cx="595489"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184150</xdr:colOff>
      <xdr:row>0</xdr:row>
      <xdr:rowOff>88900</xdr:rowOff>
    </xdr:from>
    <xdr:to>
      <xdr:col>1</xdr:col>
      <xdr:colOff>917928</xdr:colOff>
      <xdr:row>2</xdr:row>
      <xdr:rowOff>38806</xdr:rowOff>
    </xdr:to>
    <xdr:pic>
      <xdr:nvPicPr>
        <xdr:cNvPr id="4" name="Imagem 5">
          <a:extLst>
            <a:ext uri="{FF2B5EF4-FFF2-40B4-BE49-F238E27FC236}">
              <a16:creationId xmlns:a16="http://schemas.microsoft.com/office/drawing/2014/main" id="{00000000-0008-0000-0E00-000004000000}"/>
            </a:ext>
          </a:extLst>
        </xdr:cNvPr>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184150" y="889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49385</xdr:colOff>
      <xdr:row>0</xdr:row>
      <xdr:rowOff>63500</xdr:rowOff>
    </xdr:from>
    <xdr:to>
      <xdr:col>0</xdr:col>
      <xdr:colOff>999063</xdr:colOff>
      <xdr:row>2</xdr:row>
      <xdr:rowOff>111478</xdr:rowOff>
    </xdr:to>
    <xdr:pic>
      <xdr:nvPicPr>
        <xdr:cNvPr id="5" name="Imagem 5">
          <a:extLst>
            <a:ext uri="{FF2B5EF4-FFF2-40B4-BE49-F238E27FC236}">
              <a16:creationId xmlns:a16="http://schemas.microsoft.com/office/drawing/2014/main" id="{00000000-0008-0000-01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49385" y="635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98777</xdr:colOff>
      <xdr:row>5</xdr:row>
      <xdr:rowOff>84668</xdr:rowOff>
    </xdr:from>
    <xdr:to>
      <xdr:col>0</xdr:col>
      <xdr:colOff>1808337</xdr:colOff>
      <xdr:row>20</xdr:row>
      <xdr:rowOff>148167</xdr:rowOff>
    </xdr:to>
    <xdr:pic>
      <xdr:nvPicPr>
        <xdr:cNvPr id="4" name="Espaço Reservado para Imagem 1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98777" y="762001"/>
          <a:ext cx="1709560" cy="3795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2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16097</xdr:colOff>
      <xdr:row>12</xdr:row>
      <xdr:rowOff>43317</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8127178" y="622300"/>
          <a:ext cx="2652168" cy="3450444"/>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2" name="Retângulo de cantos arredondados 1">
          <a:extLst>
            <a:ext uri="{FF2B5EF4-FFF2-40B4-BE49-F238E27FC236}">
              <a16:creationId xmlns:a16="http://schemas.microsoft.com/office/drawing/2014/main" id="{00000000-0008-0000-0200-000002000000}"/>
            </a:ext>
          </a:extLst>
        </xdr:cNvPr>
        <xdr:cNvSpPr/>
      </xdr:nvSpPr>
      <xdr:spPr>
        <a:xfrm>
          <a:off x="1284111" y="2144886"/>
          <a:ext cx="26599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8" name="Retângulo de cantos arredondados 7">
          <a:extLst>
            <a:ext uri="{FF2B5EF4-FFF2-40B4-BE49-F238E27FC236}">
              <a16:creationId xmlns:a16="http://schemas.microsoft.com/office/drawing/2014/main" id="{00000000-0008-0000-0200-000008000000}"/>
            </a:ext>
          </a:extLst>
        </xdr:cNvPr>
        <xdr:cNvSpPr/>
      </xdr:nvSpPr>
      <xdr:spPr>
        <a:xfrm>
          <a:off x="1277056" y="3189108"/>
          <a:ext cx="26599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9" name="Retângulo de cantos arredondados 8">
          <a:extLst>
            <a:ext uri="{FF2B5EF4-FFF2-40B4-BE49-F238E27FC236}">
              <a16:creationId xmlns:a16="http://schemas.microsoft.com/office/drawing/2014/main" id="{00000000-0008-0000-0200-000009000000}"/>
            </a:ext>
          </a:extLst>
        </xdr:cNvPr>
        <xdr:cNvSpPr/>
      </xdr:nvSpPr>
      <xdr:spPr>
        <a:xfrm>
          <a:off x="1277056" y="4310943"/>
          <a:ext cx="26599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10" name="Retângulo de cantos arredondados 9">
          <a:extLst>
            <a:ext uri="{FF2B5EF4-FFF2-40B4-BE49-F238E27FC236}">
              <a16:creationId xmlns:a16="http://schemas.microsoft.com/office/drawing/2014/main" id="{00000000-0008-0000-0200-00000A000000}"/>
            </a:ext>
          </a:extLst>
        </xdr:cNvPr>
        <xdr:cNvSpPr/>
      </xdr:nvSpPr>
      <xdr:spPr>
        <a:xfrm>
          <a:off x="1277056" y="5411614"/>
          <a:ext cx="26599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5" name="Retângulo de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397000" y="183445"/>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77611</xdr:colOff>
      <xdr:row>5</xdr:row>
      <xdr:rowOff>119946</xdr:rowOff>
    </xdr:from>
    <xdr:to>
      <xdr:col>7</xdr:col>
      <xdr:colOff>550334</xdr:colOff>
      <xdr:row>15</xdr:row>
      <xdr:rowOff>687917</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840611" y="903113"/>
          <a:ext cx="3541889" cy="3436054"/>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300-000004000000}"/>
            </a:ext>
          </a:extLst>
        </xdr:cNvPr>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5" name="Retângulo de cantos arredondados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a:xfrm>
          <a:off x="1389945" y="204612"/>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529175</xdr:colOff>
      <xdr:row>6</xdr:row>
      <xdr:rowOff>14111</xdr:rowOff>
    </xdr:from>
    <xdr:to>
      <xdr:col>11</xdr:col>
      <xdr:colOff>472595</xdr:colOff>
      <xdr:row>20</xdr:row>
      <xdr:rowOff>63500</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78731" y="889000"/>
          <a:ext cx="2370531" cy="3577167"/>
        </a:xfrm>
        <a:prstGeom prst="rect">
          <a:avLst/>
        </a:prstGeom>
      </xdr:spPr>
    </xdr:pic>
    <xdr:clientData/>
  </xdr:twoCellAnchor>
  <xdr:twoCellAnchor editAs="oneCell">
    <xdr:from>
      <xdr:col>10</xdr:col>
      <xdr:colOff>399602</xdr:colOff>
      <xdr:row>17</xdr:row>
      <xdr:rowOff>105832</xdr:rowOff>
    </xdr:from>
    <xdr:to>
      <xdr:col>11</xdr:col>
      <xdr:colOff>430796</xdr:colOff>
      <xdr:row>19</xdr:row>
      <xdr:rowOff>247585</xdr:rowOff>
    </xdr:to>
    <xdr:pic>
      <xdr:nvPicPr>
        <xdr:cNvPr id="3" name="Imagem 2" descr="Fundo preto com letras brancas&#10;&#10;Descrição gerada automaticamente">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69491" y="3732388"/>
          <a:ext cx="637972" cy="649753"/>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a16="http://schemas.microsoft.com/office/drawing/2014/main" id="{00000000-0008-0000-0400-000005000000}"/>
            </a:ext>
          </a:extLst>
        </xdr:cNvPr>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5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6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7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693</xdr:row>
      <xdr:rowOff>0</xdr:rowOff>
    </xdr:from>
    <xdr:to>
      <xdr:col>11</xdr:col>
      <xdr:colOff>140335</xdr:colOff>
      <xdr:row>693</xdr:row>
      <xdr:rowOff>0</xdr:rowOff>
    </xdr:to>
    <xdr:grpSp>
      <xdr:nvGrpSpPr>
        <xdr:cNvPr id="2" name="Group 838">
          <a:extLst>
            <a:ext uri="{FF2B5EF4-FFF2-40B4-BE49-F238E27FC236}">
              <a16:creationId xmlns:a16="http://schemas.microsoft.com/office/drawing/2014/main" id="{00000000-0008-0000-0800-000002000000}"/>
            </a:ext>
          </a:extLst>
        </xdr:cNvPr>
        <xdr:cNvGrpSpPr>
          <a:grpSpLocks/>
        </xdr:cNvGrpSpPr>
      </xdr:nvGrpSpPr>
      <xdr:grpSpPr bwMode="auto">
        <a:xfrm>
          <a:off x="5078730" y="9172575"/>
          <a:ext cx="9396730" cy="0"/>
          <a:chOff x="1129" y="6353"/>
          <a:chExt cx="9653" cy="292"/>
        </a:xfrm>
      </xdr:grpSpPr>
      <xdr:grpSp>
        <xdr:nvGrpSpPr>
          <xdr:cNvPr id="3" name="Group 845">
            <a:extLst>
              <a:ext uri="{FF2B5EF4-FFF2-40B4-BE49-F238E27FC236}">
                <a16:creationId xmlns:a16="http://schemas.microsoft.com/office/drawing/2014/main" id="{00000000-0008-0000-0800-000003000000}"/>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a16="http://schemas.microsoft.com/office/drawing/2014/main" id="{00000000-0008-0000-0800-00000A000000}"/>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a16="http://schemas.microsoft.com/office/drawing/2014/main" id="{00000000-0008-0000-0800-000004000000}"/>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a16="http://schemas.microsoft.com/office/drawing/2014/main" id="{00000000-0008-0000-0800-000009000000}"/>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a16="http://schemas.microsoft.com/office/drawing/2014/main" id="{00000000-0008-0000-0800-000005000000}"/>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a16="http://schemas.microsoft.com/office/drawing/2014/main" id="{00000000-0008-0000-0800-000008000000}"/>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a16="http://schemas.microsoft.com/office/drawing/2014/main" id="{00000000-0008-0000-0800-000006000000}"/>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a16="http://schemas.microsoft.com/office/drawing/2014/main" id="{00000000-0008-0000-0800-000007000000}"/>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693</xdr:row>
      <xdr:rowOff>0</xdr:rowOff>
    </xdr:from>
    <xdr:to>
      <xdr:col>11</xdr:col>
      <xdr:colOff>140335</xdr:colOff>
      <xdr:row>693</xdr:row>
      <xdr:rowOff>0</xdr:rowOff>
    </xdr:to>
    <xdr:grpSp>
      <xdr:nvGrpSpPr>
        <xdr:cNvPr id="11" name="Group 820">
          <a:extLst>
            <a:ext uri="{FF2B5EF4-FFF2-40B4-BE49-F238E27FC236}">
              <a16:creationId xmlns:a16="http://schemas.microsoft.com/office/drawing/2014/main" id="{00000000-0008-0000-0800-00000B000000}"/>
            </a:ext>
          </a:extLst>
        </xdr:cNvPr>
        <xdr:cNvGrpSpPr>
          <a:grpSpLocks/>
        </xdr:cNvGrpSpPr>
      </xdr:nvGrpSpPr>
      <xdr:grpSpPr bwMode="auto">
        <a:xfrm>
          <a:off x="5078730" y="9172575"/>
          <a:ext cx="9396730" cy="0"/>
          <a:chOff x="1129" y="7441"/>
          <a:chExt cx="9653" cy="292"/>
        </a:xfrm>
      </xdr:grpSpPr>
      <xdr:grpSp>
        <xdr:nvGrpSpPr>
          <xdr:cNvPr id="12" name="Group 827">
            <a:extLst>
              <a:ext uri="{FF2B5EF4-FFF2-40B4-BE49-F238E27FC236}">
                <a16:creationId xmlns:a16="http://schemas.microsoft.com/office/drawing/2014/main" id="{00000000-0008-0000-0800-00000C000000}"/>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a16="http://schemas.microsoft.com/office/drawing/2014/main" id="{00000000-0008-0000-0800-000013000000}"/>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a16="http://schemas.microsoft.com/office/drawing/2014/main" id="{00000000-0008-0000-0800-00000D000000}"/>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a16="http://schemas.microsoft.com/office/drawing/2014/main" id="{00000000-0008-0000-0800-000012000000}"/>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a16="http://schemas.microsoft.com/office/drawing/2014/main" id="{00000000-0008-0000-0800-00000E000000}"/>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a16="http://schemas.microsoft.com/office/drawing/2014/main" id="{00000000-0008-0000-0800-000011000000}"/>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a16="http://schemas.microsoft.com/office/drawing/2014/main" id="{00000000-0008-0000-0800-00000F000000}"/>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a16="http://schemas.microsoft.com/office/drawing/2014/main" id="{00000000-0008-0000-0800-000010000000}"/>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693</xdr:row>
      <xdr:rowOff>0</xdr:rowOff>
    </xdr:from>
    <xdr:to>
      <xdr:col>11</xdr:col>
      <xdr:colOff>140335</xdr:colOff>
      <xdr:row>693</xdr:row>
      <xdr:rowOff>0</xdr:rowOff>
    </xdr:to>
    <xdr:grpSp>
      <xdr:nvGrpSpPr>
        <xdr:cNvPr id="20" name="Group 793">
          <a:extLst>
            <a:ext uri="{FF2B5EF4-FFF2-40B4-BE49-F238E27FC236}">
              <a16:creationId xmlns:a16="http://schemas.microsoft.com/office/drawing/2014/main" id="{00000000-0008-0000-0800-000014000000}"/>
            </a:ext>
          </a:extLst>
        </xdr:cNvPr>
        <xdr:cNvGrpSpPr>
          <a:grpSpLocks/>
        </xdr:cNvGrpSpPr>
      </xdr:nvGrpSpPr>
      <xdr:grpSpPr bwMode="auto">
        <a:xfrm>
          <a:off x="5078730" y="9172575"/>
          <a:ext cx="9396730" cy="0"/>
          <a:chOff x="1129" y="9616"/>
          <a:chExt cx="9653" cy="292"/>
        </a:xfrm>
      </xdr:grpSpPr>
      <xdr:grpSp>
        <xdr:nvGrpSpPr>
          <xdr:cNvPr id="21" name="Group 800">
            <a:extLst>
              <a:ext uri="{FF2B5EF4-FFF2-40B4-BE49-F238E27FC236}">
                <a16:creationId xmlns:a16="http://schemas.microsoft.com/office/drawing/2014/main" id="{00000000-0008-0000-0800-000015000000}"/>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a16="http://schemas.microsoft.com/office/drawing/2014/main" id="{00000000-0008-0000-0800-00001C000000}"/>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a16="http://schemas.microsoft.com/office/drawing/2014/main" id="{00000000-0008-0000-0800-000016000000}"/>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a16="http://schemas.microsoft.com/office/drawing/2014/main" id="{00000000-0008-0000-0800-00001B000000}"/>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a16="http://schemas.microsoft.com/office/drawing/2014/main" id="{00000000-0008-0000-0800-000017000000}"/>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a16="http://schemas.microsoft.com/office/drawing/2014/main" id="{00000000-0008-0000-0800-00001A000000}"/>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a16="http://schemas.microsoft.com/office/drawing/2014/main" id="{00000000-0008-0000-0800-00001800000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a16="http://schemas.microsoft.com/office/drawing/2014/main" id="{00000000-0008-0000-0800-000019000000}"/>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a:extLst>
            <a:ext uri="{FF2B5EF4-FFF2-40B4-BE49-F238E27FC236}">
              <a16:creationId xmlns:a16="http://schemas.microsoft.com/office/drawing/2014/main" id="{00000000-0008-0000-0800-00001E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a:extLst>
            <a:ext uri="{FF2B5EF4-FFF2-40B4-BE49-F238E27FC236}">
              <a16:creationId xmlns:a16="http://schemas.microsoft.com/office/drawing/2014/main" id="{00000000-0008-0000-0800-00001F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ri.light.com.br/sustentabilidade/relatorio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sustentabilidade/compromissos-com-o-desenvolvimento-sustentavel/" TargetMode="External"/><Relationship Id="rId2" Type="http://schemas.openxmlformats.org/officeDocument/2006/relationships/hyperlink" Target="http://ri.light.com.br/governanca/acordos-estatutos-e-politicas/" TargetMode="External"/><Relationship Id="rId1" Type="http://schemas.openxmlformats.org/officeDocument/2006/relationships/hyperlink" Target="http://ri.light.com.br/sustentabilidade/relatorios/"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K1" zoomScale="110" zoomScaleNormal="110" workbookViewId="0">
      <selection activeCell="K1" sqref="K1"/>
    </sheetView>
  </sheetViews>
  <sheetFormatPr defaultRowHeight="15" x14ac:dyDescent="0.2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2:J489"/>
  <sheetViews>
    <sheetView showGridLines="0" zoomScale="90" zoomScaleNormal="90" workbookViewId="0">
      <pane xSplit="1" ySplit="6" topLeftCell="B14" activePane="bottomRight" state="frozen"/>
      <selection pane="topRight" activeCell="B1" sqref="B1"/>
      <selection pane="bottomLeft" activeCell="A7" sqref="A7"/>
      <selection pane="bottomRight" activeCell="I114" sqref="I114"/>
    </sheetView>
  </sheetViews>
  <sheetFormatPr defaultRowHeight="15" outlineLevelRow="2" x14ac:dyDescent="0.25"/>
  <cols>
    <col min="1" max="1" width="72.85546875" customWidth="1"/>
    <col min="2" max="2" width="26.85546875" customWidth="1"/>
    <col min="3" max="6" width="22.5703125" customWidth="1"/>
    <col min="7" max="7" width="4" customWidth="1"/>
    <col min="8" max="8" width="14.5703125" customWidth="1"/>
    <col min="9" max="9" width="13.5703125" customWidth="1"/>
    <col min="10" max="10" width="15.42578125" customWidth="1"/>
  </cols>
  <sheetData>
    <row r="2" spans="1:9" ht="21" x14ac:dyDescent="0.35">
      <c r="C2" s="133"/>
      <c r="F2" s="134" t="s">
        <v>57</v>
      </c>
    </row>
    <row r="3" spans="1:9" x14ac:dyDescent="0.25">
      <c r="F3" s="136" t="s">
        <v>453</v>
      </c>
    </row>
    <row r="4" spans="1:9" x14ac:dyDescent="0.25">
      <c r="A4" s="131"/>
      <c r="B4" s="131"/>
      <c r="C4" s="131"/>
      <c r="D4" s="131"/>
      <c r="E4" s="131"/>
      <c r="F4" s="131"/>
      <c r="G4" s="131"/>
      <c r="H4" s="131"/>
    </row>
    <row r="6" spans="1:9" ht="18.75" x14ac:dyDescent="0.25">
      <c r="B6" s="156">
        <v>2017</v>
      </c>
      <c r="C6" s="156">
        <v>2018</v>
      </c>
      <c r="D6" s="156">
        <v>2019</v>
      </c>
      <c r="E6" s="156">
        <v>2020</v>
      </c>
      <c r="F6" s="156">
        <v>2021</v>
      </c>
    </row>
    <row r="7" spans="1:9" ht="18.75" x14ac:dyDescent="0.25">
      <c r="A7" s="16" t="s">
        <v>80</v>
      </c>
    </row>
    <row r="9" spans="1:9" collapsed="1" x14ac:dyDescent="0.25">
      <c r="A9" s="323" t="s">
        <v>454</v>
      </c>
      <c r="B9" s="323"/>
      <c r="C9" s="323"/>
      <c r="D9" s="323"/>
      <c r="E9" s="323"/>
      <c r="F9" s="4"/>
      <c r="G9" s="17"/>
      <c r="H9" s="17"/>
      <c r="I9" s="17"/>
    </row>
    <row r="10" spans="1:9" hidden="1" outlineLevel="1" x14ac:dyDescent="0.25">
      <c r="A10" s="2" t="s">
        <v>455</v>
      </c>
      <c r="B10" s="24">
        <v>101</v>
      </c>
      <c r="C10" s="8">
        <v>111</v>
      </c>
      <c r="D10" s="8">
        <v>106</v>
      </c>
      <c r="E10" s="8">
        <v>126</v>
      </c>
      <c r="F10" s="24">
        <v>124.79</v>
      </c>
      <c r="G10" s="17"/>
      <c r="H10" s="17"/>
      <c r="I10" s="17"/>
    </row>
    <row r="11" spans="1:9" hidden="1" outlineLevel="1" x14ac:dyDescent="0.25">
      <c r="A11" s="19" t="s">
        <v>456</v>
      </c>
      <c r="B11" s="25">
        <v>15</v>
      </c>
      <c r="C11" s="7">
        <v>15</v>
      </c>
      <c r="D11" s="7">
        <v>16</v>
      </c>
      <c r="E11" s="7">
        <v>15</v>
      </c>
      <c r="F11" s="25">
        <v>15.07</v>
      </c>
      <c r="G11" s="17"/>
      <c r="H11" s="17"/>
      <c r="I11" s="17"/>
    </row>
    <row r="12" spans="1:9" hidden="1" outlineLevel="1" x14ac:dyDescent="0.25">
      <c r="A12" s="26" t="s">
        <v>457</v>
      </c>
      <c r="B12" s="27">
        <v>116</v>
      </c>
      <c r="C12" s="194">
        <v>126</v>
      </c>
      <c r="D12" s="194">
        <v>122</v>
      </c>
      <c r="E12" s="194">
        <v>141</v>
      </c>
      <c r="F12" s="27">
        <f>SUM(F10:F11)</f>
        <v>139.86000000000001</v>
      </c>
      <c r="G12" s="17"/>
      <c r="H12" s="17"/>
      <c r="I12" s="17"/>
    </row>
    <row r="13" spans="1:9" hidden="1" outlineLevel="1" x14ac:dyDescent="0.25">
      <c r="A13" s="322" t="s">
        <v>458</v>
      </c>
      <c r="B13" s="322"/>
      <c r="C13" s="322"/>
      <c r="D13" s="322"/>
      <c r="E13" s="17"/>
      <c r="F13" s="17"/>
      <c r="G13" s="17"/>
      <c r="H13" s="17"/>
      <c r="I13" s="17"/>
    </row>
    <row r="14" spans="1:9" x14ac:dyDescent="0.25">
      <c r="A14" s="11"/>
      <c r="B14" s="17"/>
      <c r="C14" s="17"/>
      <c r="D14" s="17"/>
      <c r="E14" s="17"/>
      <c r="F14" s="17"/>
      <c r="G14" s="17"/>
      <c r="H14" s="17"/>
      <c r="I14" s="17"/>
    </row>
    <row r="15" spans="1:9" collapsed="1" x14ac:dyDescent="0.25">
      <c r="A15" s="323" t="s">
        <v>459</v>
      </c>
      <c r="B15" s="323"/>
      <c r="C15" s="323"/>
      <c r="D15" s="323"/>
      <c r="E15" s="323"/>
      <c r="F15" s="4"/>
      <c r="G15" s="17"/>
      <c r="H15" s="17"/>
      <c r="I15" s="17"/>
    </row>
    <row r="16" spans="1:9" ht="30" hidden="1" outlineLevel="1" x14ac:dyDescent="0.25">
      <c r="A16" s="2" t="s">
        <v>460</v>
      </c>
      <c r="B16" s="28">
        <v>111.2</v>
      </c>
      <c r="C16" s="8">
        <v>134.1</v>
      </c>
      <c r="D16" s="8">
        <v>142</v>
      </c>
      <c r="E16" s="8">
        <v>141</v>
      </c>
      <c r="F16" s="28">
        <v>135.84</v>
      </c>
      <c r="G16" s="17"/>
      <c r="H16" s="17"/>
      <c r="I16" s="17"/>
    </row>
    <row r="17" spans="1:9" hidden="1" outlineLevel="1" x14ac:dyDescent="0.25">
      <c r="A17" s="19" t="s">
        <v>461</v>
      </c>
      <c r="B17" s="29">
        <v>5.4</v>
      </c>
      <c r="C17" s="7">
        <v>5.4</v>
      </c>
      <c r="D17" s="7">
        <v>5.6</v>
      </c>
      <c r="E17" s="7">
        <v>5.6</v>
      </c>
      <c r="F17" s="29">
        <v>5.54</v>
      </c>
      <c r="G17" s="17"/>
      <c r="H17" s="17"/>
      <c r="I17" s="17"/>
    </row>
    <row r="18" spans="1:9" hidden="1" outlineLevel="1" x14ac:dyDescent="0.25">
      <c r="A18" s="2" t="s">
        <v>462</v>
      </c>
      <c r="B18" s="28">
        <v>116.6</v>
      </c>
      <c r="C18" s="8">
        <v>139.5</v>
      </c>
      <c r="D18" s="8">
        <v>147.6</v>
      </c>
      <c r="E18" s="8">
        <v>146.6</v>
      </c>
      <c r="F18" s="28">
        <f>SUM(F16:F17)</f>
        <v>141.38</v>
      </c>
      <c r="G18" s="17"/>
      <c r="H18" s="17"/>
      <c r="I18" s="17"/>
    </row>
    <row r="19" spans="1:9" hidden="1" outlineLevel="1" x14ac:dyDescent="0.25">
      <c r="A19" s="322" t="s">
        <v>463</v>
      </c>
      <c r="B19" s="322"/>
      <c r="C19" s="322"/>
      <c r="D19" s="322"/>
      <c r="E19" s="17"/>
      <c r="F19" s="17"/>
      <c r="G19" s="17"/>
      <c r="H19" s="17"/>
      <c r="I19" s="17"/>
    </row>
    <row r="20" spans="1:9" x14ac:dyDescent="0.25">
      <c r="A20" s="11"/>
      <c r="B20" s="17"/>
      <c r="C20" s="17"/>
      <c r="D20" s="17"/>
      <c r="E20" s="17"/>
      <c r="F20" s="17"/>
      <c r="G20" s="17"/>
      <c r="H20" s="17"/>
      <c r="I20" s="17"/>
    </row>
    <row r="21" spans="1:9" collapsed="1" x14ac:dyDescent="0.25">
      <c r="A21" s="323" t="s">
        <v>464</v>
      </c>
      <c r="B21" s="323"/>
      <c r="C21" s="323"/>
      <c r="D21" s="323"/>
      <c r="E21" s="323"/>
      <c r="F21" s="4"/>
      <c r="G21" s="17"/>
      <c r="H21" s="17"/>
      <c r="I21" s="17"/>
    </row>
    <row r="22" spans="1:9" hidden="1" outlineLevel="1" x14ac:dyDescent="0.25">
      <c r="A22" s="2" t="s">
        <v>465</v>
      </c>
      <c r="B22" s="8">
        <v>379</v>
      </c>
      <c r="C22" s="8">
        <v>351</v>
      </c>
      <c r="D22" s="8">
        <v>376</v>
      </c>
      <c r="E22" s="8">
        <v>267</v>
      </c>
      <c r="F22" s="8">
        <v>272</v>
      </c>
      <c r="G22" s="17"/>
      <c r="H22" s="17"/>
      <c r="I22" s="17"/>
    </row>
    <row r="23" spans="1:9" x14ac:dyDescent="0.25">
      <c r="A23" s="11"/>
      <c r="B23" s="17"/>
      <c r="C23" s="17"/>
      <c r="D23" s="17"/>
      <c r="E23" s="17"/>
      <c r="F23" s="17"/>
      <c r="G23" s="17"/>
      <c r="H23" s="17"/>
      <c r="I23" s="17"/>
    </row>
    <row r="24" spans="1:9" collapsed="1" x14ac:dyDescent="0.25">
      <c r="A24" s="320" t="s">
        <v>466</v>
      </c>
      <c r="B24" s="320"/>
      <c r="C24" s="320"/>
      <c r="D24" s="320"/>
      <c r="E24" s="320"/>
      <c r="F24" s="4"/>
      <c r="G24" s="17"/>
      <c r="H24" s="17"/>
      <c r="I24" s="17"/>
    </row>
    <row r="25" spans="1:9" hidden="1" outlineLevel="1" x14ac:dyDescent="0.25">
      <c r="A25" s="2" t="s">
        <v>467</v>
      </c>
      <c r="B25" s="3">
        <v>5200</v>
      </c>
      <c r="C25" s="3">
        <v>5651</v>
      </c>
      <c r="D25" s="3">
        <v>7097</v>
      </c>
      <c r="E25" s="3">
        <v>14744</v>
      </c>
      <c r="F25" s="3">
        <v>16747</v>
      </c>
      <c r="G25" s="17"/>
      <c r="H25" s="17"/>
      <c r="I25" s="17"/>
    </row>
    <row r="26" spans="1:9" hidden="1" outlineLevel="1" x14ac:dyDescent="0.25">
      <c r="A26" s="19" t="s">
        <v>468</v>
      </c>
      <c r="B26" s="10">
        <v>5513</v>
      </c>
      <c r="C26" s="10">
        <v>5253</v>
      </c>
      <c r="D26" s="10">
        <v>5297</v>
      </c>
      <c r="E26" s="10">
        <v>13238.08</v>
      </c>
      <c r="F26" s="10">
        <v>11461</v>
      </c>
      <c r="G26" s="17"/>
      <c r="H26" s="17"/>
      <c r="I26" s="17"/>
    </row>
    <row r="27" spans="1:9" hidden="1" outlineLevel="1" x14ac:dyDescent="0.25">
      <c r="A27" s="2" t="s">
        <v>469</v>
      </c>
      <c r="B27" s="3">
        <v>56</v>
      </c>
      <c r="C27" s="3">
        <v>53</v>
      </c>
      <c r="D27" s="3">
        <v>29</v>
      </c>
      <c r="E27" s="3">
        <v>9.52</v>
      </c>
      <c r="F27" s="186">
        <v>0.5</v>
      </c>
      <c r="G27" s="17"/>
      <c r="H27" s="17"/>
      <c r="I27" s="17"/>
    </row>
    <row r="28" spans="1:9" hidden="1" outlineLevel="1" x14ac:dyDescent="0.25">
      <c r="A28" s="23" t="s">
        <v>92</v>
      </c>
      <c r="B28" s="30">
        <v>10769</v>
      </c>
      <c r="C28" s="30">
        <v>10957</v>
      </c>
      <c r="D28" s="30">
        <v>12423</v>
      </c>
      <c r="E28" s="30">
        <v>27991.600000000002</v>
      </c>
      <c r="F28" s="30">
        <f>SUM(F25:F27)</f>
        <v>28208.5</v>
      </c>
      <c r="G28" s="17"/>
      <c r="H28" s="17"/>
      <c r="I28" s="17"/>
    </row>
    <row r="29" spans="1:9" hidden="1" outlineLevel="1" x14ac:dyDescent="0.25">
      <c r="A29" s="322" t="s">
        <v>470</v>
      </c>
      <c r="B29" s="322"/>
      <c r="C29" s="322"/>
      <c r="D29" s="322"/>
      <c r="E29" s="3"/>
      <c r="F29" s="3"/>
      <c r="G29" s="17"/>
      <c r="H29" s="17"/>
      <c r="I29" s="17"/>
    </row>
    <row r="30" spans="1:9" x14ac:dyDescent="0.25">
      <c r="A30" s="11"/>
      <c r="B30" s="17"/>
      <c r="C30" s="17"/>
      <c r="D30" s="17"/>
      <c r="E30" s="17"/>
      <c r="F30" s="17"/>
      <c r="G30" s="17"/>
      <c r="H30" s="17"/>
      <c r="I30" s="17"/>
    </row>
    <row r="31" spans="1:9" collapsed="1" x14ac:dyDescent="0.25">
      <c r="A31" s="320" t="s">
        <v>471</v>
      </c>
      <c r="B31" s="320"/>
      <c r="C31" s="320"/>
      <c r="D31" s="320"/>
      <c r="E31" s="320"/>
      <c r="F31" s="4"/>
      <c r="G31" s="17"/>
      <c r="H31" s="17"/>
      <c r="I31" s="17"/>
    </row>
    <row r="32" spans="1:9" hidden="1" outlineLevel="1" x14ac:dyDescent="0.25">
      <c r="A32" s="2" t="s">
        <v>467</v>
      </c>
      <c r="B32" s="3">
        <v>3628</v>
      </c>
      <c r="C32" s="3">
        <v>6761</v>
      </c>
      <c r="D32" s="9">
        <v>2627</v>
      </c>
      <c r="E32" s="9">
        <v>6219.5</v>
      </c>
      <c r="F32" s="9">
        <v>11457</v>
      </c>
      <c r="G32" s="17"/>
      <c r="H32" s="17"/>
      <c r="I32" s="17"/>
    </row>
    <row r="33" spans="1:9" hidden="1" outlineLevel="1" x14ac:dyDescent="0.25">
      <c r="A33" s="19" t="s">
        <v>468</v>
      </c>
      <c r="B33" s="10">
        <v>3142</v>
      </c>
      <c r="C33" s="10">
        <v>8729</v>
      </c>
      <c r="D33" s="22">
        <v>7572</v>
      </c>
      <c r="E33" s="22">
        <v>9970.2000000000007</v>
      </c>
      <c r="F33" s="22">
        <v>47284</v>
      </c>
      <c r="G33" s="17"/>
      <c r="H33" s="17"/>
      <c r="I33" s="17"/>
    </row>
    <row r="34" spans="1:9" hidden="1" outlineLevel="1" x14ac:dyDescent="0.25">
      <c r="A34" s="2" t="s">
        <v>469</v>
      </c>
      <c r="B34" s="3">
        <v>30</v>
      </c>
      <c r="C34" s="3">
        <v>183</v>
      </c>
      <c r="D34" s="9">
        <v>24</v>
      </c>
      <c r="E34" s="9">
        <v>292.82</v>
      </c>
      <c r="F34" s="9">
        <v>79</v>
      </c>
      <c r="G34" s="17"/>
      <c r="H34" s="17"/>
      <c r="I34" s="17"/>
    </row>
    <row r="35" spans="1:9" hidden="1" outlineLevel="1" x14ac:dyDescent="0.25">
      <c r="A35" s="19" t="s">
        <v>472</v>
      </c>
      <c r="B35" s="10"/>
      <c r="C35" s="10"/>
      <c r="D35" s="22"/>
      <c r="E35" s="22"/>
      <c r="F35" s="22">
        <v>15</v>
      </c>
      <c r="G35" s="17"/>
      <c r="H35" s="17"/>
      <c r="I35" s="17"/>
    </row>
    <row r="36" spans="1:9" hidden="1" outlineLevel="1" x14ac:dyDescent="0.25">
      <c r="A36" s="26" t="s">
        <v>92</v>
      </c>
      <c r="B36" s="6">
        <v>6799</v>
      </c>
      <c r="C36" s="6">
        <v>15673</v>
      </c>
      <c r="D36" s="6">
        <v>10223</v>
      </c>
      <c r="E36" s="6">
        <v>16482.52</v>
      </c>
      <c r="F36" s="6">
        <f>SUM(F32:F35)</f>
        <v>58835</v>
      </c>
      <c r="G36" s="17"/>
      <c r="H36" s="17"/>
      <c r="I36" s="17"/>
    </row>
    <row r="37" spans="1:9" x14ac:dyDescent="0.25">
      <c r="A37" s="11"/>
      <c r="B37" s="17"/>
      <c r="C37" s="17"/>
      <c r="D37" s="17"/>
      <c r="E37" s="17"/>
      <c r="F37" s="17"/>
      <c r="G37" s="17"/>
      <c r="H37" s="17"/>
      <c r="I37" s="17"/>
    </row>
    <row r="38" spans="1:9" collapsed="1" x14ac:dyDescent="0.25">
      <c r="A38" s="320" t="s">
        <v>473</v>
      </c>
      <c r="B38" s="320"/>
      <c r="C38" s="320"/>
      <c r="D38" s="320"/>
      <c r="E38" s="320"/>
      <c r="F38" s="4"/>
    </row>
    <row r="39" spans="1:9" hidden="1" outlineLevel="1" x14ac:dyDescent="0.25">
      <c r="A39" s="62" t="s">
        <v>474</v>
      </c>
      <c r="B39" s="4" t="s">
        <v>475</v>
      </c>
      <c r="C39" s="4"/>
      <c r="D39" s="4"/>
      <c r="E39" s="4"/>
      <c r="F39" s="4"/>
    </row>
    <row r="40" spans="1:9" hidden="1" outlineLevel="2" x14ac:dyDescent="0.25">
      <c r="A40" s="318" t="s">
        <v>476</v>
      </c>
      <c r="B40" s="2" t="s">
        <v>477</v>
      </c>
      <c r="C40" s="324">
        <v>3648.39</v>
      </c>
      <c r="D40" s="324">
        <v>4181.57</v>
      </c>
      <c r="E40" s="324">
        <v>6281.2400000000007</v>
      </c>
      <c r="F40" s="324">
        <f>137.74+6117.6</f>
        <v>6255.34</v>
      </c>
      <c r="G40" s="213"/>
    </row>
    <row r="41" spans="1:9" hidden="1" outlineLevel="2" x14ac:dyDescent="0.25">
      <c r="A41" s="318"/>
      <c r="B41" s="2" t="s">
        <v>478</v>
      </c>
      <c r="C41" s="324"/>
      <c r="D41" s="324"/>
      <c r="E41" s="324"/>
      <c r="F41" s="324"/>
    </row>
    <row r="42" spans="1:9" hidden="1" outlineLevel="2" x14ac:dyDescent="0.25">
      <c r="A42" s="318"/>
      <c r="B42" s="2" t="s">
        <v>479</v>
      </c>
      <c r="C42" s="324"/>
      <c r="D42" s="324"/>
      <c r="E42" s="324"/>
      <c r="F42" s="324"/>
      <c r="H42" s="293"/>
    </row>
    <row r="43" spans="1:9" hidden="1" outlineLevel="2" x14ac:dyDescent="0.25">
      <c r="A43" s="318"/>
      <c r="B43" s="2" t="s">
        <v>480</v>
      </c>
      <c r="C43" s="324"/>
      <c r="D43" s="324"/>
      <c r="E43" s="324"/>
      <c r="F43" s="324"/>
    </row>
    <row r="44" spans="1:9" hidden="1" outlineLevel="2" x14ac:dyDescent="0.25">
      <c r="A44" s="318"/>
      <c r="B44" s="2" t="s">
        <v>481</v>
      </c>
      <c r="C44" s="324"/>
      <c r="D44" s="324"/>
      <c r="E44" s="324"/>
      <c r="F44" s="324"/>
    </row>
    <row r="45" spans="1:9" hidden="1" outlineLevel="2" x14ac:dyDescent="0.25">
      <c r="A45" s="335" t="s">
        <v>482</v>
      </c>
      <c r="B45" s="19" t="s">
        <v>483</v>
      </c>
      <c r="C45" s="325">
        <v>1112.8999999999999</v>
      </c>
      <c r="D45" s="325">
        <v>798.63</v>
      </c>
      <c r="E45" s="325">
        <v>12.87</v>
      </c>
      <c r="F45" s="325">
        <f>1.91+109.81</f>
        <v>111.72</v>
      </c>
    </row>
    <row r="46" spans="1:9" hidden="1" outlineLevel="2" x14ac:dyDescent="0.25">
      <c r="A46" s="335"/>
      <c r="B46" s="19" t="s">
        <v>484</v>
      </c>
      <c r="C46" s="325"/>
      <c r="D46" s="325"/>
      <c r="E46" s="325"/>
      <c r="F46" s="325"/>
    </row>
    <row r="47" spans="1:9" s="185" customFormat="1" hidden="1" outlineLevel="2" x14ac:dyDescent="0.25">
      <c r="A47" s="318" t="s">
        <v>485</v>
      </c>
      <c r="B47" s="214" t="s">
        <v>486</v>
      </c>
      <c r="C47" s="324">
        <v>3094.3</v>
      </c>
      <c r="D47" s="324">
        <v>4771.5600000000004</v>
      </c>
      <c r="E47" s="326">
        <f>3896.3+606.32+0.02</f>
        <v>4502.6400000000003</v>
      </c>
      <c r="F47" s="324">
        <f>25.85+3220.52</f>
        <v>3246.37</v>
      </c>
    </row>
    <row r="48" spans="1:9" hidden="1" outlineLevel="2" x14ac:dyDescent="0.25">
      <c r="A48" s="318"/>
      <c r="B48" s="2" t="s">
        <v>487</v>
      </c>
      <c r="C48" s="324"/>
      <c r="D48" s="324"/>
      <c r="E48" s="326"/>
      <c r="F48" s="324"/>
    </row>
    <row r="49" spans="1:10" hidden="1" outlineLevel="2" x14ac:dyDescent="0.25">
      <c r="A49" s="318"/>
      <c r="B49" s="2" t="s">
        <v>488</v>
      </c>
      <c r="C49" s="324"/>
      <c r="D49" s="324"/>
      <c r="E49" s="326"/>
      <c r="F49" s="324"/>
    </row>
    <row r="50" spans="1:10" ht="30" hidden="1" outlineLevel="2" x14ac:dyDescent="0.25">
      <c r="A50" s="217" t="s">
        <v>489</v>
      </c>
      <c r="B50" s="19" t="s">
        <v>490</v>
      </c>
      <c r="C50" s="300">
        <v>9.34</v>
      </c>
      <c r="D50" s="300">
        <v>0.48</v>
      </c>
      <c r="E50" s="300"/>
      <c r="F50" s="300">
        <v>11.93</v>
      </c>
    </row>
    <row r="51" spans="1:10" ht="30" hidden="1" outlineLevel="2" x14ac:dyDescent="0.25">
      <c r="A51" s="292" t="s">
        <v>491</v>
      </c>
      <c r="B51" s="2" t="s">
        <v>492</v>
      </c>
      <c r="C51" s="195">
        <v>10610.9</v>
      </c>
      <c r="D51" s="195">
        <v>4176.1000000000004</v>
      </c>
      <c r="E51" s="195">
        <v>652.92999999999995</v>
      </c>
      <c r="F51" s="195">
        <f>494.07</f>
        <v>494.07</v>
      </c>
    </row>
    <row r="52" spans="1:10" ht="30" hidden="1" outlineLevel="2" x14ac:dyDescent="0.25">
      <c r="A52" s="217" t="s">
        <v>493</v>
      </c>
      <c r="B52" s="19" t="s">
        <v>494</v>
      </c>
      <c r="C52" s="300"/>
      <c r="D52" s="300"/>
      <c r="E52" s="300"/>
      <c r="F52" s="300">
        <f>983.13</f>
        <v>983.13</v>
      </c>
    </row>
    <row r="53" spans="1:10" hidden="1" outlineLevel="1" x14ac:dyDescent="0.25">
      <c r="A53" s="328" t="s">
        <v>495</v>
      </c>
      <c r="B53" s="328"/>
      <c r="C53" s="310">
        <v>18475.82</v>
      </c>
      <c r="D53" s="310">
        <v>13928.34</v>
      </c>
      <c r="E53" s="310">
        <f>SUM(E40:E52)</f>
        <v>11449.68</v>
      </c>
      <c r="F53" s="310">
        <f>SUM(F40:F52)</f>
        <v>11102.56</v>
      </c>
      <c r="H53" s="294"/>
      <c r="I53" s="294"/>
      <c r="J53" s="295"/>
    </row>
    <row r="54" spans="1:10" hidden="1" outlineLevel="2" x14ac:dyDescent="0.25">
      <c r="A54" s="11" t="s">
        <v>496</v>
      </c>
      <c r="B54" s="2" t="s">
        <v>497</v>
      </c>
      <c r="C54" s="195">
        <v>8849.23</v>
      </c>
      <c r="D54" s="195">
        <v>8711.9599999999991</v>
      </c>
      <c r="E54" s="195">
        <v>10646.32</v>
      </c>
      <c r="F54" s="195">
        <f>35.24+14634.41+0.059</f>
        <v>14669.708999999999</v>
      </c>
      <c r="J54" s="295"/>
    </row>
    <row r="55" spans="1:10" hidden="1" outlineLevel="2" x14ac:dyDescent="0.25">
      <c r="A55" s="218" t="s">
        <v>498</v>
      </c>
      <c r="B55" s="19" t="s">
        <v>499</v>
      </c>
      <c r="C55" s="300">
        <v>163513.63</v>
      </c>
      <c r="D55" s="300">
        <v>191680.26</v>
      </c>
      <c r="E55" s="300">
        <v>155124.38</v>
      </c>
      <c r="F55" s="300">
        <f>2824.29+281850.09</f>
        <v>284674.38</v>
      </c>
      <c r="J55" s="295"/>
    </row>
    <row r="56" spans="1:10" hidden="1" outlineLevel="1" x14ac:dyDescent="0.25">
      <c r="A56" s="328" t="s">
        <v>500</v>
      </c>
      <c r="B56" s="328"/>
      <c r="C56" s="310">
        <v>172363.07</v>
      </c>
      <c r="D56" s="310">
        <v>200392.22</v>
      </c>
      <c r="E56" s="310">
        <v>165770.70000000001</v>
      </c>
      <c r="F56" s="310">
        <f>SUM(F54:F55)</f>
        <v>299344.08899999998</v>
      </c>
      <c r="H56" s="294"/>
      <c r="I56" s="294"/>
      <c r="J56" s="295"/>
    </row>
    <row r="57" spans="1:10" hidden="1" outlineLevel="2" x14ac:dyDescent="0.25">
      <c r="A57" s="318" t="s">
        <v>501</v>
      </c>
      <c r="B57" s="20" t="s">
        <v>502</v>
      </c>
      <c r="C57" s="324">
        <v>5085.41</v>
      </c>
      <c r="D57" s="324">
        <v>3071.85</v>
      </c>
      <c r="E57" s="326">
        <f>2031.39+1509.86+0.53+2.78</f>
        <v>3544.5600000000004</v>
      </c>
      <c r="F57" s="324">
        <f>850.43+11596.79</f>
        <v>12447.220000000001</v>
      </c>
      <c r="J57" s="295"/>
    </row>
    <row r="58" spans="1:10" hidden="1" outlineLevel="2" x14ac:dyDescent="0.25">
      <c r="A58" s="318"/>
      <c r="B58" s="2" t="s">
        <v>503</v>
      </c>
      <c r="C58" s="324"/>
      <c r="D58" s="324"/>
      <c r="E58" s="326"/>
      <c r="F58" s="324"/>
      <c r="J58" s="295"/>
    </row>
    <row r="59" spans="1:10" hidden="1" outlineLevel="2" x14ac:dyDescent="0.25">
      <c r="A59" s="318"/>
      <c r="B59" s="2" t="s">
        <v>504</v>
      </c>
      <c r="C59" s="324"/>
      <c r="D59" s="324"/>
      <c r="E59" s="326"/>
      <c r="F59" s="324"/>
      <c r="J59" s="295"/>
    </row>
    <row r="60" spans="1:10" hidden="1" outlineLevel="2" x14ac:dyDescent="0.25">
      <c r="A60" s="318"/>
      <c r="B60" s="2" t="s">
        <v>505</v>
      </c>
      <c r="C60" s="324"/>
      <c r="D60" s="324"/>
      <c r="E60" s="326"/>
      <c r="F60" s="324"/>
      <c r="J60" s="295"/>
    </row>
    <row r="61" spans="1:10" hidden="1" outlineLevel="2" x14ac:dyDescent="0.25">
      <c r="A61" s="219" t="s">
        <v>506</v>
      </c>
      <c r="B61" s="19" t="s">
        <v>506</v>
      </c>
      <c r="C61" s="300">
        <v>62.19</v>
      </c>
      <c r="D61" s="300">
        <v>127.84</v>
      </c>
      <c r="E61" s="300">
        <v>40.58</v>
      </c>
      <c r="F61" s="300">
        <f>2.95+42.6+1.578</f>
        <v>47.128000000000007</v>
      </c>
      <c r="J61" s="295"/>
    </row>
    <row r="62" spans="1:10" ht="30" hidden="1" outlineLevel="2" x14ac:dyDescent="0.25">
      <c r="A62" s="216" t="s">
        <v>489</v>
      </c>
      <c r="B62" s="2" t="s">
        <v>490</v>
      </c>
      <c r="C62" s="195"/>
      <c r="D62" s="195"/>
      <c r="E62" s="195">
        <v>1.58</v>
      </c>
      <c r="F62" s="195">
        <f>0.028</f>
        <v>2.8000000000000001E-2</v>
      </c>
      <c r="J62" s="295"/>
    </row>
    <row r="63" spans="1:10" ht="30" hidden="1" outlineLevel="2" x14ac:dyDescent="0.25">
      <c r="A63" s="335" t="s">
        <v>491</v>
      </c>
      <c r="B63" s="19" t="s">
        <v>507</v>
      </c>
      <c r="C63" s="325">
        <v>38916.639999999999</v>
      </c>
      <c r="D63" s="325">
        <v>10321.629999999999</v>
      </c>
      <c r="E63" s="325">
        <f>13326.69+5328.39</f>
        <v>18655.080000000002</v>
      </c>
      <c r="F63" s="325">
        <f>3078.71</f>
        <v>3078.71</v>
      </c>
      <c r="J63" s="295"/>
    </row>
    <row r="64" spans="1:10" hidden="1" outlineLevel="2" x14ac:dyDescent="0.25">
      <c r="A64" s="335"/>
      <c r="B64" s="19" t="s">
        <v>508</v>
      </c>
      <c r="C64" s="325"/>
      <c r="D64" s="325"/>
      <c r="E64" s="325"/>
      <c r="F64" s="325"/>
      <c r="H64" s="293"/>
      <c r="I64" s="293"/>
      <c r="J64" s="295"/>
    </row>
    <row r="65" spans="1:10" hidden="1" outlineLevel="1" x14ac:dyDescent="0.25">
      <c r="A65" s="328" t="s">
        <v>509</v>
      </c>
      <c r="B65" s="328"/>
      <c r="C65" s="310">
        <v>44064.24</v>
      </c>
      <c r="D65" s="310">
        <v>13521.31</v>
      </c>
      <c r="E65" s="310">
        <v>22241.8</v>
      </c>
      <c r="F65" s="310">
        <f>SUM(F57:F64)</f>
        <v>15573.086000000003</v>
      </c>
      <c r="H65" s="294"/>
      <c r="I65" s="294"/>
      <c r="J65" s="295"/>
    </row>
    <row r="66" spans="1:10" hidden="1" outlineLevel="1" x14ac:dyDescent="0.25">
      <c r="A66" s="327" t="s">
        <v>510</v>
      </c>
      <c r="B66" s="327"/>
      <c r="C66" s="311">
        <f>C53+C56+C65</f>
        <v>234903.13</v>
      </c>
      <c r="D66" s="311">
        <f>D53+D56+D65</f>
        <v>227841.87</v>
      </c>
      <c r="E66" s="311">
        <v>199462.17</v>
      </c>
      <c r="F66" s="311">
        <f>F65+F56+F53</f>
        <v>326019.73499999999</v>
      </c>
      <c r="H66" s="294"/>
      <c r="J66" s="295"/>
    </row>
    <row r="67" spans="1:10" hidden="1" outlineLevel="1" x14ac:dyDescent="0.25">
      <c r="A67" s="318" t="s">
        <v>511</v>
      </c>
      <c r="B67" s="318"/>
      <c r="C67" s="318"/>
      <c r="D67" s="318"/>
      <c r="E67" s="318"/>
    </row>
    <row r="69" spans="1:10" collapsed="1" x14ac:dyDescent="0.25">
      <c r="A69" s="323" t="s">
        <v>512</v>
      </c>
      <c r="B69" s="323"/>
      <c r="C69" s="323"/>
      <c r="D69" s="323"/>
      <c r="E69" s="323"/>
      <c r="F69" s="215"/>
      <c r="G69" s="17"/>
      <c r="H69" s="17"/>
    </row>
    <row r="70" spans="1:10" hidden="1" outlineLevel="1" x14ac:dyDescent="0.25">
      <c r="A70" s="23" t="s">
        <v>117</v>
      </c>
      <c r="B70" s="10"/>
      <c r="C70" s="10"/>
      <c r="D70" s="10"/>
      <c r="E70" s="10"/>
      <c r="F70" s="10"/>
      <c r="G70" s="17"/>
      <c r="H70" s="17"/>
    </row>
    <row r="71" spans="1:10" hidden="1" outlineLevel="2" x14ac:dyDescent="0.25">
      <c r="A71" s="19" t="s">
        <v>513</v>
      </c>
      <c r="B71" s="10">
        <v>0</v>
      </c>
      <c r="C71" s="10">
        <v>0</v>
      </c>
      <c r="D71" s="10">
        <v>0</v>
      </c>
      <c r="E71" s="10">
        <v>0</v>
      </c>
      <c r="F71" s="10">
        <v>0</v>
      </c>
      <c r="G71" s="17"/>
      <c r="H71" s="17"/>
    </row>
    <row r="72" spans="1:10" hidden="1" outlineLevel="2" x14ac:dyDescent="0.25">
      <c r="A72" s="19" t="s">
        <v>514</v>
      </c>
      <c r="B72" s="10">
        <v>0</v>
      </c>
      <c r="C72" s="10">
        <v>0</v>
      </c>
      <c r="D72" s="10">
        <v>0</v>
      </c>
      <c r="E72" s="10">
        <v>0</v>
      </c>
      <c r="F72" s="10">
        <v>0</v>
      </c>
      <c r="G72" s="17"/>
      <c r="H72" s="17"/>
    </row>
    <row r="73" spans="1:10" hidden="1" outlineLevel="2" x14ac:dyDescent="0.25">
      <c r="A73" s="19" t="s">
        <v>515</v>
      </c>
      <c r="B73" s="10">
        <v>0</v>
      </c>
      <c r="C73" s="10">
        <v>0</v>
      </c>
      <c r="D73" s="10">
        <v>0</v>
      </c>
      <c r="E73" s="10">
        <v>0</v>
      </c>
      <c r="F73" s="10">
        <v>0</v>
      </c>
      <c r="G73" s="17"/>
      <c r="H73" s="17"/>
    </row>
    <row r="74" spans="1:10" hidden="1" outlineLevel="1" x14ac:dyDescent="0.25">
      <c r="A74" s="26" t="s">
        <v>121</v>
      </c>
      <c r="B74" s="3"/>
      <c r="C74" s="3"/>
      <c r="D74" s="3"/>
      <c r="E74" s="3"/>
      <c r="F74" s="3"/>
      <c r="G74" s="17"/>
      <c r="H74" s="17"/>
    </row>
    <row r="75" spans="1:10" hidden="1" outlineLevel="2" x14ac:dyDescent="0.25">
      <c r="A75" s="2" t="s">
        <v>513</v>
      </c>
      <c r="B75" s="3">
        <v>6</v>
      </c>
      <c r="C75" s="3">
        <v>5</v>
      </c>
      <c r="D75" s="3">
        <v>0</v>
      </c>
      <c r="E75" s="3">
        <v>1</v>
      </c>
      <c r="F75" s="3">
        <v>0</v>
      </c>
      <c r="G75" s="17"/>
      <c r="H75" s="17"/>
    </row>
    <row r="76" spans="1:10" hidden="1" outlineLevel="2" x14ac:dyDescent="0.25">
      <c r="A76" s="2" t="s">
        <v>514</v>
      </c>
      <c r="B76" s="3">
        <v>1415</v>
      </c>
      <c r="C76" s="3">
        <v>983</v>
      </c>
      <c r="D76" s="3">
        <v>0</v>
      </c>
      <c r="E76" s="3">
        <v>411.79</v>
      </c>
      <c r="F76" s="3">
        <v>0</v>
      </c>
      <c r="G76" s="17"/>
      <c r="H76" s="17"/>
    </row>
    <row r="77" spans="1:10" hidden="1" outlineLevel="2" x14ac:dyDescent="0.25">
      <c r="A77" s="2" t="s">
        <v>515</v>
      </c>
      <c r="B77" s="3">
        <v>246</v>
      </c>
      <c r="C77" s="3">
        <v>233</v>
      </c>
      <c r="D77" s="3">
        <v>0</v>
      </c>
      <c r="E77" s="3">
        <v>101.82</v>
      </c>
      <c r="F77" s="3">
        <v>0</v>
      </c>
      <c r="G77" s="17"/>
      <c r="H77" s="17"/>
    </row>
    <row r="78" spans="1:10" hidden="1" outlineLevel="1" x14ac:dyDescent="0.25">
      <c r="A78" s="23" t="s">
        <v>122</v>
      </c>
      <c r="B78" s="10"/>
      <c r="C78" s="10"/>
      <c r="D78" s="10"/>
      <c r="E78" s="10"/>
      <c r="F78" s="10"/>
      <c r="G78" s="17"/>
      <c r="H78" s="17"/>
      <c r="I78" s="12"/>
    </row>
    <row r="79" spans="1:10" hidden="1" outlineLevel="2" x14ac:dyDescent="0.25">
      <c r="A79" s="19" t="s">
        <v>513</v>
      </c>
      <c r="B79" s="10">
        <v>43</v>
      </c>
      <c r="C79" s="10">
        <v>53</v>
      </c>
      <c r="D79" s="10">
        <v>10</v>
      </c>
      <c r="E79" s="10">
        <v>65</v>
      </c>
      <c r="F79" s="10">
        <v>10</v>
      </c>
      <c r="G79" s="17"/>
      <c r="H79" s="17"/>
    </row>
    <row r="80" spans="1:10" hidden="1" outlineLevel="2" x14ac:dyDescent="0.25">
      <c r="A80" s="19" t="s">
        <v>514</v>
      </c>
      <c r="B80" s="10">
        <v>1336</v>
      </c>
      <c r="C80" s="10">
        <v>1407</v>
      </c>
      <c r="D80" s="10">
        <v>5072</v>
      </c>
      <c r="E80" s="10">
        <v>3764.4700000000003</v>
      </c>
      <c r="F80" s="10">
        <v>7401.12</v>
      </c>
      <c r="G80" s="17"/>
      <c r="H80" s="17"/>
    </row>
    <row r="81" spans="1:9" hidden="1" outlineLevel="2" x14ac:dyDescent="0.25">
      <c r="A81" s="19" t="s">
        <v>515</v>
      </c>
      <c r="B81" s="10">
        <v>127</v>
      </c>
      <c r="C81" s="10">
        <v>173</v>
      </c>
      <c r="D81" s="10">
        <v>764</v>
      </c>
      <c r="E81" s="10">
        <v>561.90000000000009</v>
      </c>
      <c r="F81" s="10">
        <v>1536.32</v>
      </c>
      <c r="G81" s="17"/>
      <c r="H81" s="17"/>
    </row>
    <row r="82" spans="1:9" hidden="1" outlineLevel="1" x14ac:dyDescent="0.25">
      <c r="A82" s="26" t="s">
        <v>123</v>
      </c>
      <c r="B82" s="3"/>
      <c r="C82" s="3"/>
      <c r="D82" s="3"/>
      <c r="E82" s="3"/>
      <c r="F82" s="3"/>
      <c r="G82" s="17"/>
      <c r="H82" s="17"/>
      <c r="I82" s="12"/>
    </row>
    <row r="83" spans="1:9" hidden="1" outlineLevel="2" x14ac:dyDescent="0.25">
      <c r="A83" s="2" t="s">
        <v>513</v>
      </c>
      <c r="B83" s="3">
        <v>0</v>
      </c>
      <c r="C83" s="3">
        <v>0</v>
      </c>
      <c r="D83" s="3">
        <v>0</v>
      </c>
      <c r="E83" s="3">
        <v>0</v>
      </c>
      <c r="F83" s="3">
        <v>0</v>
      </c>
      <c r="G83" s="17"/>
      <c r="H83" s="17"/>
    </row>
    <row r="84" spans="1:9" hidden="1" outlineLevel="2" x14ac:dyDescent="0.25">
      <c r="A84" s="2" t="s">
        <v>514</v>
      </c>
      <c r="B84" s="3">
        <v>0</v>
      </c>
      <c r="C84" s="3">
        <v>0</v>
      </c>
      <c r="D84" s="3">
        <v>0</v>
      </c>
      <c r="E84" s="3">
        <v>0</v>
      </c>
      <c r="F84" s="3">
        <v>0</v>
      </c>
      <c r="G84" s="17"/>
      <c r="H84" s="17"/>
    </row>
    <row r="85" spans="1:9" hidden="1" outlineLevel="2" x14ac:dyDescent="0.25">
      <c r="A85" s="2" t="s">
        <v>515</v>
      </c>
      <c r="B85" s="3">
        <v>0</v>
      </c>
      <c r="C85" s="3">
        <v>0</v>
      </c>
      <c r="D85" s="3">
        <v>0</v>
      </c>
      <c r="E85" s="3">
        <v>0</v>
      </c>
      <c r="F85" s="3">
        <v>0</v>
      </c>
      <c r="G85" s="17"/>
      <c r="H85" s="17"/>
    </row>
    <row r="86" spans="1:9" hidden="1" outlineLevel="1" x14ac:dyDescent="0.25">
      <c r="A86" s="23" t="s">
        <v>124</v>
      </c>
      <c r="B86" s="10"/>
      <c r="C86" s="10"/>
      <c r="D86" s="10"/>
      <c r="E86" s="10"/>
      <c r="F86" s="10"/>
      <c r="G86" s="17"/>
      <c r="H86" s="17"/>
      <c r="I86" s="12"/>
    </row>
    <row r="87" spans="1:9" hidden="1" outlineLevel="2" x14ac:dyDescent="0.25">
      <c r="A87" s="19" t="s">
        <v>513</v>
      </c>
      <c r="B87" s="10">
        <v>0</v>
      </c>
      <c r="C87" s="10">
        <v>0</v>
      </c>
      <c r="D87" s="10">
        <v>0</v>
      </c>
      <c r="E87" s="10">
        <v>0</v>
      </c>
      <c r="F87" s="10">
        <v>0</v>
      </c>
      <c r="G87" s="17"/>
      <c r="H87" s="17"/>
    </row>
    <row r="88" spans="1:9" hidden="1" outlineLevel="2" x14ac:dyDescent="0.25">
      <c r="A88" s="19" t="s">
        <v>514</v>
      </c>
      <c r="B88" s="10">
        <v>0</v>
      </c>
      <c r="C88" s="10">
        <v>0</v>
      </c>
      <c r="D88" s="10">
        <v>0</v>
      </c>
      <c r="E88" s="10">
        <v>0</v>
      </c>
      <c r="F88" s="10">
        <v>0</v>
      </c>
      <c r="G88" s="17"/>
      <c r="H88" s="17"/>
    </row>
    <row r="89" spans="1:9" hidden="1" outlineLevel="2" x14ac:dyDescent="0.25">
      <c r="A89" s="19" t="s">
        <v>515</v>
      </c>
      <c r="B89" s="10">
        <v>0</v>
      </c>
      <c r="C89" s="10">
        <v>0</v>
      </c>
      <c r="D89" s="10">
        <v>0</v>
      </c>
      <c r="E89" s="10">
        <v>0</v>
      </c>
      <c r="F89" s="10">
        <v>0</v>
      </c>
      <c r="G89" s="17"/>
      <c r="H89" s="17"/>
    </row>
    <row r="90" spans="1:9" hidden="1" outlineLevel="1" x14ac:dyDescent="0.25">
      <c r="A90" s="26" t="s">
        <v>125</v>
      </c>
      <c r="B90" s="3"/>
      <c r="C90" s="3"/>
      <c r="D90" s="3"/>
      <c r="E90" s="3"/>
      <c r="F90" s="3"/>
      <c r="G90" s="17"/>
      <c r="H90" s="17"/>
      <c r="I90" s="12"/>
    </row>
    <row r="91" spans="1:9" hidden="1" outlineLevel="2" x14ac:dyDescent="0.25">
      <c r="A91" s="2" t="s">
        <v>513</v>
      </c>
      <c r="B91" s="3">
        <v>6666</v>
      </c>
      <c r="C91" s="3">
        <v>1</v>
      </c>
      <c r="D91" s="3">
        <v>0</v>
      </c>
      <c r="E91" s="3">
        <v>0</v>
      </c>
      <c r="F91" s="3">
        <v>0</v>
      </c>
      <c r="G91" s="17"/>
      <c r="H91" s="17"/>
    </row>
    <row r="92" spans="1:9" hidden="1" outlineLevel="2" x14ac:dyDescent="0.25">
      <c r="A92" s="2" t="s">
        <v>514</v>
      </c>
      <c r="B92" s="3">
        <v>6444</v>
      </c>
      <c r="C92" s="3">
        <v>138</v>
      </c>
      <c r="D92" s="3">
        <v>0</v>
      </c>
      <c r="E92" s="3">
        <v>0</v>
      </c>
      <c r="F92" s="3">
        <v>0</v>
      </c>
      <c r="G92" s="17"/>
      <c r="H92" s="17"/>
    </row>
    <row r="93" spans="1:9" hidden="1" outlineLevel="2" x14ac:dyDescent="0.25">
      <c r="A93" s="2" t="s">
        <v>515</v>
      </c>
      <c r="B93" s="3">
        <v>1210</v>
      </c>
      <c r="C93" s="3">
        <v>27</v>
      </c>
      <c r="D93" s="3">
        <v>0</v>
      </c>
      <c r="E93" s="3">
        <v>0</v>
      </c>
      <c r="F93" s="3">
        <v>0</v>
      </c>
      <c r="G93" s="17"/>
      <c r="H93" s="17"/>
    </row>
    <row r="94" spans="1:9" hidden="1" outlineLevel="1" x14ac:dyDescent="0.25">
      <c r="A94" s="23" t="s">
        <v>126</v>
      </c>
      <c r="B94" s="10"/>
      <c r="C94" s="10"/>
      <c r="D94" s="10"/>
      <c r="E94" s="10"/>
      <c r="F94" s="10"/>
      <c r="G94" s="17"/>
      <c r="H94" s="17"/>
      <c r="I94" s="12"/>
    </row>
    <row r="95" spans="1:9" hidden="1" outlineLevel="2" x14ac:dyDescent="0.25">
      <c r="A95" s="19" t="s">
        <v>513</v>
      </c>
      <c r="B95" s="10">
        <v>19929</v>
      </c>
      <c r="C95" s="10">
        <v>0</v>
      </c>
      <c r="D95" s="10">
        <v>0</v>
      </c>
      <c r="E95" s="10">
        <v>103722</v>
      </c>
      <c r="F95" s="10">
        <v>0</v>
      </c>
      <c r="G95" s="17"/>
      <c r="H95" s="17"/>
    </row>
    <row r="96" spans="1:9" hidden="1" outlineLevel="2" x14ac:dyDescent="0.25">
      <c r="A96" s="19" t="s">
        <v>514</v>
      </c>
      <c r="B96" s="10">
        <v>6797</v>
      </c>
      <c r="C96" s="10">
        <v>0</v>
      </c>
      <c r="D96" s="10">
        <v>0</v>
      </c>
      <c r="E96" s="10">
        <v>49221.67</v>
      </c>
      <c r="F96" s="10">
        <v>0</v>
      </c>
      <c r="G96" s="17"/>
      <c r="H96" s="17"/>
    </row>
    <row r="97" spans="1:9" hidden="1" outlineLevel="2" x14ac:dyDescent="0.25">
      <c r="A97" s="19" t="s">
        <v>515</v>
      </c>
      <c r="B97" s="10">
        <v>1443</v>
      </c>
      <c r="C97" s="10">
        <v>0</v>
      </c>
      <c r="D97" s="10">
        <v>0</v>
      </c>
      <c r="E97" s="10">
        <v>9923.18</v>
      </c>
      <c r="F97" s="10">
        <v>0</v>
      </c>
      <c r="G97" s="17"/>
      <c r="H97" s="17"/>
    </row>
    <row r="98" spans="1:9" hidden="1" outlineLevel="1" x14ac:dyDescent="0.25">
      <c r="A98" s="26" t="s">
        <v>127</v>
      </c>
      <c r="B98" s="3"/>
      <c r="C98" s="3"/>
      <c r="D98" s="3"/>
      <c r="E98" s="3"/>
      <c r="F98" s="3"/>
      <c r="G98" s="17"/>
      <c r="H98" s="17"/>
      <c r="I98" s="12"/>
    </row>
    <row r="99" spans="1:9" hidden="1" outlineLevel="2" x14ac:dyDescent="0.25">
      <c r="A99" s="2" t="s">
        <v>513</v>
      </c>
      <c r="B99" s="3">
        <v>0</v>
      </c>
      <c r="C99" s="3">
        <v>0</v>
      </c>
      <c r="D99" s="3">
        <v>1</v>
      </c>
      <c r="E99" s="3">
        <v>5</v>
      </c>
      <c r="F99" s="3">
        <v>0</v>
      </c>
      <c r="G99" s="17"/>
      <c r="H99" s="17"/>
    </row>
    <row r="100" spans="1:9" hidden="1" outlineLevel="2" x14ac:dyDescent="0.25">
      <c r="A100" s="2" t="s">
        <v>514</v>
      </c>
      <c r="B100" s="3">
        <v>0</v>
      </c>
      <c r="C100" s="3">
        <v>0</v>
      </c>
      <c r="D100" s="3">
        <v>893</v>
      </c>
      <c r="E100" s="3">
        <v>4431.5</v>
      </c>
      <c r="F100" s="3">
        <v>0</v>
      </c>
      <c r="G100" s="17"/>
      <c r="H100" s="17"/>
    </row>
    <row r="101" spans="1:9" hidden="1" outlineLevel="2" x14ac:dyDescent="0.25">
      <c r="A101" s="2" t="s">
        <v>515</v>
      </c>
      <c r="B101" s="3">
        <v>0</v>
      </c>
      <c r="C101" s="3">
        <v>0</v>
      </c>
      <c r="D101" s="3">
        <v>170</v>
      </c>
      <c r="E101" s="3">
        <v>925.84999999999991</v>
      </c>
      <c r="F101" s="3">
        <v>0</v>
      </c>
      <c r="G101" s="17"/>
      <c r="H101" s="17"/>
    </row>
    <row r="102" spans="1:9" hidden="1" outlineLevel="1" x14ac:dyDescent="0.25">
      <c r="A102" s="23" t="s">
        <v>128</v>
      </c>
      <c r="B102" s="10"/>
      <c r="C102" s="10"/>
      <c r="D102" s="10"/>
      <c r="E102" s="10"/>
      <c r="F102" s="10"/>
      <c r="G102" s="17"/>
      <c r="H102" s="17"/>
      <c r="I102" s="12"/>
    </row>
    <row r="103" spans="1:9" hidden="1" outlineLevel="2" x14ac:dyDescent="0.25">
      <c r="A103" s="19" t="s">
        <v>513</v>
      </c>
      <c r="B103" s="10">
        <v>0</v>
      </c>
      <c r="C103" s="10">
        <v>0</v>
      </c>
      <c r="D103" s="10">
        <v>0</v>
      </c>
      <c r="E103" s="10">
        <v>0</v>
      </c>
      <c r="F103" s="10">
        <v>0</v>
      </c>
      <c r="G103" s="17"/>
      <c r="H103" s="17"/>
    </row>
    <row r="104" spans="1:9" hidden="1" outlineLevel="2" x14ac:dyDescent="0.25">
      <c r="A104" s="19" t="s">
        <v>514</v>
      </c>
      <c r="B104" s="10">
        <v>0</v>
      </c>
      <c r="C104" s="10">
        <v>0</v>
      </c>
      <c r="D104" s="10">
        <v>0</v>
      </c>
      <c r="E104" s="10">
        <v>0</v>
      </c>
      <c r="F104" s="10">
        <v>0</v>
      </c>
      <c r="G104" s="17"/>
      <c r="H104" s="17"/>
    </row>
    <row r="105" spans="1:9" hidden="1" outlineLevel="2" x14ac:dyDescent="0.25">
      <c r="A105" s="19" t="s">
        <v>515</v>
      </c>
      <c r="B105" s="10">
        <v>0</v>
      </c>
      <c r="C105" s="10">
        <v>0</v>
      </c>
      <c r="D105" s="10">
        <v>0</v>
      </c>
      <c r="E105" s="10">
        <v>0</v>
      </c>
      <c r="F105" s="10">
        <v>0</v>
      </c>
      <c r="G105" s="17"/>
      <c r="H105" s="17"/>
    </row>
    <row r="106" spans="1:9" hidden="1" outlineLevel="1" x14ac:dyDescent="0.25">
      <c r="A106" s="26" t="s">
        <v>129</v>
      </c>
      <c r="B106" s="3"/>
      <c r="C106" s="3"/>
      <c r="D106" s="3"/>
      <c r="E106" s="3"/>
      <c r="F106" s="3"/>
      <c r="G106" s="17"/>
      <c r="H106" s="17"/>
      <c r="I106" s="12"/>
    </row>
    <row r="107" spans="1:9" hidden="1" outlineLevel="2" x14ac:dyDescent="0.25">
      <c r="A107" s="2" t="s">
        <v>513</v>
      </c>
      <c r="B107" s="3">
        <v>0</v>
      </c>
      <c r="C107" s="3">
        <v>4</v>
      </c>
      <c r="D107" s="3">
        <v>0</v>
      </c>
      <c r="E107" s="3">
        <v>0</v>
      </c>
      <c r="F107" s="3">
        <v>0</v>
      </c>
      <c r="G107" s="17"/>
      <c r="H107" s="17"/>
    </row>
    <row r="108" spans="1:9" hidden="1" outlineLevel="2" x14ac:dyDescent="0.25">
      <c r="A108" s="2" t="s">
        <v>514</v>
      </c>
      <c r="B108" s="3">
        <v>0</v>
      </c>
      <c r="C108" s="3">
        <v>0</v>
      </c>
      <c r="D108" s="3">
        <v>0</v>
      </c>
      <c r="E108" s="3">
        <v>0</v>
      </c>
      <c r="F108" s="3">
        <v>0</v>
      </c>
      <c r="G108" s="17"/>
      <c r="H108" s="17"/>
    </row>
    <row r="109" spans="1:9" hidden="1" outlineLevel="2" x14ac:dyDescent="0.25">
      <c r="A109" s="2" t="s">
        <v>515</v>
      </c>
      <c r="B109" s="3">
        <v>0</v>
      </c>
      <c r="C109" s="3">
        <v>0</v>
      </c>
      <c r="D109" s="3">
        <v>0</v>
      </c>
      <c r="E109" s="3">
        <v>0</v>
      </c>
      <c r="F109" s="3">
        <v>0</v>
      </c>
      <c r="G109" s="17"/>
      <c r="H109" s="17"/>
    </row>
    <row r="110" spans="1:9" hidden="1" outlineLevel="1" collapsed="1" x14ac:dyDescent="0.25">
      <c r="A110" s="23" t="s">
        <v>134</v>
      </c>
      <c r="B110" s="30"/>
      <c r="C110" s="30"/>
      <c r="D110" s="30"/>
      <c r="E110" s="30"/>
      <c r="F110" s="30"/>
      <c r="G110" s="17"/>
      <c r="H110" s="17"/>
      <c r="I110" s="12"/>
    </row>
    <row r="111" spans="1:9" hidden="1" outlineLevel="1" x14ac:dyDescent="0.25">
      <c r="A111" s="19" t="s">
        <v>513</v>
      </c>
      <c r="B111" s="30">
        <v>26644</v>
      </c>
      <c r="C111" s="30">
        <v>63</v>
      </c>
      <c r="D111" s="30">
        <v>11</v>
      </c>
      <c r="E111" s="30">
        <f>E75+E79+E83+E87+E91+E95+E99+E103+E107</f>
        <v>103793</v>
      </c>
      <c r="F111" s="30">
        <v>10</v>
      </c>
      <c r="G111" s="17"/>
      <c r="H111" s="17"/>
    </row>
    <row r="112" spans="1:9" hidden="1" outlineLevel="1" x14ac:dyDescent="0.25">
      <c r="A112" s="19" t="s">
        <v>514</v>
      </c>
      <c r="B112" s="30">
        <v>15991</v>
      </c>
      <c r="C112" s="30">
        <v>2528</v>
      </c>
      <c r="D112" s="30">
        <v>5965</v>
      </c>
      <c r="E112" s="30">
        <f>E76+E80+E84+E88+E92+E96+E100+E104+E108</f>
        <v>57829.43</v>
      </c>
      <c r="F112" s="30">
        <v>7401.12</v>
      </c>
      <c r="G112" s="17"/>
      <c r="H112" s="17"/>
    </row>
    <row r="113" spans="1:9" hidden="1" outlineLevel="1" x14ac:dyDescent="0.25">
      <c r="A113" s="19" t="s">
        <v>515</v>
      </c>
      <c r="B113" s="30">
        <v>3027</v>
      </c>
      <c r="C113" s="30">
        <v>432</v>
      </c>
      <c r="D113" s="30">
        <v>934</v>
      </c>
      <c r="E113" s="30">
        <f>E73+E77+E81+E85+E89+E93+E97+E101+E105+E109</f>
        <v>11512.75</v>
      </c>
      <c r="F113" s="30">
        <v>1536.32</v>
      </c>
      <c r="G113" s="17"/>
      <c r="H113" s="17"/>
    </row>
    <row r="115" spans="1:9" ht="18.75" x14ac:dyDescent="0.25">
      <c r="A115" s="33" t="s">
        <v>115</v>
      </c>
    </row>
    <row r="116" spans="1:9" ht="18.75" x14ac:dyDescent="0.25">
      <c r="A116" s="33"/>
    </row>
    <row r="117" spans="1:9" collapsed="1" x14ac:dyDescent="0.25">
      <c r="A117" s="58" t="s">
        <v>516</v>
      </c>
      <c r="B117" s="34"/>
      <c r="C117" s="34"/>
      <c r="D117" s="34"/>
      <c r="E117" s="34"/>
      <c r="F117" s="34"/>
      <c r="G117" s="17"/>
      <c r="H117" s="17"/>
      <c r="I117" s="17"/>
    </row>
    <row r="118" spans="1:9" hidden="1" outlineLevel="1" x14ac:dyDescent="0.25">
      <c r="A118" s="38" t="s">
        <v>517</v>
      </c>
      <c r="B118" s="43">
        <v>52171</v>
      </c>
      <c r="C118" s="43">
        <v>53614</v>
      </c>
      <c r="D118" s="43">
        <v>54303</v>
      </c>
      <c r="E118" s="43">
        <v>56230</v>
      </c>
      <c r="F118" s="43">
        <v>62458</v>
      </c>
      <c r="G118" s="17"/>
      <c r="H118" s="17"/>
      <c r="I118" s="17"/>
    </row>
    <row r="119" spans="1:9" ht="30" hidden="1" outlineLevel="1" x14ac:dyDescent="0.25">
      <c r="A119" s="41" t="s">
        <v>518</v>
      </c>
      <c r="B119" s="45">
        <v>82</v>
      </c>
      <c r="C119" s="45">
        <v>85</v>
      </c>
      <c r="D119" s="45">
        <v>85</v>
      </c>
      <c r="E119" s="45">
        <v>86</v>
      </c>
      <c r="F119" s="45">
        <v>86</v>
      </c>
      <c r="G119" s="17"/>
      <c r="H119" s="17"/>
      <c r="I119" s="17"/>
    </row>
    <row r="120" spans="1:9" ht="30" hidden="1" outlineLevel="1" x14ac:dyDescent="0.25">
      <c r="A120" s="38" t="s">
        <v>519</v>
      </c>
      <c r="B120" s="43">
        <v>228774</v>
      </c>
      <c r="C120" s="43">
        <v>176197</v>
      </c>
      <c r="D120" s="43">
        <v>206919</v>
      </c>
      <c r="E120" s="43">
        <v>174719</v>
      </c>
      <c r="F120" s="127">
        <v>305932.45</v>
      </c>
      <c r="G120" s="17"/>
      <c r="H120" s="17"/>
      <c r="I120" s="17"/>
    </row>
    <row r="121" spans="1:9" ht="30" hidden="1" outlineLevel="1" x14ac:dyDescent="0.25">
      <c r="A121" s="41" t="s">
        <v>520</v>
      </c>
      <c r="B121" s="336" t="s">
        <v>521</v>
      </c>
      <c r="C121" s="336"/>
      <c r="D121" s="336"/>
      <c r="E121" s="336"/>
      <c r="F121" s="45"/>
      <c r="G121" s="17"/>
      <c r="H121" s="17"/>
      <c r="I121" s="17"/>
    </row>
    <row r="122" spans="1:9" ht="30" hidden="1" outlineLevel="1" x14ac:dyDescent="0.25">
      <c r="A122" s="38" t="s">
        <v>522</v>
      </c>
      <c r="B122" s="43">
        <v>5296</v>
      </c>
      <c r="C122" s="43">
        <v>581354</v>
      </c>
      <c r="D122" s="43">
        <v>12475</v>
      </c>
      <c r="E122" s="43">
        <v>12267</v>
      </c>
      <c r="F122" s="43">
        <v>7124</v>
      </c>
      <c r="G122" s="17"/>
      <c r="H122" s="17"/>
      <c r="I122" s="17"/>
    </row>
    <row r="123" spans="1:9" hidden="1" outlineLevel="1" x14ac:dyDescent="0.25">
      <c r="A123" s="329" t="s">
        <v>523</v>
      </c>
      <c r="B123" s="329"/>
      <c r="C123" s="329"/>
      <c r="D123" s="329"/>
      <c r="E123" s="222"/>
      <c r="F123" s="222"/>
      <c r="G123" s="17"/>
      <c r="H123" s="17"/>
      <c r="I123" s="17"/>
    </row>
    <row r="124" spans="1:9" hidden="1" outlineLevel="1" x14ac:dyDescent="0.25">
      <c r="A124" s="37" t="s">
        <v>524</v>
      </c>
      <c r="B124" s="44" t="s">
        <v>101</v>
      </c>
      <c r="C124" s="44" t="s">
        <v>101</v>
      </c>
      <c r="D124" s="44" t="s">
        <v>101</v>
      </c>
      <c r="E124" s="44" t="s">
        <v>101</v>
      </c>
      <c r="F124" s="44" t="s">
        <v>101</v>
      </c>
      <c r="G124" s="17"/>
      <c r="H124" s="17"/>
      <c r="I124" s="17"/>
    </row>
    <row r="125" spans="1:9" hidden="1" outlineLevel="1" x14ac:dyDescent="0.25">
      <c r="A125" s="36" t="s">
        <v>525</v>
      </c>
      <c r="B125" s="45" t="s">
        <v>101</v>
      </c>
      <c r="C125" s="45" t="s">
        <v>101</v>
      </c>
      <c r="D125" s="45" t="s">
        <v>101</v>
      </c>
      <c r="E125" s="45" t="s">
        <v>101</v>
      </c>
      <c r="F125" s="45" t="s">
        <v>101</v>
      </c>
      <c r="G125" s="17"/>
      <c r="H125" s="17"/>
      <c r="I125" s="17"/>
    </row>
    <row r="126" spans="1:9" hidden="1" outlineLevel="1" x14ac:dyDescent="0.25">
      <c r="A126" s="37" t="s">
        <v>526</v>
      </c>
      <c r="B126" s="44" t="s">
        <v>101</v>
      </c>
      <c r="C126" s="44" t="s">
        <v>101</v>
      </c>
      <c r="D126" s="44" t="s">
        <v>101</v>
      </c>
      <c r="E126" s="44" t="s">
        <v>101</v>
      </c>
      <c r="F126" s="44" t="s">
        <v>101</v>
      </c>
      <c r="G126" s="17"/>
      <c r="H126" s="17"/>
      <c r="I126" s="17"/>
    </row>
    <row r="127" spans="1:9" hidden="1" outlineLevel="1" x14ac:dyDescent="0.25">
      <c r="A127" s="36" t="s">
        <v>527</v>
      </c>
      <c r="B127" s="42">
        <v>117339</v>
      </c>
      <c r="C127" s="42">
        <v>119664</v>
      </c>
      <c r="D127" s="42">
        <v>116074</v>
      </c>
      <c r="E127" s="42">
        <v>145390</v>
      </c>
      <c r="F127" s="42">
        <v>117087.705</v>
      </c>
      <c r="G127" s="17"/>
      <c r="H127" s="17"/>
      <c r="I127" s="17"/>
    </row>
    <row r="128" spans="1:9" hidden="1" outlineLevel="1" x14ac:dyDescent="0.25">
      <c r="A128" s="37" t="s">
        <v>528</v>
      </c>
      <c r="B128" s="44">
        <v>1E-3</v>
      </c>
      <c r="C128" s="44">
        <v>1E-3</v>
      </c>
      <c r="D128" s="44">
        <v>1E-3</v>
      </c>
      <c r="E128" s="44">
        <v>1E-3</v>
      </c>
      <c r="F128" s="44">
        <v>1E-3</v>
      </c>
      <c r="G128" s="17"/>
      <c r="H128" s="17"/>
      <c r="I128" s="17"/>
    </row>
    <row r="129" spans="1:9" hidden="1" outlineLevel="1" x14ac:dyDescent="0.25">
      <c r="A129" s="329" t="s">
        <v>529</v>
      </c>
      <c r="B129" s="329"/>
      <c r="C129" s="329"/>
      <c r="D129" s="329"/>
      <c r="E129" s="222"/>
      <c r="F129" s="222"/>
      <c r="G129" s="17"/>
      <c r="H129" s="17"/>
      <c r="I129" s="17"/>
    </row>
    <row r="130" spans="1:9" hidden="1" outlineLevel="1" x14ac:dyDescent="0.25">
      <c r="A130" s="37" t="s">
        <v>469</v>
      </c>
      <c r="B130" s="44">
        <v>56</v>
      </c>
      <c r="C130" s="44">
        <v>52</v>
      </c>
      <c r="D130" s="44">
        <v>29</v>
      </c>
      <c r="E130" s="44">
        <v>10</v>
      </c>
      <c r="F130" s="44">
        <v>0.53</v>
      </c>
      <c r="G130" s="17"/>
      <c r="H130" s="17"/>
      <c r="I130" s="17"/>
    </row>
    <row r="131" spans="1:9" hidden="1" outlineLevel="1" x14ac:dyDescent="0.25">
      <c r="A131" s="36" t="s">
        <v>467</v>
      </c>
      <c r="B131" s="42">
        <v>5059</v>
      </c>
      <c r="C131" s="42">
        <v>5059</v>
      </c>
      <c r="D131" s="42">
        <v>6907</v>
      </c>
      <c r="E131" s="42">
        <v>14497</v>
      </c>
      <c r="F131" s="42">
        <v>10175</v>
      </c>
      <c r="G131" s="17"/>
      <c r="H131" s="17"/>
      <c r="I131" s="17"/>
    </row>
    <row r="132" spans="1:9" hidden="1" outlineLevel="1" x14ac:dyDescent="0.25">
      <c r="A132" s="37" t="s">
        <v>530</v>
      </c>
      <c r="B132" s="44">
        <v>0</v>
      </c>
      <c r="C132" s="44">
        <v>0</v>
      </c>
      <c r="D132" s="44">
        <v>0</v>
      </c>
      <c r="E132" s="44">
        <v>0</v>
      </c>
      <c r="F132" s="44">
        <v>0</v>
      </c>
      <c r="G132" s="17"/>
      <c r="H132" s="17"/>
      <c r="I132" s="17"/>
    </row>
    <row r="133" spans="1:9" hidden="1" outlineLevel="1" x14ac:dyDescent="0.25">
      <c r="A133" s="36" t="s">
        <v>468</v>
      </c>
      <c r="B133" s="42">
        <v>5355</v>
      </c>
      <c r="C133" s="42">
        <v>5497</v>
      </c>
      <c r="D133" s="42">
        <v>5087</v>
      </c>
      <c r="E133" s="42">
        <v>12992</v>
      </c>
      <c r="F133" s="42">
        <v>8408</v>
      </c>
      <c r="G133" s="17"/>
      <c r="H133" s="17"/>
      <c r="I133" s="17"/>
    </row>
    <row r="134" spans="1:9" hidden="1" outlineLevel="1" x14ac:dyDescent="0.25">
      <c r="A134" s="329" t="s">
        <v>531</v>
      </c>
      <c r="B134" s="329"/>
      <c r="C134" s="329"/>
      <c r="D134" s="329"/>
      <c r="E134" s="221"/>
      <c r="F134" s="221"/>
      <c r="G134" s="17"/>
      <c r="H134" s="17"/>
      <c r="I134" s="17"/>
    </row>
    <row r="135" spans="1:9" hidden="1" outlineLevel="1" x14ac:dyDescent="0.25">
      <c r="A135" s="50" t="s">
        <v>532</v>
      </c>
      <c r="B135" s="3">
        <v>129155</v>
      </c>
      <c r="C135" s="3">
        <v>119578</v>
      </c>
      <c r="D135" s="3">
        <v>129340</v>
      </c>
      <c r="E135" s="8" t="s">
        <v>533</v>
      </c>
      <c r="F135" s="3">
        <v>93274</v>
      </c>
      <c r="G135" s="17"/>
      <c r="H135" s="17"/>
      <c r="I135" s="17"/>
    </row>
    <row r="136" spans="1:9" hidden="1" outlineLevel="1" x14ac:dyDescent="0.25">
      <c r="A136" s="36" t="s">
        <v>534</v>
      </c>
      <c r="B136" s="45" t="s">
        <v>89</v>
      </c>
      <c r="C136" s="45" t="s">
        <v>89</v>
      </c>
      <c r="D136" s="45" t="s">
        <v>89</v>
      </c>
      <c r="E136" s="45" t="s">
        <v>535</v>
      </c>
      <c r="F136" s="45" t="s">
        <v>89</v>
      </c>
      <c r="G136" s="17"/>
      <c r="H136" s="17"/>
      <c r="I136" s="17"/>
    </row>
    <row r="137" spans="1:9" hidden="1" outlineLevel="1" x14ac:dyDescent="0.25">
      <c r="A137" s="50" t="s">
        <v>536</v>
      </c>
      <c r="B137" s="8" t="s">
        <v>89</v>
      </c>
      <c r="C137" s="8" t="s">
        <v>89</v>
      </c>
      <c r="D137" s="8" t="s">
        <v>89</v>
      </c>
      <c r="E137" s="8" t="s">
        <v>535</v>
      </c>
      <c r="F137" s="8" t="s">
        <v>89</v>
      </c>
      <c r="G137" s="17"/>
      <c r="H137" s="17"/>
      <c r="I137" s="17"/>
    </row>
    <row r="138" spans="1:9" hidden="1" outlineLevel="1" x14ac:dyDescent="0.25">
      <c r="A138" s="36" t="s">
        <v>537</v>
      </c>
      <c r="B138" s="42">
        <v>129155</v>
      </c>
      <c r="C138" s="42">
        <v>119578</v>
      </c>
      <c r="D138" s="42">
        <v>129340</v>
      </c>
      <c r="E138" s="45" t="s">
        <v>533</v>
      </c>
      <c r="F138" s="42">
        <v>93274</v>
      </c>
      <c r="G138" s="17"/>
      <c r="H138" s="17"/>
      <c r="I138" s="17"/>
    </row>
    <row r="139" spans="1:9" hidden="1" outlineLevel="1" x14ac:dyDescent="0.25">
      <c r="A139" s="50" t="s">
        <v>538</v>
      </c>
      <c r="B139" s="8">
        <v>33.57</v>
      </c>
      <c r="C139" s="8">
        <v>26.81</v>
      </c>
      <c r="D139" s="57">
        <v>28</v>
      </c>
      <c r="E139" s="8" t="s">
        <v>539</v>
      </c>
      <c r="F139" s="8">
        <v>18.88</v>
      </c>
      <c r="G139" s="17"/>
      <c r="H139" s="17"/>
      <c r="I139" s="17"/>
    </row>
    <row r="140" spans="1:9" hidden="1" outlineLevel="1" x14ac:dyDescent="0.25">
      <c r="A140" s="41" t="s">
        <v>540</v>
      </c>
      <c r="B140" s="45">
        <v>323</v>
      </c>
      <c r="C140" s="45">
        <v>328</v>
      </c>
      <c r="D140" s="45">
        <v>273</v>
      </c>
      <c r="E140" s="45">
        <v>67</v>
      </c>
      <c r="F140" s="45">
        <v>54</v>
      </c>
      <c r="G140" s="17"/>
      <c r="H140" s="17"/>
      <c r="I140" s="17"/>
    </row>
    <row r="141" spans="1:9" ht="30" hidden="1" outlineLevel="1" x14ac:dyDescent="0.25">
      <c r="A141" s="2" t="s">
        <v>541</v>
      </c>
      <c r="B141" s="8">
        <v>8.4</v>
      </c>
      <c r="C141" s="8">
        <v>7.35</v>
      </c>
      <c r="D141" s="8">
        <v>5.91</v>
      </c>
      <c r="E141" s="8">
        <v>1.26</v>
      </c>
      <c r="F141" s="8">
        <v>1.0900000000000001</v>
      </c>
      <c r="G141" s="17"/>
      <c r="H141" s="17"/>
      <c r="I141" s="17"/>
    </row>
    <row r="142" spans="1:9" ht="30" hidden="1" outlineLevel="1" x14ac:dyDescent="0.25">
      <c r="A142" s="41" t="s">
        <v>542</v>
      </c>
      <c r="B142" s="45">
        <v>0.2</v>
      </c>
      <c r="C142" s="45">
        <v>1.0900000000000001</v>
      </c>
      <c r="D142" s="45">
        <v>0.74</v>
      </c>
      <c r="E142" s="45">
        <v>0.02</v>
      </c>
      <c r="F142" s="45">
        <v>0.03</v>
      </c>
      <c r="G142" s="17"/>
      <c r="H142" s="17"/>
      <c r="I142" s="17"/>
    </row>
    <row r="143" spans="1:9" hidden="1" outlineLevel="1" x14ac:dyDescent="0.25">
      <c r="A143" s="20" t="s">
        <v>543</v>
      </c>
      <c r="B143" s="17"/>
      <c r="C143" s="17"/>
      <c r="D143" s="17"/>
      <c r="E143" s="17"/>
      <c r="F143" s="17"/>
      <c r="G143" s="17"/>
      <c r="H143" s="17"/>
      <c r="I143" s="17"/>
    </row>
    <row r="145" spans="1:7" collapsed="1" x14ac:dyDescent="0.25">
      <c r="A145" s="332" t="s">
        <v>544</v>
      </c>
      <c r="B145" s="332"/>
      <c r="C145" s="331"/>
      <c r="D145" s="331"/>
      <c r="E145" s="236"/>
      <c r="F145" s="236"/>
      <c r="G145" s="224"/>
    </row>
    <row r="146" spans="1:7" hidden="1" outlineLevel="1" x14ac:dyDescent="0.25">
      <c r="A146" s="231" t="s">
        <v>545</v>
      </c>
      <c r="B146" s="232"/>
      <c r="C146" s="232"/>
      <c r="D146" s="232"/>
      <c r="E146" s="232">
        <f>SUM(E147,E158)</f>
        <v>6816.4800999999989</v>
      </c>
      <c r="F146" s="232">
        <f>F147+F158</f>
        <v>3578.8544000000002</v>
      </c>
      <c r="G146" s="224"/>
    </row>
    <row r="147" spans="1:7" hidden="1" outlineLevel="1" x14ac:dyDescent="0.25">
      <c r="A147" s="229" t="s">
        <v>546</v>
      </c>
      <c r="B147" s="230"/>
      <c r="C147" s="230"/>
      <c r="D147" s="230"/>
      <c r="E147" s="230">
        <f>SUM(E148:E154)</f>
        <v>340.89200000000005</v>
      </c>
      <c r="F147" s="230">
        <f>SUM(F148:F157)</f>
        <v>582.10599999999999</v>
      </c>
      <c r="G147" s="224"/>
    </row>
    <row r="148" spans="1:7" hidden="1" outlineLevel="2" x14ac:dyDescent="0.25">
      <c r="A148" t="s">
        <v>547</v>
      </c>
      <c r="B148" s="226"/>
      <c r="D148" s="225"/>
      <c r="E148" s="226"/>
      <c r="F148" s="226"/>
      <c r="G148" s="224"/>
    </row>
    <row r="149" spans="1:7" hidden="1" outlineLevel="2" x14ac:dyDescent="0.25">
      <c r="A149" t="s">
        <v>548</v>
      </c>
      <c r="B149" s="226"/>
      <c r="D149" s="225"/>
      <c r="E149" s="226">
        <v>335.94200000000001</v>
      </c>
      <c r="F149" s="226">
        <v>476.98099999999999</v>
      </c>
      <c r="G149" s="224"/>
    </row>
    <row r="150" spans="1:7" hidden="1" outlineLevel="2" x14ac:dyDescent="0.25">
      <c r="A150" t="s">
        <v>549</v>
      </c>
      <c r="B150" s="226"/>
      <c r="D150" s="225"/>
      <c r="E150" s="226"/>
      <c r="F150" s="226"/>
      <c r="G150" s="224"/>
    </row>
    <row r="151" spans="1:7" hidden="1" outlineLevel="2" x14ac:dyDescent="0.25">
      <c r="A151" s="11" t="s">
        <v>550</v>
      </c>
      <c r="B151" s="226"/>
      <c r="D151" s="225"/>
      <c r="E151" s="226"/>
      <c r="F151" s="226"/>
      <c r="G151" s="224"/>
    </row>
    <row r="152" spans="1:7" hidden="1" outlineLevel="2" x14ac:dyDescent="0.25">
      <c r="A152" s="11" t="s">
        <v>551</v>
      </c>
      <c r="B152" s="226"/>
      <c r="D152" s="225"/>
      <c r="E152" s="226">
        <v>4.66</v>
      </c>
      <c r="F152" s="226">
        <v>15.13</v>
      </c>
      <c r="G152" s="224"/>
    </row>
    <row r="153" spans="1:7" hidden="1" outlineLevel="2" x14ac:dyDescent="0.25">
      <c r="A153" s="11" t="s">
        <v>552</v>
      </c>
      <c r="B153" s="226"/>
      <c r="D153" s="225"/>
      <c r="E153" s="226">
        <v>0.28999999999999998</v>
      </c>
      <c r="F153" s="226"/>
      <c r="G153" s="224"/>
    </row>
    <row r="154" spans="1:7" hidden="1" outlineLevel="2" x14ac:dyDescent="0.25">
      <c r="A154" s="11" t="s">
        <v>553</v>
      </c>
      <c r="B154" s="226"/>
      <c r="D154" s="225"/>
      <c r="E154" s="226"/>
      <c r="F154" s="226"/>
      <c r="G154" s="224"/>
    </row>
    <row r="155" spans="1:7" hidden="1" outlineLevel="2" x14ac:dyDescent="0.25">
      <c r="A155" s="11" t="s">
        <v>554</v>
      </c>
      <c r="B155" s="226"/>
      <c r="D155" s="225"/>
      <c r="E155" s="226"/>
      <c r="F155" s="226">
        <v>59.125</v>
      </c>
      <c r="G155" s="224"/>
    </row>
    <row r="156" spans="1:7" hidden="1" outlineLevel="2" x14ac:dyDescent="0.25">
      <c r="A156" s="11" t="s">
        <v>555</v>
      </c>
      <c r="B156" s="226"/>
      <c r="D156" s="225"/>
      <c r="E156" s="226"/>
      <c r="F156" s="226">
        <v>26.22</v>
      </c>
      <c r="G156" s="224"/>
    </row>
    <row r="157" spans="1:7" hidden="1" outlineLevel="2" x14ac:dyDescent="0.25">
      <c r="A157" s="11" t="s">
        <v>556</v>
      </c>
      <c r="B157" s="226"/>
      <c r="D157" s="225"/>
      <c r="E157" s="226"/>
      <c r="F157" s="226">
        <v>4.6500000000000004</v>
      </c>
      <c r="G157" s="224"/>
    </row>
    <row r="158" spans="1:7" hidden="1" outlineLevel="1" x14ac:dyDescent="0.25">
      <c r="A158" s="229" t="s">
        <v>557</v>
      </c>
      <c r="B158" s="230"/>
      <c r="C158" s="237"/>
      <c r="D158" s="233"/>
      <c r="E158" s="230">
        <f>SUM(E159:E174)</f>
        <v>6475.588099999999</v>
      </c>
      <c r="F158" s="230">
        <f>SUM(F159:F175)</f>
        <v>2996.7483999999999</v>
      </c>
      <c r="G158" s="224"/>
    </row>
    <row r="159" spans="1:7" hidden="1" outlineLevel="2" x14ac:dyDescent="0.25">
      <c r="A159" s="11" t="s">
        <v>558</v>
      </c>
      <c r="B159" s="226"/>
      <c r="D159" s="225"/>
      <c r="E159" s="226"/>
      <c r="F159" s="226"/>
      <c r="G159" s="224"/>
    </row>
    <row r="160" spans="1:7" hidden="1" outlineLevel="2" x14ac:dyDescent="0.25">
      <c r="A160" s="11" t="s">
        <v>559</v>
      </c>
      <c r="B160" s="226"/>
      <c r="D160" s="225"/>
      <c r="E160" s="226"/>
      <c r="F160" s="226"/>
      <c r="G160" s="224"/>
    </row>
    <row r="161" spans="1:7" hidden="1" outlineLevel="2" x14ac:dyDescent="0.25">
      <c r="A161" s="11" t="s">
        <v>560</v>
      </c>
      <c r="B161" s="226"/>
      <c r="D161" s="225"/>
      <c r="E161" s="226"/>
      <c r="F161" s="226"/>
      <c r="G161" s="224"/>
    </row>
    <row r="162" spans="1:7" hidden="1" outlineLevel="2" x14ac:dyDescent="0.25">
      <c r="A162" s="227" t="s">
        <v>561</v>
      </c>
      <c r="B162" s="226"/>
      <c r="D162" s="225"/>
      <c r="E162" s="226">
        <v>21</v>
      </c>
      <c r="F162" s="226"/>
      <c r="G162" s="224"/>
    </row>
    <row r="163" spans="1:7" hidden="1" outlineLevel="2" x14ac:dyDescent="0.25">
      <c r="A163" s="11" t="s">
        <v>562</v>
      </c>
      <c r="B163" s="226"/>
      <c r="D163" s="225"/>
      <c r="E163" s="226"/>
      <c r="F163" s="226"/>
      <c r="G163" s="224"/>
    </row>
    <row r="164" spans="1:7" hidden="1" outlineLevel="2" x14ac:dyDescent="0.25">
      <c r="A164" s="11" t="s">
        <v>563</v>
      </c>
      <c r="B164" s="226"/>
      <c r="D164" s="225"/>
      <c r="E164" s="226"/>
      <c r="F164" s="226"/>
      <c r="G164" s="224"/>
    </row>
    <row r="165" spans="1:7" hidden="1" outlineLevel="2" x14ac:dyDescent="0.25">
      <c r="A165" s="11" t="s">
        <v>564</v>
      </c>
      <c r="B165" s="226"/>
      <c r="D165" s="225"/>
      <c r="E165" s="226"/>
      <c r="F165" s="226">
        <v>199.14590000000001</v>
      </c>
      <c r="G165" s="224"/>
    </row>
    <row r="166" spans="1:7" hidden="1" outlineLevel="2" x14ac:dyDescent="0.25">
      <c r="A166" s="11" t="s">
        <v>565</v>
      </c>
      <c r="B166" s="226"/>
      <c r="D166" s="225"/>
      <c r="E166" s="226">
        <v>12.9</v>
      </c>
      <c r="F166" s="226">
        <v>18.66</v>
      </c>
      <c r="G166" s="224"/>
    </row>
    <row r="167" spans="1:7" hidden="1" outlineLevel="2" x14ac:dyDescent="0.25">
      <c r="A167" s="11" t="s">
        <v>566</v>
      </c>
      <c r="B167" s="226"/>
      <c r="D167" s="225"/>
      <c r="E167" s="226">
        <v>4838.1701999999996</v>
      </c>
      <c r="F167" s="226">
        <v>330.04500000000002</v>
      </c>
      <c r="G167" s="224"/>
    </row>
    <row r="168" spans="1:7" hidden="1" outlineLevel="2" x14ac:dyDescent="0.25">
      <c r="A168" s="11" t="s">
        <v>567</v>
      </c>
      <c r="B168" s="226"/>
      <c r="D168" s="225"/>
      <c r="E168" s="226">
        <v>502.5</v>
      </c>
      <c r="F168" s="226">
        <v>2148.25</v>
      </c>
      <c r="G168" s="224"/>
    </row>
    <row r="169" spans="1:7" hidden="1" outlineLevel="2" x14ac:dyDescent="0.25">
      <c r="A169" s="11" t="s">
        <v>568</v>
      </c>
      <c r="B169" s="226"/>
      <c r="D169" s="225"/>
      <c r="E169" s="226">
        <v>2.4E-2</v>
      </c>
      <c r="F169" s="226"/>
      <c r="G169" s="224"/>
    </row>
    <row r="170" spans="1:7" hidden="1" outlineLevel="2" x14ac:dyDescent="0.25">
      <c r="A170" s="11" t="s">
        <v>569</v>
      </c>
      <c r="B170" s="226"/>
      <c r="D170" s="225"/>
      <c r="E170" s="226">
        <v>65</v>
      </c>
      <c r="F170" s="226"/>
      <c r="G170" s="224"/>
    </row>
    <row r="171" spans="1:7" hidden="1" outlineLevel="2" x14ac:dyDescent="0.25">
      <c r="A171" s="11" t="s">
        <v>570</v>
      </c>
      <c r="B171" s="226"/>
      <c r="D171" s="225"/>
      <c r="E171" s="226">
        <v>135.41999999999999</v>
      </c>
      <c r="F171" s="226">
        <v>4.5549999999999997</v>
      </c>
      <c r="G171" s="224"/>
    </row>
    <row r="172" spans="1:7" hidden="1" outlineLevel="2" x14ac:dyDescent="0.25">
      <c r="A172" s="11" t="s">
        <v>571</v>
      </c>
      <c r="B172" s="226"/>
      <c r="D172" s="225"/>
      <c r="E172" s="226">
        <v>629.38710000000003</v>
      </c>
      <c r="F172" s="226">
        <v>217.5264</v>
      </c>
      <c r="G172" s="224"/>
    </row>
    <row r="173" spans="1:7" hidden="1" outlineLevel="2" x14ac:dyDescent="0.25">
      <c r="A173" s="11" t="s">
        <v>572</v>
      </c>
      <c r="B173" s="226"/>
      <c r="D173" s="225"/>
      <c r="E173" s="226">
        <v>4.7999999999999996E-3</v>
      </c>
      <c r="F173" s="226">
        <v>77.286100000000005</v>
      </c>
      <c r="G173" s="224"/>
    </row>
    <row r="174" spans="1:7" hidden="1" outlineLevel="2" x14ac:dyDescent="0.25">
      <c r="A174" s="11" t="s">
        <v>573</v>
      </c>
      <c r="B174" s="226"/>
      <c r="D174" s="225"/>
      <c r="E174" s="226">
        <v>271.18200000000002</v>
      </c>
      <c r="F174" s="226"/>
      <c r="G174" s="224"/>
    </row>
    <row r="175" spans="1:7" hidden="1" outlineLevel="2" x14ac:dyDescent="0.25">
      <c r="A175" s="11" t="s">
        <v>574</v>
      </c>
      <c r="B175" s="226"/>
      <c r="D175" s="225"/>
      <c r="E175" s="226"/>
      <c r="F175" s="226">
        <v>1.28</v>
      </c>
      <c r="G175" s="224"/>
    </row>
    <row r="176" spans="1:7" hidden="1" outlineLevel="1" x14ac:dyDescent="0.25">
      <c r="A176" s="231" t="s">
        <v>575</v>
      </c>
      <c r="B176" s="232"/>
      <c r="C176" s="231"/>
      <c r="D176" s="234"/>
      <c r="E176" s="232">
        <f>SUM(E177,E186)</f>
        <v>5450.8249999999998</v>
      </c>
      <c r="F176" s="232">
        <f>F177+F186</f>
        <v>3545.2877999999996</v>
      </c>
      <c r="G176" s="224"/>
    </row>
    <row r="177" spans="1:7" hidden="1" outlineLevel="1" x14ac:dyDescent="0.25">
      <c r="A177" s="229" t="s">
        <v>546</v>
      </c>
      <c r="B177" s="230"/>
      <c r="C177" s="237"/>
      <c r="D177" s="233"/>
      <c r="E177" s="230">
        <f>SUM(E178:E184)</f>
        <v>943.17500000000007</v>
      </c>
      <c r="F177" s="230">
        <f>SUM(F178:F185)</f>
        <v>723.24680000000001</v>
      </c>
      <c r="G177" s="224"/>
    </row>
    <row r="178" spans="1:7" hidden="1" outlineLevel="2" x14ac:dyDescent="0.25">
      <c r="A178" t="s">
        <v>547</v>
      </c>
      <c r="B178" s="226"/>
      <c r="D178" s="225"/>
      <c r="E178" s="226">
        <v>657.94</v>
      </c>
      <c r="F178" s="226">
        <v>611.46500000000003</v>
      </c>
      <c r="G178" s="224"/>
    </row>
    <row r="179" spans="1:7" hidden="1" outlineLevel="2" x14ac:dyDescent="0.25">
      <c r="A179" t="s">
        <v>548</v>
      </c>
      <c r="B179" s="226"/>
      <c r="D179" s="225"/>
      <c r="E179" s="226">
        <v>155.63999999999999</v>
      </c>
      <c r="F179" s="226">
        <v>40.8718</v>
      </c>
      <c r="G179" s="224"/>
    </row>
    <row r="180" spans="1:7" hidden="1" outlineLevel="2" x14ac:dyDescent="0.25">
      <c r="A180" t="s">
        <v>549</v>
      </c>
      <c r="B180" s="226"/>
      <c r="D180" s="225"/>
      <c r="E180" s="226">
        <v>2.7</v>
      </c>
      <c r="F180" s="226"/>
      <c r="G180" s="224"/>
    </row>
    <row r="181" spans="1:7" hidden="1" outlineLevel="2" x14ac:dyDescent="0.25">
      <c r="A181" s="11" t="s">
        <v>550</v>
      </c>
      <c r="B181" s="226"/>
      <c r="D181" s="225"/>
      <c r="E181" s="226">
        <v>126.52</v>
      </c>
      <c r="F181" s="226"/>
      <c r="G181" s="224"/>
    </row>
    <row r="182" spans="1:7" hidden="1" outlineLevel="2" x14ac:dyDescent="0.25">
      <c r="A182" s="11" t="s">
        <v>551</v>
      </c>
      <c r="B182" s="226"/>
      <c r="D182" s="225"/>
      <c r="E182" s="226"/>
      <c r="F182" s="226"/>
      <c r="G182" s="224"/>
    </row>
    <row r="183" spans="1:7" hidden="1" outlineLevel="2" x14ac:dyDescent="0.25">
      <c r="A183" s="11" t="s">
        <v>552</v>
      </c>
      <c r="B183" s="226"/>
      <c r="D183" s="225"/>
      <c r="E183" s="226"/>
      <c r="F183" s="226"/>
      <c r="G183" s="224"/>
    </row>
    <row r="184" spans="1:7" hidden="1" outlineLevel="2" x14ac:dyDescent="0.25">
      <c r="A184" s="11" t="s">
        <v>553</v>
      </c>
      <c r="B184" s="226"/>
      <c r="D184" s="225"/>
      <c r="E184" s="226">
        <v>0.375</v>
      </c>
      <c r="F184" s="226">
        <v>2.16</v>
      </c>
      <c r="G184" s="224"/>
    </row>
    <row r="185" spans="1:7" hidden="1" outlineLevel="2" x14ac:dyDescent="0.25">
      <c r="A185" s="11" t="s">
        <v>576</v>
      </c>
      <c r="B185" s="226"/>
      <c r="D185" s="225"/>
      <c r="E185" s="226"/>
      <c r="F185" s="226">
        <v>68.75</v>
      </c>
      <c r="G185" s="224"/>
    </row>
    <row r="186" spans="1:7" hidden="1" outlineLevel="1" x14ac:dyDescent="0.25">
      <c r="A186" s="229" t="s">
        <v>557</v>
      </c>
      <c r="B186" s="230"/>
      <c r="C186" s="237"/>
      <c r="D186" s="233"/>
      <c r="E186" s="230">
        <f>SUM(E187:E202)</f>
        <v>4507.6499999999996</v>
      </c>
      <c r="F186" s="230">
        <f>SUM(F187:F207)</f>
        <v>2822.0409999999997</v>
      </c>
      <c r="G186" s="224"/>
    </row>
    <row r="187" spans="1:7" hidden="1" outlineLevel="2" x14ac:dyDescent="0.25">
      <c r="A187" s="11" t="s">
        <v>558</v>
      </c>
      <c r="B187" s="226"/>
      <c r="D187" s="225"/>
      <c r="E187" s="226">
        <v>929.62</v>
      </c>
      <c r="F187" s="226">
        <v>347.50200000000001</v>
      </c>
      <c r="G187" s="224"/>
    </row>
    <row r="188" spans="1:7" hidden="1" outlineLevel="2" x14ac:dyDescent="0.25">
      <c r="A188" s="11" t="s">
        <v>559</v>
      </c>
      <c r="B188" s="226"/>
      <c r="D188" s="225"/>
      <c r="E188" s="226">
        <v>141.16999999999999</v>
      </c>
      <c r="F188" s="226"/>
      <c r="G188" s="224"/>
    </row>
    <row r="189" spans="1:7" hidden="1" outlineLevel="2" x14ac:dyDescent="0.25">
      <c r="A189" s="11" t="s">
        <v>560</v>
      </c>
      <c r="B189" s="226"/>
      <c r="D189" s="225"/>
      <c r="E189" s="226">
        <v>18.82</v>
      </c>
      <c r="F189" s="226"/>
      <c r="G189" s="224"/>
    </row>
    <row r="190" spans="1:7" hidden="1" outlineLevel="2" x14ac:dyDescent="0.25">
      <c r="A190" s="227" t="s">
        <v>561</v>
      </c>
      <c r="B190" s="226"/>
      <c r="D190" s="225"/>
      <c r="E190" s="226">
        <v>205.42</v>
      </c>
      <c r="F190" s="226">
        <v>264.39699999999999</v>
      </c>
      <c r="G190" s="224"/>
    </row>
    <row r="191" spans="1:7" hidden="1" outlineLevel="2" x14ac:dyDescent="0.25">
      <c r="A191" s="11" t="s">
        <v>562</v>
      </c>
      <c r="B191" s="226"/>
      <c r="D191" s="225"/>
      <c r="E191" s="226">
        <v>151.52000000000001</v>
      </c>
      <c r="F191" s="226"/>
      <c r="G191" s="224"/>
    </row>
    <row r="192" spans="1:7" hidden="1" outlineLevel="2" x14ac:dyDescent="0.25">
      <c r="A192" s="11" t="s">
        <v>577</v>
      </c>
      <c r="B192" s="226"/>
      <c r="D192" s="225"/>
      <c r="E192" s="226">
        <v>147.1</v>
      </c>
      <c r="F192" s="226"/>
      <c r="G192" s="224"/>
    </row>
    <row r="193" spans="1:7" hidden="1" outlineLevel="2" x14ac:dyDescent="0.25">
      <c r="A193" s="11" t="s">
        <v>564</v>
      </c>
      <c r="B193" s="226"/>
      <c r="D193" s="225"/>
      <c r="E193" s="226">
        <v>2914</v>
      </c>
      <c r="F193" s="226">
        <v>1488.9179999999999</v>
      </c>
      <c r="G193" s="224"/>
    </row>
    <row r="194" spans="1:7" hidden="1" outlineLevel="2" x14ac:dyDescent="0.25">
      <c r="A194" s="11" t="s">
        <v>565</v>
      </c>
      <c r="B194" s="226"/>
      <c r="D194" s="225"/>
      <c r="E194" s="226"/>
      <c r="F194" s="226"/>
      <c r="G194" s="224"/>
    </row>
    <row r="195" spans="1:7" hidden="1" outlineLevel="2" x14ac:dyDescent="0.25">
      <c r="A195" s="11" t="s">
        <v>566</v>
      </c>
      <c r="B195" s="226"/>
      <c r="D195" s="225"/>
      <c r="E195" s="226"/>
      <c r="F195" s="226"/>
      <c r="G195" s="224"/>
    </row>
    <row r="196" spans="1:7" hidden="1" outlineLevel="2" x14ac:dyDescent="0.25">
      <c r="A196" s="11" t="s">
        <v>567</v>
      </c>
      <c r="B196" s="226"/>
      <c r="D196" s="225"/>
      <c r="E196" s="226"/>
      <c r="F196" s="226"/>
      <c r="G196" s="224"/>
    </row>
    <row r="197" spans="1:7" hidden="1" outlineLevel="2" x14ac:dyDescent="0.25">
      <c r="A197" s="11" t="s">
        <v>568</v>
      </c>
      <c r="B197" s="226"/>
      <c r="D197" s="225"/>
      <c r="E197" s="226"/>
      <c r="F197" s="226"/>
      <c r="G197" s="224"/>
    </row>
    <row r="198" spans="1:7" hidden="1" outlineLevel="2" x14ac:dyDescent="0.25">
      <c r="A198" s="11" t="s">
        <v>569</v>
      </c>
      <c r="B198" s="226"/>
      <c r="D198" s="225"/>
      <c r="E198" s="226"/>
      <c r="F198" s="226"/>
      <c r="G198" s="224"/>
    </row>
    <row r="199" spans="1:7" hidden="1" outlineLevel="2" x14ac:dyDescent="0.25">
      <c r="A199" s="11" t="s">
        <v>570</v>
      </c>
      <c r="B199" s="226"/>
      <c r="D199" s="225"/>
      <c r="E199" s="226"/>
      <c r="F199" s="226"/>
      <c r="G199" s="224"/>
    </row>
    <row r="200" spans="1:7" hidden="1" outlineLevel="2" x14ac:dyDescent="0.25">
      <c r="A200" s="11" t="s">
        <v>571</v>
      </c>
      <c r="B200" s="226"/>
      <c r="D200" s="225"/>
      <c r="E200" s="226"/>
      <c r="F200" s="226"/>
      <c r="G200" s="224"/>
    </row>
    <row r="201" spans="1:7" hidden="1" outlineLevel="2" x14ac:dyDescent="0.25">
      <c r="A201" s="11" t="s">
        <v>572</v>
      </c>
      <c r="B201" s="226"/>
      <c r="D201" s="225"/>
      <c r="E201" s="226"/>
      <c r="F201" s="226"/>
      <c r="G201" s="224"/>
    </row>
    <row r="202" spans="1:7" hidden="1" outlineLevel="2" x14ac:dyDescent="0.25">
      <c r="A202" s="11" t="s">
        <v>573</v>
      </c>
      <c r="B202" s="226"/>
      <c r="D202" s="225"/>
      <c r="E202" s="226"/>
      <c r="F202" s="226"/>
      <c r="G202" s="224"/>
    </row>
    <row r="203" spans="1:7" hidden="1" outlineLevel="2" x14ac:dyDescent="0.25">
      <c r="A203" s="11" t="s">
        <v>578</v>
      </c>
      <c r="B203" s="226"/>
      <c r="D203" s="225"/>
      <c r="E203" s="226"/>
      <c r="F203" s="226">
        <v>2.65</v>
      </c>
      <c r="G203" s="224"/>
    </row>
    <row r="204" spans="1:7" hidden="1" outlineLevel="2" x14ac:dyDescent="0.25">
      <c r="A204" s="11" t="s">
        <v>574</v>
      </c>
      <c r="B204" s="226"/>
      <c r="D204" s="225"/>
      <c r="E204" s="226"/>
      <c r="F204" s="226">
        <v>179.45</v>
      </c>
      <c r="G204" s="224"/>
    </row>
    <row r="205" spans="1:7" hidden="1" outlineLevel="2" x14ac:dyDescent="0.25">
      <c r="A205" s="11" t="s">
        <v>579</v>
      </c>
      <c r="B205" s="226"/>
      <c r="D205" s="225"/>
      <c r="E205" s="226"/>
      <c r="F205" s="226">
        <v>5</v>
      </c>
      <c r="G205" s="224"/>
    </row>
    <row r="206" spans="1:7" hidden="1" outlineLevel="2" x14ac:dyDescent="0.25">
      <c r="A206" s="11" t="s">
        <v>580</v>
      </c>
      <c r="B206" s="226"/>
      <c r="D206" s="225"/>
      <c r="E206" s="226"/>
      <c r="F206" s="226">
        <v>283.2</v>
      </c>
      <c r="G206" s="224"/>
    </row>
    <row r="207" spans="1:7" hidden="1" outlineLevel="2" x14ac:dyDescent="0.25">
      <c r="A207" s="11" t="s">
        <v>581</v>
      </c>
      <c r="B207" s="226"/>
      <c r="D207" s="225"/>
      <c r="E207" s="226"/>
      <c r="F207" s="226">
        <v>250.92400000000001</v>
      </c>
      <c r="G207" s="224"/>
    </row>
    <row r="208" spans="1:7" hidden="1" outlineLevel="1" x14ac:dyDescent="0.25">
      <c r="A208" s="231" t="s">
        <v>582</v>
      </c>
      <c r="B208" s="232"/>
      <c r="C208" s="231"/>
      <c r="D208" s="234"/>
      <c r="E208" s="232">
        <f t="shared" ref="E208:F216" si="0">SUM(E146,E176)</f>
        <v>12267.305099999998</v>
      </c>
      <c r="F208" s="232">
        <f>F176+F146</f>
        <v>7124.1422000000002</v>
      </c>
      <c r="G208" s="224"/>
    </row>
    <row r="209" spans="1:7" hidden="1" outlineLevel="1" x14ac:dyDescent="0.25">
      <c r="A209" s="229" t="s">
        <v>546</v>
      </c>
      <c r="B209" s="230"/>
      <c r="C209" s="237"/>
      <c r="D209" s="233"/>
      <c r="E209" s="230">
        <f>SUM(E147,E177)</f>
        <v>1284.067</v>
      </c>
      <c r="F209" s="230">
        <f>SUM(F147,F177)</f>
        <v>1305.3528000000001</v>
      </c>
      <c r="G209" s="224"/>
    </row>
    <row r="210" spans="1:7" hidden="1" outlineLevel="2" x14ac:dyDescent="0.25">
      <c r="A210" t="s">
        <v>547</v>
      </c>
      <c r="B210" s="226"/>
      <c r="D210" s="225"/>
      <c r="E210" s="226">
        <f>SUM(E148,E178)</f>
        <v>657.94</v>
      </c>
      <c r="F210" s="226">
        <f>SUM(F148,F178)</f>
        <v>611.46500000000003</v>
      </c>
      <c r="G210" s="224"/>
    </row>
    <row r="211" spans="1:7" hidden="1" outlineLevel="2" x14ac:dyDescent="0.25">
      <c r="A211" t="s">
        <v>548</v>
      </c>
      <c r="B211" s="226"/>
      <c r="D211" s="225"/>
      <c r="E211" s="226">
        <f t="shared" si="0"/>
        <v>491.58199999999999</v>
      </c>
      <c r="F211" s="226">
        <f t="shared" si="0"/>
        <v>517.8528</v>
      </c>
      <c r="G211" s="224"/>
    </row>
    <row r="212" spans="1:7" hidden="1" outlineLevel="2" x14ac:dyDescent="0.25">
      <c r="A212" t="s">
        <v>549</v>
      </c>
      <c r="B212" s="226"/>
      <c r="D212" s="225"/>
      <c r="E212" s="226">
        <f t="shared" si="0"/>
        <v>2.7</v>
      </c>
      <c r="F212" s="226">
        <f t="shared" si="0"/>
        <v>0</v>
      </c>
      <c r="G212" s="224"/>
    </row>
    <row r="213" spans="1:7" hidden="1" outlineLevel="2" x14ac:dyDescent="0.25">
      <c r="A213" s="11" t="s">
        <v>550</v>
      </c>
      <c r="B213" s="226"/>
      <c r="D213" s="225"/>
      <c r="E213" s="226">
        <f t="shared" si="0"/>
        <v>126.52</v>
      </c>
      <c r="F213" s="226">
        <f t="shared" si="0"/>
        <v>0</v>
      </c>
      <c r="G213" s="224"/>
    </row>
    <row r="214" spans="1:7" hidden="1" outlineLevel="2" x14ac:dyDescent="0.25">
      <c r="A214" s="11" t="s">
        <v>551</v>
      </c>
      <c r="B214" s="226"/>
      <c r="D214" s="225"/>
      <c r="E214" s="226">
        <f t="shared" si="0"/>
        <v>4.66</v>
      </c>
      <c r="F214" s="226">
        <f t="shared" si="0"/>
        <v>15.13</v>
      </c>
      <c r="G214" s="224"/>
    </row>
    <row r="215" spans="1:7" hidden="1" outlineLevel="2" x14ac:dyDescent="0.25">
      <c r="A215" s="11" t="s">
        <v>552</v>
      </c>
      <c r="B215" s="226"/>
      <c r="D215" s="225"/>
      <c r="E215" s="226">
        <f t="shared" si="0"/>
        <v>0.28999999999999998</v>
      </c>
      <c r="F215" s="226">
        <f t="shared" si="0"/>
        <v>0</v>
      </c>
      <c r="G215" s="224"/>
    </row>
    <row r="216" spans="1:7" hidden="1" outlineLevel="2" x14ac:dyDescent="0.25">
      <c r="A216" s="11" t="s">
        <v>553</v>
      </c>
      <c r="B216" s="226"/>
      <c r="D216" s="225"/>
      <c r="E216" s="226">
        <f t="shared" si="0"/>
        <v>0.375</v>
      </c>
      <c r="F216" s="226">
        <f t="shared" si="0"/>
        <v>2.16</v>
      </c>
      <c r="G216" s="224"/>
    </row>
    <row r="217" spans="1:7" hidden="1" outlineLevel="2" x14ac:dyDescent="0.25">
      <c r="A217" s="11" t="s">
        <v>576</v>
      </c>
      <c r="B217" s="226"/>
      <c r="D217" s="225"/>
      <c r="E217" s="226"/>
      <c r="F217" s="226">
        <v>68.75</v>
      </c>
      <c r="G217" s="224"/>
    </row>
    <row r="218" spans="1:7" hidden="1" outlineLevel="2" x14ac:dyDescent="0.25">
      <c r="A218" s="11" t="s">
        <v>583</v>
      </c>
      <c r="B218" s="226"/>
      <c r="D218" s="225"/>
      <c r="E218" s="226"/>
      <c r="F218" s="226">
        <v>59.13</v>
      </c>
      <c r="G218" s="224"/>
    </row>
    <row r="219" spans="1:7" hidden="1" outlineLevel="2" x14ac:dyDescent="0.25">
      <c r="A219" s="11" t="s">
        <v>555</v>
      </c>
      <c r="B219" s="226"/>
      <c r="D219" s="225"/>
      <c r="E219" s="226"/>
      <c r="F219" s="226">
        <v>26.22</v>
      </c>
      <c r="G219" s="224"/>
    </row>
    <row r="220" spans="1:7" hidden="1" outlineLevel="2" x14ac:dyDescent="0.25">
      <c r="A220" s="11" t="s">
        <v>556</v>
      </c>
      <c r="B220" s="226"/>
      <c r="D220" s="225"/>
      <c r="E220" s="226"/>
      <c r="F220" s="226">
        <v>4.6500000000000004</v>
      </c>
      <c r="G220" s="224"/>
    </row>
    <row r="221" spans="1:7" hidden="1" outlineLevel="1" x14ac:dyDescent="0.25">
      <c r="A221" s="229" t="s">
        <v>557</v>
      </c>
      <c r="B221" s="230"/>
      <c r="C221" s="237"/>
      <c r="D221" s="233"/>
      <c r="E221" s="230">
        <f t="shared" ref="E221:F237" si="1">SUM(E158,E186)</f>
        <v>10983.238099999999</v>
      </c>
      <c r="F221" s="230">
        <f t="shared" si="1"/>
        <v>5818.7893999999997</v>
      </c>
      <c r="G221" s="224"/>
    </row>
    <row r="222" spans="1:7" hidden="1" outlineLevel="2" x14ac:dyDescent="0.25">
      <c r="A222" s="11" t="s">
        <v>558</v>
      </c>
      <c r="B222" s="226"/>
      <c r="D222" s="225"/>
      <c r="E222" s="226">
        <f t="shared" si="1"/>
        <v>929.62</v>
      </c>
      <c r="F222" s="226">
        <f t="shared" si="1"/>
        <v>347.50200000000001</v>
      </c>
      <c r="G222" s="224"/>
    </row>
    <row r="223" spans="1:7" hidden="1" outlineLevel="2" x14ac:dyDescent="0.25">
      <c r="A223" s="11" t="s">
        <v>559</v>
      </c>
      <c r="B223" s="226"/>
      <c r="D223" s="225"/>
      <c r="E223" s="226">
        <f t="shared" si="1"/>
        <v>141.16999999999999</v>
      </c>
      <c r="F223" s="226">
        <f t="shared" si="1"/>
        <v>0</v>
      </c>
      <c r="G223" s="224"/>
    </row>
    <row r="224" spans="1:7" hidden="1" outlineLevel="2" x14ac:dyDescent="0.25">
      <c r="A224" s="11" t="s">
        <v>560</v>
      </c>
      <c r="B224" s="226"/>
      <c r="D224" s="225"/>
      <c r="E224" s="226">
        <f t="shared" si="1"/>
        <v>18.82</v>
      </c>
      <c r="F224" s="226">
        <f t="shared" si="1"/>
        <v>0</v>
      </c>
      <c r="G224" s="224"/>
    </row>
    <row r="225" spans="1:7" hidden="1" outlineLevel="2" x14ac:dyDescent="0.25">
      <c r="A225" s="227" t="s">
        <v>561</v>
      </c>
      <c r="B225" s="226"/>
      <c r="D225" s="225"/>
      <c r="E225" s="226">
        <f t="shared" si="1"/>
        <v>226.42</v>
      </c>
      <c r="F225" s="226">
        <f t="shared" si="1"/>
        <v>264.39699999999999</v>
      </c>
      <c r="G225" s="224"/>
    </row>
    <row r="226" spans="1:7" hidden="1" outlineLevel="2" x14ac:dyDescent="0.25">
      <c r="A226" s="11" t="s">
        <v>562</v>
      </c>
      <c r="B226" s="226"/>
      <c r="D226" s="225"/>
      <c r="E226" s="226">
        <f t="shared" si="1"/>
        <v>151.52000000000001</v>
      </c>
      <c r="F226" s="226">
        <f t="shared" si="1"/>
        <v>0</v>
      </c>
      <c r="G226" s="224"/>
    </row>
    <row r="227" spans="1:7" hidden="1" outlineLevel="2" x14ac:dyDescent="0.25">
      <c r="A227" s="11" t="s">
        <v>563</v>
      </c>
      <c r="B227" s="226"/>
      <c r="D227" s="225"/>
      <c r="E227" s="226">
        <f t="shared" si="1"/>
        <v>147.1</v>
      </c>
      <c r="F227" s="226">
        <f t="shared" si="1"/>
        <v>0</v>
      </c>
      <c r="G227" s="224"/>
    </row>
    <row r="228" spans="1:7" hidden="1" outlineLevel="2" x14ac:dyDescent="0.25">
      <c r="A228" s="11" t="s">
        <v>564</v>
      </c>
      <c r="B228" s="226"/>
      <c r="D228" s="225"/>
      <c r="E228" s="226">
        <f t="shared" si="1"/>
        <v>2914</v>
      </c>
      <c r="F228" s="226">
        <f t="shared" si="1"/>
        <v>1688.0638999999999</v>
      </c>
      <c r="G228" s="224"/>
    </row>
    <row r="229" spans="1:7" hidden="1" outlineLevel="2" x14ac:dyDescent="0.25">
      <c r="A229" s="11" t="s">
        <v>565</v>
      </c>
      <c r="B229" s="226"/>
      <c r="D229" s="225"/>
      <c r="E229" s="226">
        <f t="shared" si="1"/>
        <v>12.9</v>
      </c>
      <c r="F229" s="226">
        <f t="shared" si="1"/>
        <v>18.66</v>
      </c>
      <c r="G229" s="224"/>
    </row>
    <row r="230" spans="1:7" hidden="1" outlineLevel="2" x14ac:dyDescent="0.25">
      <c r="A230" s="11" t="s">
        <v>566</v>
      </c>
      <c r="B230" s="226"/>
      <c r="D230" s="225"/>
      <c r="E230" s="226">
        <f t="shared" si="1"/>
        <v>4838.1701999999996</v>
      </c>
      <c r="F230" s="226">
        <f t="shared" si="1"/>
        <v>330.04500000000002</v>
      </c>
      <c r="G230" s="224"/>
    </row>
    <row r="231" spans="1:7" hidden="1" outlineLevel="2" x14ac:dyDescent="0.25">
      <c r="A231" s="11" t="s">
        <v>567</v>
      </c>
      <c r="B231" s="226"/>
      <c r="D231" s="225"/>
      <c r="E231" s="226">
        <f t="shared" si="1"/>
        <v>502.5</v>
      </c>
      <c r="F231" s="226">
        <f t="shared" si="1"/>
        <v>2148.25</v>
      </c>
      <c r="G231" s="224"/>
    </row>
    <row r="232" spans="1:7" hidden="1" outlineLevel="2" x14ac:dyDescent="0.25">
      <c r="A232" s="11" t="s">
        <v>568</v>
      </c>
      <c r="B232" s="226"/>
      <c r="D232" s="225"/>
      <c r="E232" s="226">
        <f t="shared" si="1"/>
        <v>2.4E-2</v>
      </c>
      <c r="F232" s="226">
        <f t="shared" si="1"/>
        <v>0</v>
      </c>
      <c r="G232" s="224"/>
    </row>
    <row r="233" spans="1:7" hidden="1" outlineLevel="2" x14ac:dyDescent="0.25">
      <c r="A233" s="11" t="s">
        <v>569</v>
      </c>
      <c r="B233" s="226"/>
      <c r="D233" s="225"/>
      <c r="E233" s="226">
        <f t="shared" si="1"/>
        <v>65</v>
      </c>
      <c r="F233" s="226">
        <f t="shared" si="1"/>
        <v>0</v>
      </c>
      <c r="G233" s="224"/>
    </row>
    <row r="234" spans="1:7" hidden="1" outlineLevel="2" x14ac:dyDescent="0.25">
      <c r="A234" s="11" t="s">
        <v>570</v>
      </c>
      <c r="B234" s="226"/>
      <c r="D234" s="225"/>
      <c r="E234" s="226">
        <f t="shared" si="1"/>
        <v>135.41999999999999</v>
      </c>
      <c r="F234" s="226">
        <f t="shared" si="1"/>
        <v>4.5549999999999997</v>
      </c>
      <c r="G234" s="224"/>
    </row>
    <row r="235" spans="1:7" hidden="1" outlineLevel="2" x14ac:dyDescent="0.25">
      <c r="A235" s="11" t="s">
        <v>571</v>
      </c>
      <c r="B235" s="226"/>
      <c r="D235" s="225"/>
      <c r="E235" s="226">
        <f t="shared" si="1"/>
        <v>629.38710000000003</v>
      </c>
      <c r="F235" s="226">
        <f t="shared" si="1"/>
        <v>217.5264</v>
      </c>
      <c r="G235" s="224"/>
    </row>
    <row r="236" spans="1:7" hidden="1" outlineLevel="2" x14ac:dyDescent="0.25">
      <c r="A236" s="11" t="s">
        <v>572</v>
      </c>
      <c r="B236" s="226"/>
      <c r="D236" s="225"/>
      <c r="E236" s="226">
        <f t="shared" si="1"/>
        <v>4.7999999999999996E-3</v>
      </c>
      <c r="F236" s="226">
        <f t="shared" si="1"/>
        <v>77.286100000000005</v>
      </c>
      <c r="G236" s="224"/>
    </row>
    <row r="237" spans="1:7" hidden="1" outlineLevel="2" x14ac:dyDescent="0.25">
      <c r="A237" s="11" t="s">
        <v>573</v>
      </c>
      <c r="B237" s="226"/>
      <c r="D237" s="225"/>
      <c r="E237" s="226">
        <f t="shared" si="1"/>
        <v>271.18200000000002</v>
      </c>
      <c r="F237" s="226">
        <f t="shared" si="1"/>
        <v>0</v>
      </c>
      <c r="G237" s="224"/>
    </row>
    <row r="238" spans="1:7" hidden="1" outlineLevel="2" x14ac:dyDescent="0.25">
      <c r="A238" s="11" t="s">
        <v>578</v>
      </c>
      <c r="B238" s="226"/>
      <c r="D238" s="225"/>
      <c r="E238" s="226"/>
      <c r="F238" s="226">
        <f>F203</f>
        <v>2.65</v>
      </c>
      <c r="G238" s="224"/>
    </row>
    <row r="239" spans="1:7" hidden="1" outlineLevel="2" x14ac:dyDescent="0.25">
      <c r="A239" s="11" t="s">
        <v>574</v>
      </c>
      <c r="B239" s="226"/>
      <c r="D239" s="225"/>
      <c r="E239" s="226"/>
      <c r="F239" s="226">
        <f>SUM(F204,F175)</f>
        <v>180.73</v>
      </c>
      <c r="G239" s="224"/>
    </row>
    <row r="240" spans="1:7" hidden="1" outlineLevel="2" x14ac:dyDescent="0.25">
      <c r="A240" s="11" t="s">
        <v>579</v>
      </c>
      <c r="B240" s="226"/>
      <c r="D240" s="225"/>
      <c r="E240" s="226"/>
      <c r="F240" s="226">
        <f>F205</f>
        <v>5</v>
      </c>
      <c r="G240" s="224"/>
    </row>
    <row r="241" spans="1:7" hidden="1" outlineLevel="2" x14ac:dyDescent="0.25">
      <c r="A241" s="11" t="s">
        <v>580</v>
      </c>
      <c r="B241" s="226"/>
      <c r="D241" s="225"/>
      <c r="E241" s="226"/>
      <c r="F241" s="226">
        <f t="shared" ref="F241:F242" si="2">F206</f>
        <v>283.2</v>
      </c>
      <c r="G241" s="224"/>
    </row>
    <row r="242" spans="1:7" hidden="1" outlineLevel="2" x14ac:dyDescent="0.25">
      <c r="A242" s="11" t="s">
        <v>581</v>
      </c>
      <c r="F242" s="226">
        <f t="shared" si="2"/>
        <v>250.92400000000001</v>
      </c>
    </row>
    <row r="243" spans="1:7" hidden="1" outlineLevel="1" x14ac:dyDescent="0.25">
      <c r="A243" s="318" t="s">
        <v>584</v>
      </c>
      <c r="B243" s="318"/>
      <c r="C243" s="318"/>
      <c r="D243" s="318"/>
      <c r="E243" s="318"/>
    </row>
    <row r="244" spans="1:7" x14ac:dyDescent="0.25">
      <c r="A244" s="132"/>
    </row>
    <row r="245" spans="1:7" collapsed="1" x14ac:dyDescent="0.25">
      <c r="A245" s="321" t="s">
        <v>585</v>
      </c>
      <c r="B245" s="321"/>
      <c r="C245" s="321"/>
      <c r="D245" s="321"/>
      <c r="E245" s="321"/>
      <c r="F245" s="236"/>
      <c r="G245" s="224"/>
    </row>
    <row r="246" spans="1:7" hidden="1" outlineLevel="1" x14ac:dyDescent="0.25">
      <c r="A246" s="231" t="s">
        <v>586</v>
      </c>
      <c r="B246" s="232"/>
      <c r="C246" s="232"/>
      <c r="D246" s="232"/>
      <c r="E246" s="232">
        <f>SUM(E247,E251,E255)</f>
        <v>0</v>
      </c>
      <c r="F246" s="232"/>
      <c r="G246" s="224"/>
    </row>
    <row r="247" spans="1:7" hidden="1" outlineLevel="2" x14ac:dyDescent="0.25">
      <c r="A247" s="229" t="s">
        <v>546</v>
      </c>
      <c r="B247" s="230"/>
      <c r="C247" s="230"/>
      <c r="D247" s="230"/>
      <c r="E247" s="230">
        <f>SUM(E248:E250)</f>
        <v>0</v>
      </c>
      <c r="F247" s="230"/>
      <c r="G247" s="224"/>
    </row>
    <row r="248" spans="1:7" hidden="1" outlineLevel="2" x14ac:dyDescent="0.25">
      <c r="A248" t="s">
        <v>587</v>
      </c>
      <c r="B248" s="235"/>
      <c r="D248" s="225"/>
      <c r="E248" s="235"/>
      <c r="F248" s="235"/>
      <c r="G248" s="224"/>
    </row>
    <row r="249" spans="1:7" hidden="1" outlineLevel="2" x14ac:dyDescent="0.25">
      <c r="A249" t="s">
        <v>588</v>
      </c>
      <c r="B249" s="235"/>
      <c r="D249" s="225"/>
      <c r="E249" s="235"/>
      <c r="F249" s="235"/>
      <c r="G249" s="224"/>
    </row>
    <row r="250" spans="1:7" hidden="1" outlineLevel="2" x14ac:dyDescent="0.25">
      <c r="A250" t="s">
        <v>589</v>
      </c>
      <c r="B250" s="235"/>
      <c r="D250" s="225"/>
      <c r="E250" s="235"/>
      <c r="F250" s="235"/>
      <c r="G250" s="224"/>
    </row>
    <row r="251" spans="1:7" hidden="1" outlineLevel="2" x14ac:dyDescent="0.25">
      <c r="A251" s="229" t="s">
        <v>590</v>
      </c>
      <c r="B251" s="230"/>
      <c r="C251" s="230"/>
      <c r="D251" s="230"/>
      <c r="E251" s="230">
        <f>SUM(E252:E254)</f>
        <v>0</v>
      </c>
      <c r="F251" s="230"/>
      <c r="G251" s="224"/>
    </row>
    <row r="252" spans="1:7" hidden="1" outlineLevel="2" x14ac:dyDescent="0.25">
      <c r="A252" t="s">
        <v>587</v>
      </c>
      <c r="B252" s="225"/>
      <c r="D252" s="225"/>
      <c r="E252" s="225"/>
      <c r="F252" s="225"/>
      <c r="G252" s="224"/>
    </row>
    <row r="253" spans="1:7" hidden="1" outlineLevel="2" x14ac:dyDescent="0.25">
      <c r="A253" t="s">
        <v>588</v>
      </c>
      <c r="B253" s="225"/>
      <c r="D253" s="225"/>
      <c r="E253" s="225"/>
      <c r="F253" s="225"/>
      <c r="G253" s="224"/>
    </row>
    <row r="254" spans="1:7" hidden="1" outlineLevel="2" x14ac:dyDescent="0.25">
      <c r="A254" t="s">
        <v>589</v>
      </c>
      <c r="B254" s="225"/>
      <c r="D254" s="225"/>
      <c r="E254" s="225"/>
      <c r="F254" s="225"/>
      <c r="G254" s="224"/>
    </row>
    <row r="255" spans="1:7" hidden="1" outlineLevel="2" x14ac:dyDescent="0.25">
      <c r="A255" s="229" t="s">
        <v>591</v>
      </c>
      <c r="B255" s="230"/>
      <c r="C255" s="230"/>
      <c r="D255" s="230"/>
      <c r="E255" s="230">
        <f>SUM(E256)</f>
        <v>0</v>
      </c>
      <c r="F255" s="230"/>
      <c r="G255" s="224"/>
    </row>
    <row r="256" spans="1:7" hidden="1" outlineLevel="2" x14ac:dyDescent="0.25">
      <c r="A256" t="s">
        <v>591</v>
      </c>
      <c r="B256" s="225"/>
      <c r="D256" s="225"/>
      <c r="E256" s="225"/>
      <c r="F256" s="225"/>
      <c r="G256" s="224"/>
    </row>
    <row r="257" spans="1:7" hidden="1" outlineLevel="1" x14ac:dyDescent="0.25">
      <c r="A257" s="231" t="s">
        <v>592</v>
      </c>
      <c r="B257" s="232"/>
      <c r="C257" s="232"/>
      <c r="D257" s="232"/>
      <c r="E257" s="232">
        <f>SUM(E258,E262,E266)</f>
        <v>5450.8249999999998</v>
      </c>
      <c r="F257" s="232">
        <f>F258+F262</f>
        <v>3545.2878000000001</v>
      </c>
      <c r="G257" s="224"/>
    </row>
    <row r="258" spans="1:7" hidden="1" outlineLevel="2" x14ac:dyDescent="0.25">
      <c r="A258" s="229" t="s">
        <v>546</v>
      </c>
      <c r="B258" s="230"/>
      <c r="C258" s="230"/>
      <c r="D258" s="230"/>
      <c r="E258" s="230">
        <f>SUM(E259:E261)</f>
        <v>943.17500000000007</v>
      </c>
      <c r="F258" s="230">
        <f>SUM(F259:F260)</f>
        <v>723.24680000000001</v>
      </c>
      <c r="G258" s="224"/>
    </row>
    <row r="259" spans="1:7" hidden="1" outlineLevel="2" x14ac:dyDescent="0.25">
      <c r="A259" t="s">
        <v>587</v>
      </c>
      <c r="B259" s="235"/>
      <c r="D259" s="225"/>
      <c r="E259" s="235">
        <f>657.94+155.64+126.52</f>
        <v>940.1</v>
      </c>
      <c r="F259" s="235">
        <f>F179+F178</f>
        <v>652.33680000000004</v>
      </c>
      <c r="G259" s="224"/>
    </row>
    <row r="260" spans="1:7" hidden="1" outlineLevel="2" x14ac:dyDescent="0.25">
      <c r="A260" t="s">
        <v>588</v>
      </c>
      <c r="B260" s="235"/>
      <c r="D260" s="225"/>
      <c r="E260" s="235">
        <f>2.7+0.375</f>
        <v>3.0750000000000002</v>
      </c>
      <c r="F260" s="235">
        <f>F185+F184</f>
        <v>70.91</v>
      </c>
      <c r="G260" s="224"/>
    </row>
    <row r="261" spans="1:7" hidden="1" outlineLevel="2" x14ac:dyDescent="0.25">
      <c r="A261" t="s">
        <v>589</v>
      </c>
      <c r="B261" s="235"/>
      <c r="D261" s="225"/>
      <c r="E261" s="235"/>
      <c r="F261" s="235"/>
      <c r="G261" s="224"/>
    </row>
    <row r="262" spans="1:7" hidden="1" outlineLevel="2" x14ac:dyDescent="0.25">
      <c r="A262" s="229" t="s">
        <v>590</v>
      </c>
      <c r="B262" s="230"/>
      <c r="C262" s="230"/>
      <c r="D262" s="230"/>
      <c r="E262" s="230">
        <f>SUM(E263:E265)</f>
        <v>4507.6499999999996</v>
      </c>
      <c r="F262" s="230">
        <f>SUM(F263:F264)</f>
        <v>2822.0410000000002</v>
      </c>
      <c r="G262" s="224"/>
    </row>
    <row r="263" spans="1:7" hidden="1" outlineLevel="2" x14ac:dyDescent="0.25">
      <c r="A263" t="s">
        <v>587</v>
      </c>
      <c r="B263" s="225"/>
      <c r="D263" s="225"/>
      <c r="E263" s="225">
        <f>929.62+141.17+18.82+205.42+151.52+147.1</f>
        <v>1593.6499999999999</v>
      </c>
      <c r="F263" s="225">
        <f>F187+F190+F206+F207+F203+88.45</f>
        <v>1237.123</v>
      </c>
      <c r="G263" s="224"/>
    </row>
    <row r="264" spans="1:7" hidden="1" outlineLevel="2" x14ac:dyDescent="0.25">
      <c r="A264" t="s">
        <v>588</v>
      </c>
      <c r="B264" s="225"/>
      <c r="D264" s="225"/>
      <c r="E264" s="225">
        <v>2914</v>
      </c>
      <c r="F264" s="225">
        <f>91+F205+F193</f>
        <v>1584.9179999999999</v>
      </c>
      <c r="G264" s="224"/>
    </row>
    <row r="265" spans="1:7" hidden="1" outlineLevel="2" x14ac:dyDescent="0.25">
      <c r="A265" t="s">
        <v>589</v>
      </c>
      <c r="B265" s="225"/>
      <c r="D265" s="225"/>
      <c r="E265" s="225"/>
      <c r="F265" s="225"/>
      <c r="G265" s="224"/>
    </row>
    <row r="266" spans="1:7" hidden="1" outlineLevel="2" x14ac:dyDescent="0.25">
      <c r="A266" s="229" t="s">
        <v>591</v>
      </c>
      <c r="B266" s="230"/>
      <c r="C266" s="230"/>
      <c r="D266" s="230"/>
      <c r="E266" s="230">
        <f>SUM(E267)</f>
        <v>0</v>
      </c>
      <c r="F266" s="230"/>
      <c r="G266" s="224"/>
    </row>
    <row r="267" spans="1:7" hidden="1" outlineLevel="2" x14ac:dyDescent="0.25">
      <c r="A267" t="s">
        <v>591</v>
      </c>
      <c r="B267" s="225"/>
      <c r="D267" s="225"/>
      <c r="E267" s="225"/>
      <c r="F267" s="225"/>
      <c r="G267" s="224"/>
    </row>
    <row r="268" spans="1:7" hidden="1" outlineLevel="1" x14ac:dyDescent="0.25">
      <c r="A268" s="231" t="s">
        <v>92</v>
      </c>
      <c r="B268" s="232"/>
      <c r="C268" s="232"/>
      <c r="D268" s="232"/>
      <c r="E268" s="232">
        <f>SUM(E246,E257)</f>
        <v>5450.8249999999998</v>
      </c>
      <c r="F268" s="232">
        <f>SUM(F246,F257)</f>
        <v>3545.2878000000001</v>
      </c>
      <c r="G268" s="224"/>
    </row>
    <row r="269" spans="1:7" hidden="1" outlineLevel="2" x14ac:dyDescent="0.25">
      <c r="A269" s="229" t="s">
        <v>546</v>
      </c>
      <c r="B269" s="230"/>
      <c r="C269" s="230"/>
      <c r="D269" s="230"/>
      <c r="E269" s="230">
        <f t="shared" ref="E269:F278" si="3">SUM(E247,E258)</f>
        <v>943.17500000000007</v>
      </c>
      <c r="F269" s="230">
        <f t="shared" si="3"/>
        <v>723.24680000000001</v>
      </c>
      <c r="G269" s="224"/>
    </row>
    <row r="270" spans="1:7" hidden="1" outlineLevel="2" x14ac:dyDescent="0.25">
      <c r="A270" t="s">
        <v>587</v>
      </c>
      <c r="B270" s="235"/>
      <c r="D270" s="225"/>
      <c r="E270" s="235">
        <f t="shared" si="3"/>
        <v>940.1</v>
      </c>
      <c r="F270" s="235">
        <f t="shared" si="3"/>
        <v>652.33680000000004</v>
      </c>
      <c r="G270" s="224"/>
    </row>
    <row r="271" spans="1:7" hidden="1" outlineLevel="2" x14ac:dyDescent="0.25">
      <c r="A271" t="s">
        <v>588</v>
      </c>
      <c r="B271" s="235"/>
      <c r="D271" s="225"/>
      <c r="E271" s="235">
        <f t="shared" si="3"/>
        <v>3.0750000000000002</v>
      </c>
      <c r="F271" s="235">
        <f t="shared" si="3"/>
        <v>70.91</v>
      </c>
      <c r="G271" s="224"/>
    </row>
    <row r="272" spans="1:7" hidden="1" outlineLevel="2" x14ac:dyDescent="0.25">
      <c r="A272" t="s">
        <v>589</v>
      </c>
      <c r="B272" s="235"/>
      <c r="D272" s="225"/>
      <c r="E272" s="235">
        <f t="shared" si="3"/>
        <v>0</v>
      </c>
      <c r="F272" s="235"/>
      <c r="G272" s="224"/>
    </row>
    <row r="273" spans="1:7" hidden="1" outlineLevel="2" x14ac:dyDescent="0.25">
      <c r="A273" s="229" t="s">
        <v>590</v>
      </c>
      <c r="B273" s="230"/>
      <c r="C273" s="230"/>
      <c r="D273" s="230"/>
      <c r="E273" s="230">
        <f t="shared" si="3"/>
        <v>4507.6499999999996</v>
      </c>
      <c r="F273" s="230">
        <f t="shared" si="3"/>
        <v>2822.0410000000002</v>
      </c>
      <c r="G273" s="224"/>
    </row>
    <row r="274" spans="1:7" hidden="1" outlineLevel="2" x14ac:dyDescent="0.25">
      <c r="A274" t="s">
        <v>587</v>
      </c>
      <c r="B274" s="225"/>
      <c r="D274" s="225"/>
      <c r="E274" s="225">
        <f t="shared" si="3"/>
        <v>1593.6499999999999</v>
      </c>
      <c r="F274" s="225">
        <f t="shared" si="3"/>
        <v>1237.123</v>
      </c>
      <c r="G274" s="224"/>
    </row>
    <row r="275" spans="1:7" hidden="1" outlineLevel="2" x14ac:dyDescent="0.25">
      <c r="A275" t="s">
        <v>588</v>
      </c>
      <c r="B275" s="225"/>
      <c r="D275" s="225"/>
      <c r="E275" s="225">
        <f t="shared" si="3"/>
        <v>2914</v>
      </c>
      <c r="F275" s="225">
        <f t="shared" si="3"/>
        <v>1584.9179999999999</v>
      </c>
      <c r="G275" s="224"/>
    </row>
    <row r="276" spans="1:7" hidden="1" outlineLevel="2" x14ac:dyDescent="0.25">
      <c r="A276" t="s">
        <v>589</v>
      </c>
      <c r="B276" s="225"/>
      <c r="D276" s="225"/>
      <c r="E276" s="225">
        <f t="shared" si="3"/>
        <v>0</v>
      </c>
      <c r="F276" s="282" t="s">
        <v>163</v>
      </c>
      <c r="G276" s="224"/>
    </row>
    <row r="277" spans="1:7" hidden="1" outlineLevel="2" x14ac:dyDescent="0.25">
      <c r="A277" s="229" t="s">
        <v>591</v>
      </c>
      <c r="B277" s="230"/>
      <c r="C277" s="230"/>
      <c r="D277" s="230"/>
      <c r="E277" s="230">
        <f t="shared" si="3"/>
        <v>0</v>
      </c>
      <c r="F277" s="230" t="s">
        <v>163</v>
      </c>
      <c r="G277" s="224"/>
    </row>
    <row r="278" spans="1:7" hidden="1" outlineLevel="2" x14ac:dyDescent="0.25">
      <c r="A278" t="s">
        <v>591</v>
      </c>
      <c r="B278" s="225"/>
      <c r="D278" s="225"/>
      <c r="E278" s="225">
        <f t="shared" si="3"/>
        <v>0</v>
      </c>
      <c r="F278" s="282" t="s">
        <v>163</v>
      </c>
      <c r="G278" s="224"/>
    </row>
    <row r="279" spans="1:7" ht="29.25" hidden="1" customHeight="1" outlineLevel="1" x14ac:dyDescent="0.25">
      <c r="A279" s="318" t="s">
        <v>593</v>
      </c>
      <c r="B279" s="318"/>
      <c r="C279" s="318"/>
      <c r="D279" s="318"/>
      <c r="E279" s="318"/>
    </row>
    <row r="281" spans="1:7" collapsed="1" x14ac:dyDescent="0.25">
      <c r="A281" s="321" t="s">
        <v>594</v>
      </c>
      <c r="B281" s="321"/>
      <c r="C281" s="321"/>
      <c r="D281" s="321"/>
      <c r="E281" s="321"/>
      <c r="F281" s="236"/>
      <c r="G281" s="224"/>
    </row>
    <row r="282" spans="1:7" hidden="1" outlineLevel="1" x14ac:dyDescent="0.25">
      <c r="A282" s="231" t="s">
        <v>586</v>
      </c>
      <c r="B282" s="232"/>
      <c r="C282" s="232"/>
      <c r="D282" s="232"/>
      <c r="E282" s="232">
        <f>SUM(E283,E288)</f>
        <v>0</v>
      </c>
      <c r="F282" s="232"/>
      <c r="G282" s="224"/>
    </row>
    <row r="283" spans="1:7" hidden="1" outlineLevel="2" x14ac:dyDescent="0.25">
      <c r="A283" s="229" t="s">
        <v>546</v>
      </c>
      <c r="B283" s="230"/>
      <c r="C283" s="230"/>
      <c r="D283" s="230"/>
      <c r="E283" s="230">
        <f>SUM(E284:E287)</f>
        <v>0</v>
      </c>
      <c r="F283" s="230"/>
      <c r="G283" s="224"/>
    </row>
    <row r="284" spans="1:7" hidden="1" outlineLevel="2" x14ac:dyDescent="0.25">
      <c r="A284" t="s">
        <v>595</v>
      </c>
      <c r="B284" s="225"/>
      <c r="E284" s="225"/>
      <c r="F284" s="225"/>
    </row>
    <row r="285" spans="1:7" hidden="1" outlineLevel="2" x14ac:dyDescent="0.25">
      <c r="A285" t="s">
        <v>596</v>
      </c>
      <c r="B285" s="225"/>
      <c r="E285" s="225"/>
      <c r="F285" s="225"/>
    </row>
    <row r="286" spans="1:7" hidden="1" outlineLevel="2" x14ac:dyDescent="0.25">
      <c r="A286" t="s">
        <v>597</v>
      </c>
      <c r="B286" s="225"/>
      <c r="E286" s="225"/>
      <c r="F286" s="225"/>
    </row>
    <row r="287" spans="1:7" hidden="1" outlineLevel="2" x14ac:dyDescent="0.25">
      <c r="A287" s="238" t="s">
        <v>598</v>
      </c>
      <c r="B287" s="225"/>
      <c r="E287" s="225"/>
      <c r="F287" s="225"/>
    </row>
    <row r="288" spans="1:7" hidden="1" outlineLevel="2" x14ac:dyDescent="0.25">
      <c r="A288" s="229" t="s">
        <v>590</v>
      </c>
      <c r="B288" s="230"/>
      <c r="C288" s="230"/>
      <c r="D288" s="230"/>
      <c r="E288" s="230">
        <f>SUM(E289:E292)</f>
        <v>0</v>
      </c>
      <c r="F288" s="230"/>
      <c r="G288" s="224"/>
    </row>
    <row r="289" spans="1:7" hidden="1" outlineLevel="2" x14ac:dyDescent="0.25">
      <c r="A289" t="s">
        <v>595</v>
      </c>
      <c r="B289" s="225"/>
      <c r="E289" s="225"/>
      <c r="F289" s="225"/>
    </row>
    <row r="290" spans="1:7" hidden="1" outlineLevel="2" x14ac:dyDescent="0.25">
      <c r="A290" t="s">
        <v>596</v>
      </c>
      <c r="B290" s="225"/>
      <c r="E290" s="225"/>
      <c r="F290" s="225"/>
    </row>
    <row r="291" spans="1:7" hidden="1" outlineLevel="2" x14ac:dyDescent="0.25">
      <c r="A291" t="s">
        <v>597</v>
      </c>
      <c r="B291" s="225"/>
      <c r="E291" s="225"/>
      <c r="F291" s="225"/>
    </row>
    <row r="292" spans="1:7" hidden="1" outlineLevel="2" x14ac:dyDescent="0.25">
      <c r="A292" s="238" t="s">
        <v>598</v>
      </c>
      <c r="B292" s="225"/>
      <c r="E292" s="225"/>
      <c r="F292" s="225"/>
    </row>
    <row r="293" spans="1:7" hidden="1" outlineLevel="1" x14ac:dyDescent="0.25">
      <c r="A293" s="231" t="s">
        <v>592</v>
      </c>
      <c r="B293" s="232"/>
      <c r="C293" s="232"/>
      <c r="D293" s="232"/>
      <c r="E293" s="232">
        <f>SUM(E294,E299)</f>
        <v>6816.4792999999991</v>
      </c>
      <c r="F293" s="232">
        <f>F146</f>
        <v>3578.8544000000002</v>
      </c>
      <c r="G293" s="224"/>
    </row>
    <row r="294" spans="1:7" hidden="1" outlineLevel="2" x14ac:dyDescent="0.25">
      <c r="A294" s="229" t="s">
        <v>546</v>
      </c>
      <c r="B294" s="230"/>
      <c r="C294" s="230"/>
      <c r="D294" s="230"/>
      <c r="E294" s="230">
        <f>SUM(E295:E298)</f>
        <v>340.892</v>
      </c>
      <c r="F294" s="230">
        <f>F147</f>
        <v>582.10599999999999</v>
      </c>
      <c r="G294" s="224"/>
    </row>
    <row r="295" spans="1:7" hidden="1" outlineLevel="2" x14ac:dyDescent="0.25">
      <c r="A295" t="s">
        <v>595</v>
      </c>
      <c r="B295" s="225"/>
      <c r="E295" s="225"/>
      <c r="F295" s="225"/>
    </row>
    <row r="296" spans="1:7" hidden="1" outlineLevel="2" x14ac:dyDescent="0.25">
      <c r="A296" t="s">
        <v>596</v>
      </c>
      <c r="B296" s="225"/>
      <c r="E296" s="225"/>
      <c r="F296" s="225"/>
    </row>
    <row r="297" spans="1:7" hidden="1" outlineLevel="2" x14ac:dyDescent="0.25">
      <c r="A297" t="s">
        <v>597</v>
      </c>
      <c r="B297" s="225"/>
      <c r="E297" s="225"/>
      <c r="F297" s="225"/>
    </row>
    <row r="298" spans="1:7" hidden="1" outlineLevel="2" x14ac:dyDescent="0.25">
      <c r="A298" s="238" t="s">
        <v>598</v>
      </c>
      <c r="B298" s="235"/>
      <c r="E298" s="235">
        <v>340.892</v>
      </c>
      <c r="F298" s="235">
        <v>582.11</v>
      </c>
    </row>
    <row r="299" spans="1:7" hidden="1" outlineLevel="2" x14ac:dyDescent="0.25">
      <c r="A299" s="229" t="s">
        <v>590</v>
      </c>
      <c r="B299" s="230"/>
      <c r="C299" s="230"/>
      <c r="D299" s="230"/>
      <c r="E299" s="230">
        <f>SUM(E300:E303)</f>
        <v>6475.5872999999992</v>
      </c>
      <c r="F299" s="230">
        <f>F158</f>
        <v>2996.7483999999999</v>
      </c>
      <c r="G299" s="224"/>
    </row>
    <row r="300" spans="1:7" hidden="1" outlineLevel="2" x14ac:dyDescent="0.25">
      <c r="A300" t="s">
        <v>595</v>
      </c>
      <c r="B300" s="235"/>
      <c r="E300" s="235"/>
      <c r="F300" s="235"/>
    </row>
    <row r="301" spans="1:7" hidden="1" outlineLevel="2" x14ac:dyDescent="0.25">
      <c r="A301" t="s">
        <v>596</v>
      </c>
      <c r="B301" s="235"/>
      <c r="E301" s="235"/>
      <c r="F301" s="235"/>
    </row>
    <row r="302" spans="1:7" hidden="1" outlineLevel="2" x14ac:dyDescent="0.25">
      <c r="A302" t="s">
        <v>597</v>
      </c>
      <c r="B302" s="235"/>
      <c r="E302" s="235">
        <v>6191.4772999999996</v>
      </c>
      <c r="F302" s="235">
        <f>F165+F167+F168+F171+F172+F175</f>
        <v>2900.8023000000003</v>
      </c>
    </row>
    <row r="303" spans="1:7" hidden="1" outlineLevel="2" x14ac:dyDescent="0.25">
      <c r="A303" s="238" t="s">
        <v>598</v>
      </c>
      <c r="B303" s="235"/>
      <c r="E303" s="235">
        <v>284.11</v>
      </c>
      <c r="F303" s="235">
        <f>F166+F173</f>
        <v>95.946100000000001</v>
      </c>
    </row>
    <row r="304" spans="1:7" hidden="1" outlineLevel="1" x14ac:dyDescent="0.25">
      <c r="A304" s="231" t="s">
        <v>92</v>
      </c>
      <c r="B304" s="232"/>
      <c r="C304" s="232"/>
      <c r="D304" s="232"/>
      <c r="E304" s="232">
        <f>SUM(E282,E293)</f>
        <v>6816.4792999999991</v>
      </c>
      <c r="F304" s="232">
        <f>SUM(F282,F293)</f>
        <v>3578.8544000000002</v>
      </c>
      <c r="G304" s="224"/>
    </row>
    <row r="305" spans="1:9" hidden="1" outlineLevel="2" x14ac:dyDescent="0.25">
      <c r="A305" s="229" t="s">
        <v>546</v>
      </c>
      <c r="B305" s="230"/>
      <c r="C305" s="230"/>
      <c r="D305" s="230"/>
      <c r="E305" s="230">
        <f t="shared" ref="E305:F314" si="4">SUM(E283,E294)</f>
        <v>340.892</v>
      </c>
      <c r="F305" s="230">
        <f t="shared" si="4"/>
        <v>582.10599999999999</v>
      </c>
      <c r="G305" s="224"/>
    </row>
    <row r="306" spans="1:9" hidden="1" outlineLevel="2" x14ac:dyDescent="0.25">
      <c r="A306" t="s">
        <v>595</v>
      </c>
      <c r="B306" s="235"/>
      <c r="E306">
        <f t="shared" si="4"/>
        <v>0</v>
      </c>
      <c r="F306">
        <f t="shared" si="4"/>
        <v>0</v>
      </c>
    </row>
    <row r="307" spans="1:9" hidden="1" outlineLevel="2" x14ac:dyDescent="0.25">
      <c r="A307" t="s">
        <v>596</v>
      </c>
      <c r="B307" s="235"/>
      <c r="E307">
        <f t="shared" si="4"/>
        <v>0</v>
      </c>
      <c r="F307">
        <f t="shared" si="4"/>
        <v>0</v>
      </c>
    </row>
    <row r="308" spans="1:9" hidden="1" outlineLevel="2" x14ac:dyDescent="0.25">
      <c r="A308" t="s">
        <v>597</v>
      </c>
      <c r="B308" s="235"/>
      <c r="E308" s="235">
        <f t="shared" si="4"/>
        <v>0</v>
      </c>
      <c r="F308" s="235">
        <f t="shared" si="4"/>
        <v>0</v>
      </c>
    </row>
    <row r="309" spans="1:9" hidden="1" outlineLevel="2" x14ac:dyDescent="0.25">
      <c r="A309" s="238" t="s">
        <v>598</v>
      </c>
      <c r="B309" s="235"/>
      <c r="E309" s="235">
        <f t="shared" si="4"/>
        <v>340.892</v>
      </c>
      <c r="F309" s="235">
        <f t="shared" si="4"/>
        <v>582.11</v>
      </c>
    </row>
    <row r="310" spans="1:9" hidden="1" outlineLevel="2" x14ac:dyDescent="0.25">
      <c r="A310" s="229" t="s">
        <v>590</v>
      </c>
      <c r="B310" s="230"/>
      <c r="C310" s="230"/>
      <c r="D310" s="230"/>
      <c r="E310" s="230">
        <f t="shared" si="4"/>
        <v>6475.5872999999992</v>
      </c>
      <c r="F310" s="230">
        <f>SUM(F288,F299)</f>
        <v>2996.7483999999999</v>
      </c>
      <c r="G310" s="224"/>
    </row>
    <row r="311" spans="1:9" hidden="1" outlineLevel="2" x14ac:dyDescent="0.25">
      <c r="A311" t="s">
        <v>599</v>
      </c>
      <c r="B311" s="235"/>
      <c r="E311">
        <f t="shared" si="4"/>
        <v>0</v>
      </c>
      <c r="F311">
        <f t="shared" si="4"/>
        <v>0</v>
      </c>
    </row>
    <row r="312" spans="1:9" hidden="1" outlineLevel="2" x14ac:dyDescent="0.25">
      <c r="A312" t="s">
        <v>596</v>
      </c>
      <c r="B312" s="235"/>
      <c r="E312">
        <f t="shared" si="4"/>
        <v>0</v>
      </c>
      <c r="F312">
        <f t="shared" si="4"/>
        <v>0</v>
      </c>
    </row>
    <row r="313" spans="1:9" hidden="1" outlineLevel="2" x14ac:dyDescent="0.25">
      <c r="A313" t="s">
        <v>597</v>
      </c>
      <c r="B313" s="235"/>
      <c r="E313" s="235">
        <f t="shared" si="4"/>
        <v>6191.4772999999996</v>
      </c>
      <c r="F313" s="235">
        <f t="shared" si="4"/>
        <v>2900.8023000000003</v>
      </c>
    </row>
    <row r="314" spans="1:9" hidden="1" outlineLevel="2" x14ac:dyDescent="0.25">
      <c r="A314" s="238" t="s">
        <v>598</v>
      </c>
      <c r="B314" s="235"/>
      <c r="E314" s="235">
        <f t="shared" si="4"/>
        <v>284.11</v>
      </c>
      <c r="F314" s="235">
        <f t="shared" si="4"/>
        <v>95.946100000000001</v>
      </c>
    </row>
    <row r="315" spans="1:9" ht="30" hidden="1" customHeight="1" outlineLevel="1" x14ac:dyDescent="0.25">
      <c r="A315" s="318" t="s">
        <v>600</v>
      </c>
      <c r="B315" s="318"/>
      <c r="C315" s="318"/>
      <c r="D315" s="318"/>
      <c r="E315" s="318"/>
    </row>
    <row r="317" spans="1:9" ht="18.75" x14ac:dyDescent="0.25">
      <c r="A317" s="157" t="s">
        <v>179</v>
      </c>
    </row>
    <row r="318" spans="1:9" ht="18.75" x14ac:dyDescent="0.25">
      <c r="A318" s="55"/>
    </row>
    <row r="319" spans="1:9" collapsed="1" x14ac:dyDescent="0.25">
      <c r="A319" s="165" t="s">
        <v>516</v>
      </c>
      <c r="B319" s="166"/>
      <c r="C319" s="166"/>
      <c r="D319" s="166"/>
      <c r="E319" s="166"/>
      <c r="F319" s="166"/>
      <c r="G319" s="17"/>
      <c r="H319" s="17"/>
      <c r="I319" s="17"/>
    </row>
    <row r="320" spans="1:9" ht="30" hidden="1" outlineLevel="1" x14ac:dyDescent="0.25">
      <c r="A320" s="2" t="s">
        <v>519</v>
      </c>
      <c r="B320" s="3">
        <v>8507</v>
      </c>
      <c r="C320" s="3">
        <v>14642</v>
      </c>
      <c r="D320" s="9">
        <v>7402</v>
      </c>
      <c r="E320" s="9">
        <v>2502</v>
      </c>
      <c r="F320" s="305">
        <v>4514.1499999999996</v>
      </c>
      <c r="G320" s="17"/>
      <c r="H320" s="17"/>
      <c r="I320" s="17"/>
    </row>
    <row r="321" spans="1:9" hidden="1" outlineLevel="1" x14ac:dyDescent="0.25">
      <c r="A321" s="162" t="s">
        <v>601</v>
      </c>
      <c r="B321" s="330" t="s">
        <v>521</v>
      </c>
      <c r="C321" s="330"/>
      <c r="D321" s="330"/>
      <c r="E321" s="167"/>
      <c r="F321" s="167"/>
      <c r="G321" s="17"/>
      <c r="H321" s="17"/>
      <c r="I321" s="17"/>
    </row>
    <row r="322" spans="1:9" ht="30" hidden="1" outlineLevel="1" x14ac:dyDescent="0.25">
      <c r="A322" s="2" t="s">
        <v>602</v>
      </c>
      <c r="B322" s="3">
        <v>4211</v>
      </c>
      <c r="C322" s="3">
        <v>4784</v>
      </c>
      <c r="D322" s="9">
        <v>5273</v>
      </c>
      <c r="E322" s="9">
        <v>3403</v>
      </c>
      <c r="F322" s="305">
        <v>5025.0600000000004</v>
      </c>
      <c r="G322" s="17"/>
      <c r="H322" s="17"/>
      <c r="I322" s="17"/>
    </row>
    <row r="323" spans="1:9" hidden="1" outlineLevel="1" x14ac:dyDescent="0.25">
      <c r="A323" s="162" t="s">
        <v>603</v>
      </c>
      <c r="B323" s="163">
        <v>0</v>
      </c>
      <c r="C323" s="163">
        <v>0</v>
      </c>
      <c r="D323" s="167">
        <v>0</v>
      </c>
      <c r="E323" s="167"/>
      <c r="F323" s="167">
        <v>0</v>
      </c>
      <c r="G323" s="17"/>
      <c r="H323" s="17"/>
      <c r="I323" s="17"/>
    </row>
    <row r="324" spans="1:9" hidden="1" outlineLevel="1" x14ac:dyDescent="0.25">
      <c r="A324" s="333" t="s">
        <v>604</v>
      </c>
      <c r="B324" s="333"/>
      <c r="C324" s="333"/>
      <c r="D324" s="333"/>
      <c r="E324" s="223"/>
      <c r="F324" s="223"/>
      <c r="G324" s="17"/>
      <c r="H324" s="17"/>
      <c r="I324" s="17"/>
    </row>
    <row r="325" spans="1:9" hidden="1" outlineLevel="1" x14ac:dyDescent="0.25">
      <c r="A325" s="168" t="s">
        <v>524</v>
      </c>
      <c r="B325" s="163" t="s">
        <v>101</v>
      </c>
      <c r="C325" s="163" t="s">
        <v>101</v>
      </c>
      <c r="D325" s="163" t="s">
        <v>101</v>
      </c>
      <c r="E325" s="163" t="s">
        <v>101</v>
      </c>
      <c r="F325" s="163" t="s">
        <v>101</v>
      </c>
      <c r="G325" s="17"/>
      <c r="H325" s="17"/>
      <c r="I325" s="17"/>
    </row>
    <row r="326" spans="1:9" hidden="1" outlineLevel="1" x14ac:dyDescent="0.25">
      <c r="A326" s="50" t="s">
        <v>605</v>
      </c>
      <c r="B326" s="8" t="s">
        <v>101</v>
      </c>
      <c r="C326" s="8" t="s">
        <v>101</v>
      </c>
      <c r="D326" s="8" t="s">
        <v>101</v>
      </c>
      <c r="E326" s="8" t="s">
        <v>101</v>
      </c>
      <c r="F326" s="8" t="s">
        <v>101</v>
      </c>
      <c r="G326" s="17"/>
      <c r="H326" s="17"/>
      <c r="I326" s="17"/>
    </row>
    <row r="327" spans="1:9" hidden="1" outlineLevel="1" x14ac:dyDescent="0.25">
      <c r="A327" s="168" t="s">
        <v>526</v>
      </c>
      <c r="B327" s="163" t="s">
        <v>101</v>
      </c>
      <c r="C327" s="163" t="s">
        <v>101</v>
      </c>
      <c r="D327" s="163" t="s">
        <v>101</v>
      </c>
      <c r="E327" s="163" t="s">
        <v>101</v>
      </c>
      <c r="F327" s="163" t="s">
        <v>101</v>
      </c>
      <c r="G327" s="17"/>
      <c r="H327" s="17"/>
      <c r="I327" s="17"/>
    </row>
    <row r="328" spans="1:9" hidden="1" outlineLevel="1" x14ac:dyDescent="0.25">
      <c r="A328" s="50" t="s">
        <v>527</v>
      </c>
      <c r="B328" s="8">
        <v>187</v>
      </c>
      <c r="C328" s="8">
        <v>192</v>
      </c>
      <c r="D328" s="8">
        <v>236</v>
      </c>
      <c r="E328" s="8">
        <v>269</v>
      </c>
      <c r="F328" s="8">
        <v>282</v>
      </c>
      <c r="G328" s="17"/>
      <c r="H328" s="17"/>
      <c r="I328" s="17"/>
    </row>
    <row r="329" spans="1:9" hidden="1" outlineLevel="1" x14ac:dyDescent="0.25">
      <c r="A329" s="334" t="s">
        <v>606</v>
      </c>
      <c r="B329" s="334"/>
      <c r="C329" s="334"/>
      <c r="D329" s="334"/>
      <c r="E329" s="223"/>
      <c r="F329" s="223"/>
      <c r="G329" s="17"/>
      <c r="H329" s="17"/>
      <c r="I329" s="17"/>
    </row>
    <row r="330" spans="1:9" hidden="1" outlineLevel="1" x14ac:dyDescent="0.25">
      <c r="A330" s="50" t="s">
        <v>469</v>
      </c>
      <c r="B330" s="8">
        <v>0.25</v>
      </c>
      <c r="C330" s="8">
        <v>0.68</v>
      </c>
      <c r="D330" s="8">
        <v>0.13</v>
      </c>
      <c r="E330" s="8">
        <v>0</v>
      </c>
      <c r="F330" s="8">
        <v>0</v>
      </c>
      <c r="G330" s="17"/>
      <c r="H330" s="17"/>
      <c r="I330" s="17"/>
    </row>
    <row r="331" spans="1:9" hidden="1" outlineLevel="1" x14ac:dyDescent="0.25">
      <c r="A331" s="168" t="s">
        <v>467</v>
      </c>
      <c r="B331" s="163">
        <v>141</v>
      </c>
      <c r="C331" s="163">
        <v>154</v>
      </c>
      <c r="D331" s="163">
        <v>190</v>
      </c>
      <c r="E331" s="163">
        <v>247</v>
      </c>
      <c r="F331" s="163">
        <v>190</v>
      </c>
      <c r="G331" s="17"/>
      <c r="H331" s="17"/>
      <c r="I331" s="17"/>
    </row>
    <row r="332" spans="1:9" hidden="1" outlineLevel="1" x14ac:dyDescent="0.25">
      <c r="A332" s="50" t="s">
        <v>607</v>
      </c>
      <c r="B332" s="8">
        <v>0</v>
      </c>
      <c r="C332" s="8">
        <v>0</v>
      </c>
      <c r="D332" s="8">
        <v>0</v>
      </c>
      <c r="E332" s="8">
        <v>0</v>
      </c>
      <c r="F332" s="8">
        <v>0</v>
      </c>
      <c r="G332" s="17"/>
      <c r="H332" s="17"/>
      <c r="I332" s="17"/>
    </row>
    <row r="333" spans="1:9" hidden="1" outlineLevel="1" x14ac:dyDescent="0.25">
      <c r="A333" s="168" t="s">
        <v>468</v>
      </c>
      <c r="B333" s="163">
        <v>158</v>
      </c>
      <c r="C333" s="163">
        <v>195</v>
      </c>
      <c r="D333" s="163">
        <v>210</v>
      </c>
      <c r="E333" s="163">
        <v>246</v>
      </c>
      <c r="F333" s="163">
        <v>247</v>
      </c>
      <c r="G333" s="17"/>
      <c r="H333" s="17"/>
      <c r="I333" s="17"/>
    </row>
    <row r="334" spans="1:9" hidden="1" outlineLevel="1" x14ac:dyDescent="0.25">
      <c r="A334" s="334" t="s">
        <v>531</v>
      </c>
      <c r="B334" s="334"/>
      <c r="C334" s="334"/>
      <c r="D334" s="334"/>
      <c r="E334" s="223"/>
      <c r="F334" s="223"/>
      <c r="G334" s="17"/>
      <c r="H334" s="17"/>
      <c r="I334" s="17"/>
    </row>
    <row r="335" spans="1:9" hidden="1" outlineLevel="1" x14ac:dyDescent="0.25">
      <c r="A335" s="168" t="s">
        <v>532</v>
      </c>
      <c r="B335" s="164">
        <v>6110</v>
      </c>
      <c r="C335" s="164">
        <v>5897</v>
      </c>
      <c r="D335" s="164">
        <v>6020</v>
      </c>
      <c r="E335" s="220" t="s">
        <v>608</v>
      </c>
      <c r="F335" s="283">
        <v>4117</v>
      </c>
      <c r="G335" s="17"/>
      <c r="H335" s="17"/>
      <c r="I335" s="17"/>
    </row>
    <row r="336" spans="1:9" hidden="1" outlineLevel="1" x14ac:dyDescent="0.25">
      <c r="A336" s="50" t="s">
        <v>534</v>
      </c>
      <c r="B336" s="8" t="s">
        <v>89</v>
      </c>
      <c r="C336" s="8" t="s">
        <v>89</v>
      </c>
      <c r="D336" s="8" t="s">
        <v>89</v>
      </c>
      <c r="E336" s="8" t="s">
        <v>89</v>
      </c>
      <c r="F336" s="8" t="s">
        <v>89</v>
      </c>
      <c r="G336" s="17"/>
      <c r="H336" s="17"/>
      <c r="I336" s="17"/>
    </row>
    <row r="337" spans="1:9" hidden="1" outlineLevel="1" x14ac:dyDescent="0.25">
      <c r="A337" s="168" t="s">
        <v>536</v>
      </c>
      <c r="B337" s="163" t="s">
        <v>89</v>
      </c>
      <c r="C337" s="163" t="s">
        <v>89</v>
      </c>
      <c r="D337" s="163" t="s">
        <v>89</v>
      </c>
      <c r="E337" s="211" t="s">
        <v>89</v>
      </c>
      <c r="F337" s="211" t="s">
        <v>89</v>
      </c>
      <c r="G337" s="17"/>
      <c r="H337" s="17"/>
      <c r="I337" s="17"/>
    </row>
    <row r="338" spans="1:9" hidden="1" outlineLevel="1" x14ac:dyDescent="0.25">
      <c r="A338" s="50" t="s">
        <v>609</v>
      </c>
      <c r="B338" s="3">
        <v>6110</v>
      </c>
      <c r="C338" s="3">
        <v>5897</v>
      </c>
      <c r="D338" s="3">
        <v>6020</v>
      </c>
      <c r="E338" s="3">
        <v>3790</v>
      </c>
      <c r="F338" s="3">
        <v>4117</v>
      </c>
      <c r="G338" s="17"/>
      <c r="H338" s="17"/>
      <c r="I338" s="17"/>
    </row>
    <row r="339" spans="1:9" hidden="1" outlineLevel="1" x14ac:dyDescent="0.25">
      <c r="A339" s="168" t="s">
        <v>610</v>
      </c>
      <c r="B339" s="163">
        <v>33.57</v>
      </c>
      <c r="C339" s="163">
        <v>26.81</v>
      </c>
      <c r="D339" s="169">
        <v>28</v>
      </c>
      <c r="E339" s="220" t="s">
        <v>539</v>
      </c>
      <c r="F339" s="220">
        <v>18.89</v>
      </c>
      <c r="G339" s="17"/>
      <c r="H339" s="17"/>
      <c r="I339" s="17"/>
    </row>
    <row r="340" spans="1:9" ht="30" hidden="1" outlineLevel="1" x14ac:dyDescent="0.25">
      <c r="A340" s="2" t="s">
        <v>611</v>
      </c>
      <c r="B340" s="3">
        <v>757882</v>
      </c>
      <c r="C340" s="3">
        <v>678471</v>
      </c>
      <c r="D340" s="3">
        <v>719374</v>
      </c>
      <c r="E340" s="3">
        <v>744923</v>
      </c>
      <c r="F340" s="3">
        <v>732170</v>
      </c>
      <c r="G340" s="17"/>
      <c r="H340" s="17"/>
      <c r="I340" s="17"/>
    </row>
    <row r="341" spans="1:9" ht="30" hidden="1" outlineLevel="1" x14ac:dyDescent="0.25">
      <c r="A341" s="162" t="s">
        <v>612</v>
      </c>
      <c r="B341" s="163">
        <v>7.81</v>
      </c>
      <c r="C341" s="163">
        <v>7.81</v>
      </c>
      <c r="D341" s="163">
        <v>7.81</v>
      </c>
      <c r="E341" s="211">
        <v>7.81</v>
      </c>
      <c r="F341" s="211">
        <v>7.81</v>
      </c>
      <c r="G341" s="17"/>
      <c r="H341" s="17"/>
      <c r="I341" s="17"/>
    </row>
    <row r="342" spans="1:9" hidden="1" outlineLevel="1" x14ac:dyDescent="0.25">
      <c r="A342" s="2" t="s">
        <v>613</v>
      </c>
      <c r="B342" s="8">
        <v>50.64</v>
      </c>
      <c r="C342" s="8">
        <v>35.869999999999997</v>
      </c>
      <c r="D342" s="8">
        <v>77.87</v>
      </c>
      <c r="E342" s="8">
        <v>26.1</v>
      </c>
      <c r="F342" s="8">
        <v>64.319999999999993</v>
      </c>
      <c r="G342" s="17"/>
      <c r="H342" s="17"/>
      <c r="I342" s="17"/>
    </row>
    <row r="343" spans="1:9" hidden="1" outlineLevel="1" x14ac:dyDescent="0.25">
      <c r="A343" s="162" t="s">
        <v>614</v>
      </c>
      <c r="B343" s="163" t="s">
        <v>101</v>
      </c>
      <c r="C343" s="163" t="s">
        <v>101</v>
      </c>
      <c r="D343" s="163" t="s">
        <v>101</v>
      </c>
      <c r="E343" s="211" t="s">
        <v>101</v>
      </c>
      <c r="F343" s="211" t="s">
        <v>101</v>
      </c>
      <c r="G343" s="17"/>
      <c r="H343" s="17"/>
      <c r="I343" s="17"/>
    </row>
    <row r="344" spans="1:9" ht="30" hidden="1" outlineLevel="1" x14ac:dyDescent="0.25">
      <c r="A344" s="2" t="s">
        <v>615</v>
      </c>
      <c r="B344" s="8" t="s">
        <v>101</v>
      </c>
      <c r="C344" s="8" t="s">
        <v>101</v>
      </c>
      <c r="D344" s="8" t="s">
        <v>101</v>
      </c>
      <c r="E344" s="8" t="s">
        <v>101</v>
      </c>
      <c r="F344" s="8" t="s">
        <v>101</v>
      </c>
      <c r="G344" s="17"/>
      <c r="H344" s="17"/>
      <c r="I344" s="17"/>
    </row>
    <row r="345" spans="1:9" ht="30" hidden="1" outlineLevel="1" x14ac:dyDescent="0.25">
      <c r="A345" s="162" t="s">
        <v>616</v>
      </c>
      <c r="B345" s="163" t="s">
        <v>101</v>
      </c>
      <c r="C345" s="163" t="s">
        <v>101</v>
      </c>
      <c r="D345" s="163" t="s">
        <v>101</v>
      </c>
      <c r="E345" s="211" t="s">
        <v>101</v>
      </c>
      <c r="F345" s="211" t="s">
        <v>101</v>
      </c>
      <c r="G345" s="17"/>
      <c r="H345" s="17"/>
      <c r="I345" s="17"/>
    </row>
    <row r="346" spans="1:9" hidden="1" outlineLevel="1" x14ac:dyDescent="0.25">
      <c r="A346" s="2" t="s">
        <v>540</v>
      </c>
      <c r="B346" s="8">
        <v>10</v>
      </c>
      <c r="C346" s="8">
        <v>96</v>
      </c>
      <c r="D346" s="8">
        <v>13</v>
      </c>
      <c r="E346" s="8">
        <v>4</v>
      </c>
      <c r="F346" s="8">
        <v>90</v>
      </c>
      <c r="G346" s="17"/>
      <c r="H346" s="17"/>
      <c r="I346" s="17"/>
    </row>
    <row r="347" spans="1:9" ht="30" hidden="1" outlineLevel="1" x14ac:dyDescent="0.25">
      <c r="A347" s="162" t="s">
        <v>617</v>
      </c>
      <c r="B347" s="163">
        <v>5.49</v>
      </c>
      <c r="C347" s="163">
        <v>43.64</v>
      </c>
      <c r="D347" s="163">
        <v>6.05</v>
      </c>
      <c r="E347" s="211">
        <v>1.82</v>
      </c>
      <c r="F347" s="211">
        <v>41.28</v>
      </c>
      <c r="G347" s="17"/>
      <c r="H347" s="17"/>
      <c r="I347" s="17"/>
    </row>
    <row r="348" spans="1:9" ht="30" hidden="1" outlineLevel="1" x14ac:dyDescent="0.25">
      <c r="A348" s="2" t="s">
        <v>618</v>
      </c>
      <c r="B348" s="8">
        <v>0.16</v>
      </c>
      <c r="C348" s="8">
        <v>12.31</v>
      </c>
      <c r="D348" s="8">
        <v>0.59</v>
      </c>
      <c r="E348" s="8">
        <v>7.0000000000000007E-2</v>
      </c>
      <c r="F348" s="8">
        <v>25.86</v>
      </c>
      <c r="G348" s="17"/>
      <c r="H348" s="17"/>
      <c r="I348" s="17"/>
    </row>
    <row r="350" spans="1:9" collapsed="1" x14ac:dyDescent="0.25">
      <c r="A350" s="319" t="s">
        <v>619</v>
      </c>
      <c r="B350" s="319"/>
      <c r="C350" s="319"/>
      <c r="D350" s="319"/>
      <c r="E350" s="319"/>
      <c r="F350" s="166"/>
      <c r="G350" s="17"/>
      <c r="H350" s="17"/>
      <c r="I350" s="17"/>
    </row>
    <row r="351" spans="1:9" hidden="1" outlineLevel="1" x14ac:dyDescent="0.25">
      <c r="A351" s="334" t="s">
        <v>575</v>
      </c>
      <c r="B351" s="334"/>
      <c r="C351" s="334"/>
      <c r="D351" s="334"/>
      <c r="E351" s="228">
        <f>SUM(E352,E358)</f>
        <v>21.9</v>
      </c>
      <c r="F351" s="228">
        <f>SUM(F352,F358)</f>
        <v>2849.1789999999996</v>
      </c>
      <c r="G351" s="17"/>
      <c r="H351" s="17"/>
      <c r="I351" s="17"/>
    </row>
    <row r="352" spans="1:9" s="185" customFormat="1" hidden="1" outlineLevel="2" x14ac:dyDescent="0.25">
      <c r="A352" s="170" t="s">
        <v>546</v>
      </c>
      <c r="B352" s="173"/>
      <c r="C352" s="173"/>
      <c r="D352" s="173"/>
      <c r="E352" s="242">
        <f>SUM(E353:E357)</f>
        <v>15.96</v>
      </c>
      <c r="F352" s="242" t="s">
        <v>163</v>
      </c>
      <c r="G352" s="241"/>
      <c r="H352" s="241"/>
      <c r="I352" s="241"/>
    </row>
    <row r="353" spans="1:9" hidden="1" outlineLevel="2" x14ac:dyDescent="0.25">
      <c r="A353" t="s">
        <v>620</v>
      </c>
      <c r="B353" s="226"/>
      <c r="D353" s="225"/>
      <c r="E353" s="226">
        <v>14.06</v>
      </c>
      <c r="F353" s="226"/>
      <c r="G353" s="224"/>
    </row>
    <row r="354" spans="1:9" hidden="1" outlineLevel="2" x14ac:dyDescent="0.25">
      <c r="A354" t="s">
        <v>621</v>
      </c>
      <c r="B354" s="226"/>
      <c r="D354" s="225"/>
      <c r="E354" s="226">
        <v>1.9</v>
      </c>
      <c r="F354" s="226"/>
      <c r="G354" s="224"/>
    </row>
    <row r="355" spans="1:9" hidden="1" outlineLevel="2" x14ac:dyDescent="0.25">
      <c r="A355" t="s">
        <v>622</v>
      </c>
      <c r="B355" s="226"/>
      <c r="D355" s="225"/>
      <c r="E355" s="226"/>
      <c r="F355" s="226"/>
      <c r="G355" s="224"/>
    </row>
    <row r="356" spans="1:9" hidden="1" outlineLevel="2" x14ac:dyDescent="0.25">
      <c r="A356" s="11" t="s">
        <v>623</v>
      </c>
      <c r="B356" s="226"/>
      <c r="D356" s="225"/>
      <c r="E356" s="226"/>
      <c r="F356" s="226"/>
      <c r="G356" s="224"/>
    </row>
    <row r="357" spans="1:9" hidden="1" outlineLevel="2" x14ac:dyDescent="0.25">
      <c r="A357" s="11" t="s">
        <v>624</v>
      </c>
      <c r="B357" s="226"/>
      <c r="D357" s="225"/>
      <c r="E357" s="226"/>
      <c r="F357" s="226"/>
      <c r="G357" s="224"/>
    </row>
    <row r="358" spans="1:9" s="185" customFormat="1" hidden="1" outlineLevel="2" x14ac:dyDescent="0.25">
      <c r="A358" s="170" t="s">
        <v>557</v>
      </c>
      <c r="B358" s="173"/>
      <c r="C358" s="173"/>
      <c r="D358" s="173"/>
      <c r="E358" s="242">
        <f>SUM(E359:E372)</f>
        <v>5.9399999999999995</v>
      </c>
      <c r="F358" s="242">
        <f>SUM(F359:F372)</f>
        <v>2849.1789999999996</v>
      </c>
      <c r="G358" s="241"/>
      <c r="H358" s="241"/>
      <c r="I358" s="241"/>
    </row>
    <row r="359" spans="1:9" hidden="1" outlineLevel="2" x14ac:dyDescent="0.25">
      <c r="A359" s="11" t="s">
        <v>625</v>
      </c>
      <c r="B359" s="226"/>
      <c r="D359" s="225"/>
      <c r="E359" s="226"/>
      <c r="F359" s="226">
        <v>2592</v>
      </c>
      <c r="G359" s="224"/>
    </row>
    <row r="360" spans="1:9" hidden="1" outlineLevel="2" x14ac:dyDescent="0.25">
      <c r="A360" s="11" t="s">
        <v>626</v>
      </c>
      <c r="B360" s="226"/>
      <c r="D360" s="225"/>
      <c r="E360" s="226">
        <v>0.9</v>
      </c>
      <c r="F360" s="226">
        <v>0.2</v>
      </c>
      <c r="G360" s="224"/>
    </row>
    <row r="361" spans="1:9" hidden="1" outlineLevel="2" x14ac:dyDescent="0.25">
      <c r="A361" s="11" t="s">
        <v>627</v>
      </c>
      <c r="B361" s="226"/>
      <c r="D361" s="225"/>
      <c r="E361" s="226"/>
      <c r="F361" s="226"/>
      <c r="G361" s="224"/>
    </row>
    <row r="362" spans="1:9" hidden="1" outlineLevel="2" x14ac:dyDescent="0.25">
      <c r="A362" s="227" t="s">
        <v>628</v>
      </c>
      <c r="B362" s="226"/>
      <c r="D362" s="225"/>
      <c r="E362" s="226">
        <v>0</v>
      </c>
      <c r="F362" s="226"/>
      <c r="G362" s="224"/>
    </row>
    <row r="363" spans="1:9" hidden="1" outlineLevel="2" x14ac:dyDescent="0.25">
      <c r="A363" s="11" t="s">
        <v>560</v>
      </c>
      <c r="B363" s="226"/>
      <c r="D363" s="225"/>
      <c r="E363" s="226">
        <v>0.9</v>
      </c>
      <c r="F363" s="226">
        <v>0.43</v>
      </c>
      <c r="G363" s="224"/>
    </row>
    <row r="364" spans="1:9" hidden="1" outlineLevel="2" x14ac:dyDescent="0.25">
      <c r="A364" s="11" t="s">
        <v>629</v>
      </c>
      <c r="B364" s="226"/>
      <c r="D364" s="225"/>
      <c r="E364" s="226">
        <v>0</v>
      </c>
      <c r="F364" s="226">
        <v>169.10499999999999</v>
      </c>
      <c r="G364" s="224"/>
    </row>
    <row r="365" spans="1:9" hidden="1" outlineLevel="2" x14ac:dyDescent="0.25">
      <c r="A365" s="11" t="s">
        <v>630</v>
      </c>
      <c r="B365" s="226"/>
      <c r="D365" s="225"/>
      <c r="E365" s="226">
        <v>0</v>
      </c>
      <c r="F365" s="226">
        <v>76.17</v>
      </c>
      <c r="G365" s="224"/>
    </row>
    <row r="366" spans="1:9" hidden="1" outlineLevel="2" x14ac:dyDescent="0.25">
      <c r="A366" s="11" t="s">
        <v>631</v>
      </c>
      <c r="B366" s="226"/>
      <c r="D366" s="225"/>
      <c r="E366" s="226">
        <v>0</v>
      </c>
      <c r="F366" s="226"/>
      <c r="G366" s="224"/>
    </row>
    <row r="367" spans="1:9" hidden="1" outlineLevel="2" x14ac:dyDescent="0.25">
      <c r="A367" s="11" t="s">
        <v>561</v>
      </c>
      <c r="B367" s="226"/>
      <c r="D367" s="225"/>
      <c r="E367" s="226">
        <v>0</v>
      </c>
      <c r="F367" s="226">
        <v>8.1300000000000008</v>
      </c>
      <c r="G367" s="224"/>
    </row>
    <row r="368" spans="1:9" hidden="1" outlineLevel="2" x14ac:dyDescent="0.25">
      <c r="A368" s="11" t="s">
        <v>632</v>
      </c>
      <c r="B368" s="226"/>
      <c r="D368" s="225"/>
      <c r="E368" s="226">
        <v>1</v>
      </c>
      <c r="F368" s="226">
        <v>0</v>
      </c>
      <c r="G368" s="224"/>
    </row>
    <row r="369" spans="1:9" hidden="1" outlineLevel="2" x14ac:dyDescent="0.25">
      <c r="A369" s="11" t="s">
        <v>633</v>
      </c>
      <c r="B369" s="226"/>
      <c r="D369" s="225"/>
      <c r="E369" s="226">
        <v>0</v>
      </c>
      <c r="F369" s="226"/>
      <c r="G369" s="224"/>
    </row>
    <row r="370" spans="1:9" hidden="1" outlineLevel="2" x14ac:dyDescent="0.25">
      <c r="A370" s="11" t="s">
        <v>634</v>
      </c>
      <c r="B370" s="226"/>
      <c r="D370" s="225"/>
      <c r="E370" s="226"/>
      <c r="F370" s="226"/>
      <c r="G370" s="224"/>
    </row>
    <row r="371" spans="1:9" hidden="1" outlineLevel="2" x14ac:dyDescent="0.25">
      <c r="A371" s="11" t="s">
        <v>635</v>
      </c>
      <c r="B371" s="226"/>
      <c r="D371" s="225"/>
      <c r="E371" s="226"/>
      <c r="F371" s="226"/>
      <c r="G371" s="224"/>
    </row>
    <row r="372" spans="1:9" hidden="1" outlineLevel="2" x14ac:dyDescent="0.25">
      <c r="A372" s="11" t="s">
        <v>636</v>
      </c>
      <c r="B372" s="226"/>
      <c r="D372" s="225"/>
      <c r="E372" s="226">
        <v>3.14</v>
      </c>
      <c r="F372" s="226">
        <v>3.1440000000000001</v>
      </c>
      <c r="G372" s="224"/>
    </row>
    <row r="373" spans="1:9" hidden="1" outlineLevel="1" x14ac:dyDescent="0.25">
      <c r="A373" s="334" t="s">
        <v>545</v>
      </c>
      <c r="B373" s="334"/>
      <c r="C373" s="334"/>
      <c r="D373" s="334"/>
      <c r="E373" s="228">
        <f>SUM(E374,E380)</f>
        <v>3406.4799999999996</v>
      </c>
      <c r="F373" s="228">
        <f>SUM(F374,F380)</f>
        <v>2175.8770000000004</v>
      </c>
      <c r="G373" s="17"/>
      <c r="H373" s="17"/>
      <c r="I373" s="17"/>
    </row>
    <row r="374" spans="1:9" s="185" customFormat="1" hidden="1" outlineLevel="2" x14ac:dyDescent="0.25">
      <c r="A374" s="170" t="s">
        <v>546</v>
      </c>
      <c r="B374" s="173"/>
      <c r="C374" s="173"/>
      <c r="D374" s="173"/>
      <c r="E374" s="242">
        <f>SUM(E375:E379)</f>
        <v>9.18</v>
      </c>
      <c r="F374" s="242">
        <f>SUM(F375:F379)</f>
        <v>15.532</v>
      </c>
      <c r="G374" s="241"/>
      <c r="H374" s="241"/>
      <c r="I374" s="241"/>
    </row>
    <row r="375" spans="1:9" hidden="1" outlineLevel="2" x14ac:dyDescent="0.25">
      <c r="A375" t="s">
        <v>620</v>
      </c>
      <c r="B375" s="226"/>
      <c r="D375" s="225"/>
      <c r="E375" s="226" t="s">
        <v>163</v>
      </c>
      <c r="F375" s="226"/>
      <c r="G375" s="224"/>
    </row>
    <row r="376" spans="1:9" hidden="1" outlineLevel="2" x14ac:dyDescent="0.25">
      <c r="A376" t="s">
        <v>621</v>
      </c>
      <c r="B376" s="226"/>
      <c r="D376" s="225"/>
      <c r="E376" s="226" t="s">
        <v>163</v>
      </c>
      <c r="F376" s="226"/>
      <c r="G376" s="224"/>
    </row>
    <row r="377" spans="1:9" hidden="1" outlineLevel="2" x14ac:dyDescent="0.25">
      <c r="A377" t="s">
        <v>622</v>
      </c>
      <c r="B377" s="226"/>
      <c r="D377" s="225"/>
      <c r="E377" s="226">
        <v>0.12</v>
      </c>
      <c r="F377" s="226">
        <v>0.56100000000000005</v>
      </c>
      <c r="G377" s="224"/>
    </row>
    <row r="378" spans="1:9" hidden="1" outlineLevel="2" x14ac:dyDescent="0.25">
      <c r="A378" s="11" t="s">
        <v>623</v>
      </c>
      <c r="B378" s="226"/>
      <c r="D378" s="225"/>
      <c r="E378" s="226">
        <v>3.02</v>
      </c>
      <c r="F378" s="226">
        <v>11.491</v>
      </c>
      <c r="G378" s="224"/>
    </row>
    <row r="379" spans="1:9" hidden="1" outlineLevel="2" x14ac:dyDescent="0.25">
      <c r="A379" s="11" t="s">
        <v>624</v>
      </c>
      <c r="B379" s="226"/>
      <c r="D379" s="225"/>
      <c r="E379" s="226">
        <v>6.04</v>
      </c>
      <c r="F379" s="226">
        <v>3.48</v>
      </c>
      <c r="G379" s="224"/>
    </row>
    <row r="380" spans="1:9" s="185" customFormat="1" hidden="1" outlineLevel="2" x14ac:dyDescent="0.25">
      <c r="A380" s="170" t="s">
        <v>557</v>
      </c>
      <c r="B380" s="173"/>
      <c r="C380" s="173"/>
      <c r="D380" s="173"/>
      <c r="E380" s="242">
        <f>SUM(E381:E394)</f>
        <v>3397.2999999999997</v>
      </c>
      <c r="F380" s="242">
        <f>SUM(F381:F394)</f>
        <v>2160.3450000000003</v>
      </c>
      <c r="G380" s="241"/>
      <c r="H380" s="241"/>
      <c r="I380" s="241"/>
    </row>
    <row r="381" spans="1:9" hidden="1" outlineLevel="2" x14ac:dyDescent="0.25">
      <c r="A381" s="11" t="s">
        <v>625</v>
      </c>
      <c r="B381" s="226"/>
      <c r="D381" s="225"/>
      <c r="E381" s="226">
        <v>3263</v>
      </c>
      <c r="F381" s="226">
        <v>1819.88</v>
      </c>
      <c r="G381" s="224"/>
    </row>
    <row r="382" spans="1:9" hidden="1" outlineLevel="2" x14ac:dyDescent="0.25">
      <c r="A382" s="11" t="s">
        <v>626</v>
      </c>
      <c r="B382" s="226"/>
      <c r="D382" s="225"/>
      <c r="E382" s="226" t="s">
        <v>163</v>
      </c>
      <c r="F382" s="226"/>
      <c r="G382" s="224"/>
    </row>
    <row r="383" spans="1:9" hidden="1" outlineLevel="2" x14ac:dyDescent="0.25">
      <c r="A383" s="11" t="s">
        <v>627</v>
      </c>
      <c r="B383" s="226"/>
      <c r="D383" s="225"/>
      <c r="E383" s="226">
        <v>84.5</v>
      </c>
      <c r="F383" s="226">
        <v>276.88</v>
      </c>
      <c r="G383" s="224"/>
    </row>
    <row r="384" spans="1:9" hidden="1" outlineLevel="2" x14ac:dyDescent="0.25">
      <c r="A384" s="227" t="s">
        <v>628</v>
      </c>
      <c r="B384" s="226"/>
      <c r="D384" s="225"/>
      <c r="E384" s="226">
        <v>0</v>
      </c>
      <c r="F384" s="226"/>
      <c r="G384" s="224"/>
    </row>
    <row r="385" spans="1:9" hidden="1" outlineLevel="2" x14ac:dyDescent="0.25">
      <c r="A385" s="11" t="s">
        <v>560</v>
      </c>
      <c r="B385" s="226"/>
      <c r="D385" s="225"/>
      <c r="E385" s="226" t="s">
        <v>163</v>
      </c>
      <c r="F385" s="226"/>
      <c r="G385" s="224"/>
    </row>
    <row r="386" spans="1:9" hidden="1" outlineLevel="2" x14ac:dyDescent="0.25">
      <c r="A386" s="11" t="s">
        <v>629</v>
      </c>
      <c r="B386" s="226"/>
      <c r="D386" s="225"/>
      <c r="E386" s="226">
        <v>0</v>
      </c>
      <c r="F386" s="226"/>
      <c r="G386" s="224"/>
    </row>
    <row r="387" spans="1:9" hidden="1" outlineLevel="2" x14ac:dyDescent="0.25">
      <c r="A387" s="11" t="s">
        <v>630</v>
      </c>
      <c r="B387" s="226"/>
      <c r="D387" s="225"/>
      <c r="E387" s="226">
        <v>0</v>
      </c>
      <c r="F387" s="226"/>
      <c r="G387" s="224"/>
    </row>
    <row r="388" spans="1:9" hidden="1" outlineLevel="2" x14ac:dyDescent="0.25">
      <c r="A388" s="11" t="s">
        <v>631</v>
      </c>
      <c r="B388" s="226"/>
      <c r="D388" s="225"/>
      <c r="E388" s="226">
        <v>0</v>
      </c>
      <c r="F388" s="226"/>
      <c r="G388" s="224"/>
    </row>
    <row r="389" spans="1:9" hidden="1" outlineLevel="2" x14ac:dyDescent="0.25">
      <c r="A389" s="11" t="s">
        <v>561</v>
      </c>
      <c r="B389" s="226"/>
      <c r="D389" s="225"/>
      <c r="E389" s="226">
        <v>0</v>
      </c>
      <c r="F389" s="226">
        <v>18.785</v>
      </c>
      <c r="G389" s="224"/>
    </row>
    <row r="390" spans="1:9" hidden="1" outlineLevel="2" x14ac:dyDescent="0.25">
      <c r="A390" s="11" t="s">
        <v>632</v>
      </c>
      <c r="B390" s="226"/>
      <c r="D390" s="225"/>
      <c r="E390" s="226" t="s">
        <v>163</v>
      </c>
      <c r="F390" s="226"/>
      <c r="G390" s="224"/>
    </row>
    <row r="391" spans="1:9" hidden="1" outlineLevel="2" x14ac:dyDescent="0.25">
      <c r="A391" s="11" t="s">
        <v>633</v>
      </c>
      <c r="B391" s="226"/>
      <c r="D391" s="225"/>
      <c r="E391" s="226">
        <v>0</v>
      </c>
      <c r="F391" s="226"/>
      <c r="G391" s="224"/>
    </row>
    <row r="392" spans="1:9" hidden="1" outlineLevel="2" x14ac:dyDescent="0.25">
      <c r="A392" s="11" t="s">
        <v>634</v>
      </c>
      <c r="B392" s="226"/>
      <c r="D392" s="225"/>
      <c r="E392" s="226">
        <v>48.6</v>
      </c>
      <c r="F392" s="226">
        <v>36</v>
      </c>
      <c r="G392" s="224"/>
    </row>
    <row r="393" spans="1:9" hidden="1" outlineLevel="2" x14ac:dyDescent="0.25">
      <c r="A393" s="11" t="s">
        <v>635</v>
      </c>
      <c r="B393" s="226"/>
      <c r="D393" s="225"/>
      <c r="E393" s="226">
        <v>1.2</v>
      </c>
      <c r="F393" s="226">
        <v>8.8000000000000007</v>
      </c>
      <c r="G393" s="224"/>
    </row>
    <row r="394" spans="1:9" hidden="1" outlineLevel="2" x14ac:dyDescent="0.25">
      <c r="A394" s="11" t="s">
        <v>636</v>
      </c>
      <c r="B394" s="226"/>
      <c r="D394" s="225"/>
      <c r="E394" s="226" t="s">
        <v>163</v>
      </c>
      <c r="F394" s="226"/>
      <c r="G394" s="224"/>
    </row>
    <row r="395" spans="1:9" hidden="1" outlineLevel="1" x14ac:dyDescent="0.25">
      <c r="A395" s="334" t="s">
        <v>582</v>
      </c>
      <c r="B395" s="334"/>
      <c r="C395" s="334"/>
      <c r="D395" s="334"/>
      <c r="E395" s="228">
        <f t="shared" ref="E395:F416" si="5">SUM(E351,E373)</f>
        <v>3428.3799999999997</v>
      </c>
      <c r="F395" s="228">
        <f>SUM(F351,F373)</f>
        <v>5025.0560000000005</v>
      </c>
      <c r="G395" s="17"/>
      <c r="H395" s="17"/>
      <c r="I395" s="17"/>
    </row>
    <row r="396" spans="1:9" s="185" customFormat="1" hidden="1" outlineLevel="2" x14ac:dyDescent="0.25">
      <c r="A396" s="170" t="s">
        <v>546</v>
      </c>
      <c r="B396" s="173"/>
      <c r="C396" s="173"/>
      <c r="D396" s="173"/>
      <c r="E396" s="242">
        <f t="shared" si="5"/>
        <v>25.14</v>
      </c>
      <c r="F396" s="242">
        <f>SUM(F397:F401)</f>
        <v>15.532</v>
      </c>
      <c r="G396" s="241"/>
      <c r="H396" s="241"/>
      <c r="I396" s="241"/>
    </row>
    <row r="397" spans="1:9" hidden="1" outlineLevel="2" x14ac:dyDescent="0.25">
      <c r="A397" s="11" t="s">
        <v>620</v>
      </c>
      <c r="B397" s="226"/>
      <c r="D397" s="225"/>
      <c r="E397" s="226">
        <f t="shared" si="5"/>
        <v>14.06</v>
      </c>
      <c r="F397" s="226">
        <f t="shared" si="5"/>
        <v>0</v>
      </c>
      <c r="G397" s="224"/>
    </row>
    <row r="398" spans="1:9" hidden="1" outlineLevel="2" x14ac:dyDescent="0.25">
      <c r="A398" s="11" t="s">
        <v>621</v>
      </c>
      <c r="B398" s="226"/>
      <c r="D398" s="225"/>
      <c r="E398" s="226">
        <f t="shared" si="5"/>
        <v>1.9</v>
      </c>
      <c r="F398" s="226">
        <f t="shared" si="5"/>
        <v>0</v>
      </c>
      <c r="G398" s="224"/>
    </row>
    <row r="399" spans="1:9" hidden="1" outlineLevel="2" x14ac:dyDescent="0.25">
      <c r="A399" s="227" t="s">
        <v>622</v>
      </c>
      <c r="B399" s="226"/>
      <c r="D399" s="225"/>
      <c r="E399" s="226">
        <f t="shared" si="5"/>
        <v>0.12</v>
      </c>
      <c r="F399" s="226">
        <f t="shared" si="5"/>
        <v>0.56100000000000005</v>
      </c>
      <c r="G399" s="224"/>
    </row>
    <row r="400" spans="1:9" hidden="1" outlineLevel="2" x14ac:dyDescent="0.25">
      <c r="A400" s="11" t="s">
        <v>623</v>
      </c>
      <c r="B400" s="226"/>
      <c r="D400" s="225"/>
      <c r="E400" s="226">
        <f t="shared" si="5"/>
        <v>3.02</v>
      </c>
      <c r="F400" s="226">
        <f t="shared" si="5"/>
        <v>11.491</v>
      </c>
      <c r="G400" s="224"/>
    </row>
    <row r="401" spans="1:9" hidden="1" outlineLevel="2" x14ac:dyDescent="0.25">
      <c r="A401" s="11" t="s">
        <v>624</v>
      </c>
      <c r="B401" s="226"/>
      <c r="D401" s="225"/>
      <c r="E401" s="226">
        <f t="shared" si="5"/>
        <v>6.04</v>
      </c>
      <c r="F401" s="226">
        <f t="shared" si="5"/>
        <v>3.48</v>
      </c>
      <c r="G401" s="224"/>
    </row>
    <row r="402" spans="1:9" s="185" customFormat="1" hidden="1" outlineLevel="2" x14ac:dyDescent="0.25">
      <c r="A402" s="170" t="s">
        <v>557</v>
      </c>
      <c r="B402" s="173"/>
      <c r="C402" s="173"/>
      <c r="D402" s="173"/>
      <c r="E402" s="242">
        <f t="shared" si="5"/>
        <v>3403.24</v>
      </c>
      <c r="F402" s="242">
        <f>SUM(F358,F380)</f>
        <v>5009.5239999999994</v>
      </c>
      <c r="G402" s="241"/>
      <c r="H402" s="241"/>
      <c r="I402" s="241"/>
    </row>
    <row r="403" spans="1:9" hidden="1" outlineLevel="2" x14ac:dyDescent="0.25">
      <c r="A403" s="11" t="s">
        <v>625</v>
      </c>
      <c r="B403" s="226"/>
      <c r="D403" s="225"/>
      <c r="E403" s="226">
        <f t="shared" si="5"/>
        <v>3263</v>
      </c>
      <c r="F403" s="226">
        <f t="shared" si="5"/>
        <v>4411.88</v>
      </c>
      <c r="G403" s="224"/>
    </row>
    <row r="404" spans="1:9" hidden="1" outlineLevel="2" x14ac:dyDescent="0.25">
      <c r="A404" s="11" t="s">
        <v>626</v>
      </c>
      <c r="B404" s="226"/>
      <c r="D404" s="225"/>
      <c r="E404" s="226">
        <f t="shared" si="5"/>
        <v>0.9</v>
      </c>
      <c r="F404" s="226">
        <f t="shared" si="5"/>
        <v>0.2</v>
      </c>
      <c r="G404" s="224"/>
    </row>
    <row r="405" spans="1:9" hidden="1" outlineLevel="2" x14ac:dyDescent="0.25">
      <c r="A405" s="11" t="s">
        <v>627</v>
      </c>
      <c r="B405" s="226"/>
      <c r="D405" s="225"/>
      <c r="E405" s="226">
        <f t="shared" si="5"/>
        <v>84.5</v>
      </c>
      <c r="F405" s="226">
        <f t="shared" si="5"/>
        <v>276.88</v>
      </c>
      <c r="G405" s="224"/>
    </row>
    <row r="406" spans="1:9" hidden="1" outlineLevel="2" x14ac:dyDescent="0.25">
      <c r="A406" s="227" t="s">
        <v>628</v>
      </c>
      <c r="B406" s="226"/>
      <c r="D406" s="225"/>
      <c r="E406" s="226">
        <f t="shared" si="5"/>
        <v>0</v>
      </c>
      <c r="F406" s="226">
        <f t="shared" si="5"/>
        <v>0</v>
      </c>
      <c r="G406" s="224"/>
    </row>
    <row r="407" spans="1:9" hidden="1" outlineLevel="2" x14ac:dyDescent="0.25">
      <c r="A407" s="11" t="s">
        <v>560</v>
      </c>
      <c r="B407" s="226"/>
      <c r="D407" s="225"/>
      <c r="E407" s="226">
        <f t="shared" si="5"/>
        <v>0.9</v>
      </c>
      <c r="F407" s="226">
        <f t="shared" si="5"/>
        <v>0.43</v>
      </c>
      <c r="G407" s="224"/>
    </row>
    <row r="408" spans="1:9" hidden="1" outlineLevel="2" x14ac:dyDescent="0.25">
      <c r="A408" s="11" t="s">
        <v>629</v>
      </c>
      <c r="B408" s="226"/>
      <c r="D408" s="225"/>
      <c r="E408" s="226">
        <f t="shared" si="5"/>
        <v>0</v>
      </c>
      <c r="F408" s="226">
        <f t="shared" si="5"/>
        <v>169.10499999999999</v>
      </c>
      <c r="G408" s="224"/>
    </row>
    <row r="409" spans="1:9" hidden="1" outlineLevel="2" x14ac:dyDescent="0.25">
      <c r="A409" s="11" t="s">
        <v>630</v>
      </c>
      <c r="B409" s="226"/>
      <c r="D409" s="225"/>
      <c r="E409" s="226">
        <f t="shared" si="5"/>
        <v>0</v>
      </c>
      <c r="F409" s="226">
        <f t="shared" si="5"/>
        <v>76.17</v>
      </c>
      <c r="G409" s="224"/>
    </row>
    <row r="410" spans="1:9" hidden="1" outlineLevel="2" x14ac:dyDescent="0.25">
      <c r="A410" s="11" t="s">
        <v>631</v>
      </c>
      <c r="B410" s="226"/>
      <c r="D410" s="225"/>
      <c r="E410" s="226">
        <f t="shared" si="5"/>
        <v>0</v>
      </c>
      <c r="F410" s="226">
        <f t="shared" si="5"/>
        <v>0</v>
      </c>
      <c r="G410" s="224"/>
    </row>
    <row r="411" spans="1:9" hidden="1" outlineLevel="2" x14ac:dyDescent="0.25">
      <c r="A411" s="11" t="s">
        <v>561</v>
      </c>
      <c r="B411" s="226"/>
      <c r="D411" s="225"/>
      <c r="E411" s="226">
        <f t="shared" si="5"/>
        <v>0</v>
      </c>
      <c r="F411" s="226">
        <f t="shared" si="5"/>
        <v>26.914999999999999</v>
      </c>
      <c r="G411" s="224"/>
    </row>
    <row r="412" spans="1:9" hidden="1" outlineLevel="2" x14ac:dyDescent="0.25">
      <c r="A412" s="11" t="s">
        <v>632</v>
      </c>
      <c r="B412" s="226"/>
      <c r="D412" s="225"/>
      <c r="E412" s="226">
        <f t="shared" si="5"/>
        <v>1</v>
      </c>
      <c r="F412" s="226">
        <f t="shared" si="5"/>
        <v>0</v>
      </c>
      <c r="G412" s="224"/>
    </row>
    <row r="413" spans="1:9" hidden="1" outlineLevel="2" x14ac:dyDescent="0.25">
      <c r="A413" s="11" t="s">
        <v>633</v>
      </c>
      <c r="B413" s="226"/>
      <c r="D413" s="225"/>
      <c r="E413" s="226">
        <f t="shared" si="5"/>
        <v>0</v>
      </c>
      <c r="F413" s="226">
        <f t="shared" si="5"/>
        <v>0</v>
      </c>
      <c r="G413" s="224"/>
    </row>
    <row r="414" spans="1:9" hidden="1" outlineLevel="2" x14ac:dyDescent="0.25">
      <c r="A414" s="11" t="s">
        <v>634</v>
      </c>
      <c r="B414" s="226"/>
      <c r="D414" s="225"/>
      <c r="E414" s="226">
        <f t="shared" si="5"/>
        <v>48.6</v>
      </c>
      <c r="F414" s="226">
        <f t="shared" si="5"/>
        <v>36</v>
      </c>
      <c r="G414" s="224"/>
    </row>
    <row r="415" spans="1:9" hidden="1" outlineLevel="2" x14ac:dyDescent="0.25">
      <c r="A415" s="11" t="s">
        <v>635</v>
      </c>
      <c r="B415" s="226"/>
      <c r="D415" s="225"/>
      <c r="E415" s="226">
        <f t="shared" si="5"/>
        <v>1.2</v>
      </c>
      <c r="F415" s="226">
        <f t="shared" si="5"/>
        <v>8.8000000000000007</v>
      </c>
      <c r="G415" s="224"/>
    </row>
    <row r="416" spans="1:9" hidden="1" outlineLevel="2" x14ac:dyDescent="0.25">
      <c r="A416" s="11" t="s">
        <v>636</v>
      </c>
      <c r="B416" s="226"/>
      <c r="D416" s="225"/>
      <c r="E416" s="226">
        <f t="shared" si="5"/>
        <v>3.14</v>
      </c>
      <c r="F416" s="226">
        <f t="shared" si="5"/>
        <v>3.1440000000000001</v>
      </c>
      <c r="G416" s="224"/>
    </row>
    <row r="417" spans="1:9" hidden="1" outlineLevel="1" x14ac:dyDescent="0.25">
      <c r="A417" s="318" t="s">
        <v>584</v>
      </c>
      <c r="B417" s="318"/>
      <c r="C417" s="318"/>
      <c r="D417" s="318"/>
      <c r="E417" s="318"/>
    </row>
    <row r="419" spans="1:9" collapsed="1" x14ac:dyDescent="0.25">
      <c r="A419" s="319" t="s">
        <v>637</v>
      </c>
      <c r="B419" s="319"/>
      <c r="C419" s="319"/>
      <c r="D419" s="319"/>
      <c r="E419" s="319"/>
      <c r="F419" s="166"/>
      <c r="G419" s="17"/>
      <c r="H419" s="17"/>
      <c r="I419" s="17"/>
    </row>
    <row r="420" spans="1:9" hidden="1" outlineLevel="1" x14ac:dyDescent="0.25">
      <c r="A420" s="334" t="s">
        <v>586</v>
      </c>
      <c r="B420" s="334"/>
      <c r="C420" s="334"/>
      <c r="D420" s="334"/>
      <c r="E420" s="228">
        <f>SUM(E421,E425,E429)</f>
        <v>0</v>
      </c>
      <c r="F420" s="228">
        <f>SUM(F421,F425,F429)</f>
        <v>2592</v>
      </c>
      <c r="G420" s="17"/>
      <c r="H420" s="17"/>
      <c r="I420" s="17"/>
    </row>
    <row r="421" spans="1:9" s="185" customFormat="1" hidden="1" outlineLevel="2" x14ac:dyDescent="0.25">
      <c r="A421" s="170" t="s">
        <v>546</v>
      </c>
      <c r="B421" s="173"/>
      <c r="C421" s="173"/>
      <c r="D421" s="173"/>
      <c r="E421" s="242">
        <f>SUM(E422:E424)</f>
        <v>0</v>
      </c>
      <c r="F421" s="242">
        <f>SUM(F422:F424)</f>
        <v>0</v>
      </c>
      <c r="G421" s="241"/>
      <c r="H421" s="241"/>
      <c r="I421" s="241"/>
    </row>
    <row r="422" spans="1:9" hidden="1" outlineLevel="2" x14ac:dyDescent="0.25">
      <c r="A422" t="s">
        <v>587</v>
      </c>
      <c r="B422" s="235"/>
      <c r="D422" s="225"/>
      <c r="E422" s="235"/>
      <c r="F422" s="235"/>
      <c r="G422" s="224"/>
    </row>
    <row r="423" spans="1:9" hidden="1" outlineLevel="2" x14ac:dyDescent="0.25">
      <c r="A423" t="s">
        <v>588</v>
      </c>
      <c r="B423" s="235"/>
      <c r="D423" s="225"/>
      <c r="E423" s="235"/>
      <c r="F423" s="235"/>
      <c r="G423" s="224"/>
    </row>
    <row r="424" spans="1:9" hidden="1" outlineLevel="2" x14ac:dyDescent="0.25">
      <c r="A424" t="s">
        <v>589</v>
      </c>
      <c r="B424" s="235"/>
      <c r="D424" s="225"/>
      <c r="E424" s="235"/>
      <c r="F424" s="235"/>
      <c r="G424" s="224"/>
    </row>
    <row r="425" spans="1:9" s="185" customFormat="1" hidden="1" outlineLevel="2" x14ac:dyDescent="0.25">
      <c r="A425" s="170" t="s">
        <v>590</v>
      </c>
      <c r="B425" s="173"/>
      <c r="C425" s="173"/>
      <c r="D425" s="173"/>
      <c r="E425" s="242">
        <f>SUM(E426:E428)</f>
        <v>0</v>
      </c>
      <c r="F425" s="242">
        <f>SUM(F426:F428)</f>
        <v>2592</v>
      </c>
      <c r="G425" s="241"/>
      <c r="H425" s="241"/>
      <c r="I425" s="241"/>
    </row>
    <row r="426" spans="1:9" hidden="1" outlineLevel="2" x14ac:dyDescent="0.25">
      <c r="A426" t="s">
        <v>587</v>
      </c>
      <c r="B426" s="225"/>
      <c r="D426" s="225"/>
      <c r="E426" s="225"/>
      <c r="F426" s="225"/>
      <c r="G426" s="224"/>
    </row>
    <row r="427" spans="1:9" hidden="1" outlineLevel="2" x14ac:dyDescent="0.25">
      <c r="A427" t="s">
        <v>588</v>
      </c>
      <c r="B427" s="225"/>
      <c r="D427" s="225"/>
      <c r="E427" s="225"/>
      <c r="F427" s="225"/>
      <c r="G427" s="224"/>
    </row>
    <row r="428" spans="1:9" hidden="1" outlineLevel="2" x14ac:dyDescent="0.25">
      <c r="A428" t="s">
        <v>589</v>
      </c>
      <c r="B428" s="225"/>
      <c r="D428" s="225"/>
      <c r="E428" s="225"/>
      <c r="F428" s="225">
        <v>2592</v>
      </c>
      <c r="G428" s="224"/>
    </row>
    <row r="429" spans="1:9" s="185" customFormat="1" hidden="1" outlineLevel="2" x14ac:dyDescent="0.25">
      <c r="A429" s="170" t="s">
        <v>591</v>
      </c>
      <c r="B429" s="173"/>
      <c r="C429" s="173"/>
      <c r="D429" s="173"/>
      <c r="E429" s="242">
        <f>SUM(E430)</f>
        <v>0</v>
      </c>
      <c r="F429" s="242">
        <f>SUM(F430)</f>
        <v>0</v>
      </c>
      <c r="G429" s="241"/>
      <c r="H429" s="241"/>
      <c r="I429" s="241"/>
    </row>
    <row r="430" spans="1:9" hidden="1" outlineLevel="2" x14ac:dyDescent="0.25">
      <c r="A430" t="s">
        <v>591</v>
      </c>
      <c r="B430" s="225"/>
      <c r="D430" s="225"/>
      <c r="E430" s="225"/>
      <c r="F430" s="225"/>
      <c r="G430" s="224"/>
    </row>
    <row r="431" spans="1:9" hidden="1" outlineLevel="1" x14ac:dyDescent="0.25">
      <c r="A431" s="334" t="s">
        <v>592</v>
      </c>
      <c r="B431" s="334"/>
      <c r="C431" s="334"/>
      <c r="D431" s="334"/>
      <c r="E431" s="228">
        <f>SUM(E432,E436,E440)</f>
        <v>21.9</v>
      </c>
      <c r="F431" s="228">
        <f>SUM(F432,F436,F440)</f>
        <v>257.17899999999997</v>
      </c>
      <c r="G431" s="17"/>
      <c r="H431" s="17"/>
      <c r="I431" s="17"/>
    </row>
    <row r="432" spans="1:9" s="185" customFormat="1" hidden="1" outlineLevel="2" x14ac:dyDescent="0.25">
      <c r="A432" s="170" t="s">
        <v>546</v>
      </c>
      <c r="B432" s="173"/>
      <c r="C432" s="173"/>
      <c r="D432" s="173"/>
      <c r="E432" s="242">
        <f>SUM(E433:E435)</f>
        <v>15.96</v>
      </c>
      <c r="F432" s="242">
        <f>SUM(F433:F435)</f>
        <v>0</v>
      </c>
      <c r="G432" s="241"/>
      <c r="H432" s="241"/>
      <c r="I432" s="241"/>
    </row>
    <row r="433" spans="1:9" hidden="1" outlineLevel="2" x14ac:dyDescent="0.25">
      <c r="A433" t="s">
        <v>587</v>
      </c>
      <c r="B433" s="235"/>
      <c r="D433" s="225"/>
      <c r="E433" s="235"/>
      <c r="F433" s="235"/>
      <c r="G433" s="224"/>
    </row>
    <row r="434" spans="1:9" hidden="1" outlineLevel="2" x14ac:dyDescent="0.25">
      <c r="A434" t="s">
        <v>588</v>
      </c>
      <c r="B434" s="235"/>
      <c r="D434" s="225"/>
      <c r="E434" s="235">
        <v>15.96</v>
      </c>
      <c r="F434" s="235"/>
      <c r="G434" s="224"/>
    </row>
    <row r="435" spans="1:9" hidden="1" outlineLevel="2" x14ac:dyDescent="0.25">
      <c r="A435" t="s">
        <v>589</v>
      </c>
      <c r="B435" s="235"/>
      <c r="D435" s="225"/>
      <c r="E435" s="235"/>
      <c r="F435" s="235"/>
      <c r="G435" s="224"/>
    </row>
    <row r="436" spans="1:9" s="185" customFormat="1" hidden="1" outlineLevel="2" x14ac:dyDescent="0.25">
      <c r="A436" s="170" t="s">
        <v>590</v>
      </c>
      <c r="B436" s="173"/>
      <c r="C436" s="173"/>
      <c r="D436" s="173"/>
      <c r="E436" s="242">
        <f>SUM(E437:E439)</f>
        <v>5.9399999999999995</v>
      </c>
      <c r="F436" s="242">
        <f>SUM(F437:F439)</f>
        <v>257.17899999999997</v>
      </c>
      <c r="G436" s="241"/>
      <c r="H436" s="241"/>
      <c r="I436" s="241"/>
    </row>
    <row r="437" spans="1:9" hidden="1" outlineLevel="2" x14ac:dyDescent="0.25">
      <c r="A437" t="s">
        <v>587</v>
      </c>
      <c r="B437" s="239"/>
      <c r="D437" s="225"/>
      <c r="E437" s="239">
        <v>3.14</v>
      </c>
      <c r="F437" s="284">
        <v>3.1440000000000001</v>
      </c>
      <c r="G437" s="224"/>
    </row>
    <row r="438" spans="1:9" hidden="1" outlineLevel="2" x14ac:dyDescent="0.25">
      <c r="A438" t="s">
        <v>588</v>
      </c>
      <c r="B438" s="239"/>
      <c r="D438" s="225"/>
      <c r="E438" s="239">
        <v>2.8</v>
      </c>
      <c r="F438" s="284">
        <v>245.90499999999997</v>
      </c>
      <c r="G438" s="224"/>
    </row>
    <row r="439" spans="1:9" hidden="1" outlineLevel="2" x14ac:dyDescent="0.25">
      <c r="A439" t="s">
        <v>589</v>
      </c>
      <c r="B439" s="240"/>
      <c r="D439" s="225"/>
      <c r="E439" s="240"/>
      <c r="F439" s="285">
        <v>8.1300000000000008</v>
      </c>
      <c r="G439" s="224"/>
    </row>
    <row r="440" spans="1:9" s="185" customFormat="1" hidden="1" outlineLevel="2" x14ac:dyDescent="0.25">
      <c r="A440" s="170" t="s">
        <v>591</v>
      </c>
      <c r="B440" s="173"/>
      <c r="C440" s="173"/>
      <c r="D440" s="173"/>
      <c r="E440" s="242">
        <f>SUM(E441)</f>
        <v>0</v>
      </c>
      <c r="F440" s="242">
        <f>SUM(F441)</f>
        <v>0</v>
      </c>
      <c r="G440" s="241"/>
      <c r="H440" s="241"/>
      <c r="I440" s="241"/>
    </row>
    <row r="441" spans="1:9" hidden="1" outlineLevel="2" x14ac:dyDescent="0.25">
      <c r="A441" t="s">
        <v>591</v>
      </c>
      <c r="B441" s="225"/>
      <c r="D441" s="225"/>
      <c r="E441" s="225"/>
      <c r="F441" s="225"/>
      <c r="G441" s="224"/>
    </row>
    <row r="442" spans="1:9" hidden="1" outlineLevel="1" x14ac:dyDescent="0.25">
      <c r="A442" s="334" t="s">
        <v>92</v>
      </c>
      <c r="B442" s="334"/>
      <c r="C442" s="334"/>
      <c r="D442" s="334"/>
      <c r="E442" s="228">
        <f>SUM(E420,E431)</f>
        <v>21.9</v>
      </c>
      <c r="F442" s="228">
        <f>SUM(F420,F431)</f>
        <v>2849.1790000000001</v>
      </c>
      <c r="G442" s="17"/>
      <c r="H442" s="17"/>
      <c r="I442" s="17"/>
    </row>
    <row r="443" spans="1:9" s="185" customFormat="1" hidden="1" outlineLevel="2" x14ac:dyDescent="0.25">
      <c r="A443" s="170" t="s">
        <v>546</v>
      </c>
      <c r="B443" s="173"/>
      <c r="C443" s="173"/>
      <c r="D443" s="173"/>
      <c r="E443" s="242">
        <f t="shared" ref="E443:F452" si="6">SUM(E421,E432)</f>
        <v>15.96</v>
      </c>
      <c r="F443" s="242">
        <f t="shared" si="6"/>
        <v>0</v>
      </c>
      <c r="G443" s="241"/>
      <c r="H443" s="241"/>
      <c r="I443" s="241"/>
    </row>
    <row r="444" spans="1:9" hidden="1" outlineLevel="2" x14ac:dyDescent="0.25">
      <c r="A444" t="s">
        <v>587</v>
      </c>
      <c r="B444" s="235"/>
      <c r="D444" s="225"/>
      <c r="E444" s="235">
        <f t="shared" si="6"/>
        <v>0</v>
      </c>
      <c r="F444" s="235">
        <f t="shared" si="6"/>
        <v>0</v>
      </c>
      <c r="G444" s="224"/>
    </row>
    <row r="445" spans="1:9" hidden="1" outlineLevel="2" x14ac:dyDescent="0.25">
      <c r="A445" t="s">
        <v>588</v>
      </c>
      <c r="B445" s="235"/>
      <c r="D445" s="225"/>
      <c r="E445" s="235">
        <f t="shared" si="6"/>
        <v>15.96</v>
      </c>
      <c r="F445" s="235">
        <f t="shared" si="6"/>
        <v>0</v>
      </c>
      <c r="G445" s="224"/>
    </row>
    <row r="446" spans="1:9" hidden="1" outlineLevel="2" x14ac:dyDescent="0.25">
      <c r="A446" t="s">
        <v>589</v>
      </c>
      <c r="B446" s="235"/>
      <c r="D446" s="225"/>
      <c r="E446" s="235">
        <f t="shared" si="6"/>
        <v>0</v>
      </c>
      <c r="F446" s="235">
        <f t="shared" si="6"/>
        <v>0</v>
      </c>
      <c r="G446" s="224"/>
    </row>
    <row r="447" spans="1:9" s="185" customFormat="1" hidden="1" outlineLevel="2" x14ac:dyDescent="0.25">
      <c r="A447" s="170" t="s">
        <v>590</v>
      </c>
      <c r="B447" s="173"/>
      <c r="C447" s="173"/>
      <c r="D447" s="173"/>
      <c r="E447" s="242">
        <f t="shared" si="6"/>
        <v>5.9399999999999995</v>
      </c>
      <c r="F447" s="242">
        <f t="shared" si="6"/>
        <v>2849.1790000000001</v>
      </c>
      <c r="G447" s="241"/>
      <c r="H447" s="241"/>
      <c r="I447" s="241"/>
    </row>
    <row r="448" spans="1:9" hidden="1" outlineLevel="2" x14ac:dyDescent="0.25">
      <c r="A448" t="s">
        <v>587</v>
      </c>
      <c r="B448" s="225"/>
      <c r="D448" s="225"/>
      <c r="E448" s="225">
        <f t="shared" si="6"/>
        <v>3.14</v>
      </c>
      <c r="F448" s="225">
        <f t="shared" si="6"/>
        <v>3.1440000000000001</v>
      </c>
      <c r="G448" s="224"/>
    </row>
    <row r="449" spans="1:9" hidden="1" outlineLevel="2" x14ac:dyDescent="0.25">
      <c r="A449" t="s">
        <v>588</v>
      </c>
      <c r="B449" s="225"/>
      <c r="D449" s="225"/>
      <c r="E449" s="225">
        <f t="shared" si="6"/>
        <v>2.8</v>
      </c>
      <c r="F449" s="225">
        <f t="shared" si="6"/>
        <v>245.90499999999997</v>
      </c>
      <c r="G449" s="224"/>
    </row>
    <row r="450" spans="1:9" hidden="1" outlineLevel="2" x14ac:dyDescent="0.25">
      <c r="A450" t="s">
        <v>589</v>
      </c>
      <c r="B450" s="225"/>
      <c r="D450" s="225"/>
      <c r="E450" s="225">
        <f t="shared" si="6"/>
        <v>0</v>
      </c>
      <c r="F450" s="225">
        <f t="shared" si="6"/>
        <v>2600.13</v>
      </c>
      <c r="G450" s="224"/>
    </row>
    <row r="451" spans="1:9" s="185" customFormat="1" hidden="1" outlineLevel="2" x14ac:dyDescent="0.25">
      <c r="A451" s="170" t="s">
        <v>591</v>
      </c>
      <c r="B451" s="173"/>
      <c r="C451" s="173"/>
      <c r="D451" s="173"/>
      <c r="E451" s="242">
        <f t="shared" si="6"/>
        <v>0</v>
      </c>
      <c r="F451" s="242">
        <f t="shared" si="6"/>
        <v>0</v>
      </c>
      <c r="G451" s="241"/>
      <c r="H451" s="241"/>
      <c r="I451" s="241"/>
    </row>
    <row r="452" spans="1:9" hidden="1" outlineLevel="2" x14ac:dyDescent="0.25">
      <c r="A452" t="s">
        <v>591</v>
      </c>
      <c r="B452" s="225"/>
      <c r="D452" s="225"/>
      <c r="E452" s="225">
        <f t="shared" si="6"/>
        <v>0</v>
      </c>
      <c r="F452" s="225">
        <f t="shared" si="6"/>
        <v>0</v>
      </c>
      <c r="G452" s="224"/>
    </row>
    <row r="453" spans="1:9" hidden="1" outlineLevel="1" x14ac:dyDescent="0.25">
      <c r="A453" s="318" t="s">
        <v>584</v>
      </c>
      <c r="B453" s="318"/>
      <c r="C453" s="318"/>
      <c r="D453" s="318"/>
      <c r="E453" s="318"/>
    </row>
    <row r="455" spans="1:9" collapsed="1" x14ac:dyDescent="0.25">
      <c r="A455" s="319" t="s">
        <v>638</v>
      </c>
      <c r="B455" s="319"/>
      <c r="C455" s="319"/>
      <c r="D455" s="319"/>
      <c r="E455" s="319"/>
      <c r="F455" s="166"/>
      <c r="G455" s="17"/>
      <c r="H455" s="17"/>
      <c r="I455" s="17"/>
    </row>
    <row r="456" spans="1:9" hidden="1" outlineLevel="1" x14ac:dyDescent="0.25">
      <c r="A456" s="334" t="s">
        <v>586</v>
      </c>
      <c r="B456" s="334"/>
      <c r="C456" s="334"/>
      <c r="D456" s="334"/>
      <c r="E456" s="228">
        <f>SUM(E457,E462)</f>
        <v>0</v>
      </c>
      <c r="F456" s="228">
        <f>SUM(F457,F462)</f>
        <v>0</v>
      </c>
      <c r="G456" s="17"/>
      <c r="H456" s="17"/>
      <c r="I456" s="17"/>
    </row>
    <row r="457" spans="1:9" s="185" customFormat="1" hidden="1" outlineLevel="2" x14ac:dyDescent="0.25">
      <c r="A457" s="170" t="s">
        <v>546</v>
      </c>
      <c r="B457" s="173"/>
      <c r="C457" s="173"/>
      <c r="D457" s="173"/>
      <c r="E457" s="242">
        <f>SUM(E458:E461)</f>
        <v>0</v>
      </c>
      <c r="F457" s="242">
        <f>SUM(F458:F461)</f>
        <v>0</v>
      </c>
      <c r="G457" s="241"/>
      <c r="H457" s="241"/>
      <c r="I457" s="241"/>
    </row>
    <row r="458" spans="1:9" hidden="1" outlineLevel="2" x14ac:dyDescent="0.25">
      <c r="A458" t="s">
        <v>599</v>
      </c>
      <c r="B458" s="225"/>
      <c r="E458" s="225"/>
      <c r="F458" s="225"/>
    </row>
    <row r="459" spans="1:9" hidden="1" outlineLevel="2" x14ac:dyDescent="0.25">
      <c r="A459" t="s">
        <v>596</v>
      </c>
      <c r="B459" s="225"/>
      <c r="E459" s="225"/>
      <c r="F459" s="225"/>
    </row>
    <row r="460" spans="1:9" hidden="1" outlineLevel="2" x14ac:dyDescent="0.25">
      <c r="A460" t="s">
        <v>597</v>
      </c>
      <c r="B460" s="225"/>
      <c r="E460" s="225"/>
      <c r="F460" s="225"/>
    </row>
    <row r="461" spans="1:9" hidden="1" outlineLevel="2" x14ac:dyDescent="0.25">
      <c r="A461" s="238" t="s">
        <v>598</v>
      </c>
      <c r="B461" s="225"/>
      <c r="E461" s="225"/>
      <c r="F461" s="225"/>
    </row>
    <row r="462" spans="1:9" s="185" customFormat="1" hidden="1" outlineLevel="2" x14ac:dyDescent="0.25">
      <c r="A462" s="170" t="s">
        <v>590</v>
      </c>
      <c r="B462" s="173"/>
      <c r="C462" s="173"/>
      <c r="D462" s="173"/>
      <c r="E462" s="242">
        <f>SUM(E463:E466)</f>
        <v>0</v>
      </c>
      <c r="F462" s="242">
        <f>SUM(F463:F466)</f>
        <v>0</v>
      </c>
      <c r="G462" s="241"/>
      <c r="H462" s="241"/>
      <c r="I462" s="241"/>
    </row>
    <row r="463" spans="1:9" hidden="1" outlineLevel="2" x14ac:dyDescent="0.25">
      <c r="A463" t="s">
        <v>599</v>
      </c>
      <c r="B463" s="225"/>
      <c r="E463" s="225"/>
      <c r="F463" s="225"/>
    </row>
    <row r="464" spans="1:9" hidden="1" outlineLevel="2" x14ac:dyDescent="0.25">
      <c r="A464" t="s">
        <v>596</v>
      </c>
      <c r="B464" s="225"/>
      <c r="E464" s="225"/>
      <c r="F464" s="225"/>
    </row>
    <row r="465" spans="1:9" hidden="1" outlineLevel="2" x14ac:dyDescent="0.25">
      <c r="A465" t="s">
        <v>597</v>
      </c>
      <c r="B465" s="225"/>
      <c r="E465" s="225"/>
      <c r="F465" s="225"/>
    </row>
    <row r="466" spans="1:9" hidden="1" outlineLevel="2" x14ac:dyDescent="0.25">
      <c r="A466" s="238" t="s">
        <v>598</v>
      </c>
      <c r="B466" s="225"/>
      <c r="E466" s="225"/>
      <c r="F466" s="225"/>
    </row>
    <row r="467" spans="1:9" hidden="1" outlineLevel="1" x14ac:dyDescent="0.25">
      <c r="A467" s="334" t="s">
        <v>592</v>
      </c>
      <c r="B467" s="334"/>
      <c r="C467" s="334"/>
      <c r="D467" s="334"/>
      <c r="E467" s="228">
        <f>SUM(E468,E473)</f>
        <v>3406.48</v>
      </c>
      <c r="F467" s="228">
        <f>SUM(F468,F473)</f>
        <v>2175.8770000000004</v>
      </c>
      <c r="G467" s="17"/>
      <c r="H467" s="17"/>
      <c r="I467" s="17"/>
    </row>
    <row r="468" spans="1:9" s="185" customFormat="1" hidden="1" outlineLevel="2" x14ac:dyDescent="0.25">
      <c r="A468" s="170" t="s">
        <v>546</v>
      </c>
      <c r="B468" s="173"/>
      <c r="C468" s="173"/>
      <c r="D468" s="173"/>
      <c r="E468" s="242">
        <f>SUM(E469:E472)</f>
        <v>9.18</v>
      </c>
      <c r="F468" s="242">
        <f>SUM(F469:F472)</f>
        <v>15.532</v>
      </c>
      <c r="G468" s="241"/>
      <c r="H468" s="241"/>
      <c r="I468" s="241"/>
    </row>
    <row r="469" spans="1:9" hidden="1" outlineLevel="2" x14ac:dyDescent="0.25">
      <c r="A469" t="s">
        <v>599</v>
      </c>
      <c r="B469" s="225"/>
      <c r="E469" s="225"/>
      <c r="F469" s="225"/>
    </row>
    <row r="470" spans="1:9" hidden="1" outlineLevel="2" x14ac:dyDescent="0.25">
      <c r="A470" t="s">
        <v>596</v>
      </c>
      <c r="B470" s="225"/>
      <c r="E470" s="225"/>
      <c r="F470" s="225"/>
    </row>
    <row r="471" spans="1:9" hidden="1" outlineLevel="2" x14ac:dyDescent="0.25">
      <c r="A471" t="s">
        <v>597</v>
      </c>
      <c r="B471" s="225"/>
      <c r="E471" s="225"/>
      <c r="F471" s="225"/>
    </row>
    <row r="472" spans="1:9" hidden="1" outlineLevel="2" x14ac:dyDescent="0.25">
      <c r="A472" s="238" t="s">
        <v>598</v>
      </c>
      <c r="B472" s="235"/>
      <c r="E472" s="235">
        <v>9.18</v>
      </c>
      <c r="F472" s="235">
        <v>15.532</v>
      </c>
    </row>
    <row r="473" spans="1:9" s="185" customFormat="1" hidden="1" outlineLevel="2" x14ac:dyDescent="0.25">
      <c r="A473" s="170" t="s">
        <v>590</v>
      </c>
      <c r="B473" s="173"/>
      <c r="C473" s="173"/>
      <c r="D473" s="173"/>
      <c r="E473" s="242">
        <f>SUM(E474:E477)</f>
        <v>3397.3</v>
      </c>
      <c r="F473" s="242">
        <f>SUM(F474:F477)</f>
        <v>2160.3450000000003</v>
      </c>
      <c r="G473" s="241"/>
      <c r="H473" s="241"/>
      <c r="I473" s="241"/>
    </row>
    <row r="474" spans="1:9" hidden="1" outlineLevel="2" x14ac:dyDescent="0.25">
      <c r="A474" t="s">
        <v>599</v>
      </c>
      <c r="B474" s="235"/>
      <c r="E474" s="235"/>
      <c r="F474" s="235"/>
    </row>
    <row r="475" spans="1:9" hidden="1" outlineLevel="2" x14ac:dyDescent="0.25">
      <c r="A475" t="s">
        <v>596</v>
      </c>
      <c r="B475" s="235"/>
      <c r="E475" s="235"/>
      <c r="F475" s="235"/>
    </row>
    <row r="476" spans="1:9" hidden="1" outlineLevel="2" x14ac:dyDescent="0.25">
      <c r="A476" t="s">
        <v>597</v>
      </c>
      <c r="B476" s="235"/>
      <c r="E476" s="235"/>
      <c r="F476" s="235">
        <v>18.785</v>
      </c>
    </row>
    <row r="477" spans="1:9" hidden="1" outlineLevel="2" x14ac:dyDescent="0.25">
      <c r="A477" s="238" t="s">
        <v>598</v>
      </c>
      <c r="B477" s="235"/>
      <c r="E477" s="235">
        <v>3397.3</v>
      </c>
      <c r="F477" s="235">
        <v>2141.5600000000004</v>
      </c>
    </row>
    <row r="478" spans="1:9" hidden="1" outlineLevel="1" x14ac:dyDescent="0.25">
      <c r="A478" s="334" t="s">
        <v>92</v>
      </c>
      <c r="B478" s="334"/>
      <c r="C478" s="334"/>
      <c r="D478" s="334"/>
      <c r="E478" s="228">
        <f>SUM(E456,E467)</f>
        <v>3406.48</v>
      </c>
      <c r="F478" s="228">
        <f>SUM(F456,F467)</f>
        <v>2175.8770000000004</v>
      </c>
      <c r="G478" s="17"/>
      <c r="H478" s="17"/>
      <c r="I478" s="17"/>
    </row>
    <row r="479" spans="1:9" s="185" customFormat="1" hidden="1" outlineLevel="2" x14ac:dyDescent="0.25">
      <c r="A479" s="170" t="s">
        <v>546</v>
      </c>
      <c r="B479" s="173"/>
      <c r="C479" s="173"/>
      <c r="D479" s="173"/>
      <c r="E479" s="242">
        <f t="shared" ref="E479:F488" si="7">SUM(E457,E468)</f>
        <v>9.18</v>
      </c>
      <c r="F479" s="242">
        <f t="shared" si="7"/>
        <v>15.532</v>
      </c>
      <c r="G479" s="241"/>
      <c r="H479" s="241"/>
      <c r="I479" s="241"/>
    </row>
    <row r="480" spans="1:9" hidden="1" outlineLevel="2" x14ac:dyDescent="0.25">
      <c r="A480" t="s">
        <v>599</v>
      </c>
      <c r="B480" s="225"/>
      <c r="E480" s="225">
        <f t="shared" si="7"/>
        <v>0</v>
      </c>
      <c r="F480" s="225">
        <f t="shared" si="7"/>
        <v>0</v>
      </c>
    </row>
    <row r="481" spans="1:9" hidden="1" outlineLevel="2" x14ac:dyDescent="0.25">
      <c r="A481" t="s">
        <v>596</v>
      </c>
      <c r="B481" s="225"/>
      <c r="E481" s="225">
        <f t="shared" si="7"/>
        <v>0</v>
      </c>
      <c r="F481" s="225">
        <f t="shared" si="7"/>
        <v>0</v>
      </c>
    </row>
    <row r="482" spans="1:9" hidden="1" outlineLevel="2" x14ac:dyDescent="0.25">
      <c r="A482" t="s">
        <v>597</v>
      </c>
      <c r="B482" s="225"/>
      <c r="E482" s="225">
        <f t="shared" si="7"/>
        <v>0</v>
      </c>
      <c r="F482" s="225">
        <f t="shared" si="7"/>
        <v>0</v>
      </c>
    </row>
    <row r="483" spans="1:9" hidden="1" outlineLevel="2" x14ac:dyDescent="0.25">
      <c r="A483" s="238" t="s">
        <v>598</v>
      </c>
      <c r="B483" s="235"/>
      <c r="E483" s="235">
        <f t="shared" si="7"/>
        <v>9.18</v>
      </c>
      <c r="F483" s="235">
        <f t="shared" si="7"/>
        <v>15.532</v>
      </c>
    </row>
    <row r="484" spans="1:9" s="185" customFormat="1" hidden="1" outlineLevel="2" x14ac:dyDescent="0.25">
      <c r="A484" s="170" t="s">
        <v>590</v>
      </c>
      <c r="B484" s="173"/>
      <c r="C484" s="173"/>
      <c r="D484" s="173"/>
      <c r="E484" s="242">
        <f t="shared" si="7"/>
        <v>3397.3</v>
      </c>
      <c r="F484" s="242">
        <f t="shared" si="7"/>
        <v>2160.3450000000003</v>
      </c>
      <c r="G484" s="241"/>
      <c r="H484" s="241"/>
      <c r="I484" s="241"/>
    </row>
    <row r="485" spans="1:9" hidden="1" outlineLevel="2" x14ac:dyDescent="0.25">
      <c r="A485" t="s">
        <v>599</v>
      </c>
      <c r="B485" s="235"/>
      <c r="E485" s="235">
        <f t="shared" si="7"/>
        <v>0</v>
      </c>
      <c r="F485" s="235">
        <f t="shared" si="7"/>
        <v>0</v>
      </c>
    </row>
    <row r="486" spans="1:9" hidden="1" outlineLevel="2" x14ac:dyDescent="0.25">
      <c r="A486" t="s">
        <v>596</v>
      </c>
      <c r="B486" s="235"/>
      <c r="E486" s="235">
        <f t="shared" si="7"/>
        <v>0</v>
      </c>
      <c r="F486" s="235">
        <f t="shared" si="7"/>
        <v>0</v>
      </c>
    </row>
    <row r="487" spans="1:9" hidden="1" outlineLevel="2" x14ac:dyDescent="0.25">
      <c r="A487" t="s">
        <v>597</v>
      </c>
      <c r="B487" s="235"/>
      <c r="E487" s="235">
        <f t="shared" si="7"/>
        <v>0</v>
      </c>
      <c r="F487" s="235">
        <f t="shared" si="7"/>
        <v>18.785</v>
      </c>
    </row>
    <row r="488" spans="1:9" hidden="1" outlineLevel="2" x14ac:dyDescent="0.25">
      <c r="A488" s="238" t="s">
        <v>598</v>
      </c>
      <c r="B488" s="235"/>
      <c r="E488" s="235">
        <f t="shared" si="7"/>
        <v>3397.3</v>
      </c>
      <c r="F488" s="235">
        <f t="shared" si="7"/>
        <v>2141.5600000000004</v>
      </c>
    </row>
    <row r="489" spans="1:9" hidden="1" outlineLevel="1" x14ac:dyDescent="0.25">
      <c r="A489" s="318" t="s">
        <v>584</v>
      </c>
      <c r="B489" s="318"/>
      <c r="C489" s="318"/>
      <c r="D489" s="318"/>
      <c r="E489" s="318"/>
    </row>
  </sheetData>
  <mergeCells count="70">
    <mergeCell ref="A45:A46"/>
    <mergeCell ref="B121:E121"/>
    <mergeCell ref="A38:E38"/>
    <mergeCell ref="A40:A44"/>
    <mergeCell ref="C40:C44"/>
    <mergeCell ref="D40:D44"/>
    <mergeCell ref="C45:C46"/>
    <mergeCell ref="D45:D46"/>
    <mergeCell ref="A47:A49"/>
    <mergeCell ref="C47:C49"/>
    <mergeCell ref="D47:D49"/>
    <mergeCell ref="A63:A64"/>
    <mergeCell ref="C63:C64"/>
    <mergeCell ref="D63:D64"/>
    <mergeCell ref="A53:B53"/>
    <mergeCell ref="A56:B56"/>
    <mergeCell ref="A24:E24"/>
    <mergeCell ref="A31:E31"/>
    <mergeCell ref="A13:D13"/>
    <mergeCell ref="A19:D19"/>
    <mergeCell ref="A9:E9"/>
    <mergeCell ref="A15:E15"/>
    <mergeCell ref="A21:E21"/>
    <mergeCell ref="A29:D29"/>
    <mergeCell ref="F40:F44"/>
    <mergeCell ref="E40:E44"/>
    <mergeCell ref="E45:E46"/>
    <mergeCell ref="F45:F46"/>
    <mergeCell ref="F47:F49"/>
    <mergeCell ref="E47:E49"/>
    <mergeCell ref="A489:E489"/>
    <mergeCell ref="A478:D478"/>
    <mergeCell ref="A467:D467"/>
    <mergeCell ref="A456:D456"/>
    <mergeCell ref="A455:E455"/>
    <mergeCell ref="A453:E453"/>
    <mergeCell ref="A442:D442"/>
    <mergeCell ref="A431:D431"/>
    <mergeCell ref="A420:D420"/>
    <mergeCell ref="A419:E419"/>
    <mergeCell ref="A417:E417"/>
    <mergeCell ref="A395:D395"/>
    <mergeCell ref="A373:D373"/>
    <mergeCell ref="A351:D351"/>
    <mergeCell ref="A350:E350"/>
    <mergeCell ref="A324:D324"/>
    <mergeCell ref="A329:D329"/>
    <mergeCell ref="A334:D334"/>
    <mergeCell ref="A243:E243"/>
    <mergeCell ref="A279:E279"/>
    <mergeCell ref="A315:E315"/>
    <mergeCell ref="A245:E245"/>
    <mergeCell ref="A281:E281"/>
    <mergeCell ref="A123:D123"/>
    <mergeCell ref="A129:D129"/>
    <mergeCell ref="A134:D134"/>
    <mergeCell ref="B321:D321"/>
    <mergeCell ref="C145:D145"/>
    <mergeCell ref="A145:B145"/>
    <mergeCell ref="F57:F60"/>
    <mergeCell ref="F63:F64"/>
    <mergeCell ref="E57:E60"/>
    <mergeCell ref="E63:E64"/>
    <mergeCell ref="A69:E69"/>
    <mergeCell ref="A67:E67"/>
    <mergeCell ref="A66:B66"/>
    <mergeCell ref="A65:B65"/>
    <mergeCell ref="C57:C60"/>
    <mergeCell ref="D57:D60"/>
    <mergeCell ref="A57:A60"/>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AA152"/>
  <sheetViews>
    <sheetView showGridLines="0" topLeftCell="A75" zoomScaleNormal="100" workbookViewId="0">
      <selection activeCell="G23" sqref="G23"/>
    </sheetView>
  </sheetViews>
  <sheetFormatPr defaultColWidth="18.140625" defaultRowHeight="15" outlineLevelRow="2" x14ac:dyDescent="0.25"/>
  <cols>
    <col min="1" max="1" width="73.7109375" style="70" customWidth="1"/>
    <col min="2" max="2" width="13.85546875" style="68" customWidth="1"/>
    <col min="3" max="3" width="21.140625" style="68" bestFit="1" customWidth="1"/>
    <col min="4" max="4" width="21.85546875" style="68" bestFit="1" customWidth="1"/>
    <col min="5" max="6" width="21.140625" style="68" bestFit="1" customWidth="1"/>
    <col min="7" max="7" width="8.42578125" style="68" customWidth="1"/>
    <col min="8" max="8" width="14.5703125" style="68" customWidth="1"/>
    <col min="9" max="9" width="15.85546875" style="68" customWidth="1"/>
    <col min="10" max="27" width="15.85546875" style="70" customWidth="1"/>
    <col min="28" max="16384" width="18.140625" style="70"/>
  </cols>
  <sheetData>
    <row r="1" spans="1:27" customFormat="1" x14ac:dyDescent="0.25"/>
    <row r="2" spans="1:27" customFormat="1" ht="21" x14ac:dyDescent="0.35">
      <c r="C2" s="133"/>
      <c r="F2" s="134" t="s">
        <v>57</v>
      </c>
      <c r="H2" s="68"/>
    </row>
    <row r="3" spans="1:27" customFormat="1" x14ac:dyDescent="0.25">
      <c r="F3" s="136" t="s">
        <v>639</v>
      </c>
      <c r="H3" s="68"/>
    </row>
    <row r="4" spans="1:27" customFormat="1" ht="3.6" customHeight="1" x14ac:dyDescent="0.25">
      <c r="A4" s="131"/>
      <c r="B4" s="131"/>
      <c r="C4" s="131"/>
      <c r="D4" s="131"/>
      <c r="E4" s="131"/>
      <c r="F4" s="131"/>
      <c r="G4" s="131"/>
      <c r="H4" s="131"/>
    </row>
    <row r="5" spans="1:27" customFormat="1" ht="7.5" customHeight="1" x14ac:dyDescent="0.25"/>
    <row r="6" spans="1:27" s="68" customFormat="1" ht="18.75" x14ac:dyDescent="0.25">
      <c r="A6" s="70"/>
      <c r="B6" s="156">
        <v>2017</v>
      </c>
      <c r="C6" s="156">
        <v>2018</v>
      </c>
      <c r="D6" s="156">
        <v>2019</v>
      </c>
      <c r="E6" s="156">
        <v>2020</v>
      </c>
      <c r="F6" s="156">
        <v>2021</v>
      </c>
      <c r="J6" s="70"/>
      <c r="K6" s="70"/>
      <c r="L6" s="70"/>
      <c r="M6" s="70"/>
      <c r="N6" s="70"/>
      <c r="O6" s="70"/>
      <c r="P6" s="70"/>
      <c r="Q6" s="70"/>
      <c r="R6" s="70"/>
      <c r="S6" s="70"/>
      <c r="T6" s="70"/>
      <c r="U6" s="70"/>
      <c r="V6" s="70"/>
      <c r="W6" s="70"/>
      <c r="X6" s="70"/>
      <c r="Y6" s="70"/>
      <c r="Z6" s="70"/>
      <c r="AA6" s="70"/>
    </row>
    <row r="8" spans="1:27" s="68" customFormat="1" ht="18.75" x14ac:dyDescent="0.25">
      <c r="A8" s="67" t="s">
        <v>80</v>
      </c>
      <c r="J8" s="70"/>
      <c r="K8" s="70"/>
      <c r="L8" s="70"/>
      <c r="M8" s="70"/>
      <c r="N8" s="70"/>
      <c r="O8" s="70"/>
      <c r="P8" s="70"/>
      <c r="Q8" s="70"/>
      <c r="R8" s="70"/>
      <c r="S8" s="70"/>
      <c r="T8" s="70"/>
      <c r="U8" s="70"/>
      <c r="V8" s="70"/>
      <c r="W8" s="70"/>
      <c r="X8" s="70"/>
      <c r="Y8" s="70"/>
      <c r="Z8" s="70"/>
      <c r="AA8" s="70"/>
    </row>
    <row r="9" spans="1:27" s="68" customFormat="1" x14ac:dyDescent="0.25">
      <c r="A9" s="39"/>
      <c r="J9" s="70"/>
      <c r="K9" s="70"/>
      <c r="L9" s="70"/>
      <c r="M9" s="70"/>
      <c r="N9" s="70"/>
      <c r="O9" s="70"/>
      <c r="P9" s="70"/>
      <c r="Q9" s="70"/>
      <c r="R9" s="70"/>
      <c r="S9" s="70"/>
      <c r="T9" s="70"/>
      <c r="U9" s="70"/>
      <c r="V9" s="70"/>
      <c r="W9" s="70"/>
      <c r="X9" s="70"/>
      <c r="Y9" s="70"/>
      <c r="Z9" s="70"/>
      <c r="AA9" s="70"/>
    </row>
    <row r="10" spans="1:27" customFormat="1" collapsed="1" x14ac:dyDescent="0.25">
      <c r="A10" s="137" t="s">
        <v>640</v>
      </c>
      <c r="B10" s="4"/>
      <c r="C10" s="4"/>
      <c r="D10" s="4"/>
      <c r="E10" s="4"/>
      <c r="F10" s="4"/>
    </row>
    <row r="11" spans="1:27" customFormat="1" hidden="1" outlineLevel="1" x14ac:dyDescent="0.25">
      <c r="A11" s="107" t="s">
        <v>641</v>
      </c>
      <c r="B11" s="195">
        <v>1.95</v>
      </c>
      <c r="C11" s="195">
        <v>1.96</v>
      </c>
      <c r="D11" s="195">
        <v>3.27</v>
      </c>
      <c r="E11" s="195">
        <v>2.2200000000000002</v>
      </c>
      <c r="F11" s="195">
        <v>2.71</v>
      </c>
    </row>
    <row r="12" spans="1:27" customFormat="1" hidden="1" outlineLevel="1" x14ac:dyDescent="0.25">
      <c r="A12" s="106" t="s">
        <v>642</v>
      </c>
      <c r="B12" s="10">
        <v>818</v>
      </c>
      <c r="C12" s="10">
        <v>87</v>
      </c>
      <c r="D12" s="10">
        <v>130</v>
      </c>
      <c r="E12" s="10">
        <v>75</v>
      </c>
      <c r="F12" s="10">
        <v>305</v>
      </c>
    </row>
    <row r="13" spans="1:27" s="68" customFormat="1" x14ac:dyDescent="0.25">
      <c r="A13" s="39"/>
      <c r="J13" s="70"/>
      <c r="K13" s="70"/>
      <c r="L13" s="70"/>
      <c r="M13" s="70"/>
      <c r="N13" s="70"/>
      <c r="O13" s="70"/>
      <c r="P13" s="70"/>
      <c r="Q13" s="70"/>
      <c r="R13" s="70"/>
      <c r="S13" s="70"/>
      <c r="T13" s="70"/>
      <c r="U13" s="70"/>
      <c r="V13" s="70"/>
      <c r="W13" s="70"/>
      <c r="X13" s="70"/>
      <c r="Y13" s="70"/>
      <c r="Z13" s="70"/>
      <c r="AA13" s="70"/>
    </row>
    <row r="14" spans="1:27" collapsed="1" x14ac:dyDescent="0.25">
      <c r="A14" s="323" t="s">
        <v>643</v>
      </c>
      <c r="B14" s="323"/>
      <c r="C14" s="323"/>
      <c r="D14" s="323"/>
      <c r="E14" s="4"/>
      <c r="F14" s="4"/>
      <c r="G14" s="70"/>
      <c r="H14" s="70"/>
      <c r="I14" s="70"/>
    </row>
    <row r="15" spans="1:27" hidden="1" outlineLevel="1" x14ac:dyDescent="0.25">
      <c r="A15" s="19" t="s">
        <v>644</v>
      </c>
      <c r="B15" s="7">
        <f>SUM(B16:B17)</f>
        <v>2</v>
      </c>
      <c r="C15" s="7">
        <f>SUM(C16:C17)</f>
        <v>0</v>
      </c>
      <c r="D15" s="7">
        <f>SUM(D16:D17)</f>
        <v>0</v>
      </c>
      <c r="E15" s="7">
        <v>0</v>
      </c>
      <c r="F15" s="7">
        <v>1</v>
      </c>
      <c r="G15" s="70"/>
      <c r="H15" s="70"/>
      <c r="I15" s="70"/>
    </row>
    <row r="16" spans="1:27" hidden="1" outlineLevel="2" x14ac:dyDescent="0.25">
      <c r="A16" s="2" t="s">
        <v>266</v>
      </c>
      <c r="B16" s="101">
        <v>0</v>
      </c>
      <c r="C16" s="101">
        <v>0</v>
      </c>
      <c r="D16" s="101">
        <v>0</v>
      </c>
      <c r="E16" s="101">
        <v>0</v>
      </c>
      <c r="F16" s="101">
        <v>0</v>
      </c>
      <c r="G16" s="70"/>
      <c r="H16" s="70"/>
      <c r="I16" s="70"/>
    </row>
    <row r="17" spans="1:27" hidden="1" outlineLevel="2" x14ac:dyDescent="0.25">
      <c r="A17" s="2" t="s">
        <v>267</v>
      </c>
      <c r="B17" s="101">
        <v>2</v>
      </c>
      <c r="C17" s="101">
        <v>0</v>
      </c>
      <c r="D17" s="101">
        <v>0</v>
      </c>
      <c r="E17" s="101">
        <v>0</v>
      </c>
      <c r="F17" s="101">
        <v>1</v>
      </c>
      <c r="G17" s="70"/>
      <c r="H17" s="70"/>
      <c r="I17" s="70"/>
    </row>
    <row r="18" spans="1:27" hidden="1" outlineLevel="1" x14ac:dyDescent="0.25">
      <c r="A18" s="19" t="s">
        <v>645</v>
      </c>
      <c r="B18" s="10">
        <f>SUM(B19:B20)</f>
        <v>33</v>
      </c>
      <c r="C18" s="10">
        <f>SUM(C19:C20)</f>
        <v>28</v>
      </c>
      <c r="D18" s="10">
        <f>SUM(D19:D20)</f>
        <v>35</v>
      </c>
      <c r="E18" s="10">
        <v>23</v>
      </c>
      <c r="F18" s="10">
        <v>24</v>
      </c>
      <c r="G18" s="70"/>
      <c r="H18" s="70"/>
      <c r="I18" s="70"/>
    </row>
    <row r="19" spans="1:27" hidden="1" outlineLevel="2" x14ac:dyDescent="0.25">
      <c r="A19" s="2" t="s">
        <v>266</v>
      </c>
      <c r="B19" s="8">
        <v>0</v>
      </c>
      <c r="C19" s="8">
        <v>0</v>
      </c>
      <c r="D19" s="8">
        <v>1</v>
      </c>
      <c r="E19" s="8">
        <v>1</v>
      </c>
      <c r="F19" s="8">
        <v>1</v>
      </c>
      <c r="G19" s="70"/>
      <c r="H19" s="70"/>
      <c r="I19" s="70"/>
    </row>
    <row r="20" spans="1:27" hidden="1" outlineLevel="2" x14ac:dyDescent="0.25">
      <c r="A20" s="2" t="s">
        <v>267</v>
      </c>
      <c r="B20" s="8">
        <v>33</v>
      </c>
      <c r="C20" s="8">
        <v>28</v>
      </c>
      <c r="D20" s="8">
        <v>34</v>
      </c>
      <c r="E20" s="8">
        <v>22</v>
      </c>
      <c r="F20" s="8">
        <v>23</v>
      </c>
      <c r="G20" s="70"/>
      <c r="H20" s="70"/>
      <c r="I20" s="70"/>
    </row>
    <row r="21" spans="1:27" hidden="1" outlineLevel="1" x14ac:dyDescent="0.25">
      <c r="A21" s="23" t="s">
        <v>92</v>
      </c>
      <c r="B21" s="30">
        <f>SUM(B15,B18)</f>
        <v>35</v>
      </c>
      <c r="C21" s="30">
        <f>SUM(C15,C18)</f>
        <v>28</v>
      </c>
      <c r="D21" s="30">
        <f>SUM(D15,D18)</f>
        <v>35</v>
      </c>
      <c r="E21" s="30">
        <v>23</v>
      </c>
      <c r="F21" s="30">
        <v>25</v>
      </c>
      <c r="G21" s="70"/>
      <c r="H21" s="70"/>
      <c r="I21" s="70"/>
    </row>
    <row r="22" spans="1:27" s="68" customFormat="1" x14ac:dyDescent="0.25">
      <c r="A22" s="39"/>
      <c r="J22" s="70"/>
      <c r="K22" s="70"/>
      <c r="L22" s="70"/>
      <c r="M22" s="70"/>
      <c r="N22" s="70"/>
      <c r="O22" s="70"/>
      <c r="P22" s="70"/>
      <c r="Q22" s="70"/>
      <c r="R22" s="70"/>
      <c r="S22" s="70"/>
      <c r="T22" s="70"/>
      <c r="U22" s="70"/>
      <c r="V22" s="70"/>
      <c r="W22" s="70"/>
      <c r="X22" s="70"/>
      <c r="Y22" s="70"/>
      <c r="Z22" s="70"/>
      <c r="AA22" s="70"/>
    </row>
    <row r="23" spans="1:27" collapsed="1" x14ac:dyDescent="0.25">
      <c r="A23" s="323" t="s">
        <v>646</v>
      </c>
      <c r="B23" s="323"/>
      <c r="C23" s="323"/>
      <c r="D23" s="323"/>
      <c r="E23" s="4"/>
      <c r="F23" s="4"/>
      <c r="G23" s="70"/>
      <c r="H23" s="70"/>
      <c r="I23" s="70"/>
    </row>
    <row r="24" spans="1:27" hidden="1" outlineLevel="1" x14ac:dyDescent="0.25">
      <c r="A24" s="23" t="s">
        <v>261</v>
      </c>
      <c r="B24" s="100"/>
      <c r="C24" s="100"/>
      <c r="D24" s="100"/>
      <c r="E24" s="100"/>
      <c r="F24" s="100"/>
      <c r="G24" s="70"/>
      <c r="H24" s="70"/>
      <c r="I24" s="70"/>
    </row>
    <row r="25" spans="1:27" hidden="1" outlineLevel="1" x14ac:dyDescent="0.25">
      <c r="A25" s="2" t="s">
        <v>266</v>
      </c>
      <c r="B25" s="102">
        <v>2.25</v>
      </c>
      <c r="C25" s="102">
        <v>2</v>
      </c>
      <c r="D25" s="102">
        <v>3.9</v>
      </c>
      <c r="E25" s="102">
        <v>2.56</v>
      </c>
      <c r="F25" s="102">
        <v>2.41</v>
      </c>
      <c r="G25" s="70"/>
      <c r="H25" s="70"/>
      <c r="I25" s="70"/>
    </row>
    <row r="26" spans="1:27" hidden="1" outlineLevel="1" x14ac:dyDescent="0.25">
      <c r="A26" s="2" t="s">
        <v>267</v>
      </c>
      <c r="B26" s="102">
        <v>1.75</v>
      </c>
      <c r="C26" s="102">
        <v>1.6</v>
      </c>
      <c r="D26" s="102">
        <v>2.63</v>
      </c>
      <c r="E26" s="102">
        <v>2.96</v>
      </c>
      <c r="F26" s="102">
        <v>4.13</v>
      </c>
      <c r="G26" s="70"/>
      <c r="H26" s="70"/>
      <c r="I26" s="70"/>
    </row>
    <row r="27" spans="1:27" hidden="1" outlineLevel="1" x14ac:dyDescent="0.25">
      <c r="A27" s="23" t="s">
        <v>262</v>
      </c>
      <c r="B27" s="103"/>
      <c r="C27" s="103"/>
      <c r="D27" s="103"/>
      <c r="E27" s="103"/>
      <c r="F27" s="103"/>
      <c r="G27" s="70"/>
      <c r="H27" s="70"/>
      <c r="I27" s="70"/>
    </row>
    <row r="28" spans="1:27" hidden="1" outlineLevel="1" x14ac:dyDescent="0.25">
      <c r="A28" s="2" t="s">
        <v>266</v>
      </c>
      <c r="B28" s="57">
        <v>2.74</v>
      </c>
      <c r="C28" s="57">
        <v>2.23</v>
      </c>
      <c r="D28" s="57">
        <v>0.63</v>
      </c>
      <c r="E28" s="57">
        <v>3.49</v>
      </c>
      <c r="F28" s="57">
        <v>3.35</v>
      </c>
      <c r="G28" s="70"/>
      <c r="H28" s="70"/>
      <c r="I28" s="70"/>
    </row>
    <row r="29" spans="1:27" hidden="1" outlineLevel="1" x14ac:dyDescent="0.25">
      <c r="A29" s="2" t="s">
        <v>267</v>
      </c>
      <c r="B29" s="57">
        <v>1.1200000000000001</v>
      </c>
      <c r="C29" s="57">
        <v>0.66</v>
      </c>
      <c r="D29" s="57">
        <v>1.98</v>
      </c>
      <c r="E29" s="57">
        <v>3.07</v>
      </c>
      <c r="F29" s="57">
        <v>3.11</v>
      </c>
      <c r="G29" s="70"/>
      <c r="H29" s="70"/>
      <c r="I29" s="70"/>
    </row>
    <row r="30" spans="1:27" s="68" customFormat="1" x14ac:dyDescent="0.25">
      <c r="A30" s="39"/>
      <c r="J30" s="70"/>
      <c r="K30" s="70"/>
      <c r="L30" s="70"/>
      <c r="M30" s="70"/>
      <c r="N30" s="70"/>
      <c r="O30" s="70"/>
      <c r="P30" s="70"/>
      <c r="Q30" s="70"/>
      <c r="R30" s="70"/>
      <c r="S30" s="70"/>
      <c r="T30" s="70"/>
      <c r="U30" s="70"/>
      <c r="V30" s="70"/>
      <c r="W30" s="70"/>
      <c r="X30" s="70"/>
      <c r="Y30" s="70"/>
      <c r="Z30" s="70"/>
      <c r="AA30" s="70"/>
    </row>
    <row r="31" spans="1:27" s="68" customFormat="1" collapsed="1" x14ac:dyDescent="0.25">
      <c r="A31" s="323" t="s">
        <v>647</v>
      </c>
      <c r="B31" s="323"/>
      <c r="C31" s="323"/>
      <c r="D31" s="323"/>
      <c r="E31" s="4"/>
      <c r="F31" s="4"/>
      <c r="J31" s="70"/>
      <c r="K31" s="70"/>
      <c r="L31" s="70"/>
      <c r="M31" s="70"/>
      <c r="N31" s="70"/>
      <c r="O31" s="70"/>
      <c r="P31" s="70"/>
      <c r="Q31" s="70"/>
      <c r="R31" s="70"/>
      <c r="S31" s="70"/>
      <c r="T31" s="70"/>
      <c r="U31" s="70"/>
      <c r="V31" s="70"/>
      <c r="W31" s="70"/>
      <c r="X31" s="70"/>
      <c r="Y31" s="70"/>
      <c r="Z31" s="70"/>
      <c r="AA31" s="70"/>
    </row>
    <row r="32" spans="1:27" s="68" customFormat="1" hidden="1" outlineLevel="1" x14ac:dyDescent="0.25">
      <c r="A32" s="2" t="s">
        <v>648</v>
      </c>
      <c r="B32" s="8">
        <v>20</v>
      </c>
      <c r="C32" s="8">
        <v>17</v>
      </c>
      <c r="D32" s="8">
        <v>10</v>
      </c>
      <c r="E32" s="8">
        <v>7</v>
      </c>
      <c r="F32" s="8">
        <v>17</v>
      </c>
      <c r="J32" s="70"/>
      <c r="K32" s="70"/>
      <c r="L32" s="70"/>
      <c r="M32" s="70"/>
      <c r="N32" s="70"/>
      <c r="O32" s="70"/>
      <c r="P32" s="70"/>
      <c r="Q32" s="70"/>
      <c r="R32" s="70"/>
      <c r="S32" s="70"/>
      <c r="T32" s="70"/>
      <c r="U32" s="70"/>
      <c r="V32" s="70"/>
      <c r="W32" s="70"/>
      <c r="X32" s="70"/>
      <c r="Y32" s="70"/>
      <c r="Z32" s="70"/>
      <c r="AA32" s="70"/>
    </row>
    <row r="33" spans="1:27" s="68" customFormat="1" hidden="1" outlineLevel="1" x14ac:dyDescent="0.25">
      <c r="A33" s="19" t="s">
        <v>649</v>
      </c>
      <c r="B33" s="7">
        <v>8</v>
      </c>
      <c r="C33" s="7">
        <v>7</v>
      </c>
      <c r="D33" s="7">
        <v>8</v>
      </c>
      <c r="E33" s="7">
        <v>5</v>
      </c>
      <c r="F33" s="7">
        <v>6</v>
      </c>
      <c r="J33" s="70"/>
      <c r="K33" s="70"/>
      <c r="L33" s="70"/>
      <c r="M33" s="70"/>
      <c r="N33" s="70"/>
      <c r="O33" s="70"/>
      <c r="P33" s="70"/>
      <c r="Q33" s="70"/>
      <c r="R33" s="70"/>
      <c r="S33" s="70"/>
      <c r="T33" s="70"/>
      <c r="U33" s="70"/>
      <c r="V33" s="70"/>
      <c r="W33" s="70"/>
      <c r="X33" s="70"/>
      <c r="Y33" s="70"/>
      <c r="Z33" s="70"/>
      <c r="AA33" s="70"/>
    </row>
    <row r="34" spans="1:27" s="68" customFormat="1" ht="30" hidden="1" outlineLevel="1" x14ac:dyDescent="0.25">
      <c r="A34" s="2" t="s">
        <v>650</v>
      </c>
      <c r="B34" s="8">
        <v>397</v>
      </c>
      <c r="C34" s="8">
        <v>379</v>
      </c>
      <c r="D34" s="8">
        <v>405</v>
      </c>
      <c r="E34" s="8">
        <v>356</v>
      </c>
      <c r="F34" s="8">
        <v>338</v>
      </c>
      <c r="J34" s="70"/>
      <c r="K34" s="70"/>
      <c r="L34" s="70"/>
      <c r="M34" s="70"/>
      <c r="N34" s="70"/>
      <c r="O34" s="70"/>
      <c r="P34" s="70"/>
      <c r="Q34" s="70"/>
      <c r="R34" s="70"/>
      <c r="S34" s="70"/>
      <c r="T34" s="70"/>
      <c r="U34" s="70"/>
      <c r="V34" s="70"/>
      <c r="W34" s="70"/>
      <c r="X34" s="70"/>
      <c r="Y34" s="70"/>
      <c r="Z34" s="70"/>
      <c r="AA34" s="70"/>
    </row>
    <row r="35" spans="1:27" s="68" customFormat="1" x14ac:dyDescent="0.25">
      <c r="A35" s="39"/>
      <c r="J35" s="70"/>
      <c r="K35" s="70"/>
      <c r="L35" s="70"/>
      <c r="M35" s="70"/>
      <c r="N35" s="70"/>
      <c r="O35" s="70"/>
      <c r="P35" s="70"/>
      <c r="Q35" s="70"/>
      <c r="R35" s="70"/>
      <c r="S35" s="70"/>
      <c r="T35" s="70"/>
      <c r="U35" s="70"/>
      <c r="V35" s="70"/>
      <c r="W35" s="70"/>
      <c r="X35" s="70"/>
      <c r="Y35" s="70"/>
      <c r="Z35" s="70"/>
      <c r="AA35" s="70"/>
    </row>
    <row r="36" spans="1:27" collapsed="1" x14ac:dyDescent="0.25">
      <c r="A36" s="323" t="s">
        <v>651</v>
      </c>
      <c r="B36" s="323"/>
      <c r="C36" s="323"/>
      <c r="D36" s="323"/>
      <c r="E36" s="4"/>
      <c r="F36" s="4"/>
      <c r="G36" s="70"/>
      <c r="H36" s="70"/>
      <c r="I36" s="70"/>
    </row>
    <row r="37" spans="1:27" hidden="1" outlineLevel="1" x14ac:dyDescent="0.25">
      <c r="A37" s="104" t="s">
        <v>261</v>
      </c>
      <c r="B37" s="105"/>
      <c r="C37" s="105"/>
      <c r="D37" s="105"/>
      <c r="E37" s="105"/>
      <c r="F37" s="105"/>
      <c r="G37" s="70"/>
      <c r="H37" s="70"/>
      <c r="I37" s="70"/>
    </row>
    <row r="38" spans="1:27" hidden="1" outlineLevel="1" x14ac:dyDescent="0.25">
      <c r="A38" s="302" t="s">
        <v>652</v>
      </c>
      <c r="B38" s="83">
        <f>SUM(B39:B40)</f>
        <v>13</v>
      </c>
      <c r="C38" s="83">
        <f>SUM(C39:C40)</f>
        <v>23</v>
      </c>
      <c r="D38" s="83">
        <f>SUM(D39:D40)</f>
        <v>47</v>
      </c>
      <c r="E38" s="83">
        <v>32</v>
      </c>
      <c r="F38" s="83">
        <v>52</v>
      </c>
      <c r="G38" s="70"/>
      <c r="H38" s="70"/>
      <c r="I38" s="70"/>
    </row>
    <row r="39" spans="1:27" hidden="1" outlineLevel="2" x14ac:dyDescent="0.25">
      <c r="A39" s="106" t="s">
        <v>266</v>
      </c>
      <c r="B39" s="78">
        <v>1</v>
      </c>
      <c r="C39" s="78">
        <v>2</v>
      </c>
      <c r="D39" s="78">
        <v>2</v>
      </c>
      <c r="E39" s="78">
        <v>2</v>
      </c>
      <c r="F39" s="78">
        <v>6</v>
      </c>
      <c r="G39" s="70"/>
      <c r="H39" s="70"/>
      <c r="I39" s="70"/>
    </row>
    <row r="40" spans="1:27" hidden="1" outlineLevel="2" x14ac:dyDescent="0.25">
      <c r="A40" s="106" t="s">
        <v>267</v>
      </c>
      <c r="B40" s="78">
        <v>12</v>
      </c>
      <c r="C40" s="78">
        <v>21</v>
      </c>
      <c r="D40" s="78">
        <v>45</v>
      </c>
      <c r="E40" s="78">
        <v>30</v>
      </c>
      <c r="F40" s="78">
        <v>46</v>
      </c>
      <c r="G40" s="70"/>
      <c r="H40" s="70"/>
      <c r="I40" s="70"/>
    </row>
    <row r="41" spans="1:27" hidden="1" outlineLevel="1" x14ac:dyDescent="0.25">
      <c r="A41" s="138" t="s">
        <v>653</v>
      </c>
      <c r="B41" s="72">
        <f>SUM(B42:B43)</f>
        <v>494</v>
      </c>
      <c r="C41" s="72">
        <f>SUM(C42:C43)</f>
        <v>376</v>
      </c>
      <c r="D41" s="75">
        <f>SUM(D42:D43)</f>
        <v>1198</v>
      </c>
      <c r="E41" s="75">
        <v>700</v>
      </c>
      <c r="F41" s="75">
        <v>923</v>
      </c>
      <c r="G41" s="70"/>
      <c r="H41" s="70"/>
      <c r="I41" s="70"/>
    </row>
    <row r="42" spans="1:27" hidden="1" outlineLevel="2" x14ac:dyDescent="0.25">
      <c r="A42" s="107" t="s">
        <v>266</v>
      </c>
      <c r="B42" s="68">
        <v>4</v>
      </c>
      <c r="C42" s="68">
        <v>19</v>
      </c>
      <c r="D42" s="68">
        <v>60</v>
      </c>
      <c r="E42" s="68">
        <v>17</v>
      </c>
      <c r="F42" s="68">
        <v>24</v>
      </c>
      <c r="G42" s="70"/>
      <c r="H42" s="70"/>
      <c r="I42" s="70"/>
    </row>
    <row r="43" spans="1:27" hidden="1" outlineLevel="2" x14ac:dyDescent="0.25">
      <c r="A43" s="107" t="s">
        <v>267</v>
      </c>
      <c r="B43" s="68">
        <v>490</v>
      </c>
      <c r="C43" s="68">
        <v>357</v>
      </c>
      <c r="D43" s="108">
        <v>1138</v>
      </c>
      <c r="E43" s="108">
        <v>683</v>
      </c>
      <c r="F43" s="108">
        <v>899</v>
      </c>
      <c r="G43" s="70"/>
      <c r="H43" s="70"/>
      <c r="I43" s="70"/>
    </row>
    <row r="44" spans="1:27" hidden="1" outlineLevel="1" x14ac:dyDescent="0.25">
      <c r="A44" s="302" t="s">
        <v>654</v>
      </c>
      <c r="B44" s="99">
        <f>SUM(B45:B46)</f>
        <v>6000</v>
      </c>
      <c r="C44" s="83">
        <f>SUM(C45:C46)</f>
        <v>0</v>
      </c>
      <c r="D44" s="83">
        <f>SUM(D45:D46)</f>
        <v>0</v>
      </c>
      <c r="E44" s="83">
        <v>0</v>
      </c>
      <c r="F44" s="83">
        <v>0</v>
      </c>
      <c r="G44" s="70"/>
      <c r="H44" s="70"/>
      <c r="I44" s="70"/>
    </row>
    <row r="45" spans="1:27" hidden="1" outlineLevel="2" x14ac:dyDescent="0.25">
      <c r="A45" s="106" t="s">
        <v>266</v>
      </c>
      <c r="B45" s="78">
        <v>0</v>
      </c>
      <c r="C45" s="78">
        <v>0</v>
      </c>
      <c r="D45" s="78">
        <v>0</v>
      </c>
      <c r="E45" s="78">
        <v>0</v>
      </c>
      <c r="F45" s="78">
        <v>0</v>
      </c>
      <c r="G45" s="70"/>
      <c r="H45" s="70"/>
      <c r="I45" s="70"/>
    </row>
    <row r="46" spans="1:27" hidden="1" outlineLevel="2" x14ac:dyDescent="0.25">
      <c r="A46" s="106" t="s">
        <v>267</v>
      </c>
      <c r="B46" s="109">
        <v>6000</v>
      </c>
      <c r="C46" s="78">
        <v>0</v>
      </c>
      <c r="D46" s="78">
        <v>0</v>
      </c>
      <c r="E46" s="78">
        <v>0</v>
      </c>
      <c r="F46" s="78">
        <v>0</v>
      </c>
      <c r="G46" s="70"/>
      <c r="H46" s="70"/>
      <c r="I46" s="70"/>
    </row>
    <row r="47" spans="1:27" hidden="1" outlineLevel="1" x14ac:dyDescent="0.25">
      <c r="A47" s="138" t="s">
        <v>655</v>
      </c>
      <c r="B47" s="72">
        <f>SUM(B48:B49)</f>
        <v>1</v>
      </c>
      <c r="C47" s="72">
        <f>SUM(C48:C49)</f>
        <v>0</v>
      </c>
      <c r="D47" s="72">
        <f>SUM(D48:D49)</f>
        <v>0</v>
      </c>
      <c r="E47" s="72">
        <v>0</v>
      </c>
      <c r="F47" s="72">
        <v>0</v>
      </c>
      <c r="G47" s="70"/>
      <c r="H47" s="70"/>
      <c r="I47" s="70"/>
    </row>
    <row r="48" spans="1:27" hidden="1" outlineLevel="2" x14ac:dyDescent="0.25">
      <c r="A48" s="107" t="s">
        <v>266</v>
      </c>
      <c r="B48" s="68">
        <v>0</v>
      </c>
      <c r="C48" s="68">
        <v>0</v>
      </c>
      <c r="D48" s="68">
        <v>0</v>
      </c>
      <c r="E48" s="68">
        <v>0</v>
      </c>
      <c r="F48" s="68">
        <v>0</v>
      </c>
      <c r="G48" s="70"/>
      <c r="H48" s="70"/>
      <c r="I48" s="70"/>
    </row>
    <row r="49" spans="1:6" s="70" customFormat="1" hidden="1" outlineLevel="2" x14ac:dyDescent="0.25">
      <c r="A49" s="107" t="s">
        <v>267</v>
      </c>
      <c r="B49" s="68">
        <v>1</v>
      </c>
      <c r="C49" s="68">
        <v>0</v>
      </c>
      <c r="D49" s="68">
        <v>0</v>
      </c>
      <c r="E49" s="68">
        <v>0</v>
      </c>
      <c r="F49" s="68">
        <v>0</v>
      </c>
    </row>
    <row r="50" spans="1:6" s="70" customFormat="1" hidden="1" outlineLevel="1" x14ac:dyDescent="0.25">
      <c r="A50" s="302" t="s">
        <v>656</v>
      </c>
      <c r="B50" s="83">
        <f>SUM(B51:B52)</f>
        <v>36</v>
      </c>
      <c r="C50" s="83">
        <f>SUM(C51:C52)</f>
        <v>49</v>
      </c>
      <c r="D50" s="83">
        <f>SUM(D51:D52)</f>
        <v>55</v>
      </c>
      <c r="E50" s="83">
        <v>41</v>
      </c>
      <c r="F50" s="83">
        <v>37</v>
      </c>
    </row>
    <row r="51" spans="1:6" s="70" customFormat="1" hidden="1" outlineLevel="2" x14ac:dyDescent="0.25">
      <c r="A51" s="106" t="s">
        <v>266</v>
      </c>
      <c r="B51" s="78">
        <v>15</v>
      </c>
      <c r="C51" s="78">
        <v>18</v>
      </c>
      <c r="D51" s="78">
        <v>16</v>
      </c>
      <c r="E51" s="78">
        <v>5</v>
      </c>
      <c r="F51" s="78">
        <v>3</v>
      </c>
    </row>
    <row r="52" spans="1:6" s="70" customFormat="1" hidden="1" outlineLevel="2" x14ac:dyDescent="0.25">
      <c r="A52" s="106" t="s">
        <v>267</v>
      </c>
      <c r="B52" s="78">
        <v>21</v>
      </c>
      <c r="C52" s="78">
        <v>31</v>
      </c>
      <c r="D52" s="78">
        <v>39</v>
      </c>
      <c r="E52" s="78">
        <v>36</v>
      </c>
      <c r="F52" s="78">
        <v>34</v>
      </c>
    </row>
    <row r="53" spans="1:6" s="70" customFormat="1" hidden="1" outlineLevel="1" x14ac:dyDescent="0.25">
      <c r="A53" s="138" t="s">
        <v>657</v>
      </c>
      <c r="B53" s="72">
        <f>SUM(B54:B55)</f>
        <v>0</v>
      </c>
      <c r="C53" s="72">
        <f>SUM(C54:C55)</f>
        <v>0</v>
      </c>
      <c r="D53" s="72">
        <f>SUM(D54:D55)</f>
        <v>0</v>
      </c>
      <c r="E53" s="72">
        <v>0</v>
      </c>
      <c r="F53" s="72">
        <v>0</v>
      </c>
    </row>
    <row r="54" spans="1:6" s="70" customFormat="1" hidden="1" outlineLevel="2" x14ac:dyDescent="0.25">
      <c r="A54" s="107" t="s">
        <v>266</v>
      </c>
      <c r="B54" s="68">
        <v>0</v>
      </c>
      <c r="C54" s="68">
        <v>0</v>
      </c>
      <c r="D54" s="68">
        <v>0</v>
      </c>
      <c r="E54" s="68">
        <v>0</v>
      </c>
      <c r="F54" s="68">
        <v>0</v>
      </c>
    </row>
    <row r="55" spans="1:6" s="70" customFormat="1" hidden="1" outlineLevel="2" x14ac:dyDescent="0.25">
      <c r="A55" s="107" t="s">
        <v>267</v>
      </c>
      <c r="B55" s="68">
        <v>0</v>
      </c>
      <c r="C55" s="68">
        <v>0</v>
      </c>
      <c r="D55" s="68">
        <v>0</v>
      </c>
      <c r="E55" s="68">
        <v>0</v>
      </c>
      <c r="F55" s="68">
        <v>0</v>
      </c>
    </row>
    <row r="56" spans="1:6" s="70" customFormat="1" hidden="1" outlineLevel="1" x14ac:dyDescent="0.25">
      <c r="A56" s="104" t="s">
        <v>262</v>
      </c>
      <c r="B56" s="105"/>
      <c r="C56" s="105"/>
      <c r="D56" s="105"/>
      <c r="E56" s="105"/>
      <c r="F56" s="105"/>
    </row>
    <row r="57" spans="1:6" s="70" customFormat="1" hidden="1" outlineLevel="1" x14ac:dyDescent="0.25">
      <c r="A57" s="302" t="s">
        <v>652</v>
      </c>
      <c r="B57" s="83">
        <f>SUM(B58:B59)</f>
        <v>0</v>
      </c>
      <c r="C57" s="83">
        <f>SUM(C58:C59)</f>
        <v>3</v>
      </c>
      <c r="D57" s="83">
        <f>SUM(D58:D59)</f>
        <v>11</v>
      </c>
      <c r="E57" s="83">
        <v>7</v>
      </c>
      <c r="F57" s="83">
        <v>5</v>
      </c>
    </row>
    <row r="58" spans="1:6" s="70" customFormat="1" hidden="1" outlineLevel="2" x14ac:dyDescent="0.25">
      <c r="A58" s="106" t="s">
        <v>266</v>
      </c>
      <c r="B58" s="78">
        <v>0</v>
      </c>
      <c r="C58" s="78">
        <v>0</v>
      </c>
      <c r="D58" s="78">
        <v>1</v>
      </c>
      <c r="E58" s="78">
        <v>1</v>
      </c>
      <c r="F58" s="78">
        <v>0</v>
      </c>
    </row>
    <row r="59" spans="1:6" s="70" customFormat="1" hidden="1" outlineLevel="2" x14ac:dyDescent="0.25">
      <c r="A59" s="106" t="s">
        <v>267</v>
      </c>
      <c r="B59" s="78">
        <v>0</v>
      </c>
      <c r="C59" s="78">
        <v>3</v>
      </c>
      <c r="D59" s="78">
        <v>10</v>
      </c>
      <c r="E59" s="78">
        <v>6</v>
      </c>
      <c r="F59" s="78">
        <v>5</v>
      </c>
    </row>
    <row r="60" spans="1:6" s="70" customFormat="1" hidden="1" outlineLevel="1" x14ac:dyDescent="0.25">
      <c r="A60" s="138" t="s">
        <v>653</v>
      </c>
      <c r="B60" s="72">
        <f>SUM(B61:B62)</f>
        <v>0</v>
      </c>
      <c r="C60" s="72">
        <f>SUM(C61:C62)</f>
        <v>71</v>
      </c>
      <c r="D60" s="72">
        <f>SUM(D61:D62)</f>
        <v>753</v>
      </c>
      <c r="E60" s="72">
        <v>231</v>
      </c>
      <c r="F60" s="72">
        <v>51</v>
      </c>
    </row>
    <row r="61" spans="1:6" s="70" customFormat="1" hidden="1" outlineLevel="2" x14ac:dyDescent="0.25">
      <c r="A61" s="107" t="s">
        <v>266</v>
      </c>
      <c r="B61" s="68">
        <v>0</v>
      </c>
      <c r="C61" s="68">
        <v>0</v>
      </c>
      <c r="D61" s="68">
        <v>32</v>
      </c>
      <c r="E61" s="68">
        <v>136</v>
      </c>
      <c r="F61" s="68">
        <v>0</v>
      </c>
    </row>
    <row r="62" spans="1:6" s="70" customFormat="1" hidden="1" outlineLevel="2" x14ac:dyDescent="0.25">
      <c r="A62" s="107" t="s">
        <v>267</v>
      </c>
      <c r="B62" s="68">
        <v>0</v>
      </c>
      <c r="C62" s="68">
        <v>71</v>
      </c>
      <c r="D62" s="68">
        <v>721</v>
      </c>
      <c r="E62" s="68">
        <v>95</v>
      </c>
      <c r="F62" s="68">
        <v>51</v>
      </c>
    </row>
    <row r="63" spans="1:6" s="73" customFormat="1" hidden="1" outlineLevel="1" x14ac:dyDescent="0.25">
      <c r="A63" s="302" t="s">
        <v>654</v>
      </c>
      <c r="B63" s="83">
        <f>SUM(B64:B65)</f>
        <v>0</v>
      </c>
      <c r="C63" s="83">
        <f>SUM(C64:C65)</f>
        <v>0</v>
      </c>
      <c r="D63" s="83">
        <f>SUM(D64:D65)</f>
        <v>0</v>
      </c>
      <c r="E63" s="83">
        <v>0</v>
      </c>
      <c r="F63" s="83">
        <v>0</v>
      </c>
    </row>
    <row r="64" spans="1:6" s="70" customFormat="1" hidden="1" outlineLevel="2" x14ac:dyDescent="0.25">
      <c r="A64" s="106" t="s">
        <v>266</v>
      </c>
      <c r="B64" s="78">
        <v>0</v>
      </c>
      <c r="C64" s="78">
        <v>0</v>
      </c>
      <c r="D64" s="78">
        <v>0</v>
      </c>
      <c r="E64" s="78">
        <v>0</v>
      </c>
      <c r="F64" s="78">
        <v>0</v>
      </c>
    </row>
    <row r="65" spans="1:27" hidden="1" outlineLevel="2" x14ac:dyDescent="0.25">
      <c r="A65" s="106" t="s">
        <v>267</v>
      </c>
      <c r="B65" s="78">
        <v>0</v>
      </c>
      <c r="C65" s="78">
        <v>0</v>
      </c>
      <c r="D65" s="78">
        <v>0</v>
      </c>
      <c r="E65" s="78">
        <v>0</v>
      </c>
      <c r="F65" s="78">
        <v>0</v>
      </c>
      <c r="G65" s="70"/>
      <c r="H65" s="70"/>
      <c r="I65" s="70"/>
    </row>
    <row r="66" spans="1:27" s="73" customFormat="1" ht="14.25" hidden="1" customHeight="1" outlineLevel="1" x14ac:dyDescent="0.25">
      <c r="A66" s="138" t="s">
        <v>655</v>
      </c>
      <c r="B66" s="72">
        <f>SUM(B67:B68)</f>
        <v>0</v>
      </c>
      <c r="C66" s="72">
        <f>SUM(C67:C68)</f>
        <v>0</v>
      </c>
      <c r="D66" s="72">
        <f>SUM(D67:D68)</f>
        <v>0</v>
      </c>
      <c r="E66" s="72">
        <v>0</v>
      </c>
      <c r="F66" s="72">
        <v>0</v>
      </c>
    </row>
    <row r="67" spans="1:27" hidden="1" outlineLevel="2" x14ac:dyDescent="0.25">
      <c r="A67" s="107" t="s">
        <v>266</v>
      </c>
      <c r="B67" s="68">
        <v>0</v>
      </c>
      <c r="C67" s="68">
        <v>0</v>
      </c>
      <c r="D67" s="68">
        <v>0</v>
      </c>
      <c r="E67" s="68">
        <v>0</v>
      </c>
      <c r="F67" s="68">
        <v>0</v>
      </c>
      <c r="G67" s="70"/>
      <c r="H67" s="70"/>
      <c r="I67" s="70"/>
    </row>
    <row r="68" spans="1:27" hidden="1" outlineLevel="2" x14ac:dyDescent="0.25">
      <c r="A68" s="107" t="s">
        <v>267</v>
      </c>
      <c r="B68" s="68">
        <v>0</v>
      </c>
      <c r="C68" s="68">
        <v>0</v>
      </c>
      <c r="D68" s="68">
        <v>0</v>
      </c>
      <c r="E68" s="68">
        <v>0</v>
      </c>
      <c r="F68" s="68">
        <v>0</v>
      </c>
      <c r="G68" s="70"/>
      <c r="H68" s="70"/>
      <c r="I68" s="70"/>
    </row>
    <row r="69" spans="1:27" s="73" customFormat="1" hidden="1" outlineLevel="1" x14ac:dyDescent="0.25">
      <c r="A69" s="302" t="s">
        <v>656</v>
      </c>
      <c r="B69" s="83">
        <f>SUM(B70:B71)</f>
        <v>0</v>
      </c>
      <c r="C69" s="83">
        <f>SUM(C70:C71)</f>
        <v>4</v>
      </c>
      <c r="D69" s="83">
        <f>SUM(D70:D71)</f>
        <v>4</v>
      </c>
      <c r="E69" s="83">
        <v>0</v>
      </c>
      <c r="F69" s="83">
        <v>0</v>
      </c>
    </row>
    <row r="70" spans="1:27" hidden="1" outlineLevel="2" x14ac:dyDescent="0.25">
      <c r="A70" s="106" t="s">
        <v>266</v>
      </c>
      <c r="B70" s="78">
        <v>0</v>
      </c>
      <c r="C70" s="78">
        <v>0</v>
      </c>
      <c r="D70" s="78">
        <v>1</v>
      </c>
      <c r="E70" s="78">
        <v>0</v>
      </c>
      <c r="F70" s="78">
        <v>0</v>
      </c>
      <c r="G70" s="70"/>
      <c r="H70" s="70"/>
      <c r="I70" s="70"/>
    </row>
    <row r="71" spans="1:27" hidden="1" outlineLevel="2" x14ac:dyDescent="0.25">
      <c r="A71" s="106" t="s">
        <v>267</v>
      </c>
      <c r="B71" s="78">
        <v>0</v>
      </c>
      <c r="C71" s="78">
        <v>4</v>
      </c>
      <c r="D71" s="78">
        <v>3</v>
      </c>
      <c r="E71" s="78">
        <v>0</v>
      </c>
      <c r="F71" s="78">
        <v>0</v>
      </c>
      <c r="G71" s="70"/>
      <c r="H71" s="70"/>
      <c r="I71" s="70"/>
    </row>
    <row r="72" spans="1:27" s="73" customFormat="1" hidden="1" outlineLevel="1" collapsed="1" x14ac:dyDescent="0.25">
      <c r="A72" s="138" t="s">
        <v>657</v>
      </c>
      <c r="B72" s="72">
        <f>SUM(B73:B74)</f>
        <v>0</v>
      </c>
      <c r="C72" s="72">
        <f>SUM(C73:C74)</f>
        <v>1</v>
      </c>
      <c r="D72" s="72">
        <f>SUM(D73:D74)</f>
        <v>0</v>
      </c>
      <c r="E72" s="72">
        <v>0</v>
      </c>
      <c r="F72" s="72">
        <v>0</v>
      </c>
    </row>
    <row r="73" spans="1:27" hidden="1" outlineLevel="1" x14ac:dyDescent="0.25">
      <c r="A73" s="107" t="s">
        <v>266</v>
      </c>
      <c r="B73" s="68">
        <v>0</v>
      </c>
      <c r="C73" s="68">
        <v>0</v>
      </c>
      <c r="D73" s="68">
        <v>0</v>
      </c>
      <c r="E73" s="68">
        <v>0</v>
      </c>
      <c r="F73" s="68">
        <v>0</v>
      </c>
      <c r="G73" s="70"/>
      <c r="H73" s="70"/>
      <c r="I73" s="70"/>
    </row>
    <row r="74" spans="1:27" hidden="1" outlineLevel="1" x14ac:dyDescent="0.25">
      <c r="A74" s="107" t="s">
        <v>267</v>
      </c>
      <c r="B74" s="68">
        <v>0</v>
      </c>
      <c r="C74" s="68">
        <v>1</v>
      </c>
      <c r="D74" s="68">
        <v>0</v>
      </c>
      <c r="E74" s="68">
        <v>0</v>
      </c>
      <c r="F74" s="68">
        <v>0</v>
      </c>
      <c r="G74" s="70"/>
      <c r="H74" s="70"/>
      <c r="I74" s="70"/>
    </row>
    <row r="75" spans="1:27" s="68" customFormat="1" x14ac:dyDescent="0.25">
      <c r="A75" s="76"/>
      <c r="J75" s="70"/>
      <c r="K75" s="70"/>
      <c r="L75" s="70"/>
      <c r="M75" s="70"/>
      <c r="N75" s="70"/>
      <c r="O75" s="70"/>
      <c r="P75" s="70"/>
      <c r="Q75" s="70"/>
      <c r="R75" s="70"/>
      <c r="S75" s="70"/>
      <c r="T75" s="70"/>
      <c r="U75" s="70"/>
      <c r="V75" s="70"/>
      <c r="W75" s="70"/>
      <c r="X75" s="70"/>
      <c r="Y75" s="70"/>
      <c r="Z75" s="70"/>
      <c r="AA75" s="70"/>
    </row>
    <row r="76" spans="1:27" collapsed="1" x14ac:dyDescent="0.25">
      <c r="A76" s="323" t="s">
        <v>658</v>
      </c>
      <c r="B76" s="323"/>
      <c r="C76" s="323"/>
      <c r="D76" s="323"/>
      <c r="E76" s="4"/>
      <c r="F76" s="4"/>
      <c r="G76" s="70"/>
      <c r="H76" s="70"/>
      <c r="I76" s="70"/>
    </row>
    <row r="77" spans="1:27" hidden="1" outlineLevel="1" x14ac:dyDescent="0.25">
      <c r="A77" s="19" t="s">
        <v>659</v>
      </c>
      <c r="B77" s="90">
        <f>SUM(B78:B79)</f>
        <v>4064</v>
      </c>
      <c r="C77" s="90">
        <f>SUM(C78:C79)</f>
        <v>4712</v>
      </c>
      <c r="D77" s="90">
        <f>SUM(D78:D79)</f>
        <v>5186</v>
      </c>
      <c r="E77" s="90">
        <f>SUM(E78:E79)</f>
        <v>5531</v>
      </c>
      <c r="F77" s="301">
        <v>5068</v>
      </c>
      <c r="G77" s="70"/>
      <c r="H77" s="70"/>
      <c r="I77" s="70"/>
    </row>
    <row r="78" spans="1:27" hidden="1" outlineLevel="2" x14ac:dyDescent="0.25">
      <c r="A78" s="71" t="s">
        <v>266</v>
      </c>
      <c r="B78" s="91">
        <v>1000</v>
      </c>
      <c r="C78" s="91">
        <v>1057</v>
      </c>
      <c r="D78" s="91">
        <v>1103</v>
      </c>
      <c r="E78" s="91">
        <v>1010</v>
      </c>
      <c r="F78" s="286">
        <v>984</v>
      </c>
      <c r="G78" s="70"/>
      <c r="H78" s="70"/>
      <c r="I78" s="70"/>
    </row>
    <row r="79" spans="1:27" hidden="1" outlineLevel="2" x14ac:dyDescent="0.25">
      <c r="A79" s="71" t="s">
        <v>267</v>
      </c>
      <c r="B79" s="91">
        <v>3064</v>
      </c>
      <c r="C79" s="91">
        <v>3655</v>
      </c>
      <c r="D79" s="91">
        <v>4083</v>
      </c>
      <c r="E79" s="91">
        <v>4521</v>
      </c>
      <c r="F79" s="286">
        <v>4084</v>
      </c>
      <c r="G79" s="70"/>
      <c r="H79" s="70"/>
      <c r="I79" s="70"/>
      <c r="J79" s="2"/>
    </row>
    <row r="80" spans="1:27" hidden="1" outlineLevel="1" x14ac:dyDescent="0.25">
      <c r="A80" s="19" t="s">
        <v>660</v>
      </c>
      <c r="B80" s="90">
        <f>SUM(B81:B82)</f>
        <v>163</v>
      </c>
      <c r="C80" s="90">
        <f>SUM(C81:C82)</f>
        <v>167</v>
      </c>
      <c r="D80" s="90">
        <f>SUM(D81:D82)</f>
        <v>174</v>
      </c>
      <c r="E80" s="90">
        <f>SUM(E81:E82)</f>
        <v>263</v>
      </c>
      <c r="F80" s="287">
        <v>247</v>
      </c>
      <c r="G80" s="70"/>
      <c r="H80" s="70"/>
      <c r="I80" s="2"/>
      <c r="J80" s="2"/>
    </row>
    <row r="81" spans="1:27" hidden="1" outlineLevel="2" x14ac:dyDescent="0.25">
      <c r="A81" s="71" t="s">
        <v>266</v>
      </c>
      <c r="B81" s="46">
        <v>55</v>
      </c>
      <c r="C81" s="46">
        <v>30</v>
      </c>
      <c r="D81" s="46">
        <v>46</v>
      </c>
      <c r="E81" s="46">
        <v>51</v>
      </c>
      <c r="F81" s="288">
        <v>50</v>
      </c>
      <c r="G81" s="70"/>
      <c r="H81" s="70"/>
      <c r="I81" s="2"/>
      <c r="J81" s="2"/>
    </row>
    <row r="82" spans="1:27" hidden="1" outlineLevel="2" x14ac:dyDescent="0.25">
      <c r="A82" s="71" t="s">
        <v>267</v>
      </c>
      <c r="B82" s="46">
        <v>108</v>
      </c>
      <c r="C82" s="46">
        <v>137</v>
      </c>
      <c r="D82" s="46">
        <v>128</v>
      </c>
      <c r="E82" s="46">
        <v>212</v>
      </c>
      <c r="F82" s="288">
        <v>197</v>
      </c>
      <c r="G82" s="70"/>
      <c r="H82" s="70"/>
      <c r="I82" s="2"/>
      <c r="J82" s="2"/>
    </row>
    <row r="83" spans="1:27" hidden="1" outlineLevel="1" x14ac:dyDescent="0.25">
      <c r="A83" s="19" t="s">
        <v>661</v>
      </c>
      <c r="B83" s="90">
        <f>SUM(B84:B85)</f>
        <v>163</v>
      </c>
      <c r="C83" s="90">
        <f>SUM(C84:C85)</f>
        <v>167</v>
      </c>
      <c r="D83" s="90">
        <f>SUM(D84:D85)</f>
        <v>173</v>
      </c>
      <c r="E83" s="90">
        <f>SUM(E84:E85)</f>
        <v>261</v>
      </c>
      <c r="F83" s="287">
        <v>221</v>
      </c>
      <c r="G83" s="70"/>
      <c r="H83" s="70"/>
      <c r="I83" s="2"/>
      <c r="J83" s="2"/>
    </row>
    <row r="84" spans="1:27" hidden="1" outlineLevel="2" x14ac:dyDescent="0.25">
      <c r="A84" s="71" t="s">
        <v>266</v>
      </c>
      <c r="B84" s="46">
        <v>55</v>
      </c>
      <c r="C84" s="46">
        <v>30</v>
      </c>
      <c r="D84" s="46">
        <v>45</v>
      </c>
      <c r="E84" s="46">
        <v>50</v>
      </c>
      <c r="F84" s="288">
        <v>29</v>
      </c>
      <c r="G84" s="70"/>
      <c r="H84" s="70"/>
      <c r="I84" s="2"/>
      <c r="J84" s="2"/>
    </row>
    <row r="85" spans="1:27" hidden="1" outlineLevel="2" x14ac:dyDescent="0.25">
      <c r="A85" s="71" t="s">
        <v>267</v>
      </c>
      <c r="B85" s="46">
        <v>108</v>
      </c>
      <c r="C85" s="46">
        <v>137</v>
      </c>
      <c r="D85" s="46">
        <v>128</v>
      </c>
      <c r="E85" s="46">
        <v>211</v>
      </c>
      <c r="F85" s="288">
        <v>192</v>
      </c>
      <c r="G85" s="70"/>
      <c r="H85" s="70"/>
      <c r="I85" s="2"/>
      <c r="J85" s="2"/>
    </row>
    <row r="86" spans="1:27" hidden="1" outlineLevel="1" x14ac:dyDescent="0.25">
      <c r="A86" s="19" t="s">
        <v>662</v>
      </c>
      <c r="B86" s="78"/>
      <c r="C86" s="78"/>
      <c r="D86" s="78"/>
      <c r="E86" s="78"/>
      <c r="F86" s="289"/>
      <c r="G86" s="70"/>
      <c r="H86" s="70"/>
      <c r="I86" s="70"/>
    </row>
    <row r="87" spans="1:27" hidden="1" outlineLevel="2" x14ac:dyDescent="0.25">
      <c r="A87" s="71" t="s">
        <v>266</v>
      </c>
      <c r="B87" s="92">
        <v>1</v>
      </c>
      <c r="C87" s="92">
        <v>1</v>
      </c>
      <c r="D87" s="92">
        <v>0.98</v>
      </c>
      <c r="E87" s="92">
        <v>0.98039215686274506</v>
      </c>
      <c r="F87" s="290">
        <v>0.57999999999999996</v>
      </c>
      <c r="G87" s="70"/>
      <c r="H87" s="70"/>
      <c r="I87" s="70"/>
    </row>
    <row r="88" spans="1:27" hidden="1" outlineLevel="2" x14ac:dyDescent="0.25">
      <c r="A88" s="71" t="s">
        <v>267</v>
      </c>
      <c r="B88" s="92">
        <v>1</v>
      </c>
      <c r="C88" s="92">
        <v>1</v>
      </c>
      <c r="D88" s="92">
        <v>1</v>
      </c>
      <c r="E88" s="92">
        <v>0.99528301886792447</v>
      </c>
      <c r="F88" s="290">
        <v>0.97</v>
      </c>
      <c r="G88" s="70"/>
      <c r="H88" s="70"/>
      <c r="I88" s="70"/>
    </row>
    <row r="89" spans="1:27" ht="69.75" hidden="1" customHeight="1" outlineLevel="2" x14ac:dyDescent="0.25">
      <c r="A89" s="322" t="s">
        <v>663</v>
      </c>
      <c r="B89" s="322"/>
      <c r="C89" s="322"/>
      <c r="D89" s="322"/>
      <c r="E89" s="322"/>
      <c r="F89" s="322"/>
      <c r="G89" s="70"/>
      <c r="H89" s="70"/>
      <c r="I89" s="70"/>
    </row>
    <row r="90" spans="1:27" x14ac:dyDescent="0.25">
      <c r="A90" s="76"/>
      <c r="G90" s="70"/>
      <c r="H90" s="70"/>
      <c r="I90" s="70"/>
    </row>
    <row r="91" spans="1:27" s="68" customFormat="1" collapsed="1" x14ac:dyDescent="0.25">
      <c r="A91" s="323" t="s">
        <v>664</v>
      </c>
      <c r="B91" s="323"/>
      <c r="C91" s="323">
        <v>2018</v>
      </c>
      <c r="D91" s="323">
        <v>2019</v>
      </c>
      <c r="E91" s="4"/>
      <c r="F91" s="4"/>
      <c r="J91" s="70"/>
      <c r="K91" s="70"/>
      <c r="L91" s="70"/>
      <c r="M91" s="70"/>
      <c r="N91" s="70"/>
      <c r="O91" s="70"/>
      <c r="P91" s="70"/>
      <c r="Q91" s="70"/>
      <c r="R91" s="70"/>
      <c r="S91" s="70"/>
      <c r="T91" s="70"/>
      <c r="U91" s="70"/>
      <c r="V91" s="70"/>
      <c r="W91" s="70"/>
      <c r="X91" s="70"/>
      <c r="Y91" s="70"/>
      <c r="Z91" s="70"/>
      <c r="AA91" s="70"/>
    </row>
    <row r="92" spans="1:27" s="68" customFormat="1" hidden="1" outlineLevel="1" x14ac:dyDescent="0.25">
      <c r="A92" s="104" t="s">
        <v>665</v>
      </c>
      <c r="B92" s="105"/>
      <c r="C92" s="105"/>
      <c r="D92" s="105"/>
      <c r="E92" s="105"/>
      <c r="F92" s="105"/>
      <c r="J92" s="70"/>
      <c r="K92" s="70"/>
      <c r="L92" s="70"/>
      <c r="M92" s="70"/>
      <c r="N92" s="70"/>
      <c r="O92" s="70"/>
      <c r="P92" s="70"/>
      <c r="Q92" s="70"/>
      <c r="R92" s="70"/>
      <c r="S92" s="70"/>
      <c r="T92" s="70"/>
      <c r="U92" s="70"/>
      <c r="V92" s="70"/>
      <c r="W92" s="70"/>
      <c r="X92" s="70"/>
      <c r="Y92" s="70"/>
      <c r="Z92" s="70"/>
      <c r="AA92" s="70"/>
    </row>
    <row r="93" spans="1:27" s="68" customFormat="1" hidden="1" outlineLevel="1" x14ac:dyDescent="0.25">
      <c r="A93" s="19" t="s">
        <v>666</v>
      </c>
      <c r="B93" s="90"/>
      <c r="C93" s="90">
        <v>0</v>
      </c>
      <c r="D93" s="90">
        <v>0</v>
      </c>
      <c r="E93" s="90">
        <v>0</v>
      </c>
      <c r="F93" s="90">
        <v>0</v>
      </c>
      <c r="J93" s="70"/>
      <c r="K93" s="70"/>
      <c r="L93" s="70"/>
      <c r="M93" s="70"/>
      <c r="N93" s="70"/>
      <c r="O93" s="70"/>
      <c r="P93" s="70"/>
      <c r="Q93" s="70"/>
      <c r="R93" s="70"/>
      <c r="S93" s="70"/>
      <c r="T93" s="70"/>
      <c r="U93" s="70"/>
      <c r="V93" s="70"/>
      <c r="W93" s="70"/>
      <c r="X93" s="70"/>
      <c r="Y93" s="70"/>
      <c r="Z93" s="70"/>
      <c r="AA93" s="70"/>
    </row>
    <row r="94" spans="1:27" s="68" customFormat="1" hidden="1" outlineLevel="1" x14ac:dyDescent="0.25">
      <c r="A94" s="107" t="s">
        <v>667</v>
      </c>
      <c r="B94" s="91"/>
      <c r="C94" s="91">
        <v>0</v>
      </c>
      <c r="D94" s="91">
        <v>0</v>
      </c>
      <c r="E94" s="91">
        <v>0</v>
      </c>
      <c r="F94" s="91">
        <v>0</v>
      </c>
      <c r="J94" s="70"/>
      <c r="K94" s="70"/>
      <c r="L94" s="70"/>
      <c r="M94" s="70"/>
      <c r="N94" s="70"/>
      <c r="O94" s="70"/>
      <c r="P94" s="70"/>
      <c r="Q94" s="70"/>
      <c r="R94" s="70"/>
      <c r="S94" s="70"/>
      <c r="T94" s="70"/>
      <c r="U94" s="70"/>
      <c r="V94" s="70"/>
      <c r="W94" s="70"/>
      <c r="X94" s="70"/>
      <c r="Y94" s="70"/>
      <c r="Z94" s="70"/>
      <c r="AA94" s="70"/>
    </row>
    <row r="95" spans="1:27" s="68" customFormat="1" hidden="1" outlineLevel="1" x14ac:dyDescent="0.25">
      <c r="A95" s="19" t="s">
        <v>668</v>
      </c>
      <c r="B95" s="90"/>
      <c r="C95" s="90">
        <v>0</v>
      </c>
      <c r="D95" s="90">
        <v>1</v>
      </c>
      <c r="E95" s="90">
        <v>1</v>
      </c>
      <c r="F95" s="90">
        <v>0</v>
      </c>
      <c r="J95" s="70"/>
      <c r="K95" s="70"/>
      <c r="L95" s="70"/>
      <c r="M95" s="70"/>
      <c r="N95" s="70"/>
      <c r="O95" s="70"/>
      <c r="P95" s="70"/>
      <c r="Q95" s="70"/>
      <c r="R95" s="70"/>
      <c r="S95" s="70"/>
      <c r="T95" s="70"/>
      <c r="U95" s="70"/>
      <c r="V95" s="70"/>
      <c r="W95" s="70"/>
      <c r="X95" s="70"/>
      <c r="Y95" s="70"/>
      <c r="Z95" s="70"/>
      <c r="AA95" s="70"/>
    </row>
    <row r="96" spans="1:27" s="68" customFormat="1" hidden="1" outlineLevel="1" x14ac:dyDescent="0.25">
      <c r="A96" s="107" t="s">
        <v>669</v>
      </c>
      <c r="B96" s="91"/>
      <c r="C96" s="91">
        <f>(C95/C99)*1000000</f>
        <v>0</v>
      </c>
      <c r="D96" s="91">
        <f>(D95/D99)*1000000</f>
        <v>8.6630828769165724E-2</v>
      </c>
      <c r="E96" s="91">
        <f>(E95/E99)*1000000</f>
        <v>7.84881575921898E-2</v>
      </c>
      <c r="F96" s="91">
        <v>0</v>
      </c>
      <c r="J96" s="70"/>
      <c r="K96" s="70"/>
      <c r="L96" s="70"/>
      <c r="M96" s="70"/>
      <c r="N96" s="70"/>
      <c r="O96" s="70"/>
      <c r="P96" s="70"/>
      <c r="Q96" s="70"/>
      <c r="R96" s="70"/>
      <c r="S96" s="70"/>
      <c r="T96" s="70"/>
      <c r="U96" s="70"/>
      <c r="V96" s="70"/>
      <c r="W96" s="70"/>
      <c r="X96" s="70"/>
      <c r="Y96" s="70"/>
      <c r="Z96" s="70"/>
      <c r="AA96" s="70"/>
    </row>
    <row r="97" spans="1:27" s="68" customFormat="1" hidden="1" outlineLevel="1" x14ac:dyDescent="0.25">
      <c r="A97" s="19" t="s">
        <v>670</v>
      </c>
      <c r="B97" s="90"/>
      <c r="C97" s="90">
        <v>26</v>
      </c>
      <c r="D97" s="90">
        <v>58</v>
      </c>
      <c r="E97" s="90">
        <v>39</v>
      </c>
      <c r="F97" s="90">
        <v>57</v>
      </c>
      <c r="J97" s="70"/>
      <c r="K97" s="70"/>
      <c r="L97" s="70"/>
      <c r="M97" s="70"/>
      <c r="N97" s="70"/>
      <c r="O97" s="70"/>
      <c r="P97" s="70"/>
      <c r="Q97" s="70"/>
      <c r="R97" s="70"/>
      <c r="S97" s="70"/>
      <c r="T97" s="70"/>
      <c r="U97" s="70"/>
      <c r="V97" s="70"/>
      <c r="W97" s="70"/>
      <c r="X97" s="70"/>
      <c r="Y97" s="70"/>
      <c r="Z97" s="70"/>
      <c r="AA97" s="70"/>
    </row>
    <row r="98" spans="1:27" s="68" customFormat="1" hidden="1" outlineLevel="1" x14ac:dyDescent="0.25">
      <c r="A98" s="107" t="s">
        <v>671</v>
      </c>
      <c r="B98" s="91"/>
      <c r="C98" s="91">
        <f>(C97/C99)*1000000</f>
        <v>2.5433013587790976</v>
      </c>
      <c r="D98" s="91">
        <f>(D97/D99)*1000000</f>
        <v>5.0245880686116129</v>
      </c>
      <c r="E98" s="91">
        <f>(E97/E99)*1000000</f>
        <v>3.0610381460954024</v>
      </c>
      <c r="F98" s="91">
        <v>5</v>
      </c>
      <c r="J98" s="70"/>
      <c r="K98" s="70"/>
      <c r="L98" s="70"/>
      <c r="M98" s="70"/>
      <c r="N98" s="70"/>
      <c r="O98" s="70"/>
      <c r="P98" s="70"/>
      <c r="Q98" s="70"/>
      <c r="R98" s="70"/>
      <c r="S98" s="70"/>
      <c r="T98" s="70"/>
      <c r="U98" s="70"/>
      <c r="V98" s="70"/>
      <c r="W98" s="70"/>
      <c r="X98" s="70"/>
      <c r="Y98" s="70"/>
      <c r="Z98" s="70"/>
      <c r="AA98" s="70"/>
    </row>
    <row r="99" spans="1:27" hidden="1" outlineLevel="1" x14ac:dyDescent="0.25">
      <c r="A99" s="19" t="s">
        <v>672</v>
      </c>
      <c r="B99" s="90"/>
      <c r="C99" s="90">
        <v>10222933.24</v>
      </c>
      <c r="D99" s="90">
        <v>11543234.830000002</v>
      </c>
      <c r="E99" s="90">
        <v>12740775.559999997</v>
      </c>
      <c r="F99" s="90">
        <v>12620546</v>
      </c>
      <c r="G99" s="70"/>
      <c r="H99" s="70"/>
      <c r="I99" s="70"/>
    </row>
    <row r="100" spans="1:27" s="68" customFormat="1" ht="30" hidden="1" outlineLevel="1" x14ac:dyDescent="0.25">
      <c r="A100" s="107" t="s">
        <v>673</v>
      </c>
      <c r="B100" s="91"/>
      <c r="C100" s="3" t="s">
        <v>674</v>
      </c>
      <c r="D100" s="3" t="s">
        <v>675</v>
      </c>
      <c r="E100" s="3" t="s">
        <v>676</v>
      </c>
      <c r="F100" s="3" t="s">
        <v>677</v>
      </c>
      <c r="J100" s="70"/>
      <c r="K100" s="70"/>
      <c r="L100" s="70"/>
      <c r="M100" s="70"/>
      <c r="N100" s="70"/>
      <c r="O100" s="70"/>
      <c r="P100" s="70"/>
      <c r="Q100" s="70"/>
      <c r="R100" s="70"/>
      <c r="S100" s="70"/>
      <c r="T100" s="70"/>
      <c r="U100" s="70"/>
      <c r="V100" s="70"/>
      <c r="W100" s="70"/>
      <c r="X100" s="70"/>
      <c r="Y100" s="70"/>
      <c r="Z100" s="70"/>
      <c r="AA100" s="70"/>
    </row>
    <row r="101" spans="1:27" s="68" customFormat="1" ht="30" hidden="1" outlineLevel="1" x14ac:dyDescent="0.25">
      <c r="A101" s="104" t="s">
        <v>678</v>
      </c>
      <c r="B101" s="105"/>
      <c r="C101" s="105"/>
      <c r="D101" s="105"/>
      <c r="E101" s="105"/>
      <c r="F101" s="105"/>
      <c r="J101" s="70"/>
      <c r="K101" s="70"/>
      <c r="L101" s="70"/>
      <c r="M101" s="70"/>
      <c r="N101" s="70"/>
      <c r="O101" s="70"/>
      <c r="P101" s="70"/>
      <c r="Q101" s="70"/>
      <c r="R101" s="70"/>
      <c r="S101" s="70"/>
      <c r="T101" s="70"/>
      <c r="U101" s="70"/>
      <c r="V101" s="70"/>
      <c r="W101" s="70"/>
      <c r="X101" s="70"/>
      <c r="Y101" s="70"/>
      <c r="Z101" s="70"/>
      <c r="AA101" s="70"/>
    </row>
    <row r="102" spans="1:27" s="68" customFormat="1" hidden="1" outlineLevel="1" x14ac:dyDescent="0.25">
      <c r="A102" s="19" t="s">
        <v>666</v>
      </c>
      <c r="B102" s="90"/>
      <c r="C102" s="90">
        <v>0</v>
      </c>
      <c r="D102" s="90">
        <v>0</v>
      </c>
      <c r="E102" s="90">
        <v>0</v>
      </c>
      <c r="F102" s="90">
        <v>1</v>
      </c>
      <c r="J102" s="70"/>
      <c r="K102" s="70"/>
      <c r="L102" s="70"/>
      <c r="M102" s="70"/>
      <c r="N102" s="70"/>
      <c r="O102" s="70"/>
      <c r="P102" s="70"/>
      <c r="Q102" s="70"/>
      <c r="R102" s="70"/>
      <c r="S102" s="70"/>
      <c r="T102" s="70"/>
      <c r="U102" s="70"/>
      <c r="V102" s="70"/>
      <c r="W102" s="70"/>
      <c r="X102" s="70"/>
      <c r="Y102" s="70"/>
      <c r="Z102" s="70"/>
      <c r="AA102" s="70"/>
    </row>
    <row r="103" spans="1:27" s="68" customFormat="1" hidden="1" outlineLevel="1" x14ac:dyDescent="0.25">
      <c r="A103" s="107" t="s">
        <v>667</v>
      </c>
      <c r="B103" s="91"/>
      <c r="C103" s="91">
        <v>0</v>
      </c>
      <c r="D103" s="91">
        <v>0</v>
      </c>
      <c r="E103" s="91">
        <v>0</v>
      </c>
      <c r="F103" s="91">
        <v>0.06</v>
      </c>
      <c r="J103" s="70"/>
      <c r="K103" s="70"/>
      <c r="L103" s="70"/>
      <c r="M103" s="70"/>
      <c r="N103" s="70"/>
      <c r="O103" s="70"/>
      <c r="P103" s="70"/>
      <c r="Q103" s="70"/>
      <c r="R103" s="70"/>
      <c r="S103" s="70"/>
      <c r="T103" s="70"/>
      <c r="U103" s="70"/>
      <c r="V103" s="70"/>
      <c r="W103" s="70"/>
      <c r="X103" s="70"/>
      <c r="Y103" s="70"/>
      <c r="Z103" s="70"/>
      <c r="AA103" s="70"/>
    </row>
    <row r="104" spans="1:27" s="68" customFormat="1" hidden="1" outlineLevel="1" x14ac:dyDescent="0.25">
      <c r="A104" s="19" t="s">
        <v>668</v>
      </c>
      <c r="B104" s="90"/>
      <c r="C104" s="90">
        <v>3</v>
      </c>
      <c r="D104" s="90">
        <v>3</v>
      </c>
      <c r="E104" s="90">
        <v>2</v>
      </c>
      <c r="F104" s="90">
        <v>6</v>
      </c>
      <c r="J104" s="70"/>
      <c r="K104" s="70"/>
      <c r="L104" s="70"/>
      <c r="M104" s="70"/>
      <c r="N104" s="70"/>
      <c r="O104" s="70"/>
      <c r="P104" s="70"/>
      <c r="Q104" s="70"/>
      <c r="R104" s="70"/>
      <c r="S104" s="70"/>
      <c r="T104" s="70"/>
      <c r="U104" s="70"/>
      <c r="V104" s="70"/>
      <c r="W104" s="70"/>
      <c r="X104" s="70"/>
      <c r="Y104" s="70"/>
      <c r="Z104" s="70"/>
      <c r="AA104" s="70"/>
    </row>
    <row r="105" spans="1:27" s="68" customFormat="1" hidden="1" outlineLevel="1" x14ac:dyDescent="0.25">
      <c r="A105" s="107" t="s">
        <v>669</v>
      </c>
      <c r="B105" s="91"/>
      <c r="C105" s="91">
        <f>(C104/C108)*1000000</f>
        <v>0.17256542882514528</v>
      </c>
      <c r="D105" s="91">
        <f>(D104/D108)*1000000</f>
        <v>0.1772247521134353</v>
      </c>
      <c r="E105" s="91">
        <f>(E104/E108)*1000000</f>
        <v>0.13147627477752569</v>
      </c>
      <c r="F105" s="91">
        <v>0.34</v>
      </c>
      <c r="J105" s="70"/>
      <c r="K105" s="70"/>
      <c r="L105" s="70"/>
      <c r="M105" s="70"/>
      <c r="N105" s="70"/>
      <c r="O105" s="70"/>
      <c r="P105" s="70"/>
      <c r="Q105" s="70"/>
      <c r="R105" s="70"/>
      <c r="S105" s="70"/>
      <c r="T105" s="70"/>
      <c r="U105" s="70"/>
      <c r="V105" s="70"/>
      <c r="W105" s="70"/>
      <c r="X105" s="70"/>
      <c r="Y105" s="70"/>
      <c r="Z105" s="70"/>
      <c r="AA105" s="70"/>
    </row>
    <row r="106" spans="1:27" s="68" customFormat="1" hidden="1" outlineLevel="1" x14ac:dyDescent="0.25">
      <c r="A106" s="19" t="s">
        <v>670</v>
      </c>
      <c r="B106" s="90"/>
      <c r="C106" s="90">
        <v>29</v>
      </c>
      <c r="D106" s="90">
        <v>35</v>
      </c>
      <c r="E106" s="90">
        <v>23</v>
      </c>
      <c r="F106" s="90">
        <v>25</v>
      </c>
      <c r="J106" s="70"/>
      <c r="K106" s="70"/>
      <c r="L106" s="70"/>
      <c r="M106" s="70"/>
      <c r="N106" s="70"/>
      <c r="O106" s="70"/>
      <c r="P106" s="70"/>
      <c r="Q106" s="70"/>
      <c r="R106" s="70"/>
      <c r="S106" s="70"/>
      <c r="T106" s="70"/>
      <c r="U106" s="70"/>
      <c r="V106" s="70"/>
      <c r="W106" s="70"/>
      <c r="X106" s="70"/>
      <c r="Y106" s="70"/>
      <c r="Z106" s="70"/>
      <c r="AA106" s="70"/>
    </row>
    <row r="107" spans="1:27" s="68" customFormat="1" hidden="1" outlineLevel="1" x14ac:dyDescent="0.25">
      <c r="A107" s="107" t="s">
        <v>671</v>
      </c>
      <c r="B107" s="91"/>
      <c r="C107" s="91">
        <f>(C106/C108)*1000000</f>
        <v>1.6681324786430709</v>
      </c>
      <c r="D107" s="91">
        <f>(D106/D108)*1000000</f>
        <v>2.0676221079900787</v>
      </c>
      <c r="E107" s="91">
        <f>(E106/E108)*1000000</f>
        <v>1.5119771599415455</v>
      </c>
      <c r="F107" s="91">
        <v>1</v>
      </c>
      <c r="J107" s="70"/>
      <c r="K107" s="70"/>
      <c r="L107" s="70"/>
      <c r="M107" s="70"/>
      <c r="N107" s="70"/>
      <c r="O107" s="70"/>
      <c r="P107" s="70"/>
      <c r="Q107" s="70"/>
      <c r="R107" s="70"/>
      <c r="S107" s="70"/>
      <c r="T107" s="70"/>
      <c r="U107" s="70"/>
      <c r="V107" s="70"/>
      <c r="W107" s="70"/>
      <c r="X107" s="70"/>
      <c r="Y107" s="70"/>
      <c r="Z107" s="70"/>
      <c r="AA107" s="70"/>
    </row>
    <row r="108" spans="1:27" s="68" customFormat="1" ht="24.75" hidden="1" customHeight="1" outlineLevel="1" x14ac:dyDescent="0.25">
      <c r="A108" s="19" t="s">
        <v>679</v>
      </c>
      <c r="B108" s="90"/>
      <c r="C108" s="90">
        <v>17384710.370000001</v>
      </c>
      <c r="D108" s="90">
        <v>16927658.039999999</v>
      </c>
      <c r="E108" s="90">
        <v>15211870.000000002</v>
      </c>
      <c r="F108" s="90">
        <v>17587017</v>
      </c>
      <c r="J108" s="70"/>
      <c r="K108" s="70"/>
      <c r="L108" s="70"/>
      <c r="M108" s="70"/>
      <c r="N108" s="70"/>
      <c r="O108" s="70"/>
      <c r="P108" s="70"/>
      <c r="Q108" s="70"/>
      <c r="R108" s="70"/>
      <c r="S108" s="70"/>
      <c r="T108" s="70"/>
      <c r="U108" s="70"/>
      <c r="V108" s="70"/>
      <c r="W108" s="70"/>
      <c r="X108" s="70"/>
      <c r="Y108" s="70"/>
      <c r="Z108" s="70"/>
      <c r="AA108" s="70"/>
    </row>
    <row r="109" spans="1:27" s="68" customFormat="1" ht="30" hidden="1" outlineLevel="1" x14ac:dyDescent="0.25">
      <c r="A109" s="107" t="s">
        <v>673</v>
      </c>
      <c r="B109" s="91"/>
      <c r="C109" s="3" t="s">
        <v>680</v>
      </c>
      <c r="D109" s="3" t="s">
        <v>681</v>
      </c>
      <c r="E109" s="3" t="s">
        <v>680</v>
      </c>
      <c r="F109" s="3" t="s">
        <v>682</v>
      </c>
      <c r="J109" s="70"/>
      <c r="K109" s="70"/>
      <c r="L109" s="70"/>
      <c r="M109" s="70"/>
      <c r="N109" s="70"/>
      <c r="O109" s="70"/>
      <c r="P109" s="70"/>
      <c r="Q109" s="70"/>
      <c r="R109" s="70"/>
      <c r="S109" s="70"/>
      <c r="T109" s="70"/>
      <c r="U109" s="70"/>
      <c r="V109" s="70"/>
      <c r="W109" s="70"/>
      <c r="X109" s="70"/>
      <c r="Y109" s="70"/>
      <c r="Z109" s="70"/>
      <c r="AA109" s="70"/>
    </row>
    <row r="110" spans="1:27" s="68" customFormat="1" ht="147.75" hidden="1" customHeight="1" outlineLevel="1" x14ac:dyDescent="0.25">
      <c r="A110" s="338" t="s">
        <v>683</v>
      </c>
      <c r="B110" s="338"/>
      <c r="C110" s="338"/>
      <c r="D110" s="338"/>
      <c r="E110" s="338"/>
      <c r="F110" s="338"/>
      <c r="J110" s="70"/>
      <c r="K110" s="70"/>
      <c r="L110" s="70"/>
      <c r="M110" s="70"/>
      <c r="N110" s="70"/>
      <c r="O110" s="70"/>
      <c r="P110" s="70"/>
      <c r="Q110" s="70"/>
      <c r="R110" s="70"/>
      <c r="S110" s="70"/>
      <c r="T110" s="70"/>
      <c r="U110" s="70"/>
      <c r="V110" s="70"/>
      <c r="W110" s="70"/>
      <c r="X110" s="70"/>
      <c r="Y110" s="70"/>
      <c r="Z110" s="70"/>
      <c r="AA110" s="70"/>
    </row>
    <row r="111" spans="1:27" s="68" customFormat="1" x14ac:dyDescent="0.25">
      <c r="A111" s="76"/>
      <c r="J111" s="70"/>
      <c r="K111" s="70"/>
      <c r="L111" s="70"/>
      <c r="M111" s="70"/>
      <c r="N111" s="70"/>
      <c r="O111" s="70"/>
      <c r="P111" s="70"/>
      <c r="Q111" s="70"/>
      <c r="R111" s="70"/>
      <c r="S111" s="70"/>
      <c r="T111" s="70"/>
      <c r="U111" s="70"/>
      <c r="V111" s="70"/>
      <c r="W111" s="70"/>
      <c r="X111" s="70"/>
      <c r="Y111" s="70"/>
      <c r="Z111" s="70"/>
      <c r="AA111" s="70"/>
    </row>
    <row r="112" spans="1:27" s="68" customFormat="1" collapsed="1" x14ac:dyDescent="0.25">
      <c r="A112" s="323" t="s">
        <v>684</v>
      </c>
      <c r="B112" s="323"/>
      <c r="C112" s="323"/>
      <c r="D112" s="323"/>
      <c r="E112" s="4"/>
      <c r="F112" s="4"/>
      <c r="J112" s="70"/>
      <c r="K112" s="70"/>
      <c r="L112" s="70"/>
      <c r="M112" s="70"/>
      <c r="N112" s="70"/>
      <c r="O112" s="70"/>
      <c r="P112" s="70"/>
      <c r="Q112" s="70"/>
      <c r="R112" s="70"/>
      <c r="S112" s="70"/>
      <c r="T112" s="70"/>
      <c r="U112" s="70"/>
      <c r="V112" s="70"/>
      <c r="W112" s="70"/>
      <c r="X112" s="70"/>
      <c r="Y112" s="70"/>
      <c r="Z112" s="70"/>
      <c r="AA112" s="70"/>
    </row>
    <row r="113" spans="1:27" s="68" customFormat="1" hidden="1" outlineLevel="1" x14ac:dyDescent="0.25">
      <c r="A113" s="104" t="s">
        <v>685</v>
      </c>
      <c r="B113" s="104"/>
      <c r="C113" s="104"/>
      <c r="D113" s="104"/>
      <c r="E113" s="104"/>
      <c r="F113" s="104"/>
      <c r="J113" s="70"/>
      <c r="K113" s="70"/>
      <c r="L113" s="70"/>
      <c r="M113" s="70"/>
      <c r="N113" s="70"/>
      <c r="O113" s="70"/>
      <c r="P113" s="70"/>
      <c r="Q113" s="70"/>
      <c r="R113" s="70"/>
      <c r="S113" s="70"/>
      <c r="T113" s="70"/>
      <c r="U113" s="70"/>
      <c r="V113" s="70"/>
      <c r="W113" s="70"/>
      <c r="X113" s="70"/>
      <c r="Y113" s="70"/>
      <c r="Z113" s="70"/>
      <c r="AA113" s="70"/>
    </row>
    <row r="114" spans="1:27" s="68" customFormat="1" hidden="1" outlineLevel="1" x14ac:dyDescent="0.25">
      <c r="A114" s="19" t="s">
        <v>686</v>
      </c>
      <c r="B114" s="197"/>
      <c r="C114" s="90">
        <v>0</v>
      </c>
      <c r="D114" s="90">
        <v>0</v>
      </c>
      <c r="E114" s="90">
        <v>0</v>
      </c>
      <c r="F114" s="90">
        <v>0</v>
      </c>
      <c r="J114" s="70"/>
      <c r="K114" s="70"/>
      <c r="L114" s="70"/>
      <c r="M114" s="70"/>
      <c r="N114" s="70"/>
      <c r="O114" s="70"/>
      <c r="P114" s="70"/>
      <c r="Q114" s="70"/>
      <c r="R114" s="70"/>
      <c r="S114" s="70"/>
      <c r="T114" s="70"/>
      <c r="U114" s="70"/>
      <c r="V114" s="70"/>
      <c r="W114" s="70"/>
      <c r="X114" s="70"/>
      <c r="Y114" s="70"/>
      <c r="Z114" s="70"/>
      <c r="AA114" s="70"/>
    </row>
    <row r="115" spans="1:27" s="68" customFormat="1" hidden="1" outlineLevel="1" x14ac:dyDescent="0.25">
      <c r="A115" s="107" t="s">
        <v>687</v>
      </c>
      <c r="B115" s="196"/>
      <c r="C115" s="91">
        <v>0</v>
      </c>
      <c r="D115" s="91">
        <v>0</v>
      </c>
      <c r="E115" s="91">
        <v>0</v>
      </c>
      <c r="F115" s="91">
        <v>0</v>
      </c>
      <c r="J115" s="70"/>
      <c r="K115" s="70"/>
      <c r="L115" s="70"/>
      <c r="M115" s="70"/>
      <c r="N115" s="70"/>
      <c r="O115" s="70"/>
      <c r="P115" s="70"/>
      <c r="Q115" s="70"/>
      <c r="R115" s="70"/>
      <c r="S115" s="70"/>
      <c r="T115" s="70"/>
      <c r="U115" s="70"/>
      <c r="V115" s="70"/>
      <c r="W115" s="70"/>
      <c r="X115" s="70"/>
      <c r="Y115" s="70"/>
      <c r="Z115" s="70"/>
      <c r="AA115" s="70"/>
    </row>
    <row r="116" spans="1:27" s="68" customFormat="1" hidden="1" outlineLevel="1" x14ac:dyDescent="0.25">
      <c r="A116" s="199" t="s">
        <v>688</v>
      </c>
      <c r="B116" s="197"/>
      <c r="C116" s="90">
        <v>0</v>
      </c>
      <c r="D116" s="90">
        <v>0</v>
      </c>
      <c r="E116" s="90">
        <v>0</v>
      </c>
      <c r="F116" s="90">
        <v>0</v>
      </c>
      <c r="J116" s="70"/>
      <c r="K116" s="70"/>
      <c r="L116" s="70"/>
      <c r="M116" s="70"/>
      <c r="N116" s="70"/>
      <c r="O116" s="70"/>
      <c r="P116" s="70"/>
      <c r="Q116" s="70"/>
      <c r="R116" s="70"/>
      <c r="S116" s="70"/>
      <c r="T116" s="70"/>
      <c r="U116" s="70"/>
      <c r="V116" s="70"/>
      <c r="W116" s="70"/>
      <c r="X116" s="70"/>
      <c r="Y116" s="70"/>
      <c r="Z116" s="70"/>
      <c r="AA116" s="70"/>
    </row>
    <row r="117" spans="1:27" s="68" customFormat="1" hidden="1" outlineLevel="1" x14ac:dyDescent="0.25">
      <c r="A117" s="337" t="s">
        <v>678</v>
      </c>
      <c r="B117" s="337"/>
      <c r="C117" s="337"/>
      <c r="D117" s="337"/>
      <c r="E117" s="337"/>
      <c r="F117" s="104"/>
      <c r="J117" s="70"/>
      <c r="K117" s="70"/>
      <c r="L117" s="70"/>
      <c r="M117" s="70"/>
      <c r="N117" s="70"/>
      <c r="O117" s="70"/>
      <c r="P117" s="70"/>
      <c r="Q117" s="70"/>
      <c r="R117" s="70"/>
      <c r="S117" s="70"/>
      <c r="T117" s="70"/>
      <c r="U117" s="70"/>
      <c r="V117" s="70"/>
      <c r="W117" s="70"/>
      <c r="X117" s="70"/>
      <c r="Y117" s="70"/>
      <c r="Z117" s="70"/>
      <c r="AA117" s="70"/>
    </row>
    <row r="118" spans="1:27" s="68" customFormat="1" hidden="1" outlineLevel="1" x14ac:dyDescent="0.25">
      <c r="A118" s="199" t="s">
        <v>689</v>
      </c>
      <c r="B118" s="198"/>
      <c r="C118" s="90">
        <v>0</v>
      </c>
      <c r="D118" s="90">
        <v>0</v>
      </c>
      <c r="E118" s="90">
        <v>0</v>
      </c>
      <c r="F118" s="90">
        <v>0</v>
      </c>
      <c r="J118" s="70"/>
      <c r="K118" s="70"/>
      <c r="L118" s="70"/>
      <c r="M118" s="70"/>
      <c r="N118" s="70"/>
      <c r="O118" s="70"/>
      <c r="P118" s="70"/>
      <c r="Q118" s="70"/>
      <c r="R118" s="70"/>
      <c r="S118" s="70"/>
      <c r="T118" s="70"/>
      <c r="U118" s="70"/>
      <c r="V118" s="70"/>
      <c r="W118" s="70"/>
      <c r="X118" s="70"/>
      <c r="Y118" s="70"/>
      <c r="Z118" s="70"/>
      <c r="AA118" s="70"/>
    </row>
    <row r="119" spans="1:27" s="68" customFormat="1" hidden="1" outlineLevel="1" x14ac:dyDescent="0.25">
      <c r="A119" s="20" t="s">
        <v>687</v>
      </c>
      <c r="B119" s="196"/>
      <c r="C119" s="91">
        <v>0</v>
      </c>
      <c r="D119" s="91">
        <v>0</v>
      </c>
      <c r="E119" s="91">
        <v>0</v>
      </c>
      <c r="F119" s="91">
        <v>0</v>
      </c>
      <c r="J119" s="70"/>
      <c r="K119" s="70"/>
      <c r="L119" s="70"/>
      <c r="M119" s="70"/>
      <c r="N119" s="70"/>
      <c r="O119" s="70"/>
      <c r="P119" s="70"/>
      <c r="Q119" s="70"/>
      <c r="R119" s="70"/>
      <c r="S119" s="70"/>
      <c r="T119" s="70"/>
      <c r="U119" s="70"/>
      <c r="V119" s="70"/>
      <c r="W119" s="70"/>
      <c r="X119" s="70"/>
      <c r="Y119" s="70"/>
      <c r="Z119" s="70"/>
      <c r="AA119" s="70"/>
    </row>
    <row r="120" spans="1:27" s="68" customFormat="1" hidden="1" outlineLevel="1" x14ac:dyDescent="0.25">
      <c r="A120" s="199" t="s">
        <v>690</v>
      </c>
      <c r="B120" s="198"/>
      <c r="C120" s="90">
        <v>0</v>
      </c>
      <c r="D120" s="90">
        <v>0</v>
      </c>
      <c r="E120" s="90">
        <v>0</v>
      </c>
      <c r="F120" s="90">
        <v>0</v>
      </c>
      <c r="J120" s="70"/>
      <c r="K120" s="70"/>
      <c r="L120" s="70"/>
      <c r="M120" s="70"/>
      <c r="N120" s="70"/>
      <c r="O120" s="70"/>
      <c r="P120" s="70"/>
      <c r="Q120" s="70"/>
      <c r="R120" s="70"/>
      <c r="S120" s="70"/>
      <c r="T120" s="70"/>
      <c r="U120" s="70"/>
      <c r="V120" s="70"/>
      <c r="W120" s="70"/>
      <c r="X120" s="70"/>
      <c r="Y120" s="70"/>
      <c r="Z120" s="70"/>
      <c r="AA120" s="70"/>
    </row>
    <row r="121" spans="1:27" s="68" customFormat="1" x14ac:dyDescent="0.25">
      <c r="A121" s="76"/>
      <c r="J121" s="70"/>
      <c r="K121" s="70"/>
      <c r="L121" s="70"/>
      <c r="M121" s="70"/>
      <c r="N121" s="70"/>
      <c r="O121" s="70"/>
      <c r="P121" s="70"/>
      <c r="Q121" s="70"/>
      <c r="R121" s="70"/>
      <c r="S121" s="70"/>
      <c r="T121" s="70"/>
      <c r="U121" s="70"/>
      <c r="V121" s="70"/>
      <c r="W121" s="70"/>
      <c r="X121" s="70"/>
      <c r="Y121" s="70"/>
      <c r="Z121" s="70"/>
      <c r="AA121" s="70"/>
    </row>
    <row r="122" spans="1:27" s="68" customFormat="1" ht="18.75" x14ac:dyDescent="0.25">
      <c r="A122" s="125" t="s">
        <v>115</v>
      </c>
      <c r="J122" s="70"/>
      <c r="K122" s="70"/>
      <c r="L122" s="70"/>
      <c r="M122" s="70"/>
      <c r="N122" s="70"/>
      <c r="O122" s="70"/>
      <c r="P122" s="70"/>
      <c r="Q122" s="70"/>
      <c r="R122" s="70"/>
      <c r="S122" s="70"/>
      <c r="T122" s="70"/>
      <c r="U122" s="70"/>
      <c r="V122" s="70"/>
      <c r="W122" s="70"/>
      <c r="X122" s="70"/>
      <c r="Y122" s="70"/>
      <c r="Z122" s="70"/>
      <c r="AA122" s="70"/>
    </row>
    <row r="123" spans="1:27" s="68" customFormat="1" x14ac:dyDescent="0.25">
      <c r="A123" s="39"/>
      <c r="J123" s="70"/>
      <c r="K123" s="70"/>
      <c r="L123" s="70"/>
      <c r="M123" s="70"/>
      <c r="N123" s="70"/>
      <c r="O123" s="70"/>
      <c r="P123" s="70"/>
      <c r="Q123" s="70"/>
      <c r="R123" s="70"/>
      <c r="S123" s="70"/>
      <c r="T123" s="70"/>
      <c r="U123" s="70"/>
      <c r="V123" s="70"/>
      <c r="W123" s="70"/>
      <c r="X123" s="70"/>
      <c r="Y123" s="70"/>
      <c r="Z123" s="70"/>
      <c r="AA123" s="70"/>
    </row>
    <row r="124" spans="1:27" s="68" customFormat="1" collapsed="1" x14ac:dyDescent="0.25">
      <c r="A124" s="128" t="s">
        <v>640</v>
      </c>
      <c r="B124" s="56"/>
      <c r="C124" s="56"/>
      <c r="D124" s="56"/>
      <c r="E124" s="56"/>
      <c r="F124" s="56"/>
      <c r="J124" s="70"/>
      <c r="K124" s="70"/>
      <c r="L124" s="70"/>
      <c r="M124" s="70"/>
      <c r="N124" s="70"/>
      <c r="O124" s="70"/>
      <c r="P124" s="70"/>
      <c r="Q124" s="70"/>
      <c r="R124" s="70"/>
      <c r="S124" s="70"/>
      <c r="T124" s="70"/>
      <c r="U124" s="70"/>
      <c r="V124" s="70"/>
      <c r="W124" s="70"/>
      <c r="X124" s="70"/>
      <c r="Y124" s="70"/>
      <c r="Z124" s="70"/>
      <c r="AA124" s="70"/>
    </row>
    <row r="125" spans="1:27" s="68" customFormat="1" hidden="1" outlineLevel="1" x14ac:dyDescent="0.25">
      <c r="A125" s="38" t="s">
        <v>691</v>
      </c>
      <c r="B125" s="44">
        <v>1.52</v>
      </c>
      <c r="C125" s="44">
        <v>2.58</v>
      </c>
      <c r="D125" s="44">
        <v>5.08</v>
      </c>
      <c r="E125" s="44">
        <v>3.11</v>
      </c>
      <c r="F125" s="44">
        <v>4.72</v>
      </c>
      <c r="J125" s="70"/>
      <c r="K125" s="70"/>
      <c r="L125" s="70"/>
      <c r="M125" s="70"/>
      <c r="N125" s="70"/>
      <c r="O125" s="70"/>
      <c r="P125" s="70"/>
      <c r="Q125" s="70"/>
      <c r="R125" s="70"/>
      <c r="S125" s="70"/>
      <c r="T125" s="70"/>
      <c r="U125" s="70"/>
      <c r="V125" s="70"/>
      <c r="W125" s="70"/>
      <c r="X125" s="70"/>
      <c r="Y125" s="70"/>
      <c r="Z125" s="70"/>
      <c r="AA125" s="70"/>
    </row>
    <row r="126" spans="1:27" s="68" customFormat="1" hidden="1" outlineLevel="1" x14ac:dyDescent="0.25">
      <c r="A126" s="41" t="s">
        <v>692</v>
      </c>
      <c r="B126" s="45">
        <v>757</v>
      </c>
      <c r="C126" s="45">
        <v>41</v>
      </c>
      <c r="D126" s="45">
        <v>167</v>
      </c>
      <c r="E126" s="45">
        <v>75</v>
      </c>
      <c r="F126" s="45">
        <v>81</v>
      </c>
      <c r="J126" s="70"/>
      <c r="K126" s="70"/>
      <c r="L126" s="70"/>
      <c r="M126" s="70"/>
      <c r="N126" s="70"/>
      <c r="O126" s="70"/>
      <c r="P126" s="70"/>
      <c r="Q126" s="70"/>
      <c r="R126" s="70"/>
      <c r="S126" s="70"/>
      <c r="T126" s="70"/>
      <c r="U126" s="70"/>
      <c r="V126" s="70"/>
      <c r="W126" s="70"/>
      <c r="X126" s="70"/>
      <c r="Y126" s="70"/>
      <c r="Z126" s="70"/>
      <c r="AA126" s="70"/>
    </row>
    <row r="127" spans="1:27" s="68" customFormat="1" ht="30" hidden="1" outlineLevel="1" x14ac:dyDescent="0.25">
      <c r="A127" s="38" t="s">
        <v>693</v>
      </c>
      <c r="B127" s="44">
        <v>2</v>
      </c>
      <c r="C127" s="44">
        <v>1.59</v>
      </c>
      <c r="D127" s="44">
        <v>2.16</v>
      </c>
      <c r="E127" s="44">
        <v>1.61</v>
      </c>
      <c r="F127" s="44">
        <v>1.27</v>
      </c>
      <c r="J127" s="70"/>
      <c r="K127" s="70"/>
      <c r="L127" s="70"/>
      <c r="M127" s="70"/>
      <c r="N127" s="70"/>
      <c r="O127" s="70"/>
      <c r="P127" s="70"/>
      <c r="Q127" s="70"/>
      <c r="R127" s="70"/>
      <c r="S127" s="70"/>
      <c r="T127" s="70"/>
      <c r="U127" s="70"/>
      <c r="V127" s="70"/>
      <c r="W127" s="70"/>
      <c r="X127" s="70"/>
      <c r="Y127" s="70"/>
      <c r="Z127" s="70"/>
      <c r="AA127" s="70"/>
    </row>
    <row r="128" spans="1:27" s="68" customFormat="1" ht="30" hidden="1" outlineLevel="1" x14ac:dyDescent="0.25">
      <c r="A128" s="41" t="s">
        <v>694</v>
      </c>
      <c r="B128" s="45">
        <v>525</v>
      </c>
      <c r="C128" s="45">
        <v>118</v>
      </c>
      <c r="D128" s="45">
        <v>107</v>
      </c>
      <c r="E128" s="45">
        <v>81</v>
      </c>
      <c r="F128" s="45">
        <v>474</v>
      </c>
      <c r="J128" s="70"/>
      <c r="K128" s="70"/>
      <c r="L128" s="70"/>
      <c r="M128" s="70"/>
      <c r="N128" s="70"/>
      <c r="O128" s="70"/>
      <c r="P128" s="70"/>
      <c r="Q128" s="70"/>
      <c r="R128" s="70"/>
      <c r="S128" s="70"/>
      <c r="T128" s="70"/>
      <c r="U128" s="70"/>
      <c r="V128" s="70"/>
      <c r="W128" s="70"/>
      <c r="X128" s="70"/>
      <c r="Y128" s="70"/>
      <c r="Z128" s="70"/>
      <c r="AA128" s="70"/>
    </row>
    <row r="129" spans="1:27" s="68" customFormat="1" ht="30" hidden="1" outlineLevel="1" x14ac:dyDescent="0.25">
      <c r="A129" s="38" t="s">
        <v>695</v>
      </c>
      <c r="B129" s="44">
        <v>1.82</v>
      </c>
      <c r="C129" s="44">
        <v>1.96</v>
      </c>
      <c r="D129" s="44">
        <v>3.35</v>
      </c>
      <c r="E129" s="44">
        <v>2.2999999999999998</v>
      </c>
      <c r="F129" s="44">
        <v>2.77</v>
      </c>
      <c r="J129" s="70"/>
      <c r="K129" s="70"/>
      <c r="L129" s="70"/>
      <c r="M129" s="70"/>
      <c r="N129" s="70"/>
      <c r="O129" s="70"/>
      <c r="P129" s="70"/>
      <c r="Q129" s="70"/>
      <c r="R129" s="70"/>
      <c r="S129" s="70"/>
      <c r="T129" s="70"/>
      <c r="U129" s="70"/>
      <c r="V129" s="70"/>
      <c r="W129" s="70"/>
      <c r="X129" s="70"/>
      <c r="Y129" s="70"/>
      <c r="Z129" s="70"/>
      <c r="AA129" s="70"/>
    </row>
    <row r="130" spans="1:27" s="68" customFormat="1" ht="30" hidden="1" outlineLevel="1" x14ac:dyDescent="0.25">
      <c r="A130" s="41" t="s">
        <v>696</v>
      </c>
      <c r="B130" s="45">
        <v>611</v>
      </c>
      <c r="C130" s="45">
        <v>90</v>
      </c>
      <c r="D130" s="45">
        <v>131</v>
      </c>
      <c r="E130" s="45">
        <v>78</v>
      </c>
      <c r="F130" s="45">
        <v>303</v>
      </c>
      <c r="J130" s="70"/>
      <c r="K130" s="70"/>
      <c r="L130" s="70"/>
      <c r="M130" s="70"/>
      <c r="N130" s="70"/>
      <c r="O130" s="70"/>
      <c r="P130" s="70"/>
      <c r="Q130" s="70"/>
      <c r="R130" s="70"/>
      <c r="S130" s="70"/>
      <c r="T130" s="70"/>
      <c r="U130" s="70"/>
      <c r="V130" s="70"/>
      <c r="W130" s="70"/>
      <c r="X130" s="70"/>
      <c r="Y130" s="70"/>
      <c r="Z130" s="70"/>
      <c r="AA130" s="70"/>
    </row>
    <row r="131" spans="1:27" s="68" customFormat="1" hidden="1" outlineLevel="1" x14ac:dyDescent="0.25">
      <c r="A131" s="38" t="s">
        <v>697</v>
      </c>
      <c r="B131" s="44">
        <v>1</v>
      </c>
      <c r="C131" s="44">
        <v>0</v>
      </c>
      <c r="D131" s="44">
        <v>0</v>
      </c>
      <c r="E131" s="44">
        <v>0</v>
      </c>
      <c r="F131" s="44">
        <v>0</v>
      </c>
      <c r="J131" s="70"/>
      <c r="K131" s="70"/>
      <c r="L131" s="70"/>
      <c r="M131" s="70"/>
      <c r="N131" s="70"/>
      <c r="O131" s="70"/>
      <c r="P131" s="70"/>
      <c r="Q131" s="70"/>
      <c r="R131" s="70"/>
      <c r="S131" s="70"/>
      <c r="T131" s="70"/>
      <c r="U131" s="70"/>
      <c r="V131" s="70"/>
      <c r="W131" s="70"/>
      <c r="X131" s="70"/>
      <c r="Y131" s="70"/>
      <c r="Z131" s="70"/>
      <c r="AA131" s="70"/>
    </row>
    <row r="132" spans="1:27" s="68" customFormat="1" hidden="1" outlineLevel="1" x14ac:dyDescent="0.25">
      <c r="A132" s="41" t="s">
        <v>698</v>
      </c>
      <c r="B132" s="45">
        <v>1</v>
      </c>
      <c r="C132" s="45">
        <v>0</v>
      </c>
      <c r="D132" s="45">
        <v>0</v>
      </c>
      <c r="E132" s="45">
        <v>0</v>
      </c>
      <c r="F132" s="45">
        <v>1</v>
      </c>
      <c r="J132" s="70"/>
      <c r="K132" s="70"/>
      <c r="L132" s="70"/>
      <c r="M132" s="70"/>
      <c r="N132" s="70"/>
      <c r="O132" s="70"/>
      <c r="P132" s="70"/>
      <c r="Q132" s="70"/>
      <c r="R132" s="70"/>
      <c r="S132" s="70"/>
      <c r="T132" s="70"/>
      <c r="U132" s="70"/>
      <c r="V132" s="70"/>
      <c r="W132" s="70"/>
      <c r="X132" s="70"/>
      <c r="Y132" s="70"/>
      <c r="Z132" s="70"/>
      <c r="AA132" s="70"/>
    </row>
    <row r="133" spans="1:27" s="68" customFormat="1" x14ac:dyDescent="0.25">
      <c r="A133" s="39"/>
      <c r="J133" s="70"/>
      <c r="K133" s="70"/>
      <c r="L133" s="70"/>
      <c r="M133" s="70"/>
      <c r="N133" s="70"/>
      <c r="O133" s="70"/>
      <c r="P133" s="70"/>
      <c r="Q133" s="70"/>
      <c r="R133" s="70"/>
      <c r="S133" s="70"/>
      <c r="T133" s="70"/>
      <c r="U133" s="70"/>
      <c r="V133" s="70"/>
      <c r="W133" s="70"/>
      <c r="X133" s="70"/>
      <c r="Y133" s="70"/>
      <c r="Z133" s="70"/>
      <c r="AA133" s="70"/>
    </row>
    <row r="134" spans="1:27" s="68" customFormat="1" ht="18.75" x14ac:dyDescent="0.25">
      <c r="A134" s="157" t="s">
        <v>179</v>
      </c>
      <c r="J134" s="70"/>
      <c r="K134" s="70"/>
      <c r="L134" s="70"/>
      <c r="M134" s="70"/>
      <c r="N134" s="70"/>
      <c r="O134" s="70"/>
      <c r="P134" s="70"/>
      <c r="Q134" s="70"/>
      <c r="R134" s="70"/>
      <c r="S134" s="70"/>
      <c r="T134" s="70"/>
      <c r="U134" s="70"/>
      <c r="V134" s="70"/>
      <c r="W134" s="70"/>
      <c r="X134" s="70"/>
      <c r="Y134" s="70"/>
      <c r="Z134" s="70"/>
      <c r="AA134" s="70"/>
    </row>
    <row r="135" spans="1:27" s="68" customFormat="1" x14ac:dyDescent="0.25">
      <c r="A135" s="2"/>
      <c r="B135" s="8"/>
      <c r="C135" s="8"/>
      <c r="D135" s="8"/>
      <c r="E135" s="8"/>
      <c r="F135" s="8"/>
      <c r="J135" s="70"/>
      <c r="K135" s="70"/>
      <c r="L135" s="70"/>
      <c r="M135" s="70"/>
      <c r="N135" s="70"/>
      <c r="O135" s="70"/>
      <c r="P135" s="70"/>
      <c r="Q135" s="70"/>
      <c r="R135" s="70"/>
      <c r="S135" s="70"/>
      <c r="T135" s="70"/>
      <c r="U135" s="70"/>
      <c r="V135" s="70"/>
      <c r="W135" s="70"/>
      <c r="X135" s="70"/>
      <c r="Y135" s="70"/>
      <c r="Z135" s="70"/>
      <c r="AA135" s="70"/>
    </row>
    <row r="136" spans="1:27" s="68" customFormat="1" collapsed="1" x14ac:dyDescent="0.25">
      <c r="A136" s="160" t="s">
        <v>640</v>
      </c>
      <c r="B136" s="161"/>
      <c r="C136" s="161"/>
      <c r="D136" s="161"/>
      <c r="E136" s="161"/>
      <c r="F136" s="161"/>
      <c r="J136" s="70"/>
      <c r="K136" s="70"/>
      <c r="L136" s="70"/>
      <c r="M136" s="70"/>
      <c r="N136" s="70"/>
      <c r="O136" s="70"/>
      <c r="P136" s="70"/>
      <c r="Q136" s="70"/>
      <c r="R136" s="70"/>
      <c r="S136" s="70"/>
      <c r="T136" s="70"/>
      <c r="U136" s="70"/>
      <c r="V136" s="70"/>
      <c r="W136" s="70"/>
      <c r="X136" s="70"/>
      <c r="Y136" s="70"/>
      <c r="Z136" s="70"/>
      <c r="AA136" s="70"/>
    </row>
    <row r="137" spans="1:27" s="68" customFormat="1" hidden="1" outlineLevel="1" x14ac:dyDescent="0.25">
      <c r="A137" s="2" t="s">
        <v>691</v>
      </c>
      <c r="B137" s="8">
        <v>0</v>
      </c>
      <c r="C137" s="8">
        <v>1.86</v>
      </c>
      <c r="D137" s="8">
        <v>3.81</v>
      </c>
      <c r="E137" s="8">
        <v>1.89</v>
      </c>
      <c r="F137" s="8">
        <v>0</v>
      </c>
      <c r="J137" s="70"/>
      <c r="K137" s="70"/>
      <c r="L137" s="70"/>
      <c r="M137" s="70"/>
      <c r="N137" s="70"/>
      <c r="O137" s="70"/>
      <c r="P137" s="70"/>
      <c r="Q137" s="70"/>
      <c r="R137" s="70"/>
      <c r="S137" s="70"/>
      <c r="T137" s="70"/>
      <c r="U137" s="70"/>
      <c r="V137" s="70"/>
      <c r="W137" s="70"/>
      <c r="X137" s="70"/>
      <c r="Y137" s="70"/>
      <c r="Z137" s="70"/>
      <c r="AA137" s="70"/>
    </row>
    <row r="138" spans="1:27" s="68" customFormat="1" hidden="1" outlineLevel="1" x14ac:dyDescent="0.25">
      <c r="A138" s="162" t="s">
        <v>692</v>
      </c>
      <c r="B138" s="163">
        <v>0</v>
      </c>
      <c r="C138" s="163">
        <v>91</v>
      </c>
      <c r="D138" s="163">
        <v>209</v>
      </c>
      <c r="E138" s="163">
        <v>19</v>
      </c>
      <c r="F138" s="163">
        <v>0</v>
      </c>
      <c r="J138" s="70"/>
      <c r="K138" s="70"/>
      <c r="L138" s="70"/>
      <c r="M138" s="70"/>
      <c r="N138" s="70"/>
      <c r="O138" s="70"/>
      <c r="P138" s="70"/>
      <c r="Q138" s="70"/>
      <c r="R138" s="70"/>
      <c r="S138" s="70"/>
      <c r="T138" s="70"/>
      <c r="U138" s="70"/>
      <c r="V138" s="70"/>
      <c r="W138" s="70"/>
      <c r="X138" s="70"/>
      <c r="Y138" s="70"/>
      <c r="Z138" s="70"/>
      <c r="AA138" s="70"/>
    </row>
    <row r="139" spans="1:27" s="68" customFormat="1" ht="30" hidden="1" outlineLevel="1" x14ac:dyDescent="0.25">
      <c r="A139" s="2" t="s">
        <v>693</v>
      </c>
      <c r="B139" s="8">
        <v>5.25</v>
      </c>
      <c r="C139" s="8">
        <v>1.99</v>
      </c>
      <c r="D139" s="8">
        <v>0</v>
      </c>
      <c r="E139" s="8">
        <v>0</v>
      </c>
      <c r="F139" s="8">
        <v>2.63</v>
      </c>
      <c r="J139" s="70"/>
      <c r="K139" s="70"/>
      <c r="L139" s="70"/>
      <c r="M139" s="70"/>
      <c r="N139" s="70"/>
      <c r="O139" s="70"/>
      <c r="P139" s="70"/>
      <c r="Q139" s="70"/>
      <c r="R139" s="70"/>
      <c r="S139" s="70"/>
      <c r="T139" s="70"/>
      <c r="U139" s="70"/>
      <c r="V139" s="70"/>
      <c r="W139" s="70"/>
      <c r="X139" s="70"/>
      <c r="Y139" s="70"/>
      <c r="Z139" s="70"/>
      <c r="AA139" s="70"/>
    </row>
    <row r="140" spans="1:27" s="68" customFormat="1" ht="30" hidden="1" outlineLevel="1" x14ac:dyDescent="0.25">
      <c r="A140" s="162" t="s">
        <v>694</v>
      </c>
      <c r="B140" s="164">
        <v>5292</v>
      </c>
      <c r="C140" s="163">
        <v>6</v>
      </c>
      <c r="D140" s="163">
        <v>0</v>
      </c>
      <c r="E140" s="163">
        <v>0</v>
      </c>
      <c r="F140" s="163">
        <v>418</v>
      </c>
      <c r="J140" s="70"/>
      <c r="K140" s="70"/>
      <c r="L140" s="70"/>
      <c r="M140" s="70"/>
      <c r="N140" s="70"/>
      <c r="O140" s="70"/>
      <c r="P140" s="70"/>
      <c r="Q140" s="70"/>
      <c r="R140" s="70"/>
      <c r="S140" s="70"/>
      <c r="T140" s="70"/>
      <c r="U140" s="70"/>
      <c r="V140" s="70"/>
      <c r="W140" s="70"/>
      <c r="X140" s="70"/>
      <c r="Y140" s="70"/>
      <c r="Z140" s="70"/>
      <c r="AA140" s="70"/>
    </row>
    <row r="141" spans="1:27" s="68" customFormat="1" ht="30" hidden="1" outlineLevel="1" x14ac:dyDescent="0.25">
      <c r="A141" s="2" t="s">
        <v>695</v>
      </c>
      <c r="B141" s="8">
        <v>3.86</v>
      </c>
      <c r="C141" s="8">
        <v>1.95</v>
      </c>
      <c r="D141" s="8">
        <v>1.58</v>
      </c>
      <c r="E141" s="8">
        <v>0.71</v>
      </c>
      <c r="F141" s="8">
        <v>1.63</v>
      </c>
      <c r="J141" s="70"/>
      <c r="K141" s="70"/>
      <c r="L141" s="70"/>
      <c r="M141" s="70"/>
      <c r="N141" s="70"/>
      <c r="O141" s="70"/>
      <c r="P141" s="70"/>
      <c r="Q141" s="70"/>
      <c r="R141" s="70"/>
      <c r="S141" s="70"/>
      <c r="T141" s="70"/>
      <c r="U141" s="70"/>
      <c r="V141" s="70"/>
      <c r="W141" s="70"/>
      <c r="X141" s="70"/>
      <c r="Y141" s="70"/>
      <c r="Z141" s="70"/>
      <c r="AA141" s="70"/>
    </row>
    <row r="142" spans="1:27" s="68" customFormat="1" ht="30" hidden="1" outlineLevel="1" x14ac:dyDescent="0.25">
      <c r="A142" s="162" t="s">
        <v>696</v>
      </c>
      <c r="B142" s="164">
        <v>3894</v>
      </c>
      <c r="C142" s="163">
        <v>35.67</v>
      </c>
      <c r="D142" s="163">
        <v>87</v>
      </c>
      <c r="E142" s="163">
        <v>7</v>
      </c>
      <c r="F142" s="163">
        <v>324</v>
      </c>
      <c r="J142" s="70"/>
      <c r="K142" s="70"/>
      <c r="L142" s="70"/>
      <c r="M142" s="70"/>
      <c r="N142" s="70"/>
      <c r="O142" s="70"/>
      <c r="P142" s="70"/>
      <c r="Q142" s="70"/>
      <c r="R142" s="70"/>
      <c r="S142" s="70"/>
      <c r="T142" s="70"/>
      <c r="U142" s="70"/>
      <c r="V142" s="70"/>
      <c r="W142" s="70"/>
      <c r="X142" s="70"/>
      <c r="Y142" s="70"/>
      <c r="Z142" s="70"/>
      <c r="AA142" s="70"/>
    </row>
    <row r="143" spans="1:27" s="68" customFormat="1" hidden="1" outlineLevel="1" x14ac:dyDescent="0.25">
      <c r="A143" s="2" t="s">
        <v>697</v>
      </c>
      <c r="B143" s="8">
        <v>0</v>
      </c>
      <c r="C143" s="8">
        <v>0</v>
      </c>
      <c r="D143" s="8">
        <v>0</v>
      </c>
      <c r="E143" s="8">
        <v>0</v>
      </c>
      <c r="F143" s="8">
        <v>0</v>
      </c>
      <c r="J143" s="70"/>
      <c r="K143" s="70"/>
      <c r="L143" s="70"/>
      <c r="M143" s="70"/>
      <c r="N143" s="70"/>
      <c r="O143" s="70"/>
      <c r="P143" s="70"/>
      <c r="Q143" s="70"/>
      <c r="R143" s="70"/>
      <c r="S143" s="70"/>
      <c r="T143" s="70"/>
      <c r="U143" s="70"/>
      <c r="V143" s="70"/>
      <c r="W143" s="70"/>
      <c r="X143" s="70"/>
      <c r="Y143" s="70"/>
      <c r="Z143" s="70"/>
      <c r="AA143" s="70"/>
    </row>
    <row r="144" spans="1:27" s="68" customFormat="1" hidden="1" outlineLevel="1" x14ac:dyDescent="0.25">
      <c r="A144" s="162" t="s">
        <v>698</v>
      </c>
      <c r="B144" s="163">
        <v>1</v>
      </c>
      <c r="C144" s="163">
        <v>0</v>
      </c>
      <c r="D144" s="163">
        <v>0</v>
      </c>
      <c r="E144" s="163">
        <v>0</v>
      </c>
      <c r="F144" s="163">
        <v>0</v>
      </c>
      <c r="J144" s="70"/>
      <c r="K144" s="70"/>
      <c r="L144" s="70"/>
      <c r="M144" s="70"/>
      <c r="N144" s="70"/>
      <c r="O144" s="70"/>
      <c r="P144" s="70"/>
      <c r="Q144" s="70"/>
      <c r="R144" s="70"/>
      <c r="S144" s="70"/>
      <c r="T144" s="70"/>
      <c r="U144" s="70"/>
      <c r="V144" s="70"/>
      <c r="W144" s="70"/>
      <c r="X144" s="70"/>
      <c r="Y144" s="70"/>
      <c r="Z144" s="70"/>
      <c r="AA144" s="70"/>
    </row>
    <row r="145" spans="1:27" s="68" customFormat="1" x14ac:dyDescent="0.25">
      <c r="A145" s="2"/>
      <c r="B145" s="8"/>
      <c r="C145" s="8"/>
      <c r="D145" s="8"/>
      <c r="E145" s="8"/>
      <c r="F145" s="8"/>
      <c r="J145" s="70"/>
      <c r="K145" s="70"/>
      <c r="L145" s="70"/>
      <c r="M145" s="70"/>
      <c r="N145" s="70"/>
      <c r="O145" s="70"/>
      <c r="P145" s="70"/>
      <c r="Q145" s="70"/>
      <c r="R145" s="70"/>
      <c r="S145" s="70"/>
      <c r="T145" s="70"/>
      <c r="U145" s="70"/>
      <c r="V145" s="70"/>
      <c r="W145" s="70"/>
      <c r="X145" s="70"/>
      <c r="Y145" s="70"/>
      <c r="Z145" s="70"/>
      <c r="AA145" s="70"/>
    </row>
    <row r="146" spans="1:27" s="68" customFormat="1" x14ac:dyDescent="0.25">
      <c r="A146" s="39"/>
      <c r="J146" s="70"/>
      <c r="K146" s="70"/>
      <c r="L146" s="70"/>
      <c r="M146" s="70"/>
      <c r="N146" s="70"/>
      <c r="O146" s="70"/>
      <c r="P146" s="70"/>
      <c r="Q146" s="70"/>
      <c r="R146" s="70"/>
      <c r="S146" s="70"/>
      <c r="T146" s="70"/>
      <c r="U146" s="70"/>
      <c r="V146" s="70"/>
      <c r="W146" s="70"/>
      <c r="X146" s="70"/>
      <c r="Y146" s="70"/>
      <c r="Z146" s="70"/>
      <c r="AA146" s="70"/>
    </row>
    <row r="147" spans="1:27" x14ac:dyDescent="0.25">
      <c r="A147" s="39"/>
    </row>
    <row r="148" spans="1:27" s="68" customFormat="1" x14ac:dyDescent="0.25">
      <c r="A148" s="39"/>
      <c r="J148" s="70"/>
      <c r="K148" s="70"/>
      <c r="L148" s="70"/>
      <c r="M148" s="70"/>
      <c r="N148" s="70"/>
      <c r="O148" s="70"/>
      <c r="P148" s="70"/>
      <c r="Q148" s="70"/>
      <c r="R148" s="70"/>
      <c r="S148" s="70"/>
      <c r="T148" s="70"/>
      <c r="U148" s="70"/>
      <c r="V148" s="70"/>
      <c r="W148" s="70"/>
      <c r="X148" s="70"/>
      <c r="Y148" s="70"/>
      <c r="Z148" s="70"/>
      <c r="AA148" s="70"/>
    </row>
    <row r="149" spans="1:27" s="68" customFormat="1" x14ac:dyDescent="0.25">
      <c r="A149" s="70"/>
      <c r="J149" s="70"/>
      <c r="K149" s="70"/>
      <c r="L149" s="70"/>
      <c r="M149" s="70"/>
      <c r="N149" s="70"/>
      <c r="O149" s="70"/>
      <c r="P149" s="70"/>
      <c r="Q149" s="70"/>
      <c r="R149" s="70"/>
      <c r="S149" s="70"/>
      <c r="T149" s="70"/>
      <c r="U149" s="70"/>
      <c r="V149" s="70"/>
      <c r="W149" s="70"/>
      <c r="X149" s="70"/>
      <c r="Y149" s="70"/>
      <c r="Z149" s="70"/>
      <c r="AA149" s="70"/>
    </row>
    <row r="150" spans="1:27" s="68" customFormat="1" x14ac:dyDescent="0.25">
      <c r="A150" s="39"/>
      <c r="J150" s="70"/>
      <c r="K150" s="70"/>
      <c r="L150" s="70"/>
      <c r="M150" s="70"/>
      <c r="N150" s="70"/>
      <c r="O150" s="70"/>
      <c r="P150" s="70"/>
      <c r="Q150" s="70"/>
      <c r="R150" s="70"/>
      <c r="S150" s="70"/>
      <c r="T150" s="70"/>
      <c r="U150" s="70"/>
      <c r="V150" s="70"/>
      <c r="W150" s="70"/>
      <c r="X150" s="70"/>
      <c r="Y150" s="70"/>
      <c r="Z150" s="70"/>
      <c r="AA150" s="70"/>
    </row>
    <row r="151" spans="1:27" x14ac:dyDescent="0.25">
      <c r="A151" s="39"/>
    </row>
    <row r="152" spans="1:27" x14ac:dyDescent="0.25">
      <c r="A152" s="39"/>
    </row>
  </sheetData>
  <mergeCells count="10">
    <mergeCell ref="A91:D91"/>
    <mergeCell ref="A112:D112"/>
    <mergeCell ref="A117:E117"/>
    <mergeCell ref="A14:D14"/>
    <mergeCell ref="A23:D23"/>
    <mergeCell ref="A31:D31"/>
    <mergeCell ref="A36:D36"/>
    <mergeCell ref="A76:D76"/>
    <mergeCell ref="A89:F89"/>
    <mergeCell ref="A110:F110"/>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2:I49"/>
  <sheetViews>
    <sheetView showGridLines="0" zoomScale="110" zoomScaleNormal="110" workbookViewId="0">
      <pane xSplit="1" ySplit="6" topLeftCell="B7" activePane="bottomRight" state="frozen"/>
      <selection pane="topRight" activeCell="B1" sqref="B1"/>
      <selection pane="bottomLeft" activeCell="A7" sqref="A7"/>
      <selection pane="bottomRight" activeCell="G38" sqref="G38"/>
    </sheetView>
  </sheetViews>
  <sheetFormatPr defaultRowHeight="15" outlineLevelRow="1" x14ac:dyDescent="0.25"/>
  <cols>
    <col min="1" max="1" width="65.5703125" customWidth="1"/>
    <col min="2" max="6" width="17.85546875" customWidth="1"/>
    <col min="7" max="8" width="14.7109375" customWidth="1"/>
  </cols>
  <sheetData>
    <row r="2" spans="1:9" ht="21" x14ac:dyDescent="0.35">
      <c r="C2" s="133"/>
      <c r="F2" s="134" t="s">
        <v>57</v>
      </c>
    </row>
    <row r="3" spans="1:9" x14ac:dyDescent="0.25">
      <c r="F3" s="136" t="s">
        <v>699</v>
      </c>
    </row>
    <row r="4" spans="1:9" ht="3.6" customHeight="1" x14ac:dyDescent="0.25">
      <c r="A4" s="131"/>
      <c r="B4" s="131"/>
      <c r="C4" s="131"/>
      <c r="D4" s="131"/>
      <c r="E4" s="131"/>
      <c r="F4" s="131"/>
      <c r="G4" s="131"/>
      <c r="H4" s="131"/>
    </row>
    <row r="5" spans="1:9" ht="7.5" customHeight="1" x14ac:dyDescent="0.25"/>
    <row r="6" spans="1:9" ht="18.75" x14ac:dyDescent="0.25">
      <c r="B6" s="130">
        <v>2017</v>
      </c>
      <c r="C6" s="130">
        <v>2018</v>
      </c>
      <c r="D6" s="130">
        <v>2019</v>
      </c>
      <c r="E6" s="130">
        <v>2020</v>
      </c>
      <c r="F6" s="130">
        <v>2021</v>
      </c>
    </row>
    <row r="8" spans="1:9" collapsed="1" x14ac:dyDescent="0.25">
      <c r="A8" s="1" t="s">
        <v>700</v>
      </c>
      <c r="B8" s="34"/>
      <c r="C8" s="34"/>
      <c r="D8" s="34"/>
      <c r="E8" s="34"/>
      <c r="F8" s="34"/>
      <c r="G8" s="17"/>
      <c r="H8" s="17"/>
      <c r="I8" s="17"/>
    </row>
    <row r="9" spans="1:9" hidden="1" outlineLevel="1" x14ac:dyDescent="0.25">
      <c r="A9" s="339" t="s">
        <v>701</v>
      </c>
      <c r="B9" s="339"/>
      <c r="C9" s="339"/>
      <c r="D9" s="339"/>
      <c r="E9" s="243"/>
      <c r="F9" s="243"/>
      <c r="G9" s="17"/>
      <c r="H9" s="17"/>
      <c r="I9" s="17"/>
    </row>
    <row r="10" spans="1:9" hidden="1" outlineLevel="1" x14ac:dyDescent="0.25">
      <c r="A10" s="2" t="s">
        <v>702</v>
      </c>
      <c r="B10" s="3">
        <v>3596971</v>
      </c>
      <c r="C10" s="3">
        <v>3944543</v>
      </c>
      <c r="D10" s="3">
        <v>4378788</v>
      </c>
      <c r="E10" s="3">
        <v>4394354</v>
      </c>
      <c r="F10" s="3">
        <v>4281166</v>
      </c>
      <c r="G10" s="17"/>
      <c r="H10" s="17"/>
      <c r="I10" s="17"/>
    </row>
    <row r="11" spans="1:9" hidden="1" outlineLevel="1" x14ac:dyDescent="0.25">
      <c r="A11" s="41" t="s">
        <v>703</v>
      </c>
      <c r="B11" s="45">
        <v>63</v>
      </c>
      <c r="C11" s="45">
        <v>77</v>
      </c>
      <c r="D11" s="45">
        <v>81</v>
      </c>
      <c r="E11" s="45">
        <v>105</v>
      </c>
      <c r="F11" s="45">
        <v>105</v>
      </c>
      <c r="G11" s="17"/>
      <c r="H11" s="17"/>
      <c r="I11" s="17"/>
    </row>
    <row r="12" spans="1:9" hidden="1" outlineLevel="1" x14ac:dyDescent="0.25">
      <c r="A12" s="2" t="s">
        <v>704</v>
      </c>
      <c r="B12" s="8">
        <v>90.54</v>
      </c>
      <c r="C12" s="8">
        <v>87.3</v>
      </c>
      <c r="D12" s="8">
        <v>88.72</v>
      </c>
      <c r="E12" s="8">
        <v>88.68</v>
      </c>
      <c r="F12" s="8">
        <v>85.87</v>
      </c>
      <c r="G12" s="17"/>
      <c r="H12" s="17"/>
      <c r="I12" s="17"/>
    </row>
    <row r="13" spans="1:9" hidden="1" outlineLevel="1" x14ac:dyDescent="0.25">
      <c r="A13" s="41" t="s">
        <v>705</v>
      </c>
      <c r="B13" s="45">
        <v>0.49</v>
      </c>
      <c r="C13" s="45">
        <v>0.56999999999999995</v>
      </c>
      <c r="D13" s="45">
        <v>0.39</v>
      </c>
      <c r="E13" s="45">
        <v>0.62</v>
      </c>
      <c r="F13" s="45">
        <v>1.0900000000000001</v>
      </c>
      <c r="G13" s="17"/>
      <c r="H13" s="17"/>
      <c r="I13" s="17"/>
    </row>
    <row r="14" spans="1:9" hidden="1" outlineLevel="1" x14ac:dyDescent="0.25">
      <c r="A14" s="2" t="s">
        <v>706</v>
      </c>
      <c r="B14" s="8">
        <v>0.21</v>
      </c>
      <c r="C14" s="8">
        <v>0.16</v>
      </c>
      <c r="D14" s="8">
        <v>0.63</v>
      </c>
      <c r="E14" s="8">
        <v>0</v>
      </c>
      <c r="F14" s="8">
        <v>0</v>
      </c>
      <c r="G14" s="17"/>
      <c r="H14" s="17"/>
      <c r="I14" s="17"/>
    </row>
    <row r="15" spans="1:9" hidden="1" outlineLevel="1" x14ac:dyDescent="0.25">
      <c r="A15" s="41" t="s">
        <v>707</v>
      </c>
      <c r="B15" s="45">
        <v>292</v>
      </c>
      <c r="C15" s="45">
        <v>286</v>
      </c>
      <c r="D15" s="45">
        <v>297</v>
      </c>
      <c r="E15" s="45">
        <v>277</v>
      </c>
      <c r="F15" s="45">
        <v>263</v>
      </c>
      <c r="G15" s="17"/>
      <c r="H15" s="17"/>
      <c r="I15" s="17"/>
    </row>
    <row r="16" spans="1:9" hidden="1" outlineLevel="1" x14ac:dyDescent="0.25">
      <c r="A16" s="243" t="s">
        <v>708</v>
      </c>
      <c r="B16" s="243"/>
      <c r="C16" s="243"/>
      <c r="D16" s="243"/>
      <c r="E16" s="243"/>
      <c r="F16" s="243"/>
      <c r="G16" s="17"/>
      <c r="H16" s="17"/>
      <c r="I16" s="17"/>
    </row>
    <row r="17" spans="1:9" hidden="1" outlineLevel="1" x14ac:dyDescent="0.25">
      <c r="A17" s="2" t="s">
        <v>709</v>
      </c>
      <c r="B17" s="3">
        <v>7360</v>
      </c>
      <c r="C17" s="3">
        <v>8030</v>
      </c>
      <c r="D17" s="3">
        <v>8434</v>
      </c>
      <c r="E17" s="3">
        <v>5161</v>
      </c>
      <c r="F17" s="3">
        <v>4561</v>
      </c>
      <c r="G17" s="17"/>
      <c r="H17" s="17"/>
      <c r="I17" s="17"/>
    </row>
    <row r="18" spans="1:9" hidden="1" outlineLevel="1" x14ac:dyDescent="0.25">
      <c r="A18" s="41" t="s">
        <v>710</v>
      </c>
      <c r="B18" s="42">
        <v>1832</v>
      </c>
      <c r="C18" s="45">
        <v>304</v>
      </c>
      <c r="D18" s="45">
        <v>215</v>
      </c>
      <c r="E18" s="45">
        <v>73</v>
      </c>
      <c r="F18" s="45">
        <v>196</v>
      </c>
      <c r="G18" s="17"/>
      <c r="H18" s="17"/>
      <c r="I18" s="17"/>
    </row>
    <row r="19" spans="1:9" hidden="1" outlineLevel="1" x14ac:dyDescent="0.25">
      <c r="A19" s="243" t="s">
        <v>711</v>
      </c>
      <c r="B19" s="243"/>
      <c r="C19" s="243"/>
      <c r="D19" s="243"/>
      <c r="E19" s="243"/>
      <c r="F19" s="243"/>
      <c r="G19" s="17"/>
      <c r="H19" s="17"/>
      <c r="I19" s="17"/>
    </row>
    <row r="20" spans="1:9" hidden="1" outlineLevel="1" x14ac:dyDescent="0.25">
      <c r="A20" s="2" t="s">
        <v>712</v>
      </c>
      <c r="B20" s="3">
        <v>82512</v>
      </c>
      <c r="C20" s="3">
        <v>147741</v>
      </c>
      <c r="D20" s="3">
        <v>118507</v>
      </c>
      <c r="E20" s="3">
        <v>65328</v>
      </c>
      <c r="F20" s="3">
        <v>52502</v>
      </c>
      <c r="G20" s="17"/>
      <c r="H20" s="17"/>
      <c r="I20" s="17"/>
    </row>
    <row r="21" spans="1:9" hidden="1" outlineLevel="1" x14ac:dyDescent="0.25">
      <c r="A21" s="41" t="s">
        <v>713</v>
      </c>
      <c r="B21" s="45">
        <v>134.69999999999999</v>
      </c>
      <c r="C21" s="45">
        <v>212.45</v>
      </c>
      <c r="D21" s="45">
        <v>166.79</v>
      </c>
      <c r="E21" s="45">
        <v>161.27000000000001</v>
      </c>
      <c r="F21" s="45">
        <v>119.04</v>
      </c>
      <c r="G21" s="17"/>
      <c r="H21" s="17"/>
      <c r="I21" s="17"/>
    </row>
    <row r="22" spans="1:9" ht="30" hidden="1" outlineLevel="1" x14ac:dyDescent="0.25">
      <c r="A22" s="2" t="s">
        <v>714</v>
      </c>
      <c r="B22" s="8">
        <v>21.05</v>
      </c>
      <c r="C22" s="8">
        <v>38.22</v>
      </c>
      <c r="D22" s="8">
        <v>28.78</v>
      </c>
      <c r="E22" s="8">
        <v>17.22</v>
      </c>
      <c r="F22" s="8">
        <v>13.44</v>
      </c>
      <c r="G22" s="17"/>
      <c r="H22" s="17"/>
      <c r="I22" s="17"/>
    </row>
    <row r="23" spans="1:9" ht="15" hidden="1" customHeight="1" outlineLevel="1" x14ac:dyDescent="0.25">
      <c r="A23" s="243" t="s">
        <v>715</v>
      </c>
      <c r="B23" s="243"/>
      <c r="C23" s="243"/>
      <c r="D23" s="243"/>
      <c r="E23" s="243"/>
      <c r="F23" s="243"/>
      <c r="G23" s="17"/>
      <c r="H23" s="17"/>
      <c r="I23" s="17"/>
    </row>
    <row r="24" spans="1:9" hidden="1" outlineLevel="1" x14ac:dyDescent="0.25">
      <c r="A24" s="2" t="s">
        <v>716</v>
      </c>
      <c r="B24" s="3">
        <v>940492</v>
      </c>
      <c r="C24" s="3">
        <v>1159835</v>
      </c>
      <c r="D24" s="3">
        <v>1110616</v>
      </c>
      <c r="E24" s="3">
        <v>729241</v>
      </c>
      <c r="F24" s="3">
        <v>900911</v>
      </c>
      <c r="G24" s="17"/>
      <c r="H24" s="17"/>
      <c r="I24" s="17"/>
    </row>
    <row r="25" spans="1:9" hidden="1" outlineLevel="1" x14ac:dyDescent="0.25">
      <c r="A25" s="41" t="s">
        <v>717</v>
      </c>
      <c r="B25" s="42">
        <v>32817</v>
      </c>
      <c r="C25" s="42">
        <v>43153</v>
      </c>
      <c r="D25" s="42">
        <v>15567</v>
      </c>
      <c r="E25" s="42">
        <v>8276</v>
      </c>
      <c r="F25" s="42">
        <v>6073</v>
      </c>
      <c r="G25" s="17"/>
      <c r="H25" s="17"/>
      <c r="I25" s="17"/>
    </row>
    <row r="26" spans="1:9" hidden="1" outlineLevel="1" x14ac:dyDescent="0.25">
      <c r="A26" s="2" t="s">
        <v>718</v>
      </c>
      <c r="B26" s="8">
        <v>96.5</v>
      </c>
      <c r="C26" s="8">
        <v>96.5</v>
      </c>
      <c r="D26" s="8">
        <v>98.6</v>
      </c>
      <c r="E26" s="8">
        <v>96.86</v>
      </c>
      <c r="F26" s="8">
        <v>99.33</v>
      </c>
      <c r="G26" s="17"/>
      <c r="H26" s="17"/>
      <c r="I26" s="17"/>
    </row>
    <row r="27" spans="1:9" hidden="1" outlineLevel="1" x14ac:dyDescent="0.25">
      <c r="A27" s="243" t="s">
        <v>719</v>
      </c>
      <c r="B27" s="243"/>
      <c r="C27" s="243"/>
      <c r="D27" s="243"/>
      <c r="E27" s="243"/>
      <c r="F27" s="243"/>
      <c r="G27" s="17"/>
      <c r="H27" s="17"/>
      <c r="I27" s="17"/>
    </row>
    <row r="28" spans="1:9" hidden="1" outlineLevel="1" x14ac:dyDescent="0.25">
      <c r="A28" s="2" t="s">
        <v>720</v>
      </c>
      <c r="B28" s="3">
        <v>23879</v>
      </c>
      <c r="C28" s="3">
        <v>37650</v>
      </c>
      <c r="D28" s="3">
        <v>36790</v>
      </c>
      <c r="E28" s="3">
        <v>24410</v>
      </c>
      <c r="F28" s="3">
        <v>27177</v>
      </c>
      <c r="G28" s="17"/>
      <c r="H28" s="17"/>
      <c r="I28" s="17"/>
    </row>
    <row r="29" spans="1:9" ht="30" hidden="1" outlineLevel="1" x14ac:dyDescent="0.25">
      <c r="A29" s="41" t="s">
        <v>721</v>
      </c>
      <c r="B29" s="42">
        <v>263367</v>
      </c>
      <c r="C29" s="42">
        <v>440840</v>
      </c>
      <c r="D29" s="42">
        <v>260760</v>
      </c>
      <c r="E29" s="42">
        <v>151773</v>
      </c>
      <c r="F29" s="42">
        <v>165668</v>
      </c>
      <c r="G29" s="17"/>
      <c r="H29" s="17"/>
      <c r="I29" s="17"/>
    </row>
    <row r="30" spans="1:9" hidden="1" outlineLevel="1" x14ac:dyDescent="0.25">
      <c r="A30" s="2" t="s">
        <v>722</v>
      </c>
      <c r="B30" s="3">
        <v>83391</v>
      </c>
      <c r="C30" s="3">
        <v>103838</v>
      </c>
      <c r="D30" s="3">
        <v>101984</v>
      </c>
      <c r="E30" s="3">
        <v>51128</v>
      </c>
      <c r="F30" s="3">
        <v>61500</v>
      </c>
      <c r="G30" s="17"/>
      <c r="H30" s="17"/>
      <c r="I30" s="17"/>
    </row>
    <row r="31" spans="1:9" hidden="1" outlineLevel="1" x14ac:dyDescent="0.25">
      <c r="A31" s="41" t="s">
        <v>723</v>
      </c>
      <c r="B31" s="42">
        <v>1095</v>
      </c>
      <c r="C31" s="42">
        <v>1081</v>
      </c>
      <c r="D31" s="45">
        <v>755</v>
      </c>
      <c r="E31" s="42">
        <v>1170</v>
      </c>
      <c r="F31" s="42">
        <v>1078</v>
      </c>
      <c r="G31" s="17"/>
      <c r="H31" s="17"/>
      <c r="I31" s="17"/>
    </row>
    <row r="32" spans="1:9" ht="50.1" hidden="1" customHeight="1" outlineLevel="1" x14ac:dyDescent="0.25">
      <c r="A32" s="322" t="s">
        <v>724</v>
      </c>
      <c r="B32" s="322"/>
      <c r="C32" s="322"/>
      <c r="D32" s="322"/>
      <c r="E32" s="17"/>
      <c r="F32" s="17"/>
      <c r="G32" s="17"/>
      <c r="H32" s="17"/>
      <c r="I32" s="17"/>
    </row>
    <row r="33" spans="1:9" hidden="1" outlineLevel="1" x14ac:dyDescent="0.25">
      <c r="A33" s="20" t="s">
        <v>725</v>
      </c>
      <c r="B33" s="17"/>
      <c r="C33" s="17"/>
      <c r="D33" s="17"/>
      <c r="E33" s="17"/>
      <c r="F33" s="17"/>
      <c r="G33" s="17"/>
      <c r="H33" s="17"/>
      <c r="I33" s="17"/>
    </row>
    <row r="35" spans="1:9" ht="14.45" customHeight="1" collapsed="1" x14ac:dyDescent="0.25">
      <c r="A35" s="340" t="s">
        <v>726</v>
      </c>
      <c r="B35" s="340"/>
      <c r="C35" s="340"/>
      <c r="D35" s="340"/>
      <c r="E35" s="34"/>
      <c r="F35" s="34"/>
      <c r="G35" s="17"/>
      <c r="H35" s="17"/>
      <c r="I35" s="17"/>
    </row>
    <row r="36" spans="1:9" hidden="1" outlineLevel="1" x14ac:dyDescent="0.25">
      <c r="A36" s="41" t="s">
        <v>727</v>
      </c>
      <c r="B36" s="42">
        <v>765791</v>
      </c>
      <c r="C36" s="42">
        <v>877985</v>
      </c>
      <c r="D36" s="42">
        <v>938098</v>
      </c>
      <c r="E36" s="42">
        <v>454251</v>
      </c>
      <c r="F36" s="42">
        <v>802403</v>
      </c>
      <c r="G36" s="17"/>
      <c r="H36" s="17"/>
      <c r="I36" s="17"/>
    </row>
    <row r="38" spans="1:9" collapsed="1" x14ac:dyDescent="0.25">
      <c r="A38" s="58" t="s">
        <v>728</v>
      </c>
      <c r="B38" s="34"/>
      <c r="C38" s="34"/>
      <c r="D38" s="34"/>
      <c r="E38" s="34"/>
      <c r="F38" s="34"/>
      <c r="G38" s="17"/>
      <c r="H38" s="17"/>
      <c r="I38" s="17"/>
    </row>
    <row r="39" spans="1:9" hidden="1" outlineLevel="1" x14ac:dyDescent="0.25">
      <c r="A39" s="41" t="s">
        <v>729</v>
      </c>
      <c r="B39" s="42">
        <v>213514</v>
      </c>
      <c r="C39" s="42">
        <v>233059</v>
      </c>
      <c r="D39" s="42">
        <v>303657</v>
      </c>
      <c r="E39" s="42">
        <v>473608</v>
      </c>
      <c r="F39" s="42">
        <v>537197</v>
      </c>
      <c r="G39" s="17"/>
      <c r="H39" s="17"/>
      <c r="I39" s="17"/>
    </row>
    <row r="40" spans="1:9" ht="30" hidden="1" outlineLevel="1" x14ac:dyDescent="0.25">
      <c r="A40" s="38" t="s">
        <v>730</v>
      </c>
      <c r="B40" s="44">
        <v>6</v>
      </c>
      <c r="C40" s="44">
        <v>7</v>
      </c>
      <c r="D40" s="44">
        <v>8</v>
      </c>
      <c r="E40" s="44">
        <v>13</v>
      </c>
      <c r="F40" s="44">
        <v>14</v>
      </c>
      <c r="G40" s="17"/>
      <c r="H40" s="17"/>
      <c r="I40" s="17"/>
    </row>
    <row r="41" spans="1:9" hidden="1" outlineLevel="1" x14ac:dyDescent="0.25">
      <c r="A41" s="41" t="s">
        <v>731</v>
      </c>
      <c r="B41" s="42">
        <v>338123</v>
      </c>
      <c r="C41" s="42">
        <v>386849</v>
      </c>
      <c r="D41" s="42">
        <v>376425</v>
      </c>
      <c r="E41" s="42">
        <v>431673</v>
      </c>
      <c r="F41" s="42">
        <v>775761</v>
      </c>
      <c r="G41" s="17"/>
      <c r="H41" s="17"/>
      <c r="I41" s="17"/>
    </row>
    <row r="42" spans="1:9" ht="30" hidden="1" outlineLevel="1" x14ac:dyDescent="0.25">
      <c r="A42" s="38" t="s">
        <v>732</v>
      </c>
      <c r="B42" s="44">
        <v>4.9000000000000004</v>
      </c>
      <c r="C42" s="44">
        <v>4.9000000000000004</v>
      </c>
      <c r="D42" s="44">
        <v>4.8</v>
      </c>
      <c r="E42" s="44">
        <v>5.65</v>
      </c>
      <c r="F42" s="44">
        <v>8.32</v>
      </c>
      <c r="G42" s="17"/>
      <c r="H42" s="17"/>
      <c r="I42" s="17"/>
    </row>
    <row r="43" spans="1:9" ht="30" hidden="1" outlineLevel="1" x14ac:dyDescent="0.25">
      <c r="A43" s="41" t="s">
        <v>733</v>
      </c>
      <c r="B43" s="42">
        <v>84382</v>
      </c>
      <c r="C43" s="42">
        <v>74236</v>
      </c>
      <c r="D43" s="42">
        <v>75449</v>
      </c>
      <c r="E43" s="42">
        <v>167849</v>
      </c>
      <c r="F43" s="42">
        <v>160345</v>
      </c>
      <c r="G43" s="17"/>
      <c r="H43" s="17"/>
      <c r="I43" s="17"/>
    </row>
    <row r="45" spans="1:9" collapsed="1" x14ac:dyDescent="0.25">
      <c r="A45" s="58" t="s">
        <v>734</v>
      </c>
      <c r="B45" s="34"/>
      <c r="C45" s="34"/>
      <c r="D45" s="34"/>
      <c r="E45" s="34"/>
      <c r="F45" s="34"/>
    </row>
    <row r="46" spans="1:9" hidden="1" outlineLevel="1" x14ac:dyDescent="0.25">
      <c r="A46" s="41" t="s">
        <v>735</v>
      </c>
      <c r="B46" s="158">
        <v>67.7</v>
      </c>
      <c r="C46" s="158">
        <v>67.5</v>
      </c>
      <c r="D46" s="158">
        <v>58.6</v>
      </c>
      <c r="E46" s="158">
        <v>67.3</v>
      </c>
      <c r="F46" s="158">
        <v>53.5</v>
      </c>
    </row>
    <row r="47" spans="1:9" hidden="1" outlineLevel="1" x14ac:dyDescent="0.25">
      <c r="A47" s="38" t="s">
        <v>736</v>
      </c>
      <c r="B47" s="159">
        <v>90.6</v>
      </c>
      <c r="C47" s="159">
        <v>87.5</v>
      </c>
      <c r="D47" s="159">
        <v>87.9</v>
      </c>
      <c r="E47" s="159" t="s">
        <v>101</v>
      </c>
      <c r="F47" s="159" t="s">
        <v>101</v>
      </c>
    </row>
    <row r="48" spans="1:9" ht="30" hidden="1" outlineLevel="1" x14ac:dyDescent="0.25">
      <c r="A48" s="41" t="s">
        <v>737</v>
      </c>
      <c r="B48" s="158">
        <v>55.1</v>
      </c>
      <c r="C48" s="158">
        <v>58.2</v>
      </c>
      <c r="D48" s="158">
        <v>56.4</v>
      </c>
      <c r="E48" s="158" t="s">
        <v>101</v>
      </c>
      <c r="F48" s="158" t="s">
        <v>101</v>
      </c>
    </row>
    <row r="49" spans="1:6" hidden="1" outlineLevel="1" x14ac:dyDescent="0.25">
      <c r="A49" s="38" t="s">
        <v>738</v>
      </c>
      <c r="B49" s="159">
        <v>69.3</v>
      </c>
      <c r="C49" s="159">
        <v>71.3</v>
      </c>
      <c r="D49" s="159">
        <v>70.3</v>
      </c>
      <c r="E49" s="159">
        <v>68.5</v>
      </c>
      <c r="F49" s="159" t="s">
        <v>101</v>
      </c>
    </row>
  </sheetData>
  <mergeCells count="3">
    <mergeCell ref="A9:D9"/>
    <mergeCell ref="A35:D35"/>
    <mergeCell ref="A32:D32"/>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2:AA65"/>
  <sheetViews>
    <sheetView showGridLines="0" zoomScale="110" zoomScaleNormal="110" workbookViewId="0">
      <pane xSplit="1" ySplit="6" topLeftCell="B7" activePane="bottomRight" state="frozen"/>
      <selection pane="topRight" activeCell="B1" sqref="B1"/>
      <selection pane="bottomLeft" activeCell="A7" sqref="A7"/>
      <selection pane="bottomRight" activeCell="G42" sqref="G42"/>
    </sheetView>
  </sheetViews>
  <sheetFormatPr defaultRowHeight="15" outlineLevelRow="1" x14ac:dyDescent="0.25"/>
  <cols>
    <col min="1" max="1" width="74.7109375" customWidth="1"/>
    <col min="2" max="4" width="16.5703125" customWidth="1"/>
    <col min="5" max="8" width="14.5703125" customWidth="1"/>
  </cols>
  <sheetData>
    <row r="2" spans="1:9" ht="21" x14ac:dyDescent="0.35">
      <c r="C2" s="133"/>
      <c r="F2" s="134" t="s">
        <v>57</v>
      </c>
    </row>
    <row r="3" spans="1:9" x14ac:dyDescent="0.25">
      <c r="F3" s="136" t="s">
        <v>739</v>
      </c>
    </row>
    <row r="4" spans="1:9" x14ac:dyDescent="0.25">
      <c r="A4" s="131"/>
      <c r="B4" s="131"/>
      <c r="C4" s="131"/>
      <c r="D4" s="131"/>
      <c r="E4" s="131"/>
      <c r="F4" s="131"/>
      <c r="G4" s="131"/>
      <c r="H4" s="131"/>
    </row>
    <row r="6" spans="1:9" ht="18.75" x14ac:dyDescent="0.25">
      <c r="B6" s="156">
        <v>2017</v>
      </c>
      <c r="C6" s="156">
        <v>2018</v>
      </c>
      <c r="D6" s="156">
        <v>2019</v>
      </c>
      <c r="E6" s="156">
        <v>2020</v>
      </c>
      <c r="F6" s="156">
        <v>2021</v>
      </c>
    </row>
    <row r="7" spans="1:9" ht="18.75" x14ac:dyDescent="0.25">
      <c r="A7" s="16" t="s">
        <v>80</v>
      </c>
    </row>
    <row r="9" spans="1:9" collapsed="1" x14ac:dyDescent="0.25">
      <c r="A9" s="323" t="s">
        <v>740</v>
      </c>
      <c r="B9" s="323"/>
      <c r="C9" s="323"/>
      <c r="D9" s="323"/>
      <c r="E9" s="244"/>
      <c r="F9" s="244"/>
      <c r="G9" s="17"/>
      <c r="H9" s="17"/>
      <c r="I9" s="17"/>
    </row>
    <row r="10" spans="1:9" hidden="1" outlineLevel="1" x14ac:dyDescent="0.25">
      <c r="A10" s="2" t="s">
        <v>741</v>
      </c>
      <c r="B10" s="3">
        <v>26980</v>
      </c>
      <c r="C10" s="3">
        <v>29374</v>
      </c>
      <c r="D10" s="3">
        <v>37072</v>
      </c>
      <c r="E10" s="3">
        <v>39714</v>
      </c>
      <c r="F10" s="3">
        <v>21524</v>
      </c>
      <c r="G10" s="17"/>
      <c r="H10" s="17"/>
      <c r="I10" s="17"/>
    </row>
    <row r="11" spans="1:9" hidden="1" outlineLevel="1" x14ac:dyDescent="0.25">
      <c r="A11" s="19" t="s">
        <v>742</v>
      </c>
      <c r="B11" s="10">
        <v>5777</v>
      </c>
      <c r="C11" s="7">
        <v>0</v>
      </c>
      <c r="D11" s="10">
        <v>33492</v>
      </c>
      <c r="E11" s="10">
        <v>12888</v>
      </c>
      <c r="F11" s="10">
        <v>534</v>
      </c>
      <c r="G11" s="17"/>
      <c r="H11" s="17"/>
      <c r="I11" s="17"/>
    </row>
    <row r="12" spans="1:9" hidden="1" outlineLevel="1" x14ac:dyDescent="0.25">
      <c r="A12" s="2" t="s">
        <v>743</v>
      </c>
      <c r="B12" s="8">
        <v>504</v>
      </c>
      <c r="C12" s="3">
        <v>1804</v>
      </c>
      <c r="D12" s="8">
        <v>599</v>
      </c>
      <c r="E12" s="8">
        <v>367</v>
      </c>
      <c r="F12" s="8">
        <v>520</v>
      </c>
      <c r="G12" s="17"/>
      <c r="H12" s="17"/>
      <c r="I12" s="17"/>
    </row>
    <row r="13" spans="1:9" hidden="1" outlineLevel="1" x14ac:dyDescent="0.25">
      <c r="A13" s="23" t="s">
        <v>92</v>
      </c>
      <c r="B13" s="30">
        <v>33188</v>
      </c>
      <c r="C13" s="30">
        <v>31178</v>
      </c>
      <c r="D13" s="30">
        <v>71163</v>
      </c>
      <c r="E13" s="30">
        <v>52969</v>
      </c>
      <c r="F13" s="30">
        <v>22578</v>
      </c>
      <c r="G13" s="17"/>
      <c r="H13" s="17"/>
      <c r="I13" s="17"/>
    </row>
    <row r="14" spans="1:9" ht="49.5" hidden="1" customHeight="1" outlineLevel="1" x14ac:dyDescent="0.25">
      <c r="A14" s="322" t="s">
        <v>744</v>
      </c>
      <c r="B14" s="322"/>
      <c r="C14" s="322"/>
      <c r="D14" s="322"/>
      <c r="E14" s="322"/>
      <c r="F14" s="322"/>
      <c r="G14" s="17"/>
      <c r="H14" s="17"/>
      <c r="I14" s="17"/>
    </row>
    <row r="15" spans="1:9" x14ac:dyDescent="0.25">
      <c r="A15" s="11"/>
      <c r="B15" s="17"/>
      <c r="C15" s="17"/>
      <c r="D15" s="17"/>
      <c r="E15" s="17"/>
      <c r="F15" s="17"/>
      <c r="G15" s="17"/>
      <c r="H15" s="17"/>
      <c r="I15" s="17"/>
    </row>
    <row r="16" spans="1:9" collapsed="1" x14ac:dyDescent="0.25">
      <c r="A16" s="320" t="s">
        <v>745</v>
      </c>
      <c r="B16" s="320"/>
      <c r="C16" s="320"/>
      <c r="D16" s="320"/>
      <c r="E16" s="244"/>
      <c r="F16" s="244"/>
    </row>
    <row r="17" spans="1:6" hidden="1" outlineLevel="1" x14ac:dyDescent="0.25">
      <c r="A17" s="12" t="s">
        <v>746</v>
      </c>
      <c r="B17" s="61">
        <f>SUM(B18:B19)</f>
        <v>124273</v>
      </c>
      <c r="C17" s="61">
        <f>SUM(C18:C19)</f>
        <v>144363</v>
      </c>
      <c r="D17" s="61">
        <f>SUM(D18:D19)</f>
        <v>121342</v>
      </c>
      <c r="E17" s="61">
        <f>SUM(E18:E19)</f>
        <v>99455</v>
      </c>
      <c r="F17" s="61">
        <v>93086</v>
      </c>
    </row>
    <row r="18" spans="1:6" hidden="1" outlineLevel="1" x14ac:dyDescent="0.25">
      <c r="A18" s="12" t="s">
        <v>747</v>
      </c>
      <c r="B18" s="9">
        <v>123712</v>
      </c>
      <c r="C18" s="9">
        <v>143789</v>
      </c>
      <c r="D18" s="9">
        <v>120914</v>
      </c>
      <c r="E18" s="9">
        <v>99072</v>
      </c>
      <c r="F18" s="9">
        <v>92658</v>
      </c>
    </row>
    <row r="19" spans="1:6" hidden="1" outlineLevel="1" x14ac:dyDescent="0.25">
      <c r="A19" s="12" t="s">
        <v>748</v>
      </c>
      <c r="B19" s="5">
        <v>561</v>
      </c>
      <c r="C19" s="5">
        <v>574</v>
      </c>
      <c r="D19" s="5">
        <v>428</v>
      </c>
      <c r="E19" s="5">
        <v>383</v>
      </c>
      <c r="F19" s="5">
        <v>428</v>
      </c>
    </row>
    <row r="20" spans="1:6" hidden="1" outlineLevel="1" x14ac:dyDescent="0.25">
      <c r="A20" s="13" t="s">
        <v>749</v>
      </c>
      <c r="B20" s="14">
        <f>SUM(B21:B22)</f>
        <v>237019</v>
      </c>
      <c r="C20" s="14">
        <f>SUM(C21:C22)</f>
        <v>240126</v>
      </c>
      <c r="D20" s="14">
        <f>SUM(D21:D22)</f>
        <v>290308</v>
      </c>
      <c r="E20" s="14">
        <f>SUM(E21:E22)</f>
        <v>293457</v>
      </c>
      <c r="F20" s="14">
        <v>251302</v>
      </c>
    </row>
    <row r="21" spans="1:6" hidden="1" outlineLevel="1" x14ac:dyDescent="0.25">
      <c r="A21" s="13" t="s">
        <v>747</v>
      </c>
      <c r="B21" s="14">
        <v>167783</v>
      </c>
      <c r="C21" s="14">
        <v>165360</v>
      </c>
      <c r="D21" s="14">
        <v>198658</v>
      </c>
      <c r="E21" s="14">
        <v>208524</v>
      </c>
      <c r="F21" s="14">
        <v>179258</v>
      </c>
    </row>
    <row r="22" spans="1:6" hidden="1" outlineLevel="1" x14ac:dyDescent="0.25">
      <c r="A22" s="13" t="s">
        <v>748</v>
      </c>
      <c r="B22" s="14">
        <v>69236</v>
      </c>
      <c r="C22" s="14">
        <v>74766</v>
      </c>
      <c r="D22" s="14">
        <v>91650</v>
      </c>
      <c r="E22" s="14">
        <v>84933</v>
      </c>
      <c r="F22" s="14">
        <v>72044</v>
      </c>
    </row>
    <row r="23" spans="1:6" hidden="1" outlineLevel="1" x14ac:dyDescent="0.25">
      <c r="A23" s="12" t="s">
        <v>750</v>
      </c>
      <c r="B23" s="9">
        <f>SUM(B24:B25)</f>
        <v>79634</v>
      </c>
      <c r="C23" s="9">
        <f>SUM(C24:C25)</f>
        <v>82798</v>
      </c>
      <c r="D23" s="9">
        <f>SUM(D24:D25)</f>
        <v>84426</v>
      </c>
      <c r="E23" s="9">
        <f>SUM(E24:E25)</f>
        <v>202902</v>
      </c>
      <c r="F23" s="9">
        <v>104198</v>
      </c>
    </row>
    <row r="24" spans="1:6" hidden="1" outlineLevel="1" x14ac:dyDescent="0.25">
      <c r="A24" s="12" t="s">
        <v>747</v>
      </c>
      <c r="B24" s="9">
        <v>53056</v>
      </c>
      <c r="C24" s="9">
        <v>53411</v>
      </c>
      <c r="D24" s="9">
        <v>55783</v>
      </c>
      <c r="E24" s="9">
        <v>172012</v>
      </c>
      <c r="F24" s="9">
        <v>76474</v>
      </c>
    </row>
    <row r="25" spans="1:6" hidden="1" outlineLevel="1" x14ac:dyDescent="0.25">
      <c r="A25" s="12" t="s">
        <v>748</v>
      </c>
      <c r="B25" s="9">
        <v>26578</v>
      </c>
      <c r="C25" s="9">
        <v>29387</v>
      </c>
      <c r="D25" s="9">
        <v>28643</v>
      </c>
      <c r="E25" s="9">
        <v>30890</v>
      </c>
      <c r="F25" s="9">
        <v>27724</v>
      </c>
    </row>
    <row r="26" spans="1:6" hidden="1" outlineLevel="1" x14ac:dyDescent="0.25">
      <c r="A26" s="13" t="s">
        <v>751</v>
      </c>
      <c r="B26" s="14">
        <f>SUM(B27:B28)</f>
        <v>9404</v>
      </c>
      <c r="C26" s="14">
        <f>SUM(C27:C28)</f>
        <v>8957</v>
      </c>
      <c r="D26" s="14">
        <f>SUM(D27:D28)</f>
        <v>47124</v>
      </c>
      <c r="E26" s="14">
        <f>SUM(E27:E28)</f>
        <v>51219</v>
      </c>
      <c r="F26" s="14">
        <f>SUM(F27:F28)</f>
        <v>52963</v>
      </c>
    </row>
    <row r="27" spans="1:6" hidden="1" outlineLevel="1" x14ac:dyDescent="0.25">
      <c r="A27" s="13" t="s">
        <v>747</v>
      </c>
      <c r="B27" s="14">
        <v>9404</v>
      </c>
      <c r="C27" s="14">
        <v>8957</v>
      </c>
      <c r="D27" s="14">
        <v>47124</v>
      </c>
      <c r="E27" s="14">
        <v>50719</v>
      </c>
      <c r="F27" s="14">
        <v>52963</v>
      </c>
    </row>
    <row r="28" spans="1:6" hidden="1" outlineLevel="1" x14ac:dyDescent="0.25">
      <c r="A28" s="13" t="s">
        <v>748</v>
      </c>
      <c r="B28" s="13"/>
      <c r="C28" s="13"/>
      <c r="D28" s="14">
        <v>0</v>
      </c>
      <c r="E28" s="14">
        <v>500</v>
      </c>
      <c r="F28" s="14" t="s">
        <v>163</v>
      </c>
    </row>
    <row r="29" spans="1:6" hidden="1" outlineLevel="1" x14ac:dyDescent="0.25">
      <c r="A29" s="12" t="s">
        <v>111</v>
      </c>
      <c r="B29" s="9"/>
      <c r="C29" s="9"/>
      <c r="D29" s="9"/>
      <c r="E29" s="9">
        <f>SUM(E30:E31)</f>
        <v>500</v>
      </c>
      <c r="F29" s="9">
        <f>SUM(F30:F31)</f>
        <v>554</v>
      </c>
    </row>
    <row r="30" spans="1:6" hidden="1" outlineLevel="1" x14ac:dyDescent="0.25">
      <c r="A30" s="12" t="s">
        <v>747</v>
      </c>
      <c r="B30" s="9"/>
      <c r="C30" s="9"/>
      <c r="D30" s="9"/>
      <c r="E30" s="9">
        <v>500</v>
      </c>
      <c r="F30" s="9">
        <v>554</v>
      </c>
    </row>
    <row r="31" spans="1:6" hidden="1" outlineLevel="1" x14ac:dyDescent="0.25">
      <c r="A31" s="12" t="s">
        <v>748</v>
      </c>
      <c r="B31" s="9"/>
      <c r="C31" s="9"/>
      <c r="D31" s="9"/>
      <c r="E31" s="9">
        <v>0</v>
      </c>
      <c r="F31" s="9" t="s">
        <v>163</v>
      </c>
    </row>
    <row r="32" spans="1:6" hidden="1" outlineLevel="1" x14ac:dyDescent="0.25">
      <c r="A32" s="245" t="s">
        <v>134</v>
      </c>
      <c r="B32" s="246">
        <f>SUM(B33:B34)</f>
        <v>450330</v>
      </c>
      <c r="C32" s="246">
        <f>SUM(C33:C34)</f>
        <v>476244</v>
      </c>
      <c r="D32" s="246">
        <f>SUM(D33:D34)</f>
        <v>543200</v>
      </c>
      <c r="E32" s="246">
        <f>SUM(E33:E34)</f>
        <v>647533</v>
      </c>
      <c r="F32" s="246">
        <v>502103</v>
      </c>
    </row>
    <row r="33" spans="1:27" hidden="1" outlineLevel="1" x14ac:dyDescent="0.25">
      <c r="A33" s="245" t="s">
        <v>747</v>
      </c>
      <c r="B33" s="246">
        <v>353955</v>
      </c>
      <c r="C33" s="246">
        <v>371517</v>
      </c>
      <c r="D33" s="246">
        <v>422479</v>
      </c>
      <c r="E33" s="246">
        <v>530827</v>
      </c>
      <c r="F33" s="246">
        <v>401907</v>
      </c>
    </row>
    <row r="34" spans="1:27" hidden="1" outlineLevel="1" x14ac:dyDescent="0.25">
      <c r="A34" s="245" t="s">
        <v>748</v>
      </c>
      <c r="B34" s="246">
        <v>96375</v>
      </c>
      <c r="C34" s="246">
        <v>104727</v>
      </c>
      <c r="D34" s="246">
        <v>120721</v>
      </c>
      <c r="E34" s="246">
        <v>116706</v>
      </c>
      <c r="F34" s="246">
        <v>100196</v>
      </c>
    </row>
    <row r="35" spans="1:27" hidden="1" outlineLevel="1" x14ac:dyDescent="0.25">
      <c r="A35" s="32"/>
      <c r="B35" s="17"/>
      <c r="C35" s="17"/>
      <c r="D35" s="17"/>
      <c r="E35" s="17"/>
      <c r="F35" s="17"/>
      <c r="G35" s="17"/>
      <c r="H35" s="17"/>
      <c r="I35" s="17"/>
    </row>
    <row r="36" spans="1:27" ht="50.25" hidden="1" customHeight="1" outlineLevel="1" x14ac:dyDescent="0.25">
      <c r="A36" s="318" t="s">
        <v>752</v>
      </c>
      <c r="B36" s="318"/>
      <c r="C36" s="318"/>
      <c r="D36" s="318"/>
      <c r="E36" s="318"/>
      <c r="F36" s="12"/>
      <c r="G36" s="12"/>
      <c r="H36" s="17"/>
      <c r="I36" s="17"/>
    </row>
    <row r="37" spans="1:27" ht="36.75" hidden="1" customHeight="1" outlineLevel="1" x14ac:dyDescent="0.25">
      <c r="A37" s="318" t="s">
        <v>753</v>
      </c>
      <c r="B37" s="318"/>
      <c r="C37" s="318"/>
      <c r="D37" s="318"/>
      <c r="E37" s="318"/>
      <c r="F37" s="12"/>
      <c r="G37" s="12"/>
      <c r="H37" s="17"/>
      <c r="I37" s="17"/>
    </row>
    <row r="38" spans="1:27" ht="65.25" hidden="1" customHeight="1" outlineLevel="1" x14ac:dyDescent="0.25">
      <c r="A38" s="318" t="s">
        <v>754</v>
      </c>
      <c r="B38" s="318"/>
      <c r="C38" s="318"/>
      <c r="D38" s="318"/>
      <c r="E38" s="318"/>
      <c r="F38" s="12"/>
      <c r="G38" s="12"/>
      <c r="H38" s="17"/>
      <c r="I38" s="17"/>
    </row>
    <row r="40" spans="1:27" ht="18.75" x14ac:dyDescent="0.25">
      <c r="A40" s="125" t="s">
        <v>115</v>
      </c>
    </row>
    <row r="42" spans="1:27" s="68" customFormat="1" collapsed="1" x14ac:dyDescent="0.25">
      <c r="A42" s="128" t="s">
        <v>755</v>
      </c>
      <c r="B42" s="56"/>
      <c r="C42" s="56"/>
      <c r="D42" s="56"/>
      <c r="E42" s="56"/>
      <c r="F42" s="56"/>
      <c r="J42" s="70"/>
      <c r="K42" s="70"/>
      <c r="L42" s="70"/>
      <c r="M42" s="70"/>
      <c r="N42" s="70"/>
      <c r="O42" s="70"/>
      <c r="P42" s="70"/>
      <c r="Q42" s="70"/>
      <c r="R42" s="70"/>
      <c r="S42" s="70"/>
      <c r="T42" s="70"/>
      <c r="U42" s="70"/>
      <c r="V42" s="70"/>
      <c r="W42" s="70"/>
      <c r="X42" s="70"/>
      <c r="Y42" s="70"/>
      <c r="Z42" s="70"/>
      <c r="AA42" s="70"/>
    </row>
    <row r="43" spans="1:27" s="68" customFormat="1" hidden="1" outlineLevel="1" x14ac:dyDescent="0.25">
      <c r="A43" s="2" t="s">
        <v>756</v>
      </c>
      <c r="B43" s="3">
        <v>53915</v>
      </c>
      <c r="C43" s="3">
        <v>56233</v>
      </c>
      <c r="D43" s="3">
        <v>43660</v>
      </c>
      <c r="E43" s="3">
        <v>52045</v>
      </c>
      <c r="F43" s="3">
        <v>49038</v>
      </c>
      <c r="J43" s="70"/>
      <c r="K43" s="70"/>
      <c r="L43" s="70"/>
      <c r="M43" s="70"/>
      <c r="N43" s="70"/>
      <c r="O43" s="70"/>
      <c r="P43" s="70"/>
      <c r="Q43" s="70"/>
      <c r="R43" s="70"/>
      <c r="S43" s="70"/>
      <c r="T43" s="70"/>
      <c r="U43" s="70"/>
      <c r="V43" s="70"/>
      <c r="W43" s="70"/>
      <c r="X43" s="70"/>
      <c r="Y43" s="70"/>
      <c r="Z43" s="70"/>
      <c r="AA43" s="70"/>
    </row>
    <row r="44" spans="1:27" s="68" customFormat="1" hidden="1" outlineLevel="1" x14ac:dyDescent="0.25">
      <c r="A44" s="41" t="s">
        <v>757</v>
      </c>
      <c r="B44" s="45">
        <v>183</v>
      </c>
      <c r="C44" s="45">
        <v>64</v>
      </c>
      <c r="D44" s="45">
        <v>68</v>
      </c>
      <c r="E44" s="45">
        <v>56</v>
      </c>
      <c r="F44" s="45">
        <v>78</v>
      </c>
      <c r="J44" s="70"/>
      <c r="K44" s="70"/>
      <c r="L44" s="70"/>
      <c r="M44" s="70"/>
      <c r="N44" s="70"/>
      <c r="O44" s="70"/>
      <c r="P44" s="70"/>
      <c r="Q44" s="70"/>
      <c r="R44" s="70"/>
      <c r="S44" s="70"/>
      <c r="T44" s="70"/>
      <c r="U44" s="70"/>
      <c r="V44" s="70"/>
      <c r="W44" s="70"/>
      <c r="X44" s="70"/>
      <c r="Y44" s="70"/>
      <c r="Z44" s="70"/>
      <c r="AA44" s="70"/>
    </row>
    <row r="45" spans="1:27" s="68" customFormat="1" hidden="1" outlineLevel="1" x14ac:dyDescent="0.25">
      <c r="A45" s="2" t="s">
        <v>758</v>
      </c>
      <c r="B45" s="8">
        <v>133</v>
      </c>
      <c r="C45" s="8">
        <v>130</v>
      </c>
      <c r="D45" s="8">
        <v>140</v>
      </c>
      <c r="E45" s="8">
        <v>52</v>
      </c>
      <c r="F45" s="8">
        <v>3</v>
      </c>
      <c r="J45" s="70"/>
      <c r="K45" s="70"/>
      <c r="L45" s="70"/>
      <c r="M45" s="70"/>
      <c r="N45" s="70"/>
      <c r="O45" s="70"/>
      <c r="P45" s="70"/>
      <c r="Q45" s="70"/>
      <c r="R45" s="70"/>
      <c r="S45" s="70"/>
      <c r="T45" s="70"/>
      <c r="U45" s="70"/>
      <c r="V45" s="70"/>
      <c r="W45" s="70"/>
      <c r="X45" s="70"/>
      <c r="Y45" s="70"/>
      <c r="Z45" s="70"/>
      <c r="AA45" s="70"/>
    </row>
    <row r="46" spans="1:27" s="68" customFormat="1" hidden="1" outlineLevel="1" x14ac:dyDescent="0.25">
      <c r="A46" s="41" t="s">
        <v>759</v>
      </c>
      <c r="B46" s="45">
        <v>24</v>
      </c>
      <c r="C46" s="45">
        <v>38</v>
      </c>
      <c r="D46" s="45">
        <v>58</v>
      </c>
      <c r="E46" s="45">
        <v>46</v>
      </c>
      <c r="F46" s="45">
        <v>11</v>
      </c>
      <c r="J46" s="70"/>
      <c r="K46" s="70"/>
      <c r="L46" s="70"/>
      <c r="M46" s="70"/>
      <c r="N46" s="70"/>
      <c r="O46" s="70"/>
      <c r="P46" s="70"/>
      <c r="Q46" s="70"/>
      <c r="R46" s="70"/>
      <c r="S46" s="70"/>
      <c r="T46" s="70"/>
      <c r="U46" s="70"/>
      <c r="V46" s="70"/>
      <c r="W46" s="70"/>
      <c r="X46" s="70"/>
      <c r="Y46" s="70"/>
      <c r="Z46" s="70"/>
      <c r="AA46" s="70"/>
    </row>
    <row r="47" spans="1:27" s="68" customFormat="1" ht="30" hidden="1" outlineLevel="1" x14ac:dyDescent="0.25">
      <c r="A47" s="2" t="s">
        <v>760</v>
      </c>
      <c r="B47" s="3">
        <v>9105</v>
      </c>
      <c r="C47" s="3">
        <v>7527</v>
      </c>
      <c r="D47" s="3">
        <v>4053</v>
      </c>
      <c r="E47" s="3">
        <v>2895</v>
      </c>
      <c r="F47" s="3">
        <v>3372</v>
      </c>
      <c r="J47" s="70"/>
      <c r="K47" s="70"/>
      <c r="L47" s="70"/>
      <c r="M47" s="70"/>
      <c r="N47" s="70"/>
      <c r="O47" s="70"/>
      <c r="P47" s="70"/>
      <c r="Q47" s="70"/>
      <c r="R47" s="70"/>
      <c r="S47" s="70"/>
      <c r="T47" s="70"/>
      <c r="U47" s="70"/>
      <c r="V47" s="70"/>
      <c r="W47" s="70"/>
      <c r="X47" s="70"/>
      <c r="Y47" s="70"/>
      <c r="Z47" s="70"/>
      <c r="AA47" s="70"/>
    </row>
    <row r="48" spans="1:27" s="68" customFormat="1" hidden="1" outlineLevel="1" x14ac:dyDescent="0.25">
      <c r="A48" s="322" t="s">
        <v>761</v>
      </c>
      <c r="B48" s="322"/>
      <c r="C48" s="322"/>
      <c r="D48" s="322"/>
      <c r="E48" s="322"/>
      <c r="J48" s="70"/>
      <c r="K48" s="70"/>
      <c r="L48" s="70"/>
      <c r="M48" s="70"/>
      <c r="N48" s="70"/>
      <c r="O48" s="70"/>
      <c r="P48" s="70"/>
      <c r="Q48" s="70"/>
      <c r="R48" s="70"/>
      <c r="S48" s="70"/>
      <c r="T48" s="70"/>
      <c r="U48" s="70"/>
      <c r="V48" s="70"/>
      <c r="W48" s="70"/>
      <c r="X48" s="70"/>
      <c r="Y48" s="70"/>
      <c r="Z48" s="70"/>
      <c r="AA48" s="70"/>
    </row>
    <row r="49" spans="1:27" s="68" customFormat="1" ht="30" hidden="1" outlineLevel="1" x14ac:dyDescent="0.25">
      <c r="A49" s="107" t="s">
        <v>762</v>
      </c>
      <c r="B49" s="107"/>
      <c r="C49" s="107"/>
      <c r="D49" s="107"/>
      <c r="E49" s="107"/>
      <c r="J49" s="70"/>
      <c r="K49" s="70"/>
      <c r="L49" s="70"/>
      <c r="M49" s="70"/>
      <c r="N49" s="70"/>
      <c r="O49" s="70"/>
      <c r="P49" s="70"/>
      <c r="Q49" s="70"/>
      <c r="R49" s="70"/>
      <c r="S49" s="70"/>
      <c r="T49" s="70"/>
      <c r="U49" s="70"/>
      <c r="V49" s="70"/>
      <c r="W49" s="70"/>
      <c r="X49" s="70"/>
      <c r="Y49" s="70"/>
      <c r="Z49" s="70"/>
      <c r="AA49" s="70"/>
    </row>
    <row r="50" spans="1:27" s="68" customFormat="1" hidden="1" outlineLevel="1" x14ac:dyDescent="0.25">
      <c r="A50" s="107" t="s">
        <v>763</v>
      </c>
      <c r="B50" s="107"/>
      <c r="C50" s="107"/>
      <c r="D50" s="107"/>
      <c r="E50" s="107"/>
      <c r="J50" s="70"/>
      <c r="K50" s="70"/>
      <c r="L50" s="70"/>
      <c r="M50" s="70"/>
      <c r="N50" s="70"/>
      <c r="O50" s="70"/>
      <c r="P50" s="70"/>
      <c r="Q50" s="70"/>
      <c r="R50" s="70"/>
      <c r="S50" s="70"/>
      <c r="T50" s="70"/>
      <c r="U50" s="70"/>
      <c r="V50" s="70"/>
      <c r="W50" s="70"/>
      <c r="X50" s="70"/>
      <c r="Y50" s="70"/>
      <c r="Z50" s="70"/>
      <c r="AA50" s="70"/>
    </row>
    <row r="51" spans="1:27" s="68" customFormat="1" ht="30" hidden="1" outlineLevel="1" x14ac:dyDescent="0.25">
      <c r="A51" s="107" t="s">
        <v>764</v>
      </c>
      <c r="B51" s="107"/>
      <c r="C51" s="107"/>
      <c r="D51" s="107"/>
      <c r="E51" s="107"/>
      <c r="J51" s="70"/>
      <c r="K51" s="70"/>
      <c r="L51" s="70"/>
      <c r="M51" s="70"/>
      <c r="N51" s="70"/>
      <c r="O51" s="70"/>
      <c r="P51" s="70"/>
      <c r="Q51" s="70"/>
      <c r="R51" s="70"/>
      <c r="S51" s="70"/>
      <c r="T51" s="70"/>
      <c r="U51" s="70"/>
      <c r="V51" s="70"/>
      <c r="W51" s="70"/>
      <c r="X51" s="70"/>
      <c r="Y51" s="70"/>
      <c r="Z51" s="70"/>
      <c r="AA51" s="70"/>
    </row>
    <row r="53" spans="1:27" ht="18.75" x14ac:dyDescent="0.25">
      <c r="A53" s="157" t="s">
        <v>179</v>
      </c>
    </row>
    <row r="55" spans="1:27" s="68" customFormat="1" collapsed="1" x14ac:dyDescent="0.25">
      <c r="A55" s="160" t="s">
        <v>755</v>
      </c>
      <c r="B55" s="161"/>
      <c r="C55" s="161"/>
      <c r="D55" s="161"/>
      <c r="E55" s="161"/>
      <c r="F55" s="161"/>
      <c r="J55" s="70"/>
      <c r="K55" s="70"/>
      <c r="L55" s="70"/>
      <c r="M55" s="70"/>
      <c r="N55" s="70"/>
      <c r="O55" s="70"/>
      <c r="P55" s="70"/>
      <c r="Q55" s="70"/>
      <c r="R55" s="70"/>
      <c r="S55" s="70"/>
      <c r="T55" s="70"/>
      <c r="U55" s="70"/>
      <c r="V55" s="70"/>
      <c r="W55" s="70"/>
      <c r="X55" s="70"/>
      <c r="Y55" s="70"/>
      <c r="Z55" s="70"/>
      <c r="AA55" s="70"/>
    </row>
    <row r="56" spans="1:27" s="68" customFormat="1" hidden="1" outlineLevel="1" x14ac:dyDescent="0.25">
      <c r="A56" s="2" t="s">
        <v>765</v>
      </c>
      <c r="B56" s="3">
        <v>1925</v>
      </c>
      <c r="C56" s="3">
        <v>4309</v>
      </c>
      <c r="D56" s="3">
        <v>1363</v>
      </c>
      <c r="E56" s="3">
        <v>999</v>
      </c>
      <c r="F56" s="3">
        <v>1640</v>
      </c>
      <c r="J56" s="70"/>
      <c r="K56" s="70"/>
      <c r="L56" s="70"/>
      <c r="M56" s="70"/>
      <c r="N56" s="70"/>
      <c r="O56" s="70"/>
      <c r="P56" s="70"/>
      <c r="Q56" s="70"/>
      <c r="R56" s="70"/>
      <c r="S56" s="70"/>
      <c r="T56" s="70"/>
      <c r="U56" s="70"/>
      <c r="V56" s="70"/>
      <c r="W56" s="70"/>
      <c r="X56" s="70"/>
      <c r="Y56" s="70"/>
      <c r="Z56" s="70"/>
      <c r="AA56" s="70"/>
    </row>
    <row r="57" spans="1:27" s="68" customFormat="1" hidden="1" outlineLevel="1" x14ac:dyDescent="0.25">
      <c r="A57" s="162" t="s">
        <v>766</v>
      </c>
      <c r="B57" s="163">
        <v>6</v>
      </c>
      <c r="C57" s="163">
        <v>3</v>
      </c>
      <c r="D57" s="163">
        <v>4</v>
      </c>
      <c r="E57" s="163">
        <v>1</v>
      </c>
      <c r="F57" s="163">
        <v>3</v>
      </c>
      <c r="J57" s="70"/>
      <c r="K57" s="70"/>
      <c r="L57" s="70"/>
      <c r="M57" s="70"/>
      <c r="N57" s="70"/>
      <c r="O57" s="70"/>
      <c r="P57" s="70"/>
      <c r="Q57" s="70"/>
      <c r="R57" s="70"/>
      <c r="S57" s="70"/>
      <c r="T57" s="70"/>
      <c r="U57" s="70"/>
      <c r="V57" s="70"/>
      <c r="W57" s="70"/>
      <c r="X57" s="70"/>
      <c r="Y57" s="70"/>
      <c r="Z57" s="70"/>
      <c r="AA57" s="70"/>
    </row>
    <row r="58" spans="1:27" s="68" customFormat="1" hidden="1" outlineLevel="1" x14ac:dyDescent="0.25">
      <c r="A58" s="2" t="s">
        <v>767</v>
      </c>
      <c r="B58" s="8">
        <v>2</v>
      </c>
      <c r="C58" s="8">
        <v>3</v>
      </c>
      <c r="D58" s="8">
        <v>4</v>
      </c>
      <c r="E58" s="8">
        <v>3</v>
      </c>
      <c r="F58" s="8">
        <v>0</v>
      </c>
      <c r="J58" s="70"/>
      <c r="K58" s="70"/>
      <c r="L58" s="70"/>
      <c r="M58" s="70"/>
      <c r="N58" s="70"/>
      <c r="O58" s="70"/>
      <c r="P58" s="70"/>
      <c r="Q58" s="70"/>
      <c r="R58" s="70"/>
      <c r="S58" s="70"/>
      <c r="T58" s="70"/>
      <c r="U58" s="70"/>
      <c r="V58" s="70"/>
      <c r="W58" s="70"/>
      <c r="X58" s="70"/>
      <c r="Y58" s="70"/>
      <c r="Z58" s="70"/>
      <c r="AA58" s="70"/>
    </row>
    <row r="59" spans="1:27" s="68" customFormat="1" hidden="1" outlineLevel="1" x14ac:dyDescent="0.25">
      <c r="A59" s="162" t="s">
        <v>768</v>
      </c>
      <c r="B59" s="163">
        <v>0</v>
      </c>
      <c r="C59" s="163">
        <v>1</v>
      </c>
      <c r="D59" s="163">
        <v>0</v>
      </c>
      <c r="E59" s="163">
        <v>3</v>
      </c>
      <c r="F59" s="163">
        <v>1</v>
      </c>
      <c r="J59" s="70"/>
      <c r="K59" s="70"/>
      <c r="L59" s="70"/>
      <c r="M59" s="70"/>
      <c r="N59" s="70"/>
      <c r="O59" s="70"/>
      <c r="P59" s="70"/>
      <c r="Q59" s="70"/>
      <c r="R59" s="70"/>
      <c r="S59" s="70"/>
      <c r="T59" s="70"/>
      <c r="U59" s="70"/>
      <c r="V59" s="70"/>
      <c r="W59" s="70"/>
      <c r="X59" s="70"/>
      <c r="Y59" s="70"/>
      <c r="Z59" s="70"/>
      <c r="AA59" s="70"/>
    </row>
    <row r="60" spans="1:27" s="68" customFormat="1" ht="30" hidden="1" outlineLevel="1" x14ac:dyDescent="0.25">
      <c r="A60" s="2" t="s">
        <v>760</v>
      </c>
      <c r="B60" s="8">
        <v>233</v>
      </c>
      <c r="C60" s="8">
        <v>175</v>
      </c>
      <c r="D60" s="8">
        <v>40</v>
      </c>
      <c r="E60" s="8">
        <v>0</v>
      </c>
      <c r="F60" s="8">
        <v>0</v>
      </c>
      <c r="J60" s="70"/>
      <c r="K60" s="70"/>
      <c r="L60" s="70"/>
      <c r="M60" s="70"/>
      <c r="N60" s="70"/>
      <c r="O60" s="70"/>
      <c r="P60" s="70"/>
      <c r="Q60" s="70"/>
      <c r="R60" s="70"/>
      <c r="S60" s="70"/>
      <c r="T60" s="70"/>
      <c r="U60" s="70"/>
      <c r="V60" s="70"/>
      <c r="W60" s="70"/>
      <c r="X60" s="70"/>
      <c r="Y60" s="70"/>
      <c r="Z60" s="70"/>
      <c r="AA60" s="70"/>
    </row>
    <row r="61" spans="1:27" hidden="1" outlineLevel="1" x14ac:dyDescent="0.25"/>
    <row r="62" spans="1:27" hidden="1" outlineLevel="1" x14ac:dyDescent="0.25">
      <c r="A62" s="322" t="s">
        <v>769</v>
      </c>
      <c r="B62" s="322"/>
      <c r="C62" s="322"/>
      <c r="D62" s="322"/>
      <c r="E62" s="322"/>
      <c r="F62" s="322"/>
    </row>
    <row r="63" spans="1:27" hidden="1" outlineLevel="1" x14ac:dyDescent="0.25">
      <c r="A63" s="322" t="s">
        <v>762</v>
      </c>
      <c r="B63" s="322"/>
      <c r="C63" s="322"/>
      <c r="D63" s="322"/>
      <c r="E63" s="322"/>
      <c r="F63" s="322"/>
    </row>
    <row r="64" spans="1:27" hidden="1" outlineLevel="1" x14ac:dyDescent="0.25">
      <c r="A64" s="107" t="s">
        <v>763</v>
      </c>
    </row>
    <row r="65" spans="1:6" hidden="1" outlineLevel="1" x14ac:dyDescent="0.25">
      <c r="A65" s="322" t="s">
        <v>770</v>
      </c>
      <c r="B65" s="322"/>
      <c r="C65" s="322"/>
      <c r="D65" s="322"/>
      <c r="E65" s="322"/>
      <c r="F65" s="322"/>
    </row>
  </sheetData>
  <mergeCells count="10">
    <mergeCell ref="A62:F62"/>
    <mergeCell ref="A63:F63"/>
    <mergeCell ref="A65:F65"/>
    <mergeCell ref="A48:E48"/>
    <mergeCell ref="A9:D9"/>
    <mergeCell ref="A16:D16"/>
    <mergeCell ref="A36:E36"/>
    <mergeCell ref="A37:E37"/>
    <mergeCell ref="A38:E38"/>
    <mergeCell ref="A14:F14"/>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2:P27"/>
  <sheetViews>
    <sheetView showGridLines="0" tabSelected="1" zoomScale="80" zoomScaleNormal="80" workbookViewId="0">
      <pane xSplit="1" ySplit="7" topLeftCell="B8" activePane="bottomRight" state="frozen"/>
      <selection pane="topRight" activeCell="B1" sqref="B1"/>
      <selection pane="bottomLeft" activeCell="A8" sqref="A8"/>
      <selection pane="bottomRight" activeCell="P27" sqref="P27"/>
    </sheetView>
  </sheetViews>
  <sheetFormatPr defaultRowHeight="15" x14ac:dyDescent="0.25"/>
  <cols>
    <col min="1" max="1" width="51.7109375" bestFit="1" customWidth="1"/>
    <col min="2" max="15" width="12.85546875" customWidth="1"/>
    <col min="16" max="16" width="13.85546875" customWidth="1"/>
  </cols>
  <sheetData>
    <row r="2" spans="1:16" ht="21" x14ac:dyDescent="0.35">
      <c r="C2" s="133"/>
      <c r="D2" s="133"/>
      <c r="P2" s="134" t="s">
        <v>57</v>
      </c>
    </row>
    <row r="3" spans="1:16" x14ac:dyDescent="0.25">
      <c r="P3" s="136" t="s">
        <v>771</v>
      </c>
    </row>
    <row r="4" spans="1:16" ht="3.6" customHeight="1" x14ac:dyDescent="0.25">
      <c r="A4" s="131"/>
      <c r="B4" s="131"/>
      <c r="C4" s="131"/>
      <c r="D4" s="131"/>
      <c r="E4" s="131"/>
      <c r="F4" s="131"/>
      <c r="G4" s="131"/>
      <c r="H4" s="131"/>
      <c r="I4" s="131"/>
      <c r="J4" s="131"/>
      <c r="K4" s="131"/>
      <c r="L4" s="131"/>
      <c r="M4" s="131"/>
      <c r="N4" s="131"/>
      <c r="O4" s="131"/>
      <c r="P4" s="131"/>
    </row>
    <row r="5" spans="1:16" ht="7.5" customHeight="1" thickBot="1" x14ac:dyDescent="0.3"/>
    <row r="6" spans="1:16" x14ac:dyDescent="0.25">
      <c r="A6" s="250" t="s">
        <v>772</v>
      </c>
      <c r="B6" s="251" t="s">
        <v>773</v>
      </c>
      <c r="C6" s="251" t="s">
        <v>774</v>
      </c>
      <c r="D6" s="251" t="s">
        <v>775</v>
      </c>
      <c r="E6" s="251" t="s">
        <v>776</v>
      </c>
      <c r="F6" s="251" t="s">
        <v>777</v>
      </c>
      <c r="G6" s="251" t="s">
        <v>778</v>
      </c>
      <c r="H6" s="251" t="s">
        <v>779</v>
      </c>
      <c r="I6" s="251" t="s">
        <v>780</v>
      </c>
      <c r="J6" s="251" t="s">
        <v>781</v>
      </c>
      <c r="K6" s="251" t="s">
        <v>782</v>
      </c>
      <c r="L6" s="251" t="s">
        <v>783</v>
      </c>
      <c r="M6" s="251" t="s">
        <v>784</v>
      </c>
      <c r="N6" s="251" t="s">
        <v>785</v>
      </c>
      <c r="O6" s="312" t="s">
        <v>786</v>
      </c>
      <c r="P6" s="312" t="s">
        <v>787</v>
      </c>
    </row>
    <row r="7" spans="1:16" ht="5.45" customHeight="1" x14ac:dyDescent="0.25"/>
    <row r="8" spans="1:16" x14ac:dyDescent="0.25">
      <c r="A8" s="174" t="s">
        <v>788</v>
      </c>
    </row>
    <row r="9" spans="1:16" x14ac:dyDescent="0.25">
      <c r="A9" s="175" t="s">
        <v>789</v>
      </c>
      <c r="B9" s="177">
        <v>4730</v>
      </c>
      <c r="C9" s="177">
        <v>4745</v>
      </c>
      <c r="D9" s="177">
        <v>4732</v>
      </c>
      <c r="E9" s="177">
        <v>5062</v>
      </c>
      <c r="F9" s="177">
        <v>5128</v>
      </c>
      <c r="G9" s="177">
        <v>5321</v>
      </c>
      <c r="H9" s="177">
        <v>5407</v>
      </c>
      <c r="I9" s="177">
        <v>5531</v>
      </c>
      <c r="J9" s="177">
        <v>5550</v>
      </c>
      <c r="K9" s="177">
        <v>5430</v>
      </c>
      <c r="L9" s="177">
        <v>5313</v>
      </c>
      <c r="M9" s="177">
        <v>5223</v>
      </c>
      <c r="N9" s="177">
        <v>5157</v>
      </c>
      <c r="O9" s="177">
        <v>5001</v>
      </c>
      <c r="P9" s="177">
        <v>4769</v>
      </c>
    </row>
    <row r="10" spans="1:16" x14ac:dyDescent="0.25">
      <c r="A10" s="175" t="s">
        <v>790</v>
      </c>
      <c r="B10" s="177">
        <v>7765</v>
      </c>
      <c r="C10" s="177">
        <v>7432</v>
      </c>
      <c r="D10" s="177">
        <v>7435</v>
      </c>
      <c r="E10" s="177">
        <v>7417</v>
      </c>
      <c r="F10" s="177">
        <v>6729</v>
      </c>
      <c r="G10" s="177">
        <v>6358</v>
      </c>
      <c r="H10" s="177">
        <v>6157</v>
      </c>
      <c r="I10" s="177">
        <v>6446</v>
      </c>
      <c r="J10" s="177">
        <v>6987</v>
      </c>
      <c r="K10" s="177">
        <v>7536</v>
      </c>
      <c r="L10" s="177">
        <v>7947</v>
      </c>
      <c r="M10" s="177">
        <v>8656</v>
      </c>
      <c r="N10" s="177">
        <v>8277</v>
      </c>
      <c r="O10" s="177">
        <v>8587</v>
      </c>
      <c r="P10" s="177">
        <v>9119</v>
      </c>
    </row>
    <row r="11" spans="1:16" x14ac:dyDescent="0.25">
      <c r="A11" s="175" t="s">
        <v>791</v>
      </c>
      <c r="B11" s="297">
        <v>0.22274352100089365</v>
      </c>
      <c r="C11" s="297">
        <v>0.22207387627948375</v>
      </c>
      <c r="D11" s="297">
        <v>0.22227181432715912</v>
      </c>
      <c r="E11" s="297">
        <v>0.20889627935980046</v>
      </c>
      <c r="F11" s="297">
        <v>0.19578783151326054</v>
      </c>
      <c r="G11" s="297">
        <v>0.19112948693854501</v>
      </c>
      <c r="H11" s="297">
        <v>0.18420565933049751</v>
      </c>
      <c r="I11" s="297">
        <v>0.18260712348580727</v>
      </c>
      <c r="J11" s="297">
        <v>0.187</v>
      </c>
      <c r="K11" s="297">
        <v>0.18</v>
      </c>
      <c r="L11" s="297">
        <v>0.18099999999999999</v>
      </c>
      <c r="M11" s="297">
        <v>0.19548152402833599</v>
      </c>
      <c r="N11" s="297">
        <v>0.19400000000000001</v>
      </c>
      <c r="O11" s="297">
        <v>0.192</v>
      </c>
      <c r="P11" s="297">
        <v>0.19</v>
      </c>
    </row>
    <row r="12" spans="1:16" x14ac:dyDescent="0.25">
      <c r="A12" s="175" t="s">
        <v>792</v>
      </c>
      <c r="B12" s="297">
        <v>0.20465116279069767</v>
      </c>
      <c r="C12" s="297">
        <v>0.22926829268292684</v>
      </c>
      <c r="D12" s="297">
        <v>0.22772277227722773</v>
      </c>
      <c r="E12" s="297">
        <v>0.22167487684729065</v>
      </c>
      <c r="F12" s="297">
        <v>0.23152709359605911</v>
      </c>
      <c r="G12" s="297">
        <v>0.26130653266331699</v>
      </c>
      <c r="H12" s="297">
        <v>0.27179487179487177</v>
      </c>
      <c r="I12" s="297">
        <v>0.27319587628865977</v>
      </c>
      <c r="J12" s="297">
        <v>0.27700000000000002</v>
      </c>
      <c r="K12" s="297">
        <v>0.27500000000000002</v>
      </c>
      <c r="L12" s="297">
        <v>0.27100000000000002</v>
      </c>
      <c r="M12" s="297">
        <v>0.28999999999999998</v>
      </c>
      <c r="N12" s="297">
        <v>0.27900000000000003</v>
      </c>
      <c r="O12" s="297">
        <v>0.27</v>
      </c>
      <c r="P12" s="297">
        <v>0.28299999999999997</v>
      </c>
    </row>
    <row r="13" spans="1:16" x14ac:dyDescent="0.25">
      <c r="A13" s="175" t="s">
        <v>793</v>
      </c>
      <c r="B13" s="178">
        <v>7.1400000000000005E-2</v>
      </c>
      <c r="C13" s="178">
        <v>0.2</v>
      </c>
      <c r="D13" s="178">
        <v>0.2</v>
      </c>
      <c r="E13" s="178">
        <v>0.2142</v>
      </c>
      <c r="F13" s="178">
        <v>0.28570000000000001</v>
      </c>
      <c r="G13" s="178">
        <v>0.2666</v>
      </c>
      <c r="H13" s="178">
        <v>0.2666</v>
      </c>
      <c r="I13" s="178">
        <v>0.25</v>
      </c>
      <c r="J13" s="297">
        <v>0.23499999999999999</v>
      </c>
      <c r="K13" s="178">
        <v>0.35289999999999999</v>
      </c>
      <c r="L13" s="178">
        <v>0.375</v>
      </c>
      <c r="M13" s="297">
        <v>0.375</v>
      </c>
      <c r="N13" s="297">
        <v>0.375</v>
      </c>
      <c r="O13" s="297">
        <v>0.375</v>
      </c>
      <c r="P13" s="297">
        <v>0.4</v>
      </c>
    </row>
    <row r="14" spans="1:16" x14ac:dyDescent="0.25">
      <c r="A14" s="175" t="s">
        <v>794</v>
      </c>
      <c r="B14" s="299">
        <v>7.3</v>
      </c>
      <c r="C14" s="299">
        <v>7.4</v>
      </c>
      <c r="D14" s="299">
        <v>7.4</v>
      </c>
      <c r="E14" s="299">
        <v>14.6</v>
      </c>
      <c r="F14" s="299">
        <v>14.7</v>
      </c>
      <c r="G14" s="299">
        <v>11.8</v>
      </c>
      <c r="H14" s="299">
        <v>12.9</v>
      </c>
      <c r="I14" s="299">
        <v>11.6</v>
      </c>
      <c r="J14" s="299">
        <v>4.5</v>
      </c>
      <c r="K14" s="299">
        <v>4.5999999999999996</v>
      </c>
      <c r="L14" s="299">
        <v>5.7</v>
      </c>
      <c r="M14" s="299">
        <v>6.3</v>
      </c>
      <c r="N14" s="299">
        <v>5.3</v>
      </c>
      <c r="O14" s="299">
        <v>4.5</v>
      </c>
      <c r="P14" s="299">
        <v>5.3</v>
      </c>
    </row>
    <row r="15" spans="1:16" x14ac:dyDescent="0.25">
      <c r="A15" s="175" t="s">
        <v>795</v>
      </c>
      <c r="B15" s="297">
        <v>1.483889202939514E-2</v>
      </c>
      <c r="C15" s="297">
        <v>1.5584415584415586E-2</v>
      </c>
      <c r="D15" s="297">
        <v>2.7284263959390861E-2</v>
      </c>
      <c r="E15" s="297">
        <v>2.540810053958063E-2</v>
      </c>
      <c r="F15" s="297">
        <v>5.8246676319599837E-2</v>
      </c>
      <c r="G15" s="297">
        <v>1.4812939165664367E-2</v>
      </c>
      <c r="H15" s="297">
        <v>3.2000000000000001E-2</v>
      </c>
      <c r="I15" s="297">
        <v>2.6939070692460675E-2</v>
      </c>
      <c r="J15" s="297">
        <v>2.1000000000000001E-2</v>
      </c>
      <c r="K15" s="297">
        <v>2.2000000000000002E-2</v>
      </c>
      <c r="L15" s="297">
        <v>2.1000000000000001E-2</v>
      </c>
      <c r="M15" s="297">
        <v>3.2000000000000001E-2</v>
      </c>
      <c r="N15" s="297">
        <v>0.02</v>
      </c>
      <c r="O15" s="297">
        <v>2.4E-2</v>
      </c>
      <c r="P15" s="297">
        <v>2.8000000000000001E-2</v>
      </c>
    </row>
    <row r="16" spans="1:16" x14ac:dyDescent="0.25">
      <c r="A16" s="258" t="s">
        <v>21</v>
      </c>
      <c r="B16" s="259"/>
      <c r="C16" s="259"/>
      <c r="D16" s="259"/>
      <c r="E16" s="259"/>
      <c r="F16" s="259"/>
      <c r="G16" s="259"/>
      <c r="H16" s="259"/>
      <c r="I16" s="259"/>
      <c r="J16" s="259"/>
      <c r="K16" s="259"/>
      <c r="L16" s="259"/>
      <c r="M16" s="259"/>
      <c r="N16" s="259"/>
      <c r="O16" s="259"/>
      <c r="P16" s="259"/>
    </row>
    <row r="17" spans="1:16" x14ac:dyDescent="0.25">
      <c r="A17" s="260" t="s">
        <v>796</v>
      </c>
      <c r="B17" s="264">
        <v>3.99</v>
      </c>
      <c r="C17" s="264">
        <v>3.93</v>
      </c>
      <c r="D17" s="264">
        <v>2.69</v>
      </c>
      <c r="E17" s="264">
        <v>2.42</v>
      </c>
      <c r="F17" s="264">
        <v>2.83</v>
      </c>
      <c r="G17" s="264">
        <v>1.03</v>
      </c>
      <c r="H17" s="264">
        <v>2.48</v>
      </c>
      <c r="I17" s="264">
        <v>2.46</v>
      </c>
      <c r="J17" s="264">
        <v>3.95</v>
      </c>
      <c r="K17" s="264">
        <v>2.3199999999999998</v>
      </c>
      <c r="L17" s="264">
        <v>2.15</v>
      </c>
      <c r="M17" s="264">
        <v>2.5299999999999998</v>
      </c>
      <c r="N17" s="264">
        <v>2.17</v>
      </c>
      <c r="O17" s="264">
        <v>1.41</v>
      </c>
      <c r="P17" s="264">
        <v>1.72</v>
      </c>
    </row>
    <row r="18" spans="1:16" x14ac:dyDescent="0.25">
      <c r="A18" s="260" t="s">
        <v>797</v>
      </c>
      <c r="B18" s="261">
        <v>84</v>
      </c>
      <c r="C18" s="261">
        <v>158</v>
      </c>
      <c r="D18" s="261">
        <v>160</v>
      </c>
      <c r="E18" s="261">
        <v>117</v>
      </c>
      <c r="F18" s="261">
        <v>55</v>
      </c>
      <c r="G18" s="261">
        <v>66</v>
      </c>
      <c r="H18" s="261">
        <v>79</v>
      </c>
      <c r="I18" s="261">
        <v>100</v>
      </c>
      <c r="J18" s="261">
        <v>899</v>
      </c>
      <c r="K18" s="261">
        <v>75</v>
      </c>
      <c r="L18" s="261">
        <v>184</v>
      </c>
      <c r="M18" s="261">
        <v>105</v>
      </c>
      <c r="N18" s="261">
        <v>22</v>
      </c>
      <c r="O18" s="261">
        <v>87</v>
      </c>
      <c r="P18" s="261">
        <v>78</v>
      </c>
    </row>
    <row r="19" spans="1:16" x14ac:dyDescent="0.25">
      <c r="A19" s="174" t="s">
        <v>798</v>
      </c>
      <c r="B19" s="176"/>
      <c r="C19" s="176"/>
      <c r="D19" s="176"/>
      <c r="E19" s="176"/>
      <c r="F19" s="176"/>
      <c r="G19" s="176"/>
      <c r="H19" s="176"/>
      <c r="I19" s="176"/>
      <c r="J19" s="176"/>
      <c r="K19" s="176"/>
      <c r="L19" s="176"/>
      <c r="M19" s="176"/>
      <c r="N19" s="176"/>
      <c r="O19" s="176"/>
      <c r="P19" s="176"/>
    </row>
    <row r="20" spans="1:16" x14ac:dyDescent="0.25">
      <c r="A20" s="175" t="s">
        <v>799</v>
      </c>
      <c r="B20" s="297">
        <v>0.2586</v>
      </c>
      <c r="C20" s="297">
        <v>0.2122</v>
      </c>
      <c r="D20" s="297">
        <v>0.11940000000000001</v>
      </c>
      <c r="E20" s="297">
        <v>0.1043</v>
      </c>
      <c r="F20" s="297">
        <v>0.12130000000000001</v>
      </c>
      <c r="G20" s="297">
        <v>7.6300000000000007E-2</v>
      </c>
      <c r="H20" s="297">
        <v>8.1299999999999997E-2</v>
      </c>
      <c r="I20" s="297">
        <v>0.114</v>
      </c>
      <c r="J20" s="297">
        <v>0.15160000000000001</v>
      </c>
      <c r="K20" s="297">
        <v>0.1072</v>
      </c>
      <c r="L20" s="297">
        <v>7.8899999999999998E-2</v>
      </c>
      <c r="M20" s="297">
        <v>9.2100000000000001E-2</v>
      </c>
      <c r="N20" s="297">
        <v>0.12870000000000001</v>
      </c>
      <c r="O20" s="297">
        <v>0.1203</v>
      </c>
      <c r="P20" s="297">
        <v>7.6200000000000004E-2</v>
      </c>
    </row>
    <row r="21" spans="1:16" x14ac:dyDescent="0.25">
      <c r="A21" s="263" t="s">
        <v>800</v>
      </c>
      <c r="B21" s="262"/>
      <c r="C21" s="262"/>
      <c r="D21" s="262"/>
      <c r="E21" s="262"/>
      <c r="F21" s="262"/>
      <c r="G21" s="262"/>
      <c r="H21" s="262"/>
      <c r="I21" s="262"/>
      <c r="J21" s="262"/>
      <c r="K21" s="262"/>
      <c r="L21" s="262"/>
      <c r="M21" s="262"/>
      <c r="N21" s="262"/>
      <c r="O21" s="262"/>
      <c r="P21" s="262"/>
    </row>
    <row r="22" spans="1:16" x14ac:dyDescent="0.25">
      <c r="A22" s="175" t="s">
        <v>801</v>
      </c>
      <c r="B22" s="298">
        <v>0.91519722000000003</v>
      </c>
      <c r="C22" s="298">
        <v>0.40764455999999999</v>
      </c>
      <c r="D22" s="298">
        <v>0.61038859000000012</v>
      </c>
      <c r="E22" s="298">
        <v>2.8904619199999999</v>
      </c>
      <c r="F22" s="298">
        <v>2.4680088000000002</v>
      </c>
      <c r="G22" s="298">
        <v>0.97806231999999982</v>
      </c>
      <c r="H22" s="298">
        <v>1.0542976899999998</v>
      </c>
      <c r="I22" s="298">
        <v>2.2425650699999999</v>
      </c>
      <c r="J22" s="298">
        <v>1.63468517</v>
      </c>
      <c r="K22" s="298">
        <v>0.71451922000000012</v>
      </c>
      <c r="L22" s="298">
        <v>1.6267744499999996</v>
      </c>
      <c r="M22" s="298">
        <v>1.0990145999999998</v>
      </c>
      <c r="N22" s="298">
        <v>2.3960308800000001</v>
      </c>
      <c r="O22" s="298">
        <f>2406703.13/1000000</f>
        <v>2.4067031299999999</v>
      </c>
      <c r="P22" s="298">
        <v>2.7488666099999999</v>
      </c>
    </row>
    <row r="23" spans="1:16" x14ac:dyDescent="0.25">
      <c r="A23" s="174" t="s">
        <v>802</v>
      </c>
      <c r="B23" s="298"/>
      <c r="C23" s="298"/>
      <c r="D23" s="298"/>
      <c r="E23" s="298"/>
      <c r="F23" s="298"/>
      <c r="G23" s="298"/>
      <c r="H23" s="298"/>
      <c r="I23" s="298"/>
      <c r="J23" s="298"/>
      <c r="K23" s="298"/>
      <c r="L23" s="298"/>
      <c r="M23" s="298"/>
      <c r="N23" s="298"/>
      <c r="O23" s="298"/>
      <c r="P23" s="298"/>
    </row>
    <row r="24" spans="1:16" x14ac:dyDescent="0.25">
      <c r="A24" s="175" t="s">
        <v>803</v>
      </c>
      <c r="B24" s="298">
        <v>6.3621564482029598</v>
      </c>
      <c r="C24" s="298">
        <v>6.0099051633298206</v>
      </c>
      <c r="D24" s="298">
        <v>6.050295857988166</v>
      </c>
      <c r="E24" s="298">
        <v>5.6961675227182935</v>
      </c>
      <c r="F24" s="298">
        <v>5.6359204368174725</v>
      </c>
      <c r="G24" s="298">
        <v>5.2631084382634841</v>
      </c>
      <c r="H24" s="298">
        <v>5.3256889217680783</v>
      </c>
      <c r="I24" s="298">
        <v>10.792623395407702</v>
      </c>
      <c r="J24" s="298">
        <v>5.63</v>
      </c>
      <c r="K24" s="298">
        <v>5.36</v>
      </c>
      <c r="L24" s="298">
        <v>5.3896103896103895</v>
      </c>
      <c r="M24" s="298">
        <v>5.4</v>
      </c>
      <c r="N24" s="298">
        <v>5.59</v>
      </c>
      <c r="O24" s="298">
        <f>28043.33/O9</f>
        <v>5.6075444911017804</v>
      </c>
      <c r="P24" s="298">
        <v>5.6478989305934162</v>
      </c>
    </row>
    <row r="25" spans="1:16" x14ac:dyDescent="0.25">
      <c r="A25" s="258" t="s">
        <v>804</v>
      </c>
      <c r="B25" s="313"/>
      <c r="C25" s="313"/>
      <c r="D25" s="313"/>
      <c r="E25" s="313"/>
      <c r="F25" s="313"/>
      <c r="G25" s="313"/>
      <c r="H25" s="313"/>
      <c r="I25" s="313"/>
      <c r="J25" s="313"/>
      <c r="K25" s="313"/>
      <c r="L25" s="313"/>
      <c r="M25" s="313"/>
      <c r="N25" s="313"/>
      <c r="O25" s="313"/>
      <c r="P25" s="313"/>
    </row>
    <row r="26" spans="1:16" x14ac:dyDescent="0.25">
      <c r="A26" s="260" t="s">
        <v>805</v>
      </c>
      <c r="B26" s="314">
        <v>7.3135189584863998</v>
      </c>
      <c r="C26" s="314">
        <v>6.0441812239782697</v>
      </c>
      <c r="D26" s="314">
        <v>7.1729546064426799</v>
      </c>
      <c r="E26" s="314">
        <v>8.5966595981027094</v>
      </c>
      <c r="F26" s="314">
        <v>5.4511896499999999</v>
      </c>
      <c r="G26" s="314">
        <v>5.8443598699999999</v>
      </c>
      <c r="H26" s="314">
        <v>4.1943583499999999</v>
      </c>
      <c r="I26" s="314">
        <v>6.4213722400000002</v>
      </c>
      <c r="J26" s="314">
        <v>5.9626251000000003</v>
      </c>
      <c r="K26" s="314">
        <v>6.7443669599999998</v>
      </c>
      <c r="L26" s="314">
        <v>5.6364281600000004</v>
      </c>
      <c r="M26" s="314">
        <f>4869510.6/1000000</f>
        <v>4.8695105999999999</v>
      </c>
      <c r="N26" s="314">
        <v>4.8600000000000003</v>
      </c>
      <c r="O26" s="314">
        <f>7225390.92/1000000</f>
        <v>7.2253909199999997</v>
      </c>
      <c r="P26" s="314">
        <v>1.8957799200000001</v>
      </c>
    </row>
    <row r="27" spans="1:16" x14ac:dyDescent="0.25">
      <c r="A27" s="175"/>
      <c r="B27" s="178"/>
      <c r="C27" s="178"/>
      <c r="D27" s="178"/>
      <c r="E27" s="178"/>
      <c r="F27" s="252"/>
      <c r="G27" s="252"/>
      <c r="H27" s="252"/>
      <c r="I27" s="178"/>
      <c r="J27" s="178"/>
      <c r="K27" s="178"/>
      <c r="L27" s="178"/>
      <c r="M27" s="178"/>
      <c r="N27" s="178"/>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39"/>
  <sheetViews>
    <sheetView showGridLines="0" workbookViewId="0">
      <selection activeCell="C38" sqref="C38:C39"/>
    </sheetView>
  </sheetViews>
  <sheetFormatPr defaultRowHeight="15" x14ac:dyDescent="0.25"/>
  <cols>
    <col min="1" max="1" width="3.140625" customWidth="1"/>
    <col min="2" max="2" width="54.85546875" customWidth="1"/>
    <col min="3" max="3" width="92" customWidth="1"/>
  </cols>
  <sheetData>
    <row r="2" spans="1:4" ht="21" x14ac:dyDescent="0.35">
      <c r="C2" s="133"/>
      <c r="D2" s="134" t="s">
        <v>57</v>
      </c>
    </row>
    <row r="3" spans="1:4" x14ac:dyDescent="0.25">
      <c r="D3" s="136" t="s">
        <v>806</v>
      </c>
    </row>
    <row r="4" spans="1:4" ht="3.6" customHeight="1" x14ac:dyDescent="0.25">
      <c r="A4" s="131"/>
      <c r="B4" s="131"/>
      <c r="C4" s="131"/>
      <c r="D4" s="131"/>
    </row>
    <row r="5" spans="1:4" ht="7.5" customHeight="1" x14ac:dyDescent="0.25"/>
    <row r="6" spans="1:4" ht="59.1" customHeight="1" x14ac:dyDescent="0.25">
      <c r="B6" s="318" t="s">
        <v>807</v>
      </c>
      <c r="C6" s="343"/>
    </row>
    <row r="7" spans="1:4" ht="8.1" customHeight="1" x14ac:dyDescent="0.25"/>
    <row r="8" spans="1:4" x14ac:dyDescent="0.25">
      <c r="B8" s="253" t="s">
        <v>808</v>
      </c>
      <c r="C8" s="253" t="s">
        <v>809</v>
      </c>
    </row>
    <row r="9" spans="1:4" ht="25.5" x14ac:dyDescent="0.25">
      <c r="B9" s="344" t="s">
        <v>810</v>
      </c>
      <c r="C9" s="254" t="s">
        <v>811</v>
      </c>
    </row>
    <row r="10" spans="1:4" x14ac:dyDescent="0.25">
      <c r="B10" s="344"/>
      <c r="C10" s="254" t="s">
        <v>812</v>
      </c>
    </row>
    <row r="11" spans="1:4" x14ac:dyDescent="0.25">
      <c r="B11" s="344"/>
      <c r="C11" s="254" t="s">
        <v>813</v>
      </c>
    </row>
    <row r="12" spans="1:4" x14ac:dyDescent="0.25">
      <c r="B12" s="344"/>
      <c r="C12" s="254" t="s">
        <v>814</v>
      </c>
    </row>
    <row r="13" spans="1:4" x14ac:dyDescent="0.25">
      <c r="B13" s="344"/>
      <c r="C13" s="254" t="s">
        <v>815</v>
      </c>
    </row>
    <row r="14" spans="1:4" x14ac:dyDescent="0.25">
      <c r="B14" s="344"/>
      <c r="C14" s="254" t="s">
        <v>816</v>
      </c>
    </row>
    <row r="15" spans="1:4" x14ac:dyDescent="0.25">
      <c r="B15" s="344"/>
      <c r="C15" s="254" t="s">
        <v>817</v>
      </c>
    </row>
    <row r="16" spans="1:4" x14ac:dyDescent="0.25">
      <c r="B16" s="255" t="s">
        <v>818</v>
      </c>
      <c r="C16" s="256" t="s">
        <v>819</v>
      </c>
    </row>
    <row r="17" spans="2:3" x14ac:dyDescent="0.25">
      <c r="B17" s="257" t="s">
        <v>820</v>
      </c>
      <c r="C17" s="254" t="s">
        <v>821</v>
      </c>
    </row>
    <row r="18" spans="2:3" x14ac:dyDescent="0.25">
      <c r="B18" s="341" t="s">
        <v>822</v>
      </c>
      <c r="C18" s="256" t="s">
        <v>823</v>
      </c>
    </row>
    <row r="19" spans="2:3" x14ac:dyDescent="0.25">
      <c r="B19" s="341"/>
      <c r="C19" s="256" t="s">
        <v>824</v>
      </c>
    </row>
    <row r="20" spans="2:3" ht="25.5" x14ac:dyDescent="0.25">
      <c r="B20" s="341"/>
      <c r="C20" s="256" t="s">
        <v>825</v>
      </c>
    </row>
    <row r="21" spans="2:3" x14ac:dyDescent="0.25">
      <c r="B21" s="344" t="s">
        <v>826</v>
      </c>
      <c r="C21" s="254" t="s">
        <v>827</v>
      </c>
    </row>
    <row r="22" spans="2:3" x14ac:dyDescent="0.25">
      <c r="B22" s="344"/>
      <c r="C22" s="254" t="s">
        <v>828</v>
      </c>
    </row>
    <row r="23" spans="2:3" x14ac:dyDescent="0.25">
      <c r="B23" s="344"/>
      <c r="C23" s="254" t="s">
        <v>829</v>
      </c>
    </row>
    <row r="24" spans="2:3" x14ac:dyDescent="0.25">
      <c r="B24" s="344"/>
      <c r="C24" s="254" t="s">
        <v>830</v>
      </c>
    </row>
    <row r="25" spans="2:3" ht="27" x14ac:dyDescent="0.25">
      <c r="B25" s="344"/>
      <c r="C25" s="254" t="s">
        <v>831</v>
      </c>
    </row>
    <row r="26" spans="2:3" x14ac:dyDescent="0.25">
      <c r="B26" s="255" t="s">
        <v>832</v>
      </c>
      <c r="C26" s="256" t="s">
        <v>833</v>
      </c>
    </row>
    <row r="27" spans="2:3" x14ac:dyDescent="0.25">
      <c r="B27" s="257" t="s">
        <v>834</v>
      </c>
      <c r="C27" s="345" t="s">
        <v>835</v>
      </c>
    </row>
    <row r="28" spans="2:3" x14ac:dyDescent="0.25">
      <c r="B28" s="257" t="s">
        <v>836</v>
      </c>
      <c r="C28" s="345"/>
    </row>
    <row r="29" spans="2:3" x14ac:dyDescent="0.25">
      <c r="B29" s="257" t="s">
        <v>837</v>
      </c>
      <c r="C29" s="345"/>
    </row>
    <row r="30" spans="2:3" x14ac:dyDescent="0.25">
      <c r="B30" s="341" t="s">
        <v>838</v>
      </c>
      <c r="C30" s="256" t="s">
        <v>839</v>
      </c>
    </row>
    <row r="31" spans="2:3" x14ac:dyDescent="0.25">
      <c r="B31" s="341"/>
      <c r="C31" s="256" t="s">
        <v>840</v>
      </c>
    </row>
    <row r="32" spans="2:3" x14ac:dyDescent="0.25">
      <c r="B32" s="344" t="s">
        <v>841</v>
      </c>
      <c r="C32" s="254" t="s">
        <v>842</v>
      </c>
    </row>
    <row r="33" spans="2:3" ht="25.5" x14ac:dyDescent="0.25">
      <c r="B33" s="344"/>
      <c r="C33" s="254" t="s">
        <v>843</v>
      </c>
    </row>
    <row r="34" spans="2:3" x14ac:dyDescent="0.25">
      <c r="B34" s="341" t="s">
        <v>844</v>
      </c>
      <c r="C34" s="256" t="s">
        <v>845</v>
      </c>
    </row>
    <row r="35" spans="2:3" x14ac:dyDescent="0.25">
      <c r="B35" s="341"/>
      <c r="C35" s="256" t="s">
        <v>846</v>
      </c>
    </row>
    <row r="36" spans="2:3" x14ac:dyDescent="0.25">
      <c r="B36" s="341"/>
      <c r="C36" s="256" t="s">
        <v>847</v>
      </c>
    </row>
    <row r="37" spans="2:3" ht="25.5" x14ac:dyDescent="0.25">
      <c r="B37" s="257" t="s">
        <v>848</v>
      </c>
      <c r="C37" s="254" t="s">
        <v>849</v>
      </c>
    </row>
    <row r="38" spans="2:3" x14ac:dyDescent="0.25">
      <c r="B38" s="255" t="s">
        <v>850</v>
      </c>
      <c r="C38" s="342" t="s">
        <v>851</v>
      </c>
    </row>
    <row r="39" spans="2:3" x14ac:dyDescent="0.25">
      <c r="B39" s="255" t="s">
        <v>852</v>
      </c>
      <c r="C39" s="342"/>
    </row>
  </sheetData>
  <mergeCells count="9">
    <mergeCell ref="B34:B36"/>
    <mergeCell ref="C38:C39"/>
    <mergeCell ref="B6:C6"/>
    <mergeCell ref="B9:B15"/>
    <mergeCell ref="B18:B20"/>
    <mergeCell ref="B21:B25"/>
    <mergeCell ref="C27:C29"/>
    <mergeCell ref="B30:B31"/>
    <mergeCell ref="B32:B33"/>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I21"/>
  <sheetViews>
    <sheetView showGridLines="0" zoomScaleNormal="100" workbookViewId="0">
      <selection activeCell="C7" sqref="C7"/>
    </sheetView>
  </sheetViews>
  <sheetFormatPr defaultRowHeight="15" x14ac:dyDescent="0.25"/>
  <cols>
    <col min="1" max="1" width="27.140625" customWidth="1"/>
    <col min="2" max="2" width="6" style="181" customWidth="1"/>
    <col min="3" max="3" width="30.5703125" style="11" customWidth="1"/>
    <col min="4" max="8" width="21.85546875" customWidth="1"/>
  </cols>
  <sheetData>
    <row r="1" spans="1:9" ht="6.6" customHeight="1" x14ac:dyDescent="0.25"/>
    <row r="2" spans="1:9" ht="21" x14ac:dyDescent="0.35">
      <c r="I2" s="134" t="s">
        <v>0</v>
      </c>
    </row>
    <row r="3" spans="1:9" x14ac:dyDescent="0.25">
      <c r="I3" s="136" t="s">
        <v>1</v>
      </c>
    </row>
    <row r="4" spans="1:9" ht="3.6" customHeight="1" x14ac:dyDescent="0.25">
      <c r="A4" s="131"/>
      <c r="B4" s="182"/>
      <c r="C4" s="180"/>
      <c r="D4" s="131"/>
      <c r="E4" s="131"/>
      <c r="F4" s="131"/>
      <c r="G4" s="131"/>
      <c r="H4" s="131"/>
      <c r="I4" s="131"/>
    </row>
    <row r="5" spans="1:9" ht="7.5" customHeight="1" x14ac:dyDescent="0.25"/>
    <row r="6" spans="1:9" ht="18.75" x14ac:dyDescent="0.25">
      <c r="A6" s="142"/>
      <c r="C6" s="16" t="s">
        <v>2</v>
      </c>
    </row>
    <row r="7" spans="1:9" x14ac:dyDescent="0.25">
      <c r="A7" s="142"/>
      <c r="C7" s="141" t="s">
        <v>3</v>
      </c>
    </row>
    <row r="8" spans="1:9" ht="7.5" customHeight="1" x14ac:dyDescent="0.25">
      <c r="A8" s="142"/>
    </row>
    <row r="9" spans="1:9" ht="21" customHeight="1" x14ac:dyDescent="0.25">
      <c r="A9" s="142"/>
      <c r="B9" s="183" t="s">
        <v>4</v>
      </c>
      <c r="C9" s="184" t="s">
        <v>5</v>
      </c>
    </row>
    <row r="10" spans="1:9" ht="21" customHeight="1" x14ac:dyDescent="0.25">
      <c r="A10" s="142"/>
      <c r="B10" s="183" t="s">
        <v>6</v>
      </c>
      <c r="C10" s="184" t="s">
        <v>7</v>
      </c>
    </row>
    <row r="11" spans="1:9" ht="21" customHeight="1" x14ac:dyDescent="0.25">
      <c r="A11" s="142"/>
      <c r="B11" s="183" t="s">
        <v>8</v>
      </c>
      <c r="C11" s="184" t="s">
        <v>9</v>
      </c>
    </row>
    <row r="12" spans="1:9" ht="21" customHeight="1" x14ac:dyDescent="0.25">
      <c r="A12" s="142"/>
      <c r="B12" s="183" t="s">
        <v>10</v>
      </c>
      <c r="C12" s="184" t="s">
        <v>11</v>
      </c>
    </row>
    <row r="13" spans="1:9" ht="21" customHeight="1" x14ac:dyDescent="0.25">
      <c r="A13" s="142"/>
      <c r="B13" s="183" t="s">
        <v>12</v>
      </c>
      <c r="C13" s="184" t="s">
        <v>13</v>
      </c>
    </row>
    <row r="14" spans="1:9" ht="21" customHeight="1" x14ac:dyDescent="0.25">
      <c r="A14" s="142"/>
      <c r="B14" s="183" t="s">
        <v>14</v>
      </c>
      <c r="C14" s="184" t="s">
        <v>15</v>
      </c>
    </row>
    <row r="15" spans="1:9" ht="21" customHeight="1" x14ac:dyDescent="0.25">
      <c r="A15" s="142"/>
      <c r="B15" s="183" t="s">
        <v>16</v>
      </c>
      <c r="C15" s="184" t="s">
        <v>17</v>
      </c>
    </row>
    <row r="16" spans="1:9" ht="21" customHeight="1" x14ac:dyDescent="0.25">
      <c r="A16" s="142"/>
      <c r="B16" s="183" t="s">
        <v>18</v>
      </c>
      <c r="C16" s="184" t="s">
        <v>19</v>
      </c>
    </row>
    <row r="17" spans="1:3" ht="21" customHeight="1" x14ac:dyDescent="0.25">
      <c r="A17" s="142"/>
      <c r="B17" s="183" t="s">
        <v>20</v>
      </c>
      <c r="C17" s="184" t="s">
        <v>21</v>
      </c>
    </row>
    <row r="18" spans="1:3" ht="21" customHeight="1" x14ac:dyDescent="0.25">
      <c r="A18" s="142"/>
      <c r="B18" s="183" t="s">
        <v>22</v>
      </c>
      <c r="C18" s="184" t="s">
        <v>23</v>
      </c>
    </row>
    <row r="19" spans="1:3" ht="21" customHeight="1" x14ac:dyDescent="0.25">
      <c r="A19" s="142"/>
      <c r="B19" s="183" t="s">
        <v>24</v>
      </c>
      <c r="C19" s="184" t="s">
        <v>25</v>
      </c>
    </row>
    <row r="20" spans="1:3" ht="21" customHeight="1" x14ac:dyDescent="0.25">
      <c r="A20" s="142"/>
      <c r="B20" s="183" t="s">
        <v>26</v>
      </c>
      <c r="C20" s="184" t="s">
        <v>27</v>
      </c>
    </row>
    <row r="21" spans="1:3" ht="21" customHeight="1" x14ac:dyDescent="0.25">
      <c r="A21" s="142"/>
      <c r="B21" s="183" t="s">
        <v>28</v>
      </c>
      <c r="C21" s="184" t="s">
        <v>29</v>
      </c>
    </row>
  </sheetData>
  <hyperlinks>
    <hyperlink ref="C9" location="'1. ESG na Light'!A1" display="ESG na Light" xr:uid="{00000000-0004-0000-0100-000000000000}"/>
    <hyperlink ref="C10" location="'2. Aviso Legal'!A1" display="Aviso Legal" xr:uid="{00000000-0004-0000-0100-000001000000}"/>
    <hyperlink ref="C11" location="'3. Reportes e Políticas'!A1" display="Reportes e Políticas" xr:uid="{00000000-0004-0000-0100-000002000000}"/>
    <hyperlink ref="C12" location="'4. Investimentos'!A1" display="Investimentos Socioambientais" xr:uid="{00000000-0004-0000-0100-000003000000}"/>
    <hyperlink ref="C13" location="'5. Geração'!A1" display="Geração" xr:uid="{00000000-0004-0000-0100-000004000000}"/>
    <hyperlink ref="C14" location="'6. Distribuição'!A1" display="Distribuição" xr:uid="{00000000-0004-0000-0100-000005000000}"/>
    <hyperlink ref="C15" location="'7. Pessoas'!A1" display="Pessoas" xr:uid="{00000000-0004-0000-0100-000006000000}"/>
    <hyperlink ref="C16" location="'8. Meio Ambiente'!A1" display="Meio Ambiente" xr:uid="{00000000-0004-0000-0100-000007000000}"/>
    <hyperlink ref="C17" location="'9. Saúde e Segurança'!A1" display="Saúde e Segurança" xr:uid="{00000000-0004-0000-0100-000008000000}"/>
    <hyperlink ref="C18" location="'10. Clientes'!A1" display="Clientes" xr:uid="{00000000-0004-0000-0100-000009000000}"/>
    <hyperlink ref="C19" location="'11. Conformidade'!A1" display="Conformidade" xr:uid="{00000000-0004-0000-0100-00000A000000}"/>
    <hyperlink ref="C20" location="'12. Dashboard Trimestral'!A1" display="Dashboard trimestral" xr:uid="{00000000-0004-0000-0100-00000B000000}"/>
    <hyperlink ref="C21" location="'13. Relação GRI x SASB'!A1" display="Relação GRI x SASB" xr:uid="{00000000-0004-0000-0100-00000C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16"/>
  <sheetViews>
    <sheetView showGridLines="0" zoomScale="90" zoomScaleNormal="90" workbookViewId="0">
      <selection activeCell="H10" sqref="H10:I10"/>
    </sheetView>
  </sheetViews>
  <sheetFormatPr defaultRowHeight="15" x14ac:dyDescent="0.25"/>
  <cols>
    <col min="1" max="1" width="19.85546875" customWidth="1"/>
    <col min="6" max="6" width="8.7109375" customWidth="1"/>
    <col min="7" max="7" width="14.140625" customWidth="1"/>
    <col min="8" max="8" width="17.85546875" customWidth="1"/>
    <col min="9" max="9" width="11.140625" customWidth="1"/>
    <col min="10" max="10" width="1.5703125" customWidth="1"/>
    <col min="11" max="11" width="13" customWidth="1"/>
    <col min="12" max="12" width="12.28515625" customWidth="1"/>
    <col min="13" max="13" width="18.85546875" customWidth="1"/>
    <col min="14" max="14" width="5.7109375" customWidth="1"/>
  </cols>
  <sheetData>
    <row r="2" spans="1:18" ht="21" x14ac:dyDescent="0.35">
      <c r="C2" s="133"/>
      <c r="R2" s="134" t="s">
        <v>30</v>
      </c>
    </row>
    <row r="3" spans="1:18" x14ac:dyDescent="0.25">
      <c r="R3" s="136" t="s">
        <v>31</v>
      </c>
    </row>
    <row r="4" spans="1:18" ht="3.6" customHeight="1" x14ac:dyDescent="0.25">
      <c r="A4" s="131"/>
      <c r="B4" s="131"/>
      <c r="C4" s="131"/>
      <c r="D4" s="131"/>
      <c r="E4" s="131"/>
      <c r="F4" s="131"/>
      <c r="G4" s="131"/>
      <c r="H4" s="131"/>
      <c r="I4" s="131"/>
      <c r="J4" s="131"/>
      <c r="K4" s="131"/>
      <c r="L4" s="131"/>
      <c r="M4" s="131"/>
      <c r="N4" s="131"/>
      <c r="O4" s="131"/>
      <c r="P4" s="131"/>
      <c r="Q4" s="131"/>
      <c r="R4" s="131"/>
    </row>
    <row r="5" spans="1:18" ht="7.5" customHeight="1" x14ac:dyDescent="0.25"/>
    <row r="6" spans="1:18" ht="62.1" customHeight="1" x14ac:dyDescent="0.25">
      <c r="A6" s="317" t="s">
        <v>32</v>
      </c>
      <c r="B6" s="317"/>
      <c r="C6" s="317"/>
      <c r="D6" s="317"/>
      <c r="E6" s="317"/>
      <c r="F6" s="317"/>
      <c r="G6" s="317"/>
      <c r="H6" s="317"/>
      <c r="I6" s="317"/>
      <c r="J6" s="317"/>
      <c r="K6" s="317"/>
      <c r="L6" s="317"/>
      <c r="M6" s="317"/>
    </row>
    <row r="7" spans="1:18" ht="9.6" customHeight="1" x14ac:dyDescent="0.25"/>
    <row r="8" spans="1:18" ht="18.75" x14ac:dyDescent="0.25">
      <c r="A8" s="151" t="s">
        <v>33</v>
      </c>
      <c r="G8" s="152" t="s">
        <v>34</v>
      </c>
    </row>
    <row r="10" spans="1:18" ht="74.25" customHeight="1" x14ac:dyDescent="0.25">
      <c r="A10" s="153" t="s">
        <v>35</v>
      </c>
      <c r="B10" s="318" t="s">
        <v>36</v>
      </c>
      <c r="C10" s="318"/>
      <c r="D10" s="318"/>
      <c r="E10" s="318"/>
      <c r="G10" s="147" t="s">
        <v>15</v>
      </c>
      <c r="H10" s="316" t="s">
        <v>37</v>
      </c>
      <c r="I10" s="315"/>
      <c r="K10" s="147" t="s">
        <v>38</v>
      </c>
      <c r="L10" s="316" t="s">
        <v>39</v>
      </c>
      <c r="M10" s="315"/>
    </row>
    <row r="11" spans="1:18" ht="12.6" customHeight="1" x14ac:dyDescent="0.25">
      <c r="A11" s="153"/>
      <c r="B11" s="140"/>
      <c r="C11" s="140"/>
      <c r="D11" s="140"/>
      <c r="E11" s="140"/>
      <c r="G11" s="148"/>
      <c r="H11" s="146"/>
      <c r="I11" s="146"/>
      <c r="K11" s="150"/>
      <c r="L11" s="146"/>
      <c r="M11" s="146"/>
    </row>
    <row r="12" spans="1:18" ht="70.5" customHeight="1" x14ac:dyDescent="0.25">
      <c r="A12" s="153" t="s">
        <v>40</v>
      </c>
      <c r="B12" s="318" t="s">
        <v>41</v>
      </c>
      <c r="C12" s="318"/>
      <c r="D12" s="318"/>
      <c r="E12" s="318"/>
      <c r="G12" s="147" t="s">
        <v>42</v>
      </c>
      <c r="H12" s="315" t="s">
        <v>43</v>
      </c>
      <c r="I12" s="315"/>
      <c r="K12" s="147" t="s">
        <v>44</v>
      </c>
      <c r="L12" s="315" t="s">
        <v>45</v>
      </c>
      <c r="M12" s="315"/>
    </row>
    <row r="13" spans="1:18" ht="12.6" customHeight="1" x14ac:dyDescent="0.25">
      <c r="A13" s="153"/>
      <c r="B13" s="140"/>
      <c r="C13" s="140"/>
      <c r="D13" s="140"/>
      <c r="E13" s="140"/>
      <c r="G13" s="149"/>
      <c r="H13" s="315"/>
      <c r="I13" s="315"/>
      <c r="K13" s="150"/>
    </row>
    <row r="14" spans="1:18" ht="69.599999999999994" customHeight="1" x14ac:dyDescent="0.25">
      <c r="A14" s="153" t="s">
        <v>46</v>
      </c>
      <c r="B14" s="318" t="s">
        <v>47</v>
      </c>
      <c r="C14" s="318"/>
      <c r="D14" s="318"/>
      <c r="E14" s="318"/>
      <c r="G14" s="147" t="s">
        <v>13</v>
      </c>
      <c r="H14" s="315" t="s">
        <v>48</v>
      </c>
      <c r="I14" s="315"/>
      <c r="K14" s="147" t="s">
        <v>49</v>
      </c>
      <c r="L14" s="315" t="s">
        <v>50</v>
      </c>
      <c r="M14" s="315"/>
    </row>
    <row r="15" spans="1:18" ht="12" customHeight="1" x14ac:dyDescent="0.25">
      <c r="A15" s="153"/>
      <c r="B15" s="140"/>
      <c r="C15" s="140"/>
      <c r="D15" s="140"/>
      <c r="E15" s="140"/>
      <c r="G15" s="150"/>
      <c r="H15" s="146"/>
      <c r="I15" s="146"/>
      <c r="K15" s="150"/>
    </row>
    <row r="16" spans="1:18" ht="78" customHeight="1" x14ac:dyDescent="0.25">
      <c r="A16" s="153" t="s">
        <v>51</v>
      </c>
      <c r="B16" s="318" t="s">
        <v>52</v>
      </c>
      <c r="C16" s="318"/>
      <c r="D16" s="318"/>
      <c r="E16" s="318"/>
      <c r="G16" s="147" t="s">
        <v>53</v>
      </c>
      <c r="H16" s="315" t="s">
        <v>54</v>
      </c>
      <c r="I16" s="315"/>
      <c r="K16" s="147" t="s">
        <v>55</v>
      </c>
      <c r="L16" s="315" t="s">
        <v>56</v>
      </c>
      <c r="M16" s="315"/>
    </row>
  </sheetData>
  <mergeCells count="13">
    <mergeCell ref="L14:M14"/>
    <mergeCell ref="L16:M16"/>
    <mergeCell ref="H10:I10"/>
    <mergeCell ref="A6:M6"/>
    <mergeCell ref="B12:E12"/>
    <mergeCell ref="B14:E14"/>
    <mergeCell ref="B16:E16"/>
    <mergeCell ref="B10:E10"/>
    <mergeCell ref="H12:I13"/>
    <mergeCell ref="L10:M10"/>
    <mergeCell ref="L12:M12"/>
    <mergeCell ref="H16:I16"/>
    <mergeCell ref="H14:I1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22"/>
  <sheetViews>
    <sheetView showGridLines="0" zoomScale="90" zoomScaleNormal="90" workbookViewId="0">
      <selection activeCell="A16" sqref="A16"/>
    </sheetView>
  </sheetViews>
  <sheetFormatPr defaultRowHeight="15" x14ac:dyDescent="0.25"/>
  <cols>
    <col min="1" max="1" width="113" customWidth="1"/>
  </cols>
  <sheetData>
    <row r="2" spans="1:8" ht="21" x14ac:dyDescent="0.35">
      <c r="H2" s="134" t="s">
        <v>57</v>
      </c>
    </row>
    <row r="3" spans="1:8" x14ac:dyDescent="0.25">
      <c r="H3" s="136" t="s">
        <v>58</v>
      </c>
    </row>
    <row r="4" spans="1:8" ht="3.6" customHeight="1" x14ac:dyDescent="0.25">
      <c r="A4" s="131"/>
      <c r="B4" s="131"/>
      <c r="C4" s="131"/>
      <c r="D4" s="131"/>
      <c r="E4" s="131"/>
      <c r="F4" s="131"/>
      <c r="G4" s="131"/>
      <c r="H4" s="131"/>
    </row>
    <row r="5" spans="1:8" ht="7.5" customHeight="1" x14ac:dyDescent="0.25"/>
    <row r="7" spans="1:8" ht="21" x14ac:dyDescent="0.35">
      <c r="A7" s="133" t="s">
        <v>59</v>
      </c>
    </row>
    <row r="9" spans="1:8" ht="33.950000000000003" customHeight="1" x14ac:dyDescent="0.25">
      <c r="A9" s="135" t="s">
        <v>60</v>
      </c>
    </row>
    <row r="10" spans="1:8" ht="36" customHeight="1" x14ac:dyDescent="0.25">
      <c r="A10" s="135" t="s">
        <v>61</v>
      </c>
    </row>
    <row r="11" spans="1:8" ht="45" x14ac:dyDescent="0.25">
      <c r="A11" s="135" t="s">
        <v>62</v>
      </c>
    </row>
    <row r="13" spans="1:8" x14ac:dyDescent="0.25">
      <c r="A13" s="135" t="s">
        <v>63</v>
      </c>
    </row>
    <row r="14" spans="1:8" x14ac:dyDescent="0.25">
      <c r="A14" s="143" t="s">
        <v>64</v>
      </c>
    </row>
    <row r="16" spans="1:8" ht="54.75" customHeight="1" x14ac:dyDescent="0.25">
      <c r="A16" s="249" t="s">
        <v>65</v>
      </c>
    </row>
    <row r="22" spans="1:1" x14ac:dyDescent="0.25">
      <c r="A22" s="154"/>
    </row>
  </sheetData>
  <hyperlinks>
    <hyperlink ref="A14" r:id="rId1" xr:uid="{00000000-0004-0000-0300-000000000000}"/>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21"/>
  <sheetViews>
    <sheetView showGridLines="0" zoomScale="90" zoomScaleNormal="90" workbookViewId="0">
      <selection activeCell="C9" sqref="C9"/>
    </sheetView>
  </sheetViews>
  <sheetFormatPr defaultRowHeight="15" x14ac:dyDescent="0.25"/>
  <cols>
    <col min="1" max="1" width="41" customWidth="1"/>
    <col min="2" max="7" width="16.5703125" customWidth="1"/>
  </cols>
  <sheetData>
    <row r="2" spans="1:12" ht="21" x14ac:dyDescent="0.35">
      <c r="C2" s="133"/>
      <c r="L2" s="134" t="s">
        <v>30</v>
      </c>
    </row>
    <row r="3" spans="1:12" x14ac:dyDescent="0.25">
      <c r="L3" s="136" t="s">
        <v>66</v>
      </c>
    </row>
    <row r="4" spans="1:12" ht="3.6" customHeight="1" x14ac:dyDescent="0.25">
      <c r="A4" s="131"/>
      <c r="B4" s="131"/>
      <c r="C4" s="131"/>
      <c r="D4" s="131"/>
      <c r="E4" s="131"/>
      <c r="F4" s="131"/>
      <c r="G4" s="131"/>
      <c r="H4" s="131"/>
      <c r="I4" s="131"/>
      <c r="J4" s="131"/>
      <c r="K4" s="131"/>
      <c r="L4" s="131"/>
    </row>
    <row r="5" spans="1:12" ht="7.5" customHeight="1" x14ac:dyDescent="0.25"/>
    <row r="6" spans="1:12" ht="8.1" customHeight="1" x14ac:dyDescent="0.25">
      <c r="A6" s="144"/>
      <c r="B6" s="144"/>
      <c r="C6" s="144"/>
      <c r="D6" s="144"/>
      <c r="E6" s="144"/>
      <c r="F6" s="144"/>
      <c r="G6" s="144"/>
      <c r="H6" s="144"/>
      <c r="I6" s="144"/>
      <c r="J6" s="144"/>
      <c r="K6" s="144"/>
      <c r="L6" s="144"/>
    </row>
    <row r="7" spans="1:12" ht="21" x14ac:dyDescent="0.35">
      <c r="A7" s="179" t="s">
        <v>67</v>
      </c>
      <c r="B7" s="144"/>
      <c r="C7" s="144"/>
      <c r="D7" s="144"/>
      <c r="E7" s="144"/>
      <c r="F7" s="144"/>
      <c r="G7" s="144"/>
      <c r="H7" s="144"/>
      <c r="I7" s="144"/>
      <c r="J7" s="144"/>
      <c r="K7" s="144"/>
      <c r="L7" s="144"/>
    </row>
    <row r="8" spans="1:12" ht="20.100000000000001" customHeight="1" x14ac:dyDescent="0.25">
      <c r="A8" s="145" t="s">
        <v>68</v>
      </c>
      <c r="B8" s="144"/>
      <c r="C8" s="144"/>
      <c r="D8" s="144"/>
      <c r="E8" s="144"/>
      <c r="F8" s="144"/>
      <c r="G8" s="144"/>
      <c r="H8" s="144"/>
      <c r="I8" s="144"/>
      <c r="J8" s="144"/>
      <c r="K8" s="144"/>
      <c r="L8" s="144"/>
    </row>
    <row r="9" spans="1:12" ht="20.100000000000001" customHeight="1" x14ac:dyDescent="0.25">
      <c r="A9" s="145" t="s">
        <v>69</v>
      </c>
      <c r="B9" s="144"/>
      <c r="C9" s="144"/>
      <c r="D9" s="144"/>
      <c r="E9" s="144"/>
      <c r="F9" s="144"/>
      <c r="G9" s="144"/>
      <c r="H9" s="144"/>
      <c r="I9" s="144"/>
      <c r="J9" s="144"/>
      <c r="K9" s="144"/>
      <c r="L9" s="144"/>
    </row>
    <row r="10" spans="1:12" ht="20.100000000000001" customHeight="1" x14ac:dyDescent="0.25">
      <c r="A10" s="145" t="s">
        <v>70</v>
      </c>
      <c r="B10" s="144"/>
      <c r="C10" s="144"/>
      <c r="D10" s="144"/>
      <c r="E10" s="144"/>
      <c r="F10" s="144"/>
      <c r="G10" s="144"/>
      <c r="H10" s="144"/>
      <c r="I10" s="144"/>
      <c r="J10" s="144"/>
      <c r="K10" s="144"/>
      <c r="L10" s="144"/>
    </row>
    <row r="11" spans="1:12" x14ac:dyDescent="0.25">
      <c r="A11" s="144"/>
      <c r="B11" s="144"/>
      <c r="C11" s="144"/>
      <c r="D11" s="144"/>
      <c r="E11" s="144"/>
      <c r="F11" s="144"/>
      <c r="G11" s="144"/>
      <c r="H11" s="144"/>
      <c r="I11" s="144"/>
      <c r="J11" s="144"/>
      <c r="K11" s="144"/>
      <c r="L11" s="144"/>
    </row>
    <row r="12" spans="1:12" ht="21" x14ac:dyDescent="0.35">
      <c r="A12" s="179" t="s">
        <v>71</v>
      </c>
      <c r="B12" s="144"/>
      <c r="C12" s="144"/>
      <c r="D12" s="144"/>
      <c r="E12" s="144"/>
      <c r="F12" s="144"/>
      <c r="G12" s="144"/>
      <c r="H12" s="144"/>
      <c r="I12" s="144"/>
      <c r="J12" s="144"/>
      <c r="K12" s="144"/>
      <c r="L12" s="144"/>
    </row>
    <row r="13" spans="1:12" ht="20.100000000000001" customHeight="1" x14ac:dyDescent="0.25">
      <c r="A13" s="145" t="s">
        <v>72</v>
      </c>
      <c r="B13" s="144"/>
      <c r="C13" s="144"/>
      <c r="D13" s="144"/>
      <c r="E13" s="144"/>
      <c r="F13" s="144"/>
      <c r="G13" s="144"/>
      <c r="H13" s="144"/>
      <c r="I13" s="144"/>
      <c r="J13" s="144"/>
      <c r="K13" s="144"/>
      <c r="L13" s="144"/>
    </row>
    <row r="14" spans="1:12" ht="20.100000000000001" customHeight="1" x14ac:dyDescent="0.25">
      <c r="A14" s="145" t="s">
        <v>73</v>
      </c>
      <c r="B14" s="144"/>
      <c r="C14" s="144"/>
      <c r="D14" s="144"/>
      <c r="E14" s="144"/>
      <c r="F14" s="144"/>
      <c r="G14" s="144"/>
      <c r="H14" s="144"/>
      <c r="I14" s="144"/>
      <c r="J14" s="144"/>
      <c r="K14" s="144"/>
      <c r="L14" s="144"/>
    </row>
    <row r="15" spans="1:12" ht="20.100000000000001" customHeight="1" x14ac:dyDescent="0.25">
      <c r="A15" s="145" t="s">
        <v>74</v>
      </c>
      <c r="B15" s="144"/>
      <c r="C15" s="144"/>
      <c r="D15" s="144"/>
      <c r="E15" s="144"/>
      <c r="F15" s="144"/>
      <c r="G15" s="144"/>
      <c r="H15" s="144"/>
      <c r="I15" s="144"/>
      <c r="J15" s="144"/>
      <c r="K15" s="144"/>
      <c r="L15" s="144"/>
    </row>
    <row r="16" spans="1:12" ht="20.100000000000001" customHeight="1" x14ac:dyDescent="0.25">
      <c r="A16" s="145" t="s">
        <v>75</v>
      </c>
      <c r="B16" s="144"/>
      <c r="C16" s="144"/>
      <c r="D16" s="144"/>
      <c r="E16" s="144"/>
      <c r="F16" s="144"/>
      <c r="G16" s="144"/>
      <c r="H16" s="144"/>
      <c r="I16" s="144"/>
      <c r="J16" s="144"/>
      <c r="K16" s="144"/>
      <c r="L16" s="144"/>
    </row>
    <row r="17" spans="1:12" ht="20.100000000000001" customHeight="1" x14ac:dyDescent="0.25">
      <c r="A17" s="145" t="s">
        <v>76</v>
      </c>
      <c r="B17" s="144"/>
      <c r="C17" s="144"/>
      <c r="D17" s="144"/>
      <c r="E17" s="144"/>
      <c r="F17" s="144"/>
      <c r="G17" s="144"/>
      <c r="H17" s="144"/>
      <c r="I17" s="144"/>
      <c r="J17" s="144"/>
      <c r="K17" s="144"/>
      <c r="L17" s="144"/>
    </row>
    <row r="18" spans="1:12" ht="20.100000000000001" customHeight="1" x14ac:dyDescent="0.25">
      <c r="A18" s="145" t="s">
        <v>77</v>
      </c>
      <c r="B18" s="144"/>
      <c r="C18" s="144"/>
      <c r="D18" s="144"/>
      <c r="E18" s="144"/>
      <c r="F18" s="144"/>
      <c r="G18" s="144"/>
      <c r="H18" s="144"/>
      <c r="I18" s="144"/>
      <c r="J18" s="144"/>
      <c r="K18" s="144"/>
      <c r="L18" s="144"/>
    </row>
    <row r="19" spans="1:12" ht="20.100000000000001" customHeight="1" x14ac:dyDescent="0.25">
      <c r="A19" s="145"/>
      <c r="B19" s="144"/>
      <c r="C19" s="144"/>
      <c r="D19" s="144"/>
      <c r="E19" s="144"/>
      <c r="F19" s="144"/>
      <c r="G19" s="144"/>
      <c r="H19" s="144"/>
      <c r="I19" s="144"/>
      <c r="J19" s="144"/>
      <c r="K19" s="144"/>
      <c r="L19" s="144"/>
    </row>
    <row r="20" spans="1:12" ht="21" x14ac:dyDescent="0.35">
      <c r="A20" s="179" t="s">
        <v>78</v>
      </c>
      <c r="B20" s="144"/>
      <c r="C20" s="144"/>
      <c r="D20" s="144"/>
      <c r="E20" s="144"/>
      <c r="F20" s="144"/>
      <c r="G20" s="144"/>
      <c r="H20" s="144"/>
      <c r="I20" s="144"/>
      <c r="J20" s="144"/>
      <c r="K20" s="144"/>
      <c r="L20" s="144"/>
    </row>
    <row r="21" spans="1:12" x14ac:dyDescent="0.25">
      <c r="A21" s="145"/>
      <c r="B21" s="144"/>
      <c r="C21" s="144"/>
      <c r="D21" s="144"/>
      <c r="E21" s="144"/>
      <c r="F21" s="144"/>
      <c r="G21" s="144"/>
      <c r="H21" s="144"/>
      <c r="I21" s="144"/>
      <c r="J21" s="144"/>
      <c r="K21" s="144"/>
      <c r="L21" s="144"/>
    </row>
  </sheetData>
  <hyperlinks>
    <hyperlink ref="A7" r:id="rId1" display="Principais reportes anuais EESG" xr:uid="{00000000-0004-0000-0400-000000000000}"/>
    <hyperlink ref="A12" r:id="rId2" xr:uid="{00000000-0004-0000-0400-000001000000}"/>
    <hyperlink ref="A20" r:id="rId3" xr:uid="{00000000-0004-0000-0400-000002000000}"/>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H259"/>
  <sheetViews>
    <sheetView showGridLines="0" zoomScale="110" zoomScaleNormal="110" workbookViewId="0">
      <pane xSplit="1" ySplit="6" topLeftCell="B7" activePane="bottomRight" state="frozen"/>
      <selection pane="topRight" activeCell="B1" sqref="B1"/>
      <selection pane="bottomLeft" activeCell="A7" sqref="A7"/>
      <selection pane="bottomRight" activeCell="G37" sqref="G37"/>
    </sheetView>
  </sheetViews>
  <sheetFormatPr defaultColWidth="18.140625" defaultRowHeight="15" outlineLevelRow="2" x14ac:dyDescent="0.25"/>
  <cols>
    <col min="1" max="1" width="70.7109375" customWidth="1"/>
    <col min="2" max="6" width="16.5703125" style="17" customWidth="1"/>
    <col min="7" max="8" width="14.5703125" customWidth="1"/>
    <col min="9" max="22" width="15.85546875" customWidth="1"/>
  </cols>
  <sheetData>
    <row r="1" spans="1:8" x14ac:dyDescent="0.25">
      <c r="B1"/>
      <c r="C1"/>
      <c r="D1"/>
      <c r="E1"/>
      <c r="F1"/>
    </row>
    <row r="2" spans="1:8" ht="21" x14ac:dyDescent="0.35">
      <c r="B2"/>
      <c r="C2" s="133"/>
      <c r="D2"/>
      <c r="E2"/>
      <c r="F2" s="134" t="s">
        <v>57</v>
      </c>
    </row>
    <row r="3" spans="1:8" x14ac:dyDescent="0.25">
      <c r="B3"/>
      <c r="C3"/>
      <c r="D3"/>
      <c r="E3"/>
      <c r="F3" s="136" t="s">
        <v>79</v>
      </c>
    </row>
    <row r="4" spans="1:8" x14ac:dyDescent="0.25">
      <c r="A4" s="131"/>
      <c r="B4" s="131"/>
      <c r="C4" s="131"/>
      <c r="D4" s="131"/>
      <c r="E4" s="131"/>
      <c r="F4" s="131"/>
      <c r="G4" s="131"/>
      <c r="H4" s="131"/>
    </row>
    <row r="5" spans="1:8" x14ac:dyDescent="0.25">
      <c r="B5"/>
      <c r="C5"/>
      <c r="D5"/>
      <c r="E5"/>
      <c r="F5"/>
    </row>
    <row r="6" spans="1:8" ht="18.75" x14ac:dyDescent="0.25">
      <c r="B6" s="156">
        <v>2017</v>
      </c>
      <c r="C6" s="156">
        <v>2018</v>
      </c>
      <c r="D6" s="156">
        <v>2019</v>
      </c>
      <c r="E6" s="156">
        <v>2020</v>
      </c>
      <c r="F6" s="156">
        <v>2021</v>
      </c>
    </row>
    <row r="8" spans="1:8" ht="18.75" x14ac:dyDescent="0.25">
      <c r="A8" s="16" t="s">
        <v>80</v>
      </c>
      <c r="B8" s="60"/>
      <c r="C8" s="60"/>
      <c r="D8" s="60"/>
      <c r="E8" s="60"/>
      <c r="F8" s="60"/>
    </row>
    <row r="9" spans="1:8" x14ac:dyDescent="0.25">
      <c r="A9" s="11"/>
    </row>
    <row r="10" spans="1:8" collapsed="1" x14ac:dyDescent="0.25">
      <c r="A10" s="15" t="s">
        <v>81</v>
      </c>
      <c r="B10" s="4"/>
      <c r="C10" s="4"/>
      <c r="D10" s="4"/>
      <c r="E10" s="4"/>
      <c r="F10" s="4"/>
    </row>
    <row r="11" spans="1:8" s="185" customFormat="1" hidden="1" outlineLevel="1" x14ac:dyDescent="0.25">
      <c r="A11" s="18" t="s">
        <v>82</v>
      </c>
      <c r="B11" s="6">
        <v>14849</v>
      </c>
      <c r="C11" s="6">
        <v>4977</v>
      </c>
      <c r="D11" s="6">
        <v>14457</v>
      </c>
      <c r="E11" s="6">
        <f>SUM(E12:E18)</f>
        <v>12436</v>
      </c>
      <c r="F11" s="6">
        <f>SUM(F12:F18)</f>
        <v>10505.715070000002</v>
      </c>
    </row>
    <row r="12" spans="1:8" hidden="1" outlineLevel="2" x14ac:dyDescent="0.25">
      <c r="A12" s="19" t="s">
        <v>83</v>
      </c>
      <c r="B12" s="10">
        <v>2727</v>
      </c>
      <c r="C12" s="10">
        <v>2119</v>
      </c>
      <c r="D12" s="10">
        <v>11213</v>
      </c>
      <c r="E12" s="10">
        <v>10161</v>
      </c>
      <c r="F12" s="10">
        <v>7732.7808800000003</v>
      </c>
    </row>
    <row r="13" spans="1:8" hidden="1" outlineLevel="2" x14ac:dyDescent="0.25">
      <c r="A13" s="2" t="s">
        <v>84</v>
      </c>
      <c r="B13" s="3">
        <v>10567</v>
      </c>
      <c r="C13" s="3">
        <v>1200</v>
      </c>
      <c r="D13" s="8">
        <v>642</v>
      </c>
      <c r="E13" s="8">
        <v>840</v>
      </c>
      <c r="F13" s="24">
        <v>43.991489999999999</v>
      </c>
    </row>
    <row r="14" spans="1:8" hidden="1" outlineLevel="2" x14ac:dyDescent="0.25">
      <c r="A14" s="19" t="s">
        <v>85</v>
      </c>
      <c r="B14" s="7">
        <v>884</v>
      </c>
      <c r="C14" s="7">
        <v>725</v>
      </c>
      <c r="D14" s="7">
        <v>957</v>
      </c>
      <c r="E14" s="10">
        <v>1068</v>
      </c>
      <c r="F14" s="10">
        <v>756.20942999999988</v>
      </c>
    </row>
    <row r="15" spans="1:8" hidden="1" outlineLevel="2" x14ac:dyDescent="0.25">
      <c r="A15" s="2" t="s">
        <v>86</v>
      </c>
      <c r="B15" s="8">
        <v>98</v>
      </c>
      <c r="C15" s="8">
        <v>117</v>
      </c>
      <c r="D15" s="8">
        <v>31</v>
      </c>
      <c r="E15" s="8">
        <v>221</v>
      </c>
      <c r="F15" s="24">
        <v>39.172249999999998</v>
      </c>
    </row>
    <row r="16" spans="1:8" hidden="1" outlineLevel="2" x14ac:dyDescent="0.25">
      <c r="A16" s="19" t="s">
        <v>87</v>
      </c>
      <c r="B16" s="7">
        <v>573</v>
      </c>
      <c r="C16" s="7">
        <v>99</v>
      </c>
      <c r="D16" s="7">
        <v>114</v>
      </c>
      <c r="E16" s="7">
        <v>117</v>
      </c>
      <c r="F16" s="25">
        <v>616.49920999999995</v>
      </c>
    </row>
    <row r="17" spans="1:6" hidden="1" outlineLevel="2" x14ac:dyDescent="0.25">
      <c r="A17" s="2" t="s">
        <v>88</v>
      </c>
      <c r="B17" s="8" t="s">
        <v>89</v>
      </c>
      <c r="C17" s="8" t="s">
        <v>89</v>
      </c>
      <c r="D17" s="8" t="s">
        <v>89</v>
      </c>
      <c r="E17" s="8" t="s">
        <v>89</v>
      </c>
      <c r="F17" s="8" t="s">
        <v>89</v>
      </c>
    </row>
    <row r="18" spans="1:6" hidden="1" outlineLevel="2" x14ac:dyDescent="0.25">
      <c r="A18" s="19" t="s">
        <v>90</v>
      </c>
      <c r="B18" s="7">
        <v>0</v>
      </c>
      <c r="C18" s="7">
        <v>717</v>
      </c>
      <c r="D18" s="10">
        <v>1500</v>
      </c>
      <c r="E18" s="10">
        <v>29</v>
      </c>
      <c r="F18" s="10">
        <v>1317.0618100000002</v>
      </c>
    </row>
    <row r="19" spans="1:6" s="185" customFormat="1" hidden="1" outlineLevel="1" x14ac:dyDescent="0.25">
      <c r="A19" s="306" t="s">
        <v>91</v>
      </c>
      <c r="B19" s="6">
        <v>15386</v>
      </c>
      <c r="C19" s="6">
        <v>7519</v>
      </c>
      <c r="D19" s="6">
        <v>11328</v>
      </c>
      <c r="E19" s="6">
        <f>SUM(E20:E26)</f>
        <v>47030</v>
      </c>
      <c r="F19" s="6">
        <f>SUM(F20:F26)</f>
        <v>110347.6617</v>
      </c>
    </row>
    <row r="20" spans="1:6" hidden="1" outlineLevel="2" x14ac:dyDescent="0.25">
      <c r="A20" s="19" t="s">
        <v>83</v>
      </c>
      <c r="B20" s="7">
        <v>587</v>
      </c>
      <c r="C20" s="10">
        <v>1096</v>
      </c>
      <c r="D20" s="10">
        <v>4870</v>
      </c>
      <c r="E20" s="10">
        <v>42476</v>
      </c>
      <c r="F20" s="10">
        <v>103619.894</v>
      </c>
    </row>
    <row r="21" spans="1:6" hidden="1" outlineLevel="2" x14ac:dyDescent="0.25">
      <c r="A21" s="2" t="s">
        <v>84</v>
      </c>
      <c r="B21" s="8">
        <v>116</v>
      </c>
      <c r="C21" s="8">
        <v>169</v>
      </c>
      <c r="D21" s="8">
        <v>13</v>
      </c>
      <c r="E21" s="8">
        <v>459</v>
      </c>
      <c r="F21" s="8">
        <v>56.7</v>
      </c>
    </row>
    <row r="22" spans="1:6" hidden="1" outlineLevel="2" x14ac:dyDescent="0.25">
      <c r="A22" s="19" t="s">
        <v>85</v>
      </c>
      <c r="B22" s="7">
        <v>0</v>
      </c>
      <c r="C22" s="7">
        <v>337</v>
      </c>
      <c r="D22" s="7">
        <v>322</v>
      </c>
      <c r="E22" s="7">
        <v>407</v>
      </c>
      <c r="F22" s="25">
        <v>336.51499999999999</v>
      </c>
    </row>
    <row r="23" spans="1:6" hidden="1" outlineLevel="2" x14ac:dyDescent="0.25">
      <c r="A23" s="2" t="s">
        <v>86</v>
      </c>
      <c r="B23" s="8">
        <v>715</v>
      </c>
      <c r="C23" s="8">
        <v>376</v>
      </c>
      <c r="D23" s="8">
        <v>409</v>
      </c>
      <c r="E23" s="8">
        <v>405</v>
      </c>
      <c r="F23" s="24">
        <v>458.32</v>
      </c>
    </row>
    <row r="24" spans="1:6" hidden="1" outlineLevel="2" x14ac:dyDescent="0.25">
      <c r="A24" s="19" t="s">
        <v>87</v>
      </c>
      <c r="B24" s="10">
        <v>11845</v>
      </c>
      <c r="C24" s="10">
        <v>2768</v>
      </c>
      <c r="D24" s="10">
        <v>1787</v>
      </c>
      <c r="E24" s="10">
        <v>1366</v>
      </c>
      <c r="F24" s="10">
        <v>1996.5709999999999</v>
      </c>
    </row>
    <row r="25" spans="1:6" hidden="1" outlineLevel="2" x14ac:dyDescent="0.25">
      <c r="A25" s="2" t="s">
        <v>88</v>
      </c>
      <c r="B25" s="3">
        <v>1951</v>
      </c>
      <c r="C25" s="3">
        <v>1642</v>
      </c>
      <c r="D25" s="3">
        <v>2668</v>
      </c>
      <c r="E25" s="3">
        <v>1714</v>
      </c>
      <c r="F25" s="3">
        <v>2156.2507000000001</v>
      </c>
    </row>
    <row r="26" spans="1:6" hidden="1" outlineLevel="2" x14ac:dyDescent="0.25">
      <c r="A26" s="19" t="s">
        <v>90</v>
      </c>
      <c r="B26" s="7">
        <v>172</v>
      </c>
      <c r="C26" s="10">
        <v>1131</v>
      </c>
      <c r="D26" s="10">
        <v>1259</v>
      </c>
      <c r="E26" s="10">
        <v>203</v>
      </c>
      <c r="F26" s="10">
        <v>1723.4110000000001</v>
      </c>
    </row>
    <row r="27" spans="1:6" hidden="1" outlineLevel="1" x14ac:dyDescent="0.25">
      <c r="A27" s="18" t="s">
        <v>92</v>
      </c>
      <c r="B27" s="6">
        <v>30235</v>
      </c>
      <c r="C27" s="6">
        <v>12496</v>
      </c>
      <c r="D27" s="6">
        <v>25785</v>
      </c>
      <c r="E27" s="6">
        <f>E11+E19</f>
        <v>59466</v>
      </c>
      <c r="F27" s="6">
        <f>F11+F19</f>
        <v>120853.37677</v>
      </c>
    </row>
    <row r="28" spans="1:6" hidden="1" outlineLevel="2" x14ac:dyDescent="0.25">
      <c r="A28" s="19" t="s">
        <v>83</v>
      </c>
      <c r="B28" s="10">
        <v>3314</v>
      </c>
      <c r="C28" s="10">
        <v>3215</v>
      </c>
      <c r="D28" s="10">
        <v>16083</v>
      </c>
      <c r="E28" s="10">
        <f>E12+E20</f>
        <v>52637</v>
      </c>
      <c r="F28" s="10">
        <f>F12+F20</f>
        <v>111352.67488000001</v>
      </c>
    </row>
    <row r="29" spans="1:6" hidden="1" outlineLevel="2" x14ac:dyDescent="0.25">
      <c r="A29" s="2" t="s">
        <v>84</v>
      </c>
      <c r="B29" s="3">
        <v>10683</v>
      </c>
      <c r="C29" s="3">
        <v>1369</v>
      </c>
      <c r="D29" s="8">
        <v>655</v>
      </c>
      <c r="E29" s="3">
        <f t="shared" ref="E29:F34" si="0">E13+E21</f>
        <v>1299</v>
      </c>
      <c r="F29" s="3">
        <f t="shared" si="0"/>
        <v>100.69149</v>
      </c>
    </row>
    <row r="30" spans="1:6" hidden="1" outlineLevel="2" x14ac:dyDescent="0.25">
      <c r="A30" s="19" t="s">
        <v>85</v>
      </c>
      <c r="B30" s="7">
        <v>884</v>
      </c>
      <c r="C30" s="10">
        <v>1062</v>
      </c>
      <c r="D30" s="10">
        <v>1279</v>
      </c>
      <c r="E30" s="10">
        <f t="shared" si="0"/>
        <v>1475</v>
      </c>
      <c r="F30" s="10">
        <f t="shared" si="0"/>
        <v>1092.7244299999998</v>
      </c>
    </row>
    <row r="31" spans="1:6" hidden="1" outlineLevel="2" x14ac:dyDescent="0.25">
      <c r="A31" s="2" t="s">
        <v>86</v>
      </c>
      <c r="B31" s="8">
        <v>813</v>
      </c>
      <c r="C31" s="8">
        <v>493</v>
      </c>
      <c r="D31" s="8">
        <v>440</v>
      </c>
      <c r="E31" s="8">
        <f t="shared" si="0"/>
        <v>626</v>
      </c>
      <c r="F31" s="24">
        <f t="shared" si="0"/>
        <v>497.49225000000001</v>
      </c>
    </row>
    <row r="32" spans="1:6" hidden="1" outlineLevel="2" x14ac:dyDescent="0.25">
      <c r="A32" s="19" t="s">
        <v>87</v>
      </c>
      <c r="B32" s="10">
        <v>12418</v>
      </c>
      <c r="C32" s="10">
        <v>2866</v>
      </c>
      <c r="D32" s="10">
        <v>1901</v>
      </c>
      <c r="E32" s="10">
        <f t="shared" si="0"/>
        <v>1483</v>
      </c>
      <c r="F32" s="10">
        <f t="shared" si="0"/>
        <v>2613.0702099999999</v>
      </c>
    </row>
    <row r="33" spans="1:6" hidden="1" outlineLevel="2" x14ac:dyDescent="0.25">
      <c r="A33" s="2" t="s">
        <v>88</v>
      </c>
      <c r="B33" s="3">
        <v>1951</v>
      </c>
      <c r="C33" s="3">
        <v>1642</v>
      </c>
      <c r="D33" s="3">
        <v>2668</v>
      </c>
      <c r="E33" s="3">
        <f>E25</f>
        <v>1714</v>
      </c>
      <c r="F33" s="3">
        <f>F25</f>
        <v>2156.2507000000001</v>
      </c>
    </row>
    <row r="34" spans="1:6" hidden="1" outlineLevel="2" x14ac:dyDescent="0.25">
      <c r="A34" s="19" t="s">
        <v>90</v>
      </c>
      <c r="B34" s="7">
        <v>172</v>
      </c>
      <c r="C34" s="10">
        <v>1847</v>
      </c>
      <c r="D34" s="10">
        <v>2759</v>
      </c>
      <c r="E34" s="10">
        <f t="shared" si="0"/>
        <v>232</v>
      </c>
      <c r="F34" s="10">
        <f t="shared" si="0"/>
        <v>3040.4728100000002</v>
      </c>
    </row>
    <row r="35" spans="1:6" hidden="1" outlineLevel="1" x14ac:dyDescent="0.25">
      <c r="A35" s="20" t="s">
        <v>93</v>
      </c>
    </row>
    <row r="36" spans="1:6" x14ac:dyDescent="0.25">
      <c r="A36" s="31"/>
    </row>
    <row r="37" spans="1:6" collapsed="1" x14ac:dyDescent="0.25">
      <c r="A37" s="62" t="s">
        <v>94</v>
      </c>
      <c r="B37" s="4"/>
      <c r="C37" s="4"/>
      <c r="D37" s="4"/>
      <c r="E37" s="4"/>
      <c r="F37" s="4"/>
    </row>
    <row r="38" spans="1:6" hidden="1" outlineLevel="1" x14ac:dyDescent="0.25">
      <c r="A38" s="2" t="s">
        <v>95</v>
      </c>
      <c r="B38" s="8">
        <v>82</v>
      </c>
      <c r="C38" s="8">
        <v>0</v>
      </c>
      <c r="D38" s="65">
        <v>0</v>
      </c>
      <c r="E38" s="65">
        <v>0</v>
      </c>
      <c r="F38" s="65">
        <v>0</v>
      </c>
    </row>
    <row r="39" spans="1:6" hidden="1" outlineLevel="1" x14ac:dyDescent="0.25">
      <c r="A39" s="19" t="s">
        <v>96</v>
      </c>
      <c r="B39" s="7">
        <v>0</v>
      </c>
      <c r="C39" s="7">
        <v>0</v>
      </c>
      <c r="D39" s="64">
        <v>0</v>
      </c>
      <c r="E39" s="64">
        <v>0</v>
      </c>
      <c r="F39" s="64">
        <v>0</v>
      </c>
    </row>
    <row r="40" spans="1:6" hidden="1" outlineLevel="1" x14ac:dyDescent="0.25">
      <c r="A40" s="2" t="s">
        <v>97</v>
      </c>
      <c r="B40" s="8">
        <v>240</v>
      </c>
      <c r="C40" s="8">
        <v>822</v>
      </c>
      <c r="D40" s="65">
        <v>234</v>
      </c>
      <c r="E40" s="65">
        <v>0</v>
      </c>
      <c r="F40" s="65">
        <v>0</v>
      </c>
    </row>
    <row r="41" spans="1:6" hidden="1" outlineLevel="1" x14ac:dyDescent="0.25">
      <c r="A41" s="19" t="s">
        <v>98</v>
      </c>
      <c r="B41" s="7">
        <v>270</v>
      </c>
      <c r="C41" s="7">
        <v>88</v>
      </c>
      <c r="D41" s="64">
        <v>0</v>
      </c>
      <c r="E41" s="64">
        <v>0</v>
      </c>
      <c r="F41" s="64">
        <v>0</v>
      </c>
    </row>
    <row r="42" spans="1:6" hidden="1" outlineLevel="1" x14ac:dyDescent="0.25">
      <c r="A42" s="2" t="s">
        <v>99</v>
      </c>
      <c r="B42" s="8">
        <v>233</v>
      </c>
      <c r="C42" s="8">
        <v>50</v>
      </c>
      <c r="D42" s="65">
        <v>74</v>
      </c>
      <c r="E42" s="247">
        <v>1655</v>
      </c>
      <c r="F42" s="247">
        <v>0</v>
      </c>
    </row>
    <row r="43" spans="1:6" ht="30" hidden="1" outlineLevel="1" x14ac:dyDescent="0.25">
      <c r="A43" s="19" t="s">
        <v>100</v>
      </c>
      <c r="B43" s="7" t="s">
        <v>101</v>
      </c>
      <c r="C43" s="7" t="s">
        <v>101</v>
      </c>
      <c r="D43" s="64" t="s">
        <v>101</v>
      </c>
      <c r="E43" s="64" t="s">
        <v>101</v>
      </c>
      <c r="F43" s="64" t="s">
        <v>101</v>
      </c>
    </row>
    <row r="44" spans="1:6" ht="30" hidden="1" outlineLevel="1" x14ac:dyDescent="0.25">
      <c r="A44" s="2" t="s">
        <v>102</v>
      </c>
      <c r="B44" s="8">
        <v>0</v>
      </c>
      <c r="C44" s="8">
        <v>0</v>
      </c>
      <c r="D44" s="65">
        <v>0</v>
      </c>
      <c r="E44" s="65">
        <v>0</v>
      </c>
      <c r="F44" s="65">
        <v>0</v>
      </c>
    </row>
    <row r="46" spans="1:6" collapsed="1" x14ac:dyDescent="0.25">
      <c r="A46" s="320" t="s">
        <v>103</v>
      </c>
      <c r="B46" s="320"/>
      <c r="C46" s="320"/>
      <c r="D46" s="320"/>
      <c r="E46" s="142"/>
      <c r="F46" s="142"/>
    </row>
    <row r="47" spans="1:6" hidden="1" outlineLevel="1" x14ac:dyDescent="0.25">
      <c r="A47" s="19" t="s">
        <v>104</v>
      </c>
      <c r="B47" s="7"/>
      <c r="C47" s="7"/>
      <c r="D47" s="7"/>
      <c r="E47" s="7"/>
      <c r="F47" s="7"/>
    </row>
    <row r="48" spans="1:6" hidden="1" outlineLevel="1" x14ac:dyDescent="0.25">
      <c r="A48" s="74" t="s">
        <v>105</v>
      </c>
      <c r="B48" s="7">
        <v>830</v>
      </c>
      <c r="C48" s="7">
        <v>694</v>
      </c>
      <c r="D48" s="7">
        <v>694</v>
      </c>
      <c r="E48" s="7">
        <v>681</v>
      </c>
      <c r="F48" s="7">
        <v>538</v>
      </c>
    </row>
    <row r="49" spans="1:6" hidden="1" outlineLevel="1" x14ac:dyDescent="0.25">
      <c r="A49" s="74" t="s">
        <v>106</v>
      </c>
      <c r="B49" s="7">
        <v>44</v>
      </c>
      <c r="C49" s="7">
        <v>50</v>
      </c>
      <c r="D49" s="7">
        <v>47</v>
      </c>
      <c r="E49" s="7">
        <v>43</v>
      </c>
      <c r="F49" s="7">
        <v>45</v>
      </c>
    </row>
    <row r="50" spans="1:6" hidden="1" outlineLevel="1" x14ac:dyDescent="0.25">
      <c r="A50" s="2" t="s">
        <v>107</v>
      </c>
      <c r="B50" s="8"/>
      <c r="C50" s="8"/>
      <c r="D50" s="8"/>
      <c r="E50" s="8"/>
      <c r="F50" s="8"/>
    </row>
    <row r="51" spans="1:6" hidden="1" outlineLevel="1" x14ac:dyDescent="0.25">
      <c r="A51" s="71" t="s">
        <v>105</v>
      </c>
      <c r="B51" s="8">
        <v>440</v>
      </c>
      <c r="C51" s="8">
        <v>381</v>
      </c>
      <c r="D51" s="8">
        <v>415</v>
      </c>
      <c r="E51" s="8">
        <v>430</v>
      </c>
      <c r="F51" s="8">
        <v>339</v>
      </c>
    </row>
    <row r="52" spans="1:6" hidden="1" outlineLevel="1" x14ac:dyDescent="0.25">
      <c r="A52" s="71" t="s">
        <v>106</v>
      </c>
      <c r="B52" s="8">
        <v>33</v>
      </c>
      <c r="C52" s="8">
        <v>27</v>
      </c>
      <c r="D52" s="8">
        <v>27</v>
      </c>
      <c r="E52" s="8">
        <v>33</v>
      </c>
      <c r="F52" s="8">
        <v>31</v>
      </c>
    </row>
    <row r="53" spans="1:6" hidden="1" outlineLevel="1" x14ac:dyDescent="0.25">
      <c r="A53" s="19" t="s">
        <v>108</v>
      </c>
      <c r="B53" s="7"/>
      <c r="C53" s="7"/>
      <c r="D53" s="7"/>
      <c r="E53" s="7"/>
      <c r="F53" s="7"/>
    </row>
    <row r="54" spans="1:6" hidden="1" outlineLevel="1" x14ac:dyDescent="0.25">
      <c r="A54" s="74" t="s">
        <v>105</v>
      </c>
      <c r="B54" s="7">
        <v>35</v>
      </c>
      <c r="C54" s="7">
        <v>29</v>
      </c>
      <c r="D54" s="7">
        <v>34</v>
      </c>
      <c r="E54" s="7">
        <v>29</v>
      </c>
      <c r="F54" s="7">
        <v>24</v>
      </c>
    </row>
    <row r="55" spans="1:6" hidden="1" outlineLevel="1" x14ac:dyDescent="0.25">
      <c r="A55" s="74" t="s">
        <v>106</v>
      </c>
      <c r="B55" s="7">
        <v>9</v>
      </c>
      <c r="C55" s="7">
        <v>8</v>
      </c>
      <c r="D55" s="7">
        <v>8</v>
      </c>
      <c r="E55" s="7">
        <v>7</v>
      </c>
      <c r="F55" s="7">
        <v>5</v>
      </c>
    </row>
    <row r="56" spans="1:6" hidden="1" outlineLevel="1" x14ac:dyDescent="0.25">
      <c r="A56" s="2" t="s">
        <v>109</v>
      </c>
      <c r="B56" s="8"/>
      <c r="C56" s="8"/>
      <c r="D56" s="8"/>
      <c r="E56" s="8"/>
      <c r="F56" s="8"/>
    </row>
    <row r="57" spans="1:6" hidden="1" outlineLevel="1" x14ac:dyDescent="0.25">
      <c r="A57" s="71" t="s">
        <v>105</v>
      </c>
      <c r="B57" s="8">
        <v>81</v>
      </c>
      <c r="C57" s="8">
        <v>79</v>
      </c>
      <c r="D57" s="8">
        <v>87</v>
      </c>
      <c r="E57" s="8">
        <v>80</v>
      </c>
      <c r="F57" s="8">
        <v>75</v>
      </c>
    </row>
    <row r="58" spans="1:6" hidden="1" outlineLevel="1" x14ac:dyDescent="0.25">
      <c r="A58" s="71" t="s">
        <v>106</v>
      </c>
      <c r="B58" s="8">
        <v>6</v>
      </c>
      <c r="C58" s="8">
        <v>7</v>
      </c>
      <c r="D58" s="8">
        <v>7</v>
      </c>
      <c r="E58" s="8">
        <v>8</v>
      </c>
      <c r="F58" s="8">
        <v>8</v>
      </c>
    </row>
    <row r="59" spans="1:6" hidden="1" outlineLevel="1" x14ac:dyDescent="0.25">
      <c r="A59" s="19" t="s">
        <v>110</v>
      </c>
      <c r="B59" s="7"/>
      <c r="C59" s="7"/>
      <c r="D59" s="7"/>
      <c r="E59" s="7"/>
      <c r="F59" s="7"/>
    </row>
    <row r="60" spans="1:6" hidden="1" outlineLevel="1" x14ac:dyDescent="0.25">
      <c r="A60" s="74" t="s">
        <v>105</v>
      </c>
      <c r="B60" s="7">
        <v>26</v>
      </c>
      <c r="C60" s="7">
        <v>30</v>
      </c>
      <c r="D60" s="7">
        <v>28</v>
      </c>
      <c r="E60" s="7">
        <v>28</v>
      </c>
      <c r="F60" s="7">
        <v>26</v>
      </c>
    </row>
    <row r="61" spans="1:6" hidden="1" outlineLevel="1" x14ac:dyDescent="0.25">
      <c r="A61" s="74" t="s">
        <v>106</v>
      </c>
      <c r="B61" s="7">
        <v>2</v>
      </c>
      <c r="C61" s="7">
        <v>2</v>
      </c>
      <c r="D61" s="7">
        <v>2</v>
      </c>
      <c r="E61" s="7">
        <v>1</v>
      </c>
      <c r="F61" s="7">
        <v>2</v>
      </c>
    </row>
    <row r="62" spans="1:6" hidden="1" outlineLevel="1" x14ac:dyDescent="0.25">
      <c r="A62" s="2" t="s">
        <v>111</v>
      </c>
      <c r="B62" s="8"/>
      <c r="C62" s="8"/>
      <c r="D62" s="8"/>
      <c r="E62" s="8"/>
      <c r="F62" s="8"/>
    </row>
    <row r="63" spans="1:6" hidden="1" outlineLevel="1" x14ac:dyDescent="0.25">
      <c r="A63" s="71" t="s">
        <v>105</v>
      </c>
      <c r="B63" s="8">
        <v>90</v>
      </c>
      <c r="C63" s="8">
        <v>93</v>
      </c>
      <c r="D63" s="8">
        <v>115</v>
      </c>
      <c r="E63" s="8">
        <v>128</v>
      </c>
      <c r="F63" s="8">
        <v>120</v>
      </c>
    </row>
    <row r="64" spans="1:6" hidden="1" outlineLevel="1" x14ac:dyDescent="0.25">
      <c r="A64" s="71" t="s">
        <v>106</v>
      </c>
      <c r="B64" s="8">
        <v>6</v>
      </c>
      <c r="C64" s="8">
        <v>6</v>
      </c>
      <c r="D64" s="8">
        <v>8</v>
      </c>
      <c r="E64" s="8">
        <v>8</v>
      </c>
      <c r="F64" s="8">
        <v>9</v>
      </c>
    </row>
    <row r="65" spans="1:6" hidden="1" outlineLevel="1" x14ac:dyDescent="0.25">
      <c r="A65" s="23" t="s">
        <v>112</v>
      </c>
      <c r="B65" s="7"/>
      <c r="C65" s="7"/>
      <c r="D65" s="7"/>
      <c r="E65" s="7"/>
      <c r="F65" s="7"/>
    </row>
    <row r="66" spans="1:6" hidden="1" outlineLevel="1" x14ac:dyDescent="0.25">
      <c r="A66" s="129" t="s">
        <v>105</v>
      </c>
      <c r="B66" s="7">
        <v>589</v>
      </c>
      <c r="C66" s="7">
        <v>565</v>
      </c>
      <c r="D66" s="7">
        <v>591</v>
      </c>
      <c r="E66" s="7">
        <v>571</v>
      </c>
      <c r="F66" s="7">
        <v>451</v>
      </c>
    </row>
    <row r="67" spans="1:6" hidden="1" outlineLevel="1" x14ac:dyDescent="0.25">
      <c r="A67" s="129" t="s">
        <v>106</v>
      </c>
      <c r="B67" s="7">
        <v>34</v>
      </c>
      <c r="C67" s="7">
        <v>29</v>
      </c>
      <c r="D67" s="7">
        <v>29</v>
      </c>
      <c r="E67" s="7">
        <v>35</v>
      </c>
      <c r="F67" s="7">
        <v>31</v>
      </c>
    </row>
    <row r="68" spans="1:6" hidden="1" outlineLevel="1" x14ac:dyDescent="0.25">
      <c r="A68" s="23" t="s">
        <v>113</v>
      </c>
      <c r="B68" s="7"/>
      <c r="C68" s="7"/>
      <c r="D68" s="7"/>
      <c r="E68" s="7"/>
      <c r="F68" s="7"/>
    </row>
    <row r="69" spans="1:6" hidden="1" outlineLevel="1" x14ac:dyDescent="0.25">
      <c r="A69" s="129" t="s">
        <v>105</v>
      </c>
      <c r="B69" s="7">
        <v>913</v>
      </c>
      <c r="C69" s="7">
        <v>741</v>
      </c>
      <c r="D69" s="7">
        <v>782</v>
      </c>
      <c r="E69" s="7">
        <v>805</v>
      </c>
      <c r="F69" s="7">
        <v>671</v>
      </c>
    </row>
    <row r="70" spans="1:6" hidden="1" outlineLevel="1" x14ac:dyDescent="0.25">
      <c r="A70" s="129" t="s">
        <v>106</v>
      </c>
      <c r="B70" s="7">
        <v>66</v>
      </c>
      <c r="C70" s="7">
        <v>71</v>
      </c>
      <c r="D70" s="7">
        <v>71</v>
      </c>
      <c r="E70" s="7">
        <v>65</v>
      </c>
      <c r="F70" s="7">
        <v>69</v>
      </c>
    </row>
    <row r="71" spans="1:6" hidden="1" outlineLevel="1" x14ac:dyDescent="0.25">
      <c r="A71" s="23" t="s">
        <v>114</v>
      </c>
      <c r="B71" s="30">
        <v>1502</v>
      </c>
      <c r="C71" s="30">
        <v>1306</v>
      </c>
      <c r="D71" s="30">
        <v>1373</v>
      </c>
      <c r="E71" s="30">
        <v>1376</v>
      </c>
      <c r="F71" s="30">
        <v>1122</v>
      </c>
    </row>
    <row r="72" spans="1:6" x14ac:dyDescent="0.25">
      <c r="A72" s="11"/>
    </row>
    <row r="73" spans="1:6" ht="18.75" x14ac:dyDescent="0.25">
      <c r="A73" s="33" t="s">
        <v>115</v>
      </c>
      <c r="B73" s="63"/>
      <c r="C73" s="63"/>
      <c r="D73" s="63"/>
      <c r="E73" s="63"/>
      <c r="F73" s="63"/>
    </row>
    <row r="74" spans="1:6" x14ac:dyDescent="0.25">
      <c r="A74" s="11"/>
    </row>
    <row r="75" spans="1:6" collapsed="1" x14ac:dyDescent="0.25">
      <c r="A75" s="321" t="s">
        <v>116</v>
      </c>
      <c r="B75" s="321"/>
      <c r="C75" s="321"/>
      <c r="D75" s="321"/>
      <c r="E75" s="34"/>
      <c r="F75" s="34"/>
    </row>
    <row r="76" spans="1:6" hidden="1" outlineLevel="1" x14ac:dyDescent="0.25">
      <c r="A76" s="41" t="s">
        <v>117</v>
      </c>
      <c r="B76" s="42">
        <v>0</v>
      </c>
      <c r="C76" s="42">
        <v>0</v>
      </c>
      <c r="D76" s="42">
        <v>0</v>
      </c>
      <c r="E76" s="42">
        <v>0</v>
      </c>
      <c r="F76" s="42">
        <v>0</v>
      </c>
    </row>
    <row r="77" spans="1:6" hidden="1" outlineLevel="2" x14ac:dyDescent="0.25">
      <c r="A77" s="41" t="s">
        <v>118</v>
      </c>
      <c r="B77" s="42"/>
      <c r="C77" s="42"/>
      <c r="D77" s="42"/>
      <c r="E77" s="42"/>
      <c r="F77" s="42"/>
    </row>
    <row r="78" spans="1:6" hidden="1" outlineLevel="2" x14ac:dyDescent="0.25">
      <c r="A78" s="41" t="s">
        <v>119</v>
      </c>
      <c r="B78" s="42"/>
      <c r="C78" s="42"/>
      <c r="D78" s="42"/>
      <c r="E78" s="42"/>
      <c r="F78" s="42"/>
    </row>
    <row r="79" spans="1:6" hidden="1" outlineLevel="2" x14ac:dyDescent="0.25">
      <c r="A79" s="41" t="s">
        <v>120</v>
      </c>
      <c r="B79" s="42"/>
      <c r="C79" s="42"/>
      <c r="D79" s="42"/>
      <c r="E79" s="42"/>
      <c r="F79" s="42"/>
    </row>
    <row r="80" spans="1:6" hidden="1" outlineLevel="1" x14ac:dyDescent="0.25">
      <c r="A80" s="38" t="s">
        <v>121</v>
      </c>
      <c r="B80" s="40">
        <v>1679</v>
      </c>
      <c r="C80" s="40">
        <v>949</v>
      </c>
      <c r="D80" s="40">
        <v>3870</v>
      </c>
      <c r="E80" s="40">
        <v>7152.67</v>
      </c>
      <c r="F80" s="40">
        <v>14513.78</v>
      </c>
    </row>
    <row r="81" spans="1:6" hidden="1" outlineLevel="2" x14ac:dyDescent="0.25">
      <c r="A81" s="38" t="s">
        <v>118</v>
      </c>
      <c r="B81" s="43">
        <v>1634</v>
      </c>
      <c r="C81" s="43">
        <v>860</v>
      </c>
      <c r="D81" s="43">
        <v>2883</v>
      </c>
      <c r="E81" s="43">
        <v>1272.94</v>
      </c>
      <c r="F81" s="43">
        <v>7606.86</v>
      </c>
    </row>
    <row r="82" spans="1:6" hidden="1" outlineLevel="2" x14ac:dyDescent="0.25">
      <c r="A82" s="38" t="s">
        <v>119</v>
      </c>
      <c r="B82" s="43">
        <v>17</v>
      </c>
      <c r="C82" s="43"/>
      <c r="D82" s="43">
        <v>30</v>
      </c>
      <c r="E82" s="43">
        <v>0</v>
      </c>
      <c r="F82" s="43">
        <v>30</v>
      </c>
    </row>
    <row r="83" spans="1:6" hidden="1" outlineLevel="2" x14ac:dyDescent="0.25">
      <c r="A83" s="38" t="s">
        <v>120</v>
      </c>
      <c r="B83" s="43">
        <v>27</v>
      </c>
      <c r="C83" s="43">
        <v>89</v>
      </c>
      <c r="D83" s="43">
        <v>957</v>
      </c>
      <c r="E83" s="43">
        <v>5879.73</v>
      </c>
      <c r="F83" s="43">
        <v>6876.9211699999996</v>
      </c>
    </row>
    <row r="84" spans="1:6" hidden="1" outlineLevel="1" x14ac:dyDescent="0.25">
      <c r="A84" s="41" t="s">
        <v>122</v>
      </c>
      <c r="B84" s="54">
        <v>2132</v>
      </c>
      <c r="C84" s="54">
        <v>5840</v>
      </c>
      <c r="D84" s="54">
        <v>18217</v>
      </c>
      <c r="E84" s="54">
        <v>30558.14</v>
      </c>
      <c r="F84" s="54">
        <v>36924.85</v>
      </c>
    </row>
    <row r="85" spans="1:6" hidden="1" outlineLevel="2" x14ac:dyDescent="0.25">
      <c r="A85" s="41" t="s">
        <v>118</v>
      </c>
      <c r="B85" s="42">
        <v>1756</v>
      </c>
      <c r="C85" s="42">
        <v>5777</v>
      </c>
      <c r="D85" s="42">
        <v>16476</v>
      </c>
      <c r="E85" s="42">
        <v>23839.66</v>
      </c>
      <c r="F85" s="42">
        <v>28983.68</v>
      </c>
    </row>
    <row r="86" spans="1:6" hidden="1" outlineLevel="2" x14ac:dyDescent="0.25">
      <c r="A86" s="41" t="s">
        <v>119</v>
      </c>
      <c r="B86" s="42"/>
      <c r="C86" s="42"/>
      <c r="D86" s="42">
        <v>119</v>
      </c>
      <c r="E86" s="42">
        <v>164.71</v>
      </c>
      <c r="F86" s="42">
        <v>182.10070000000002</v>
      </c>
    </row>
    <row r="87" spans="1:6" hidden="1" outlineLevel="2" x14ac:dyDescent="0.25">
      <c r="A87" s="41" t="s">
        <v>120</v>
      </c>
      <c r="B87" s="42">
        <v>376</v>
      </c>
      <c r="C87" s="42">
        <v>63</v>
      </c>
      <c r="D87" s="42">
        <v>1622</v>
      </c>
      <c r="E87" s="42">
        <v>6553.77</v>
      </c>
      <c r="F87" s="42">
        <v>7759.076039999999</v>
      </c>
    </row>
    <row r="88" spans="1:6" hidden="1" outlineLevel="1" x14ac:dyDescent="0.25">
      <c r="A88" s="38" t="s">
        <v>123</v>
      </c>
      <c r="B88" s="40">
        <v>0</v>
      </c>
      <c r="C88" s="40">
        <v>0</v>
      </c>
      <c r="D88" s="40">
        <v>0</v>
      </c>
      <c r="E88" s="40">
        <v>0</v>
      </c>
      <c r="F88" s="40">
        <v>0</v>
      </c>
    </row>
    <row r="89" spans="1:6" hidden="1" outlineLevel="2" x14ac:dyDescent="0.25">
      <c r="A89" s="38" t="s">
        <v>118</v>
      </c>
      <c r="B89" s="43"/>
      <c r="C89" s="43"/>
      <c r="D89" s="43"/>
      <c r="E89" s="43"/>
      <c r="F89" s="43"/>
    </row>
    <row r="90" spans="1:6" hidden="1" outlineLevel="2" x14ac:dyDescent="0.25">
      <c r="A90" s="38" t="s">
        <v>119</v>
      </c>
      <c r="B90" s="43"/>
      <c r="C90" s="43"/>
      <c r="D90" s="43"/>
      <c r="E90" s="43"/>
      <c r="F90" s="43"/>
    </row>
    <row r="91" spans="1:6" hidden="1" outlineLevel="2" x14ac:dyDescent="0.25">
      <c r="A91" s="38" t="s">
        <v>120</v>
      </c>
      <c r="B91" s="43"/>
      <c r="C91" s="43"/>
      <c r="D91" s="43"/>
      <c r="E91" s="43"/>
      <c r="F91" s="43"/>
    </row>
    <row r="92" spans="1:6" hidden="1" outlineLevel="1" x14ac:dyDescent="0.25">
      <c r="A92" s="41" t="s">
        <v>124</v>
      </c>
      <c r="B92" s="54">
        <v>0</v>
      </c>
      <c r="C92" s="54">
        <v>0</v>
      </c>
      <c r="D92" s="54">
        <v>0</v>
      </c>
      <c r="E92" s="54">
        <v>0</v>
      </c>
      <c r="F92" s="54">
        <v>0</v>
      </c>
    </row>
    <row r="93" spans="1:6" hidden="1" outlineLevel="2" x14ac:dyDescent="0.25">
      <c r="A93" s="41" t="s">
        <v>118</v>
      </c>
      <c r="B93" s="42"/>
      <c r="C93" s="42"/>
      <c r="D93" s="42"/>
      <c r="E93" s="42"/>
      <c r="F93" s="42"/>
    </row>
    <row r="94" spans="1:6" hidden="1" outlineLevel="2" x14ac:dyDescent="0.25">
      <c r="A94" s="41" t="s">
        <v>119</v>
      </c>
      <c r="B94" s="42"/>
      <c r="C94" s="42"/>
      <c r="D94" s="42"/>
      <c r="E94" s="42"/>
      <c r="F94" s="42"/>
    </row>
    <row r="95" spans="1:6" hidden="1" outlineLevel="2" x14ac:dyDescent="0.25">
      <c r="A95" s="41" t="s">
        <v>120</v>
      </c>
      <c r="B95" s="42"/>
      <c r="C95" s="42"/>
      <c r="D95" s="42"/>
      <c r="E95" s="42"/>
      <c r="F95" s="42"/>
    </row>
    <row r="96" spans="1:6" hidden="1" outlineLevel="1" x14ac:dyDescent="0.25">
      <c r="A96" s="38" t="s">
        <v>125</v>
      </c>
      <c r="B96" s="40">
        <v>1756</v>
      </c>
      <c r="C96" s="40">
        <v>505</v>
      </c>
      <c r="D96" s="40">
        <v>0</v>
      </c>
      <c r="E96" s="40">
        <v>0</v>
      </c>
      <c r="F96" s="40">
        <v>1028.32</v>
      </c>
    </row>
    <row r="97" spans="1:6" hidden="1" outlineLevel="2" x14ac:dyDescent="0.25">
      <c r="A97" s="38" t="s">
        <v>118</v>
      </c>
      <c r="B97" s="43">
        <v>1756</v>
      </c>
      <c r="C97" s="43">
        <v>388</v>
      </c>
      <c r="D97" s="43"/>
      <c r="E97" s="43"/>
      <c r="F97" s="43">
        <v>1028.32</v>
      </c>
    </row>
    <row r="98" spans="1:6" hidden="1" outlineLevel="2" x14ac:dyDescent="0.25">
      <c r="A98" s="38" t="s">
        <v>119</v>
      </c>
      <c r="B98" s="43"/>
      <c r="C98" s="43"/>
      <c r="D98" s="43"/>
      <c r="E98" s="43"/>
      <c r="F98" s="43">
        <v>0</v>
      </c>
    </row>
    <row r="99" spans="1:6" hidden="1" outlineLevel="2" x14ac:dyDescent="0.25">
      <c r="A99" s="38" t="s">
        <v>120</v>
      </c>
      <c r="B99" s="43"/>
      <c r="C99" s="43">
        <v>117</v>
      </c>
      <c r="D99" s="43"/>
      <c r="E99" s="43"/>
      <c r="F99" s="43">
        <v>0</v>
      </c>
    </row>
    <row r="100" spans="1:6" hidden="1" outlineLevel="1" x14ac:dyDescent="0.25">
      <c r="A100" s="41" t="s">
        <v>126</v>
      </c>
      <c r="B100" s="54">
        <v>3585</v>
      </c>
      <c r="C100" s="54">
        <v>7341</v>
      </c>
      <c r="D100" s="54">
        <v>4824</v>
      </c>
      <c r="E100" s="54">
        <v>6742.94</v>
      </c>
      <c r="F100" s="54">
        <v>3682.14</v>
      </c>
    </row>
    <row r="101" spans="1:6" hidden="1" outlineLevel="2" x14ac:dyDescent="0.25">
      <c r="A101" s="41" t="s">
        <v>118</v>
      </c>
      <c r="B101" s="42">
        <v>3457</v>
      </c>
      <c r="C101" s="42">
        <v>7341</v>
      </c>
      <c r="D101" s="42">
        <v>4824</v>
      </c>
      <c r="E101" s="42">
        <v>6742.94</v>
      </c>
      <c r="F101" s="42">
        <v>3682.14</v>
      </c>
    </row>
    <row r="102" spans="1:6" hidden="1" outlineLevel="2" x14ac:dyDescent="0.25">
      <c r="A102" s="41" t="s">
        <v>119</v>
      </c>
      <c r="B102" s="42"/>
      <c r="C102" s="42"/>
      <c r="D102" s="42"/>
      <c r="E102" s="42">
        <v>0</v>
      </c>
      <c r="F102" s="42">
        <v>0</v>
      </c>
    </row>
    <row r="103" spans="1:6" hidden="1" outlineLevel="2" x14ac:dyDescent="0.25">
      <c r="A103" s="41" t="s">
        <v>120</v>
      </c>
      <c r="B103" s="42">
        <v>129</v>
      </c>
      <c r="C103" s="42"/>
      <c r="D103" s="42"/>
      <c r="E103" s="42">
        <v>0</v>
      </c>
      <c r="F103" s="42">
        <v>0</v>
      </c>
    </row>
    <row r="104" spans="1:6" hidden="1" outlineLevel="1" x14ac:dyDescent="0.25">
      <c r="A104" s="38" t="s">
        <v>127</v>
      </c>
      <c r="B104" s="40">
        <v>0</v>
      </c>
      <c r="C104" s="40">
        <v>0</v>
      </c>
      <c r="D104" s="40">
        <v>7575</v>
      </c>
      <c r="E104" s="40">
        <v>5439.7799999999988</v>
      </c>
      <c r="F104" s="40">
        <v>9056.85</v>
      </c>
    </row>
    <row r="105" spans="1:6" hidden="1" outlineLevel="2" x14ac:dyDescent="0.25">
      <c r="A105" s="38" t="s">
        <v>118</v>
      </c>
      <c r="B105" s="43"/>
      <c r="C105" s="43"/>
      <c r="D105" s="43">
        <v>7326</v>
      </c>
      <c r="E105" s="43">
        <v>5218.34</v>
      </c>
      <c r="F105" s="43">
        <v>8824.9699999999993</v>
      </c>
    </row>
    <row r="106" spans="1:6" hidden="1" outlineLevel="2" x14ac:dyDescent="0.25">
      <c r="A106" s="38" t="s">
        <v>119</v>
      </c>
      <c r="B106" s="43"/>
      <c r="C106" s="43"/>
      <c r="D106" s="43">
        <v>75</v>
      </c>
      <c r="E106" s="43">
        <v>30</v>
      </c>
      <c r="F106" s="43">
        <v>30</v>
      </c>
    </row>
    <row r="107" spans="1:6" hidden="1" outlineLevel="2" x14ac:dyDescent="0.25">
      <c r="A107" s="38" t="s">
        <v>120</v>
      </c>
      <c r="B107" s="43"/>
      <c r="C107" s="43"/>
      <c r="D107" s="43">
        <v>174</v>
      </c>
      <c r="E107" s="43">
        <v>191.44</v>
      </c>
      <c r="F107" s="43">
        <v>201.88</v>
      </c>
    </row>
    <row r="108" spans="1:6" hidden="1" outlineLevel="1" x14ac:dyDescent="0.25">
      <c r="A108" s="41" t="s">
        <v>128</v>
      </c>
      <c r="B108" s="54">
        <v>0</v>
      </c>
      <c r="C108" s="54">
        <v>0</v>
      </c>
      <c r="D108" s="54">
        <v>0</v>
      </c>
      <c r="E108" s="54">
        <v>0</v>
      </c>
      <c r="F108" s="54">
        <v>0</v>
      </c>
    </row>
    <row r="109" spans="1:6" hidden="1" outlineLevel="2" x14ac:dyDescent="0.25">
      <c r="A109" s="41" t="s">
        <v>118</v>
      </c>
      <c r="B109" s="42"/>
      <c r="C109" s="42"/>
      <c r="D109" s="42"/>
      <c r="E109" s="42"/>
      <c r="F109" s="42"/>
    </row>
    <row r="110" spans="1:6" hidden="1" outlineLevel="2" x14ac:dyDescent="0.25">
      <c r="A110" s="41" t="s">
        <v>119</v>
      </c>
      <c r="B110" s="42"/>
      <c r="C110" s="42"/>
      <c r="D110" s="42"/>
      <c r="E110" s="42"/>
      <c r="F110" s="42"/>
    </row>
    <row r="111" spans="1:6" hidden="1" outlineLevel="2" x14ac:dyDescent="0.25">
      <c r="A111" s="41" t="s">
        <v>120</v>
      </c>
      <c r="B111" s="42"/>
      <c r="C111" s="42"/>
      <c r="D111" s="42"/>
      <c r="E111" s="42"/>
      <c r="F111" s="42"/>
    </row>
    <row r="112" spans="1:6" hidden="1" outlineLevel="1" x14ac:dyDescent="0.25">
      <c r="A112" s="38" t="s">
        <v>129</v>
      </c>
      <c r="B112" s="40">
        <v>2571</v>
      </c>
      <c r="C112" s="40">
        <v>10348</v>
      </c>
      <c r="D112" s="40">
        <v>3766</v>
      </c>
      <c r="E112" s="40">
        <v>1201.57</v>
      </c>
      <c r="F112" s="40">
        <v>8627.18</v>
      </c>
    </row>
    <row r="113" spans="1:6" hidden="1" outlineLevel="2" x14ac:dyDescent="0.25">
      <c r="A113" s="38" t="s">
        <v>118</v>
      </c>
      <c r="B113" s="43">
        <v>2571</v>
      </c>
      <c r="C113" s="43">
        <v>3574</v>
      </c>
      <c r="D113" s="43">
        <v>2151</v>
      </c>
      <c r="E113" s="43">
        <v>1201.57</v>
      </c>
      <c r="F113" s="43">
        <v>2826.58</v>
      </c>
    </row>
    <row r="114" spans="1:6" hidden="1" outlineLevel="2" x14ac:dyDescent="0.25">
      <c r="A114" s="38" t="s">
        <v>119</v>
      </c>
      <c r="B114" s="43"/>
      <c r="C114" s="43"/>
      <c r="D114" s="43">
        <v>1615</v>
      </c>
      <c r="E114" s="43">
        <v>0</v>
      </c>
      <c r="F114" s="43">
        <v>5800.6</v>
      </c>
    </row>
    <row r="115" spans="1:6" hidden="1" outlineLevel="2" x14ac:dyDescent="0.25">
      <c r="A115" s="38" t="s">
        <v>120</v>
      </c>
      <c r="B115" s="43"/>
      <c r="C115" s="43">
        <v>6773</v>
      </c>
      <c r="D115" s="43"/>
      <c r="E115" s="43"/>
      <c r="F115" s="43"/>
    </row>
    <row r="116" spans="1:6" hidden="1" outlineLevel="1" x14ac:dyDescent="0.25">
      <c r="A116" s="41" t="s">
        <v>130</v>
      </c>
      <c r="B116" s="54">
        <v>672</v>
      </c>
      <c r="C116" s="54">
        <v>633</v>
      </c>
      <c r="D116" s="54">
        <v>629</v>
      </c>
      <c r="E116" s="54">
        <v>772.08</v>
      </c>
      <c r="F116" s="54">
        <v>451.0247100000002</v>
      </c>
    </row>
    <row r="117" spans="1:6" hidden="1" outlineLevel="2" x14ac:dyDescent="0.25">
      <c r="A117" s="41" t="s">
        <v>118</v>
      </c>
      <c r="B117" s="42">
        <v>672</v>
      </c>
      <c r="C117" s="42">
        <v>633</v>
      </c>
      <c r="D117" s="42">
        <v>629</v>
      </c>
      <c r="E117" s="42">
        <v>772.08</v>
      </c>
      <c r="F117" s="42">
        <v>451.0247100000002</v>
      </c>
    </row>
    <row r="118" spans="1:6" hidden="1" outlineLevel="2" x14ac:dyDescent="0.25">
      <c r="A118" s="41" t="s">
        <v>119</v>
      </c>
      <c r="B118" s="42"/>
      <c r="C118" s="42"/>
      <c r="D118" s="42"/>
      <c r="E118" s="42"/>
      <c r="F118" s="42"/>
    </row>
    <row r="119" spans="1:6" hidden="1" outlineLevel="2" x14ac:dyDescent="0.25">
      <c r="A119" s="41" t="s">
        <v>120</v>
      </c>
      <c r="B119" s="42"/>
      <c r="C119" s="42"/>
      <c r="D119" s="42"/>
      <c r="E119" s="42"/>
      <c r="F119" s="42"/>
    </row>
    <row r="120" spans="1:6" hidden="1" outlineLevel="1" x14ac:dyDescent="0.25">
      <c r="A120" s="38" t="s">
        <v>131</v>
      </c>
      <c r="B120" s="40">
        <v>1185</v>
      </c>
      <c r="C120" s="40">
        <v>0</v>
      </c>
      <c r="D120" s="40">
        <v>0</v>
      </c>
      <c r="E120" s="40">
        <v>0</v>
      </c>
      <c r="F120" s="40">
        <v>2441.9499999999998</v>
      </c>
    </row>
    <row r="121" spans="1:6" hidden="1" outlineLevel="2" x14ac:dyDescent="0.25">
      <c r="A121" s="38" t="s">
        <v>118</v>
      </c>
      <c r="B121" s="43">
        <v>1185</v>
      </c>
      <c r="C121" s="43"/>
      <c r="D121" s="43"/>
      <c r="E121" s="43"/>
      <c r="F121" s="43">
        <v>2441.9499999999998</v>
      </c>
    </row>
    <row r="122" spans="1:6" hidden="1" outlineLevel="2" x14ac:dyDescent="0.25">
      <c r="A122" s="38" t="s">
        <v>119</v>
      </c>
      <c r="B122" s="43"/>
      <c r="C122" s="43"/>
      <c r="D122" s="43"/>
      <c r="E122" s="43"/>
      <c r="F122" s="43"/>
    </row>
    <row r="123" spans="1:6" hidden="1" outlineLevel="2" x14ac:dyDescent="0.25">
      <c r="A123" s="38" t="s">
        <v>120</v>
      </c>
      <c r="B123" s="43"/>
      <c r="C123" s="43"/>
      <c r="D123" s="43"/>
      <c r="E123" s="43"/>
      <c r="F123" s="43"/>
    </row>
    <row r="124" spans="1:6" hidden="1" outlineLevel="1" x14ac:dyDescent="0.25">
      <c r="A124" s="41" t="s">
        <v>132</v>
      </c>
      <c r="B124" s="54">
        <v>7973</v>
      </c>
      <c r="C124" s="54">
        <v>0</v>
      </c>
      <c r="D124" s="54">
        <v>5811</v>
      </c>
      <c r="E124" s="54">
        <v>22202.68</v>
      </c>
      <c r="F124" s="54">
        <v>0</v>
      </c>
    </row>
    <row r="125" spans="1:6" hidden="1" outlineLevel="2" x14ac:dyDescent="0.25">
      <c r="A125" s="41" t="s">
        <v>118</v>
      </c>
      <c r="B125" s="42">
        <v>7973</v>
      </c>
      <c r="C125" s="42"/>
      <c r="D125" s="42">
        <v>5811</v>
      </c>
      <c r="E125" s="42">
        <v>22202.68</v>
      </c>
      <c r="F125" s="42"/>
    </row>
    <row r="126" spans="1:6" hidden="1" outlineLevel="2" x14ac:dyDescent="0.25">
      <c r="A126" s="41" t="s">
        <v>119</v>
      </c>
      <c r="B126" s="42"/>
      <c r="C126" s="42"/>
      <c r="D126" s="42"/>
      <c r="E126" s="42"/>
      <c r="F126" s="42"/>
    </row>
    <row r="127" spans="1:6" hidden="1" outlineLevel="2" x14ac:dyDescent="0.25">
      <c r="A127" s="41" t="s">
        <v>120</v>
      </c>
      <c r="B127" s="42"/>
      <c r="C127" s="42"/>
      <c r="D127" s="42"/>
      <c r="E127" s="42"/>
      <c r="F127" s="42"/>
    </row>
    <row r="128" spans="1:6" hidden="1" outlineLevel="2" x14ac:dyDescent="0.25">
      <c r="A128" s="38" t="s">
        <v>133</v>
      </c>
      <c r="B128" s="40"/>
      <c r="C128" s="40"/>
      <c r="D128" s="40"/>
      <c r="E128" s="40"/>
      <c r="F128" s="40">
        <v>19213.23</v>
      </c>
    </row>
    <row r="129" spans="1:6" hidden="1" outlineLevel="2" x14ac:dyDescent="0.25">
      <c r="A129" s="38" t="s">
        <v>118</v>
      </c>
      <c r="B129" s="43"/>
      <c r="C129" s="43"/>
      <c r="D129" s="43"/>
      <c r="E129" s="43"/>
      <c r="F129" s="43">
        <v>19213.23</v>
      </c>
    </row>
    <row r="130" spans="1:6" hidden="1" outlineLevel="2" x14ac:dyDescent="0.25">
      <c r="A130" s="38" t="s">
        <v>119</v>
      </c>
      <c r="B130" s="43"/>
      <c r="C130" s="43"/>
      <c r="D130" s="43"/>
      <c r="E130" s="43"/>
      <c r="F130" s="43">
        <v>0</v>
      </c>
    </row>
    <row r="131" spans="1:6" hidden="1" outlineLevel="2" x14ac:dyDescent="0.25">
      <c r="A131" s="38" t="s">
        <v>120</v>
      </c>
      <c r="B131" s="43"/>
      <c r="C131" s="43"/>
      <c r="D131" s="43"/>
      <c r="E131" s="43"/>
      <c r="F131" s="43">
        <v>0</v>
      </c>
    </row>
    <row r="132" spans="1:6" hidden="1" outlineLevel="1" x14ac:dyDescent="0.25">
      <c r="A132" s="35" t="s">
        <v>134</v>
      </c>
      <c r="B132" s="40">
        <v>21553</v>
      </c>
      <c r="C132" s="40">
        <v>25615</v>
      </c>
      <c r="D132" s="40">
        <v>44692</v>
      </c>
      <c r="E132" s="40">
        <f>E80+E84+E100+E104+E112+E116+E125</f>
        <v>74069.86</v>
      </c>
      <c r="F132" s="40">
        <f>F76+F80+F84+F88+F92+F96+F100+F104+F108+F112+F116+F120+F128</f>
        <v>95939.324709999986</v>
      </c>
    </row>
    <row r="133" spans="1:6" hidden="1" outlineLevel="2" x14ac:dyDescent="0.25">
      <c r="A133" s="38" t="s">
        <v>118</v>
      </c>
      <c r="B133" s="40">
        <v>21003</v>
      </c>
      <c r="C133" s="40">
        <v>18573</v>
      </c>
      <c r="D133" s="40">
        <v>40100</v>
      </c>
      <c r="E133" s="40">
        <f>E81+E85+E101+E105+E113+E117+E124</f>
        <v>61250.21</v>
      </c>
      <c r="F133" s="40">
        <f>F77+F81+F85+F89+F93+F97+F101+F105+F109+F113+F117+F121+F129</f>
        <v>75058.754709999994</v>
      </c>
    </row>
    <row r="134" spans="1:6" hidden="1" outlineLevel="2" x14ac:dyDescent="0.25">
      <c r="A134" s="38" t="s">
        <v>119</v>
      </c>
      <c r="B134" s="40">
        <v>17</v>
      </c>
      <c r="C134" s="43"/>
      <c r="D134" s="40">
        <v>1839</v>
      </c>
      <c r="E134" s="40">
        <f>E82+E86+E102+E106+E114+E118</f>
        <v>194.71</v>
      </c>
      <c r="F134" s="40">
        <f>F82+F86+F102+F106+F114+F118+F122+F130</f>
        <v>6042.7007000000003</v>
      </c>
    </row>
    <row r="135" spans="1:6" hidden="1" outlineLevel="2" x14ac:dyDescent="0.25">
      <c r="A135" s="38" t="s">
        <v>120</v>
      </c>
      <c r="B135" s="40">
        <v>532</v>
      </c>
      <c r="C135" s="40">
        <v>7042</v>
      </c>
      <c r="D135" s="40">
        <v>2753</v>
      </c>
      <c r="E135" s="40">
        <f>E83+E87+E103+E107+E115+E119</f>
        <v>12624.94</v>
      </c>
      <c r="F135" s="40">
        <f>F83+F87+F103+F107+F115+F119</f>
        <v>14837.877209999997</v>
      </c>
    </row>
    <row r="136" spans="1:6" hidden="1" outlineLevel="1" x14ac:dyDescent="0.25">
      <c r="A136" s="318" t="s">
        <v>135</v>
      </c>
      <c r="B136" s="318"/>
      <c r="C136" s="318"/>
      <c r="D136" s="318"/>
      <c r="E136"/>
      <c r="F136"/>
    </row>
    <row r="138" spans="1:6" collapsed="1" x14ac:dyDescent="0.25">
      <c r="A138" s="58" t="s">
        <v>136</v>
      </c>
      <c r="B138" s="34"/>
      <c r="C138" s="34"/>
      <c r="D138" s="34"/>
      <c r="E138" s="34"/>
      <c r="F138" s="34"/>
    </row>
    <row r="139" spans="1:6" hidden="1" outlineLevel="1" x14ac:dyDescent="0.25">
      <c r="A139" s="48" t="s">
        <v>137</v>
      </c>
      <c r="B139" s="45"/>
      <c r="C139" s="45"/>
      <c r="D139" s="45"/>
      <c r="E139" s="45"/>
      <c r="F139" s="45"/>
    </row>
    <row r="140" spans="1:6" hidden="1" outlineLevel="1" x14ac:dyDescent="0.25">
      <c r="A140" s="47" t="s">
        <v>138</v>
      </c>
      <c r="B140" s="44"/>
      <c r="C140" s="44"/>
      <c r="D140" s="44"/>
      <c r="E140" s="44"/>
      <c r="F140" s="44"/>
    </row>
    <row r="141" spans="1:6" hidden="1" outlineLevel="1" x14ac:dyDescent="0.25">
      <c r="A141" s="48" t="s">
        <v>139</v>
      </c>
      <c r="B141" s="45"/>
      <c r="C141" s="45"/>
      <c r="D141" s="45"/>
      <c r="E141" s="45"/>
      <c r="F141" s="42"/>
    </row>
    <row r="142" spans="1:6" hidden="1" outlineLevel="1" x14ac:dyDescent="0.25">
      <c r="A142" s="47" t="s">
        <v>140</v>
      </c>
      <c r="B142" s="44"/>
      <c r="C142" s="44"/>
      <c r="D142" s="44"/>
      <c r="E142" s="44">
        <v>44</v>
      </c>
      <c r="F142" s="43">
        <v>1108</v>
      </c>
    </row>
    <row r="143" spans="1:6" hidden="1" outlineLevel="1" x14ac:dyDescent="0.25">
      <c r="A143" s="48" t="s">
        <v>141</v>
      </c>
      <c r="B143" s="45">
        <v>288</v>
      </c>
      <c r="C143" s="45"/>
      <c r="D143" s="45"/>
      <c r="E143" s="45"/>
      <c r="F143" s="45">
        <v>178</v>
      </c>
    </row>
    <row r="144" spans="1:6" hidden="1" outlineLevel="1" x14ac:dyDescent="0.25">
      <c r="A144" s="47" t="s">
        <v>142</v>
      </c>
      <c r="B144" s="44"/>
      <c r="C144" s="44"/>
      <c r="D144" s="44"/>
      <c r="E144" s="44"/>
      <c r="F144" s="44"/>
    </row>
    <row r="145" spans="1:6" hidden="1" outlineLevel="1" x14ac:dyDescent="0.25">
      <c r="A145" s="48" t="s">
        <v>143</v>
      </c>
      <c r="B145" s="45">
        <v>300</v>
      </c>
      <c r="C145" s="45"/>
      <c r="D145" s="45"/>
      <c r="E145" s="45">
        <v>1999</v>
      </c>
      <c r="F145" s="42">
        <v>1938</v>
      </c>
    </row>
    <row r="146" spans="1:6" hidden="1" outlineLevel="1" x14ac:dyDescent="0.25">
      <c r="A146" s="47" t="s">
        <v>144</v>
      </c>
      <c r="B146" s="44"/>
      <c r="C146" s="43">
        <v>1342</v>
      </c>
      <c r="D146" s="44">
        <v>578</v>
      </c>
      <c r="E146" s="44"/>
      <c r="F146" s="44"/>
    </row>
    <row r="147" spans="1:6" hidden="1" outlineLevel="1" x14ac:dyDescent="0.25">
      <c r="A147" s="48" t="s">
        <v>145</v>
      </c>
      <c r="B147" s="45"/>
      <c r="C147" s="42">
        <v>6268</v>
      </c>
      <c r="D147" s="42">
        <v>5448</v>
      </c>
      <c r="E147" s="42">
        <v>4082</v>
      </c>
      <c r="F147" s="42">
        <v>5665</v>
      </c>
    </row>
    <row r="148" spans="1:6" hidden="1" outlineLevel="1" x14ac:dyDescent="0.25">
      <c r="A148" s="47" t="s">
        <v>146</v>
      </c>
      <c r="B148" s="44">
        <v>418</v>
      </c>
      <c r="C148" s="43">
        <v>1949</v>
      </c>
      <c r="D148" s="43">
        <v>3120</v>
      </c>
      <c r="E148" s="43">
        <v>3595</v>
      </c>
      <c r="F148" s="43">
        <v>3777</v>
      </c>
    </row>
    <row r="149" spans="1:6" hidden="1" outlineLevel="1" x14ac:dyDescent="0.25">
      <c r="A149" s="48" t="s">
        <v>147</v>
      </c>
      <c r="B149" s="42">
        <v>2047</v>
      </c>
      <c r="C149" s="42">
        <v>8357</v>
      </c>
      <c r="D149" s="42">
        <v>10455</v>
      </c>
      <c r="E149" s="42">
        <v>4198</v>
      </c>
      <c r="F149" s="42">
        <v>5713</v>
      </c>
    </row>
    <row r="150" spans="1:6" hidden="1" outlineLevel="1" x14ac:dyDescent="0.25">
      <c r="A150" s="47" t="s">
        <v>148</v>
      </c>
      <c r="B150" s="44">
        <v>441</v>
      </c>
      <c r="C150" s="43">
        <v>2143</v>
      </c>
      <c r="D150" s="43">
        <v>5458</v>
      </c>
      <c r="E150" s="43">
        <v>4123</v>
      </c>
      <c r="F150" s="43">
        <v>665</v>
      </c>
    </row>
    <row r="151" spans="1:6" hidden="1" outlineLevel="1" x14ac:dyDescent="0.25">
      <c r="A151" s="51" t="s">
        <v>92</v>
      </c>
      <c r="B151" s="54">
        <v>3493</v>
      </c>
      <c r="C151" s="54">
        <v>20060</v>
      </c>
      <c r="D151" s="54">
        <v>25059</v>
      </c>
      <c r="E151" s="54">
        <v>18041</v>
      </c>
      <c r="F151" s="54">
        <f>SUM(F139:F150)</f>
        <v>19044</v>
      </c>
    </row>
    <row r="152" spans="1:6" hidden="1" outlineLevel="1" x14ac:dyDescent="0.25">
      <c r="A152" s="318" t="s">
        <v>149</v>
      </c>
      <c r="B152" s="318"/>
      <c r="C152" s="318"/>
      <c r="D152" s="318"/>
      <c r="E152"/>
      <c r="F152"/>
    </row>
    <row r="153" spans="1:6" x14ac:dyDescent="0.25">
      <c r="A153" s="11"/>
    </row>
    <row r="154" spans="1:6" collapsed="1" x14ac:dyDescent="0.25">
      <c r="A154" s="321" t="s">
        <v>150</v>
      </c>
      <c r="B154" s="321"/>
      <c r="C154" s="321"/>
      <c r="D154" s="321"/>
      <c r="E154" s="34"/>
      <c r="F154" s="34"/>
    </row>
    <row r="155" spans="1:6" hidden="1" outlineLevel="1" x14ac:dyDescent="0.25">
      <c r="A155" s="41" t="s">
        <v>151</v>
      </c>
      <c r="B155" s="49"/>
      <c r="C155" s="49"/>
      <c r="D155" s="49"/>
      <c r="E155" s="49"/>
      <c r="F155" s="49"/>
    </row>
    <row r="156" spans="1:6" hidden="1" outlineLevel="1" x14ac:dyDescent="0.25">
      <c r="A156" s="41" t="s">
        <v>152</v>
      </c>
      <c r="B156" s="49"/>
      <c r="C156" s="49"/>
      <c r="D156" s="49"/>
      <c r="E156" s="49"/>
      <c r="F156" s="49"/>
    </row>
    <row r="157" spans="1:6" hidden="1" outlineLevel="1" x14ac:dyDescent="0.25">
      <c r="A157" s="38" t="s">
        <v>153</v>
      </c>
      <c r="B157" s="44">
        <v>5</v>
      </c>
      <c r="C157" s="44">
        <v>11</v>
      </c>
      <c r="D157" s="44">
        <v>10</v>
      </c>
      <c r="E157" s="44">
        <v>9</v>
      </c>
      <c r="F157" s="44">
        <v>3</v>
      </c>
    </row>
    <row r="158" spans="1:6" hidden="1" outlineLevel="1" x14ac:dyDescent="0.25">
      <c r="A158" s="38" t="s">
        <v>154</v>
      </c>
      <c r="B158" s="43">
        <v>1672</v>
      </c>
      <c r="C158" s="43">
        <v>5132</v>
      </c>
      <c r="D158" s="43">
        <v>5974</v>
      </c>
      <c r="E158" s="43">
        <v>1605</v>
      </c>
      <c r="F158" s="43">
        <v>143</v>
      </c>
    </row>
    <row r="159" spans="1:6" hidden="1" outlineLevel="1" x14ac:dyDescent="0.25">
      <c r="A159" s="41" t="s">
        <v>155</v>
      </c>
      <c r="B159" s="45">
        <v>2</v>
      </c>
      <c r="C159" s="45">
        <v>15</v>
      </c>
      <c r="D159" s="45">
        <v>20</v>
      </c>
      <c r="E159" s="45">
        <v>26</v>
      </c>
      <c r="F159" s="45">
        <v>23</v>
      </c>
    </row>
    <row r="160" spans="1:6" hidden="1" outlineLevel="1" x14ac:dyDescent="0.25">
      <c r="A160" s="41" t="s">
        <v>156</v>
      </c>
      <c r="B160" s="45">
        <v>464</v>
      </c>
      <c r="C160" s="42">
        <v>8217</v>
      </c>
      <c r="D160" s="42">
        <v>14613</v>
      </c>
      <c r="E160" s="42">
        <v>13832</v>
      </c>
      <c r="F160" s="42">
        <v>14231</v>
      </c>
    </row>
    <row r="161" spans="1:6" hidden="1" outlineLevel="1" x14ac:dyDescent="0.25">
      <c r="A161" s="38" t="s">
        <v>157</v>
      </c>
      <c r="B161" s="44">
        <v>4</v>
      </c>
      <c r="C161" s="44">
        <v>5</v>
      </c>
      <c r="D161" s="44">
        <v>6</v>
      </c>
      <c r="E161" s="44">
        <v>5</v>
      </c>
      <c r="F161" s="44">
        <v>2</v>
      </c>
    </row>
    <row r="162" spans="1:6" hidden="1" outlineLevel="1" x14ac:dyDescent="0.25">
      <c r="A162" s="38" t="s">
        <v>158</v>
      </c>
      <c r="B162" s="43">
        <v>1357</v>
      </c>
      <c r="C162" s="43">
        <v>3810</v>
      </c>
      <c r="D162" s="43">
        <v>2652</v>
      </c>
      <c r="E162" s="43">
        <v>421</v>
      </c>
      <c r="F162" s="43">
        <v>67</v>
      </c>
    </row>
    <row r="163" spans="1:6" hidden="1" outlineLevel="1" x14ac:dyDescent="0.25">
      <c r="A163" s="41" t="s">
        <v>159</v>
      </c>
      <c r="B163" s="45"/>
      <c r="C163" s="45">
        <v>3</v>
      </c>
      <c r="D163" s="45">
        <v>4</v>
      </c>
      <c r="E163" s="45">
        <v>4</v>
      </c>
      <c r="F163" s="45">
        <v>3</v>
      </c>
    </row>
    <row r="164" spans="1:6" hidden="1" outlineLevel="1" x14ac:dyDescent="0.25">
      <c r="A164" s="41" t="s">
        <v>160</v>
      </c>
      <c r="B164" s="45"/>
      <c r="C164" s="42">
        <v>2901</v>
      </c>
      <c r="D164" s="42">
        <v>1820</v>
      </c>
      <c r="E164" s="42">
        <v>1163</v>
      </c>
      <c r="F164" s="42">
        <v>2757</v>
      </c>
    </row>
    <row r="165" spans="1:6" hidden="1" outlineLevel="1" x14ac:dyDescent="0.25">
      <c r="A165" s="38" t="s">
        <v>161</v>
      </c>
      <c r="B165" s="44"/>
      <c r="C165" s="44">
        <v>1</v>
      </c>
      <c r="D165" s="44">
        <v>1</v>
      </c>
      <c r="E165" s="44">
        <v>3</v>
      </c>
      <c r="F165" s="44">
        <v>2</v>
      </c>
    </row>
    <row r="166" spans="1:6" hidden="1" outlineLevel="1" x14ac:dyDescent="0.25">
      <c r="A166" s="38" t="s">
        <v>162</v>
      </c>
      <c r="B166" s="44"/>
      <c r="C166" s="59" t="s">
        <v>163</v>
      </c>
      <c r="D166" s="59" t="s">
        <v>163</v>
      </c>
      <c r="E166" s="59">
        <v>1019</v>
      </c>
      <c r="F166" s="271">
        <v>1846</v>
      </c>
    </row>
    <row r="167" spans="1:6" hidden="1" outlineLevel="1" x14ac:dyDescent="0.25">
      <c r="A167" s="52" t="s">
        <v>164</v>
      </c>
      <c r="B167" s="53">
        <v>11</v>
      </c>
      <c r="C167" s="53">
        <v>35</v>
      </c>
      <c r="D167" s="53">
        <v>41</v>
      </c>
      <c r="E167" s="53">
        <f>E157+E159+E161+E163+E165</f>
        <v>47</v>
      </c>
      <c r="F167" s="53">
        <f>F157+F159+F161+F163+F165</f>
        <v>33</v>
      </c>
    </row>
    <row r="168" spans="1:6" hidden="1" outlineLevel="1" x14ac:dyDescent="0.25">
      <c r="A168" s="52" t="s">
        <v>165</v>
      </c>
      <c r="B168" s="54">
        <v>3493</v>
      </c>
      <c r="C168" s="54">
        <v>20060</v>
      </c>
      <c r="D168" s="54">
        <v>25059</v>
      </c>
      <c r="E168" s="54">
        <v>18041</v>
      </c>
      <c r="F168" s="54">
        <f>F158+F160+F162+F164+F166</f>
        <v>19044</v>
      </c>
    </row>
    <row r="169" spans="1:6" x14ac:dyDescent="0.25">
      <c r="A169" s="11"/>
    </row>
    <row r="170" spans="1:6" collapsed="1" x14ac:dyDescent="0.25">
      <c r="A170" s="321" t="s">
        <v>166</v>
      </c>
      <c r="B170" s="321"/>
      <c r="C170" s="321"/>
      <c r="D170" s="321"/>
      <c r="E170" s="34"/>
      <c r="F170" s="34"/>
    </row>
    <row r="171" spans="1:6" hidden="1" outlineLevel="1" x14ac:dyDescent="0.25">
      <c r="A171" s="41" t="s">
        <v>167</v>
      </c>
      <c r="B171" s="45">
        <v>2</v>
      </c>
      <c r="C171" s="45">
        <v>7</v>
      </c>
      <c r="D171" s="45">
        <v>6</v>
      </c>
      <c r="E171" s="45">
        <v>7</v>
      </c>
      <c r="F171" s="45">
        <v>2</v>
      </c>
    </row>
    <row r="172" spans="1:6" hidden="1" outlineLevel="1" x14ac:dyDescent="0.25">
      <c r="A172" s="41" t="s">
        <v>168</v>
      </c>
      <c r="B172" s="45">
        <v>885</v>
      </c>
      <c r="C172" s="42">
        <v>3067</v>
      </c>
      <c r="D172" s="42">
        <v>3995</v>
      </c>
      <c r="E172" s="42">
        <v>1301</v>
      </c>
      <c r="F172" s="42">
        <v>793</v>
      </c>
    </row>
    <row r="173" spans="1:6" hidden="1" outlineLevel="1" x14ac:dyDescent="0.25">
      <c r="A173" s="38" t="s">
        <v>169</v>
      </c>
      <c r="B173" s="44">
        <v>3</v>
      </c>
      <c r="C173" s="44">
        <v>12</v>
      </c>
      <c r="D173" s="44">
        <v>14</v>
      </c>
      <c r="E173" s="44">
        <v>18</v>
      </c>
      <c r="F173" s="44">
        <v>14</v>
      </c>
    </row>
    <row r="174" spans="1:6" hidden="1" outlineLevel="1" x14ac:dyDescent="0.25">
      <c r="A174" s="38" t="s">
        <v>170</v>
      </c>
      <c r="B174" s="44">
        <v>478</v>
      </c>
      <c r="C174" s="43">
        <v>6021</v>
      </c>
      <c r="D174" s="43">
        <v>9687</v>
      </c>
      <c r="E174" s="43">
        <v>7315</v>
      </c>
      <c r="F174" s="43">
        <v>5484</v>
      </c>
    </row>
    <row r="175" spans="1:6" hidden="1" outlineLevel="1" x14ac:dyDescent="0.25">
      <c r="A175" s="41" t="s">
        <v>171</v>
      </c>
      <c r="B175" s="45">
        <v>2</v>
      </c>
      <c r="C175" s="45">
        <v>1</v>
      </c>
      <c r="D175" s="45">
        <v>3</v>
      </c>
      <c r="E175" s="45">
        <v>5</v>
      </c>
      <c r="F175" s="45">
        <v>6</v>
      </c>
    </row>
    <row r="176" spans="1:6" hidden="1" outlineLevel="1" x14ac:dyDescent="0.25">
      <c r="A176" s="41" t="s">
        <v>172</v>
      </c>
      <c r="B176" s="45">
        <v>479</v>
      </c>
      <c r="C176" s="45">
        <v>315</v>
      </c>
      <c r="D176" s="42">
        <v>1206</v>
      </c>
      <c r="E176" s="42">
        <v>3184</v>
      </c>
      <c r="F176" s="42">
        <v>5600</v>
      </c>
    </row>
    <row r="177" spans="1:6" hidden="1" outlineLevel="1" x14ac:dyDescent="0.25">
      <c r="A177" s="38" t="s">
        <v>173</v>
      </c>
      <c r="B177" s="44"/>
      <c r="C177" s="44">
        <v>3</v>
      </c>
      <c r="D177" s="44">
        <v>3</v>
      </c>
      <c r="E177" s="44">
        <v>3</v>
      </c>
      <c r="F177" s="44">
        <v>1</v>
      </c>
    </row>
    <row r="178" spans="1:6" hidden="1" outlineLevel="1" x14ac:dyDescent="0.25">
      <c r="A178" s="38" t="s">
        <v>174</v>
      </c>
      <c r="B178" s="44"/>
      <c r="C178" s="43">
        <v>2037</v>
      </c>
      <c r="D178" s="43">
        <v>1862</v>
      </c>
      <c r="E178" s="43">
        <v>111</v>
      </c>
      <c r="F178" s="43">
        <v>269</v>
      </c>
    </row>
    <row r="179" spans="1:6" hidden="1" outlineLevel="1" x14ac:dyDescent="0.25">
      <c r="A179" s="41" t="s">
        <v>175</v>
      </c>
      <c r="B179" s="45">
        <v>2</v>
      </c>
      <c r="C179" s="45">
        <v>7</v>
      </c>
      <c r="D179" s="45">
        <v>7</v>
      </c>
      <c r="E179" s="45">
        <v>6</v>
      </c>
      <c r="F179" s="45">
        <v>3</v>
      </c>
    </row>
    <row r="180" spans="1:6" hidden="1" outlineLevel="1" x14ac:dyDescent="0.25">
      <c r="A180" s="41" t="s">
        <v>176</v>
      </c>
      <c r="B180" s="45">
        <v>674</v>
      </c>
      <c r="C180" s="42">
        <v>4920</v>
      </c>
      <c r="D180" s="42">
        <v>3601</v>
      </c>
      <c r="E180" s="42">
        <v>1881</v>
      </c>
      <c r="F180" s="42">
        <v>1850</v>
      </c>
    </row>
    <row r="181" spans="1:6" hidden="1" outlineLevel="1" x14ac:dyDescent="0.25">
      <c r="A181" s="38" t="s">
        <v>177</v>
      </c>
      <c r="B181" s="44">
        <v>2</v>
      </c>
      <c r="C181" s="44">
        <v>5</v>
      </c>
      <c r="D181" s="44">
        <v>8</v>
      </c>
      <c r="E181" s="44">
        <v>8</v>
      </c>
      <c r="F181" s="44">
        <v>7</v>
      </c>
    </row>
    <row r="182" spans="1:6" hidden="1" outlineLevel="1" x14ac:dyDescent="0.25">
      <c r="A182" s="38" t="s">
        <v>178</v>
      </c>
      <c r="B182" s="44">
        <v>978</v>
      </c>
      <c r="C182" s="43">
        <v>3700</v>
      </c>
      <c r="D182" s="43">
        <v>4707</v>
      </c>
      <c r="E182" s="43">
        <v>4249</v>
      </c>
      <c r="F182" s="43">
        <v>5048</v>
      </c>
    </row>
    <row r="183" spans="1:6" hidden="1" outlineLevel="1" x14ac:dyDescent="0.25">
      <c r="A183" s="52" t="s">
        <v>164</v>
      </c>
      <c r="B183" s="53">
        <v>11</v>
      </c>
      <c r="C183" s="53">
        <v>35</v>
      </c>
      <c r="D183" s="53">
        <v>41</v>
      </c>
      <c r="E183" s="53">
        <f>E171+E173+E175+E177+E179+E181</f>
        <v>47</v>
      </c>
      <c r="F183" s="53">
        <f>F171+F173+F175+F177+F179+F181</f>
        <v>33</v>
      </c>
    </row>
    <row r="184" spans="1:6" hidden="1" outlineLevel="1" x14ac:dyDescent="0.25">
      <c r="A184" s="52" t="s">
        <v>165</v>
      </c>
      <c r="B184" s="54">
        <v>3493</v>
      </c>
      <c r="C184" s="54">
        <v>20060</v>
      </c>
      <c r="D184" s="54">
        <v>25059</v>
      </c>
      <c r="E184" s="54">
        <v>18041</v>
      </c>
      <c r="F184" s="54">
        <f>F172+F174+F176+F178+F180+F182</f>
        <v>19044</v>
      </c>
    </row>
    <row r="185" spans="1:6" x14ac:dyDescent="0.25">
      <c r="A185" s="11"/>
    </row>
    <row r="186" spans="1:6" ht="18.75" x14ac:dyDescent="0.25">
      <c r="A186" s="157" t="s">
        <v>179</v>
      </c>
      <c r="B186" s="66"/>
      <c r="C186" s="66"/>
      <c r="D186" s="66"/>
      <c r="E186" s="66"/>
      <c r="F186" s="66"/>
    </row>
    <row r="187" spans="1:6" x14ac:dyDescent="0.25">
      <c r="A187" s="11"/>
    </row>
    <row r="188" spans="1:6" collapsed="1" x14ac:dyDescent="0.25">
      <c r="A188" s="319" t="s">
        <v>136</v>
      </c>
      <c r="B188" s="319"/>
      <c r="C188" s="319"/>
      <c r="D188" s="319"/>
      <c r="E188" s="248"/>
      <c r="F188" s="248"/>
    </row>
    <row r="189" spans="1:6" hidden="1" outlineLevel="1" x14ac:dyDescent="0.25">
      <c r="A189" s="162" t="s">
        <v>137</v>
      </c>
      <c r="B189" s="163">
        <v>94</v>
      </c>
      <c r="C189" s="163"/>
      <c r="D189" s="163"/>
      <c r="E189" s="163"/>
      <c r="F189" s="163"/>
    </row>
    <row r="190" spans="1:6" hidden="1" outlineLevel="1" x14ac:dyDescent="0.25">
      <c r="A190" s="2" t="s">
        <v>138</v>
      </c>
      <c r="B190" s="8"/>
      <c r="C190" s="8"/>
      <c r="D190" s="8"/>
      <c r="E190" s="8"/>
      <c r="F190" s="8"/>
    </row>
    <row r="191" spans="1:6" hidden="1" outlineLevel="1" x14ac:dyDescent="0.25">
      <c r="A191" s="162" t="s">
        <v>139</v>
      </c>
      <c r="B191" s="164">
        <v>1121</v>
      </c>
      <c r="C191" s="163">
        <v>946</v>
      </c>
      <c r="D191" s="164">
        <v>1259</v>
      </c>
      <c r="E191" s="164">
        <v>203</v>
      </c>
      <c r="F191" s="164">
        <v>1723</v>
      </c>
    </row>
    <row r="192" spans="1:6" hidden="1" outlineLevel="1" x14ac:dyDescent="0.25">
      <c r="A192" s="2" t="s">
        <v>140</v>
      </c>
      <c r="B192" s="8">
        <v>172</v>
      </c>
      <c r="C192" s="8">
        <v>287</v>
      </c>
      <c r="D192" s="8">
        <v>607</v>
      </c>
      <c r="E192" s="3">
        <v>1643</v>
      </c>
      <c r="F192" s="8"/>
    </row>
    <row r="193" spans="1:6" hidden="1" outlineLevel="1" x14ac:dyDescent="0.25">
      <c r="A193" s="162" t="s">
        <v>141</v>
      </c>
      <c r="B193" s="163"/>
      <c r="C193" s="163"/>
      <c r="D193" s="163"/>
      <c r="E193" s="163"/>
      <c r="F193" s="163"/>
    </row>
    <row r="194" spans="1:6" hidden="1" outlineLevel="1" x14ac:dyDescent="0.25">
      <c r="A194" s="2" t="s">
        <v>142</v>
      </c>
      <c r="B194" s="8"/>
      <c r="C194" s="8"/>
      <c r="D194" s="8"/>
      <c r="E194" s="8"/>
      <c r="F194" s="8"/>
    </row>
    <row r="195" spans="1:6" hidden="1" outlineLevel="1" x14ac:dyDescent="0.25">
      <c r="A195" s="162" t="s">
        <v>143</v>
      </c>
      <c r="B195" s="163"/>
      <c r="C195" s="163"/>
      <c r="D195" s="163"/>
      <c r="E195" s="163"/>
      <c r="F195" s="163"/>
    </row>
    <row r="196" spans="1:6" hidden="1" outlineLevel="1" x14ac:dyDescent="0.25">
      <c r="A196" s="2" t="s">
        <v>144</v>
      </c>
      <c r="B196" s="8">
        <v>889</v>
      </c>
      <c r="C196" s="8">
        <v>549</v>
      </c>
      <c r="D196" s="8"/>
      <c r="E196" s="8">
        <v>205</v>
      </c>
      <c r="F196" s="8">
        <v>413</v>
      </c>
    </row>
    <row r="197" spans="1:6" hidden="1" outlineLevel="1" x14ac:dyDescent="0.25">
      <c r="A197" s="162" t="s">
        <v>145</v>
      </c>
      <c r="B197" s="163">
        <v>194</v>
      </c>
      <c r="C197" s="163">
        <v>618</v>
      </c>
      <c r="D197" s="163">
        <v>218</v>
      </c>
      <c r="E197" s="163"/>
      <c r="F197" s="163">
        <v>152</v>
      </c>
    </row>
    <row r="198" spans="1:6" hidden="1" outlineLevel="1" x14ac:dyDescent="0.25">
      <c r="A198" s="2" t="s">
        <v>146</v>
      </c>
      <c r="B198" s="8"/>
      <c r="C198" s="8"/>
      <c r="D198" s="8">
        <v>43</v>
      </c>
      <c r="E198" s="8">
        <v>287</v>
      </c>
      <c r="F198" s="8"/>
    </row>
    <row r="199" spans="1:6" hidden="1" outlineLevel="1" x14ac:dyDescent="0.25">
      <c r="A199" s="162" t="s">
        <v>147</v>
      </c>
      <c r="B199" s="163"/>
      <c r="C199" s="163"/>
      <c r="D199" s="163"/>
      <c r="E199" s="163"/>
      <c r="F199" s="163"/>
    </row>
    <row r="200" spans="1:6" hidden="1" outlineLevel="1" x14ac:dyDescent="0.25">
      <c r="A200" s="2" t="s">
        <v>180</v>
      </c>
      <c r="B200" s="8"/>
      <c r="C200" s="8">
        <v>751</v>
      </c>
      <c r="D200" s="8">
        <v>798</v>
      </c>
      <c r="E200" s="8">
        <v>564</v>
      </c>
      <c r="F200" s="3">
        <v>1172</v>
      </c>
    </row>
    <row r="201" spans="1:6" hidden="1" outlineLevel="1" x14ac:dyDescent="0.25">
      <c r="A201" s="170" t="s">
        <v>92</v>
      </c>
      <c r="B201" s="171">
        <v>2471</v>
      </c>
      <c r="C201" s="171">
        <v>3152</v>
      </c>
      <c r="D201" s="171">
        <v>2926</v>
      </c>
      <c r="E201" s="171">
        <v>2903</v>
      </c>
      <c r="F201" s="171">
        <f>SUM(F189:F200)</f>
        <v>3460</v>
      </c>
    </row>
    <row r="202" spans="1:6" hidden="1" outlineLevel="1" x14ac:dyDescent="0.25">
      <c r="A202" s="322" t="s">
        <v>181</v>
      </c>
      <c r="B202" s="322"/>
      <c r="C202" s="322"/>
      <c r="D202" s="322"/>
      <c r="E202"/>
      <c r="F202"/>
    </row>
    <row r="203" spans="1:6" x14ac:dyDescent="0.25">
      <c r="A203" s="11"/>
    </row>
    <row r="204" spans="1:6" collapsed="1" x14ac:dyDescent="0.25">
      <c r="A204" s="319" t="s">
        <v>150</v>
      </c>
      <c r="B204" s="319"/>
      <c r="C204" s="319"/>
      <c r="D204" s="319"/>
      <c r="E204" s="248"/>
      <c r="F204" s="248"/>
    </row>
    <row r="205" spans="1:6" hidden="1" outlineLevel="1" x14ac:dyDescent="0.25">
      <c r="A205" s="162" t="s">
        <v>151</v>
      </c>
      <c r="B205" s="172"/>
      <c r="C205" s="172"/>
      <c r="D205" s="172"/>
      <c r="E205" s="172"/>
      <c r="F205" s="172"/>
    </row>
    <row r="206" spans="1:6" hidden="1" outlineLevel="1" x14ac:dyDescent="0.25">
      <c r="A206" s="162" t="s">
        <v>152</v>
      </c>
      <c r="B206" s="172"/>
      <c r="C206" s="172"/>
      <c r="D206" s="172"/>
      <c r="E206" s="172"/>
      <c r="F206" s="172"/>
    </row>
    <row r="207" spans="1:6" hidden="1" outlineLevel="1" x14ac:dyDescent="0.25">
      <c r="A207" s="2" t="s">
        <v>153</v>
      </c>
      <c r="B207" s="8">
        <v>3</v>
      </c>
      <c r="C207" s="8">
        <v>3</v>
      </c>
      <c r="D207" s="8">
        <v>2</v>
      </c>
      <c r="E207" s="8">
        <v>2</v>
      </c>
      <c r="F207" s="8">
        <v>2</v>
      </c>
    </row>
    <row r="208" spans="1:6" hidden="1" outlineLevel="1" x14ac:dyDescent="0.25">
      <c r="A208" s="2" t="s">
        <v>154</v>
      </c>
      <c r="B208" s="8">
        <v>267</v>
      </c>
      <c r="C208" s="3">
        <v>1140</v>
      </c>
      <c r="D208" s="3">
        <v>1823</v>
      </c>
      <c r="E208" s="3">
        <v>467</v>
      </c>
      <c r="F208" s="3">
        <v>24</v>
      </c>
    </row>
    <row r="209" spans="1:6" hidden="1" outlineLevel="1" x14ac:dyDescent="0.25">
      <c r="A209" s="162" t="s">
        <v>155</v>
      </c>
      <c r="B209" s="163">
        <v>2</v>
      </c>
      <c r="C209" s="163">
        <v>2</v>
      </c>
      <c r="D209" s="163">
        <v>4</v>
      </c>
      <c r="E209" s="163">
        <v>6</v>
      </c>
      <c r="F209" s="163">
        <v>5</v>
      </c>
    </row>
    <row r="210" spans="1:6" hidden="1" outlineLevel="1" x14ac:dyDescent="0.25">
      <c r="A210" s="162" t="s">
        <v>156</v>
      </c>
      <c r="B210" s="164">
        <v>1315</v>
      </c>
      <c r="C210" s="164">
        <v>1462</v>
      </c>
      <c r="D210" s="164">
        <v>1103</v>
      </c>
      <c r="E210" s="164">
        <v>2436</v>
      </c>
      <c r="F210" s="164">
        <v>3436</v>
      </c>
    </row>
    <row r="211" spans="1:6" hidden="1" outlineLevel="1" x14ac:dyDescent="0.25">
      <c r="A211" s="2" t="s">
        <v>157</v>
      </c>
      <c r="B211" s="8">
        <v>1</v>
      </c>
      <c r="C211" s="8">
        <v>1</v>
      </c>
      <c r="D211" s="8"/>
      <c r="E211" s="8"/>
      <c r="F211" s="8"/>
    </row>
    <row r="212" spans="1:6" hidden="1" outlineLevel="1" x14ac:dyDescent="0.25">
      <c r="A212" s="2" t="s">
        <v>158</v>
      </c>
      <c r="B212" s="8">
        <v>889</v>
      </c>
      <c r="C212" s="8">
        <v>549</v>
      </c>
      <c r="D212" s="8"/>
      <c r="E212" s="8"/>
      <c r="F212" s="8"/>
    </row>
    <row r="213" spans="1:6" hidden="1" outlineLevel="1" x14ac:dyDescent="0.25">
      <c r="A213" s="162" t="s">
        <v>159</v>
      </c>
      <c r="B213" s="163"/>
      <c r="C213" s="163"/>
      <c r="D213" s="163"/>
      <c r="E213" s="163"/>
      <c r="F213" s="163"/>
    </row>
    <row r="214" spans="1:6" hidden="1" outlineLevel="1" x14ac:dyDescent="0.25">
      <c r="A214" s="162" t="s">
        <v>160</v>
      </c>
      <c r="B214" s="163"/>
      <c r="C214" s="163"/>
      <c r="D214" s="163"/>
      <c r="E214" s="163"/>
      <c r="F214" s="163"/>
    </row>
    <row r="215" spans="1:6" hidden="1" outlineLevel="1" x14ac:dyDescent="0.25">
      <c r="A215" s="2" t="s">
        <v>161</v>
      </c>
      <c r="B215" s="8"/>
      <c r="C215" s="8"/>
      <c r="D215" s="8"/>
      <c r="E215" s="8"/>
      <c r="F215" s="8"/>
    </row>
    <row r="216" spans="1:6" hidden="1" outlineLevel="1" x14ac:dyDescent="0.25">
      <c r="A216" s="2" t="s">
        <v>162</v>
      </c>
      <c r="B216" s="8"/>
      <c r="C216" s="8"/>
      <c r="D216" s="8"/>
      <c r="E216" s="8"/>
      <c r="F216" s="8"/>
    </row>
    <row r="217" spans="1:6" hidden="1" outlineLevel="1" x14ac:dyDescent="0.25">
      <c r="A217" s="170" t="s">
        <v>164</v>
      </c>
      <c r="B217" s="173">
        <v>6</v>
      </c>
      <c r="C217" s="173">
        <v>6</v>
      </c>
      <c r="D217" s="173">
        <v>6</v>
      </c>
      <c r="E217" s="173">
        <v>8</v>
      </c>
      <c r="F217" s="173">
        <f>SUM(F205+F207+F209+F211+F213+F215)</f>
        <v>7</v>
      </c>
    </row>
    <row r="218" spans="1:6" hidden="1" outlineLevel="1" x14ac:dyDescent="0.25">
      <c r="A218" s="170" t="s">
        <v>165</v>
      </c>
      <c r="B218" s="171">
        <v>2471</v>
      </c>
      <c r="C218" s="171">
        <v>3152</v>
      </c>
      <c r="D218" s="171">
        <v>2926</v>
      </c>
      <c r="E218" s="171">
        <f>E208+E210</f>
        <v>2903</v>
      </c>
      <c r="F218" s="171">
        <f>SUM(F206+F208+F210+F212+F214+F216)</f>
        <v>3460</v>
      </c>
    </row>
    <row r="219" spans="1:6" x14ac:dyDescent="0.25">
      <c r="A219" s="11"/>
    </row>
    <row r="220" spans="1:6" collapsed="1" x14ac:dyDescent="0.25">
      <c r="A220" s="319" t="s">
        <v>166</v>
      </c>
      <c r="B220" s="319"/>
      <c r="C220" s="319"/>
      <c r="D220" s="319"/>
      <c r="E220" s="248"/>
      <c r="F220" s="248"/>
    </row>
    <row r="221" spans="1:6" hidden="1" outlineLevel="1" x14ac:dyDescent="0.25">
      <c r="A221" s="162" t="s">
        <v>167</v>
      </c>
      <c r="B221" s="163">
        <v>3</v>
      </c>
      <c r="C221" s="163">
        <v>2</v>
      </c>
      <c r="D221" s="163">
        <v>1</v>
      </c>
      <c r="E221" s="163">
        <v>2</v>
      </c>
      <c r="F221" s="163">
        <v>2</v>
      </c>
    </row>
    <row r="222" spans="1:6" hidden="1" outlineLevel="1" x14ac:dyDescent="0.25">
      <c r="A222" s="162" t="s">
        <v>168</v>
      </c>
      <c r="B222" s="163">
        <v>267</v>
      </c>
      <c r="C222" s="163">
        <v>389</v>
      </c>
      <c r="D222" s="164">
        <v>1025</v>
      </c>
      <c r="E222" s="164">
        <v>408</v>
      </c>
      <c r="F222" s="164">
        <v>702</v>
      </c>
    </row>
    <row r="223" spans="1:6" hidden="1" outlineLevel="1" x14ac:dyDescent="0.25">
      <c r="A223" s="2" t="s">
        <v>169</v>
      </c>
      <c r="B223" s="8"/>
      <c r="C223" s="8"/>
      <c r="D223" s="8">
        <v>1</v>
      </c>
      <c r="E223" s="8">
        <v>2</v>
      </c>
      <c r="F223" s="8">
        <v>2</v>
      </c>
    </row>
    <row r="224" spans="1:6" hidden="1" outlineLevel="1" x14ac:dyDescent="0.25">
      <c r="A224" s="2" t="s">
        <v>170</v>
      </c>
      <c r="B224" s="8"/>
      <c r="C224" s="8"/>
      <c r="D224" s="8">
        <v>607</v>
      </c>
      <c r="E224" s="8">
        <v>1848</v>
      </c>
      <c r="F224" s="3">
        <v>2116</v>
      </c>
    </row>
    <row r="225" spans="1:6" hidden="1" outlineLevel="1" x14ac:dyDescent="0.25">
      <c r="A225" s="162" t="s">
        <v>171</v>
      </c>
      <c r="B225" s="163">
        <v>3</v>
      </c>
      <c r="C225" s="163">
        <v>4</v>
      </c>
      <c r="D225" s="163">
        <v>4</v>
      </c>
      <c r="E225" s="163">
        <v>3</v>
      </c>
      <c r="F225" s="163">
        <v>2</v>
      </c>
    </row>
    <row r="226" spans="1:6" hidden="1" outlineLevel="1" x14ac:dyDescent="0.25">
      <c r="A226" s="162" t="s">
        <v>172</v>
      </c>
      <c r="B226" s="164">
        <v>2203</v>
      </c>
      <c r="C226" s="164">
        <v>2763</v>
      </c>
      <c r="D226" s="164">
        <v>1294</v>
      </c>
      <c r="E226" s="164">
        <v>646</v>
      </c>
      <c r="F226" s="164">
        <v>155</v>
      </c>
    </row>
    <row r="227" spans="1:6" hidden="1" outlineLevel="1" x14ac:dyDescent="0.25">
      <c r="A227" s="2" t="s">
        <v>173</v>
      </c>
      <c r="B227" s="8"/>
      <c r="C227" s="8"/>
      <c r="D227" s="8"/>
      <c r="E227" s="8"/>
      <c r="F227" s="8"/>
    </row>
    <row r="228" spans="1:6" hidden="1" outlineLevel="1" x14ac:dyDescent="0.25">
      <c r="A228" s="2" t="s">
        <v>174</v>
      </c>
      <c r="B228" s="8"/>
      <c r="C228" s="8"/>
      <c r="D228" s="8"/>
      <c r="E228" s="8"/>
      <c r="F228" s="8"/>
    </row>
    <row r="229" spans="1:6" hidden="1" outlineLevel="1" x14ac:dyDescent="0.25">
      <c r="A229" s="162" t="s">
        <v>175</v>
      </c>
      <c r="B229" s="163"/>
      <c r="C229" s="163"/>
      <c r="D229" s="163"/>
      <c r="E229" s="163"/>
      <c r="F229" s="163"/>
    </row>
    <row r="230" spans="1:6" hidden="1" outlineLevel="1" x14ac:dyDescent="0.25">
      <c r="A230" s="162" t="s">
        <v>176</v>
      </c>
      <c r="B230" s="163"/>
      <c r="C230" s="163"/>
      <c r="D230" s="163"/>
      <c r="E230" s="163"/>
      <c r="F230" s="163"/>
    </row>
    <row r="231" spans="1:6" hidden="1" outlineLevel="1" x14ac:dyDescent="0.25">
      <c r="A231" s="2" t="s">
        <v>177</v>
      </c>
      <c r="B231" s="8"/>
      <c r="C231" s="8"/>
      <c r="D231" s="8"/>
      <c r="E231" s="8">
        <v>1</v>
      </c>
      <c r="F231" s="8">
        <v>1</v>
      </c>
    </row>
    <row r="232" spans="1:6" hidden="1" outlineLevel="1" x14ac:dyDescent="0.25">
      <c r="A232" s="2" t="s">
        <v>178</v>
      </c>
      <c r="B232" s="8"/>
      <c r="C232" s="8"/>
      <c r="D232" s="8"/>
      <c r="E232" s="8">
        <v>0</v>
      </c>
      <c r="F232" s="8">
        <v>487</v>
      </c>
    </row>
    <row r="233" spans="1:6" hidden="1" outlineLevel="1" x14ac:dyDescent="0.25">
      <c r="A233" s="170" t="s">
        <v>164</v>
      </c>
      <c r="B233" s="173">
        <v>6</v>
      </c>
      <c r="C233" s="173">
        <v>6</v>
      </c>
      <c r="D233" s="173">
        <v>6</v>
      </c>
      <c r="E233" s="173"/>
      <c r="F233" s="173">
        <f>SUM(F221,F223,F225,F227,F229,F231)</f>
        <v>7</v>
      </c>
    </row>
    <row r="234" spans="1:6" hidden="1" outlineLevel="1" x14ac:dyDescent="0.25">
      <c r="A234" s="170" t="s">
        <v>165</v>
      </c>
      <c r="B234" s="171">
        <v>2471</v>
      </c>
      <c r="C234" s="171">
        <v>3152</v>
      </c>
      <c r="D234" s="171">
        <v>2926</v>
      </c>
      <c r="E234" s="171">
        <v>2903</v>
      </c>
      <c r="F234" s="171">
        <f>SUM(F222,F224,F226,F228,F232)</f>
        <v>3460</v>
      </c>
    </row>
    <row r="236" spans="1:6" x14ac:dyDescent="0.25">
      <c r="A236" s="11"/>
    </row>
    <row r="237" spans="1:6" x14ac:dyDescent="0.25">
      <c r="A237" s="11"/>
    </row>
    <row r="238" spans="1:6" x14ac:dyDescent="0.25">
      <c r="A238" s="11"/>
    </row>
    <row r="240" spans="1:6" x14ac:dyDescent="0.25">
      <c r="A240" s="11"/>
    </row>
    <row r="242" spans="1:1" x14ac:dyDescent="0.25">
      <c r="A242" s="11"/>
    </row>
    <row r="243" spans="1:1" x14ac:dyDescent="0.25">
      <c r="A243" s="11"/>
    </row>
    <row r="244" spans="1:1" x14ac:dyDescent="0.25">
      <c r="A244" s="11"/>
    </row>
    <row r="245" spans="1:1" x14ac:dyDescent="0.25">
      <c r="A245" s="11"/>
    </row>
    <row r="246" spans="1:1" x14ac:dyDescent="0.25">
      <c r="A246" s="11"/>
    </row>
    <row r="247" spans="1:1" x14ac:dyDescent="0.25">
      <c r="A247" s="11"/>
    </row>
    <row r="248" spans="1:1" x14ac:dyDescent="0.25">
      <c r="A248" s="11"/>
    </row>
    <row r="249" spans="1:1" x14ac:dyDescent="0.25">
      <c r="A249" s="11"/>
    </row>
    <row r="251" spans="1:1" x14ac:dyDescent="0.25">
      <c r="A251" s="11"/>
    </row>
    <row r="252" spans="1:1" x14ac:dyDescent="0.25">
      <c r="A252" s="11"/>
    </row>
    <row r="254" spans="1:1" x14ac:dyDescent="0.25">
      <c r="A254" s="11"/>
    </row>
    <row r="255" spans="1:1" x14ac:dyDescent="0.25">
      <c r="A255" s="11"/>
    </row>
    <row r="257" spans="1:1" x14ac:dyDescent="0.25">
      <c r="A257" s="11"/>
    </row>
    <row r="258" spans="1:1" x14ac:dyDescent="0.25">
      <c r="A258" s="11"/>
    </row>
    <row r="259" spans="1:1" x14ac:dyDescent="0.25">
      <c r="A259" s="11"/>
    </row>
  </sheetData>
  <mergeCells count="10">
    <mergeCell ref="A204:D204"/>
    <mergeCell ref="A220:D220"/>
    <mergeCell ref="A136:D136"/>
    <mergeCell ref="A46:D46"/>
    <mergeCell ref="A170:D170"/>
    <mergeCell ref="A75:D75"/>
    <mergeCell ref="A152:D152"/>
    <mergeCell ref="A202:D202"/>
    <mergeCell ref="A154:D154"/>
    <mergeCell ref="A188:D188"/>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2:I40"/>
  <sheetViews>
    <sheetView showGridLines="0" zoomScale="120" zoomScaleNormal="120" workbookViewId="0">
      <pane xSplit="1" ySplit="6" topLeftCell="B7" activePane="bottomRight" state="frozen"/>
      <selection pane="topRight" activeCell="B1" sqref="B1"/>
      <selection pane="bottomLeft" activeCell="A7" sqref="A7"/>
      <selection pane="bottomRight" activeCell="F37" sqref="F37"/>
    </sheetView>
  </sheetViews>
  <sheetFormatPr defaultRowHeight="15" outlineLevelRow="1" x14ac:dyDescent="0.25"/>
  <cols>
    <col min="1" max="1" width="65.5703125" customWidth="1"/>
    <col min="2" max="6" width="16.5703125" customWidth="1"/>
    <col min="7" max="8" width="14.5703125" customWidth="1"/>
  </cols>
  <sheetData>
    <row r="2" spans="1:8" ht="21" x14ac:dyDescent="0.35">
      <c r="C2" s="133"/>
      <c r="F2" s="134" t="s">
        <v>57</v>
      </c>
    </row>
    <row r="3" spans="1:8" x14ac:dyDescent="0.25">
      <c r="F3" s="136" t="s">
        <v>182</v>
      </c>
    </row>
    <row r="4" spans="1:8" ht="3.6" customHeight="1" x14ac:dyDescent="0.25">
      <c r="A4" s="131"/>
      <c r="B4" s="131"/>
      <c r="C4" s="131"/>
      <c r="D4" s="131"/>
      <c r="E4" s="131"/>
      <c r="F4" s="131"/>
      <c r="G4" s="131"/>
      <c r="H4" s="131"/>
    </row>
    <row r="5" spans="1:8" ht="7.5" customHeight="1" x14ac:dyDescent="0.25"/>
    <row r="6" spans="1:8" ht="18.75" x14ac:dyDescent="0.25">
      <c r="B6" s="156">
        <v>2017</v>
      </c>
      <c r="C6" s="156">
        <v>2018</v>
      </c>
      <c r="D6" s="156">
        <v>2019</v>
      </c>
      <c r="E6" s="156">
        <v>2020</v>
      </c>
      <c r="F6" s="156">
        <v>2021</v>
      </c>
    </row>
    <row r="8" spans="1:8" collapsed="1" x14ac:dyDescent="0.25">
      <c r="A8" s="15" t="s">
        <v>183</v>
      </c>
      <c r="B8" s="4"/>
      <c r="C8" s="4"/>
      <c r="D8" s="4"/>
      <c r="E8" s="4"/>
      <c r="F8" s="4"/>
    </row>
    <row r="9" spans="1:8" hidden="1" outlineLevel="1" x14ac:dyDescent="0.25">
      <c r="A9" s="2" t="s">
        <v>184</v>
      </c>
      <c r="B9" s="3">
        <v>132</v>
      </c>
      <c r="C9" s="8">
        <v>132</v>
      </c>
      <c r="D9" s="8">
        <v>132</v>
      </c>
      <c r="E9" s="8">
        <v>132</v>
      </c>
      <c r="F9" s="24">
        <v>132</v>
      </c>
    </row>
    <row r="10" spans="1:8" hidden="1" outlineLevel="1" x14ac:dyDescent="0.25">
      <c r="A10" s="19" t="s">
        <v>185</v>
      </c>
      <c r="B10" s="10">
        <v>380</v>
      </c>
      <c r="C10" s="7">
        <v>380</v>
      </c>
      <c r="D10" s="7">
        <v>380</v>
      </c>
      <c r="E10" s="7">
        <v>380</v>
      </c>
      <c r="F10" s="25">
        <v>380</v>
      </c>
    </row>
    <row r="11" spans="1:8" hidden="1" outlineLevel="1" x14ac:dyDescent="0.25">
      <c r="A11" s="2" t="s">
        <v>186</v>
      </c>
      <c r="B11" s="3">
        <v>100</v>
      </c>
      <c r="C11" s="8">
        <v>100</v>
      </c>
      <c r="D11" s="8">
        <v>100</v>
      </c>
      <c r="E11" s="8">
        <v>100</v>
      </c>
      <c r="F11" s="24">
        <v>100</v>
      </c>
    </row>
    <row r="12" spans="1:8" hidden="1" outlineLevel="1" x14ac:dyDescent="0.25">
      <c r="A12" s="19" t="s">
        <v>187</v>
      </c>
      <c r="B12" s="10">
        <v>187</v>
      </c>
      <c r="C12" s="7">
        <v>187</v>
      </c>
      <c r="D12" s="7">
        <v>187</v>
      </c>
      <c r="E12" s="7">
        <v>187</v>
      </c>
      <c r="F12" s="25">
        <v>187</v>
      </c>
    </row>
    <row r="13" spans="1:8" hidden="1" outlineLevel="1" x14ac:dyDescent="0.25">
      <c r="A13" s="2" t="s">
        <v>188</v>
      </c>
      <c r="B13" s="3">
        <v>56</v>
      </c>
      <c r="C13" s="8">
        <v>56</v>
      </c>
      <c r="D13" s="8">
        <v>56</v>
      </c>
      <c r="E13" s="8">
        <v>56</v>
      </c>
      <c r="F13" s="24">
        <v>56</v>
      </c>
    </row>
    <row r="14" spans="1:8" hidden="1" outlineLevel="1" x14ac:dyDescent="0.25">
      <c r="A14" s="19" t="s">
        <v>189</v>
      </c>
      <c r="B14" s="10" t="s">
        <v>163</v>
      </c>
      <c r="C14" s="7" t="s">
        <v>163</v>
      </c>
      <c r="D14" s="7" t="s">
        <v>163</v>
      </c>
      <c r="E14" s="7" t="s">
        <v>163</v>
      </c>
      <c r="F14" s="25" t="s">
        <v>163</v>
      </c>
    </row>
    <row r="15" spans="1:8" hidden="1" outlineLevel="1" x14ac:dyDescent="0.25">
      <c r="A15" s="2" t="s">
        <v>190</v>
      </c>
      <c r="B15" s="3" t="s">
        <v>163</v>
      </c>
      <c r="C15" s="8">
        <v>17</v>
      </c>
      <c r="D15" s="8">
        <v>18</v>
      </c>
      <c r="E15" s="8">
        <v>18</v>
      </c>
      <c r="F15" s="24">
        <v>18</v>
      </c>
    </row>
    <row r="16" spans="1:8" hidden="1" outlineLevel="1" x14ac:dyDescent="0.25">
      <c r="A16" s="19" t="s">
        <v>191</v>
      </c>
      <c r="B16" s="10">
        <v>13</v>
      </c>
      <c r="C16" s="7">
        <v>13</v>
      </c>
      <c r="D16" s="7">
        <v>13</v>
      </c>
      <c r="E16" s="7">
        <v>13</v>
      </c>
      <c r="F16" s="25">
        <v>13</v>
      </c>
    </row>
    <row r="17" spans="1:9" hidden="1" outlineLevel="1" x14ac:dyDescent="0.25">
      <c r="A17" s="2" t="s">
        <v>192</v>
      </c>
      <c r="B17" s="3">
        <v>112</v>
      </c>
      <c r="C17" s="8">
        <v>189</v>
      </c>
      <c r="D17" s="8">
        <v>280</v>
      </c>
      <c r="E17" s="8">
        <v>280</v>
      </c>
      <c r="F17" s="24">
        <v>280</v>
      </c>
    </row>
    <row r="18" spans="1:9" hidden="1" outlineLevel="1" x14ac:dyDescent="0.25">
      <c r="A18" s="19" t="s">
        <v>193</v>
      </c>
      <c r="B18" s="10" t="s">
        <v>163</v>
      </c>
      <c r="C18" s="7">
        <v>13</v>
      </c>
      <c r="D18" s="7">
        <v>22</v>
      </c>
      <c r="E18" s="7">
        <v>22</v>
      </c>
      <c r="F18" s="25">
        <v>22</v>
      </c>
    </row>
    <row r="19" spans="1:9" s="185" customFormat="1" hidden="1" outlineLevel="1" x14ac:dyDescent="0.25">
      <c r="A19" s="26" t="s">
        <v>92</v>
      </c>
      <c r="B19" s="6">
        <f>SUM(B9:B18)</f>
        <v>980</v>
      </c>
      <c r="C19" s="194">
        <f>SUM(C9:C18)</f>
        <v>1087</v>
      </c>
      <c r="D19" s="194">
        <f>SUM(D9:D18)</f>
        <v>1188</v>
      </c>
      <c r="E19" s="194">
        <f>SUM(E9:E18)</f>
        <v>1188</v>
      </c>
      <c r="F19" s="27">
        <f>SUM(F9:F18)</f>
        <v>1188</v>
      </c>
    </row>
    <row r="20" spans="1:9" hidden="1" outlineLevel="1" x14ac:dyDescent="0.25">
      <c r="A20" s="20" t="s">
        <v>194</v>
      </c>
    </row>
    <row r="22" spans="1:9" x14ac:dyDescent="0.25">
      <c r="A22" s="15" t="s">
        <v>195</v>
      </c>
      <c r="B22" s="4"/>
      <c r="C22" s="4"/>
      <c r="D22" s="4"/>
      <c r="E22" s="4"/>
      <c r="F22" s="4"/>
      <c r="G22" s="17"/>
      <c r="H22" s="17"/>
      <c r="I22" s="17"/>
    </row>
    <row r="23" spans="1:9" outlineLevel="1" x14ac:dyDescent="0.25">
      <c r="A23" s="2" t="s">
        <v>196</v>
      </c>
      <c r="B23" s="186">
        <v>95.7</v>
      </c>
      <c r="C23" s="8">
        <v>87.2</v>
      </c>
      <c r="D23" s="8">
        <v>90.2</v>
      </c>
      <c r="E23" s="8">
        <v>81.3</v>
      </c>
      <c r="F23" s="28">
        <v>98.07</v>
      </c>
      <c r="G23" s="17"/>
      <c r="H23" s="17"/>
      <c r="I23" s="17"/>
    </row>
    <row r="24" spans="1:9" outlineLevel="1" x14ac:dyDescent="0.25">
      <c r="A24" s="19" t="s">
        <v>197</v>
      </c>
      <c r="B24" s="187">
        <v>97.4</v>
      </c>
      <c r="C24" s="7">
        <v>94.7</v>
      </c>
      <c r="D24" s="7">
        <v>97.7</v>
      </c>
      <c r="E24" s="7">
        <v>98.7</v>
      </c>
      <c r="F24" s="7">
        <v>96.5</v>
      </c>
      <c r="G24" s="17"/>
      <c r="H24" s="17"/>
      <c r="I24" s="17"/>
    </row>
    <row r="25" spans="1:9" outlineLevel="1" x14ac:dyDescent="0.25">
      <c r="A25" s="2" t="s">
        <v>198</v>
      </c>
      <c r="B25" s="186">
        <v>99.6</v>
      </c>
      <c r="C25" s="8">
        <v>97.1</v>
      </c>
      <c r="D25" s="8">
        <v>96.6</v>
      </c>
      <c r="E25" s="8">
        <v>98.2</v>
      </c>
      <c r="F25" s="28">
        <v>98.84</v>
      </c>
      <c r="G25" s="17"/>
      <c r="H25" s="17"/>
      <c r="I25" s="17"/>
    </row>
    <row r="26" spans="1:9" outlineLevel="1" x14ac:dyDescent="0.25">
      <c r="A26" s="19" t="s">
        <v>199</v>
      </c>
      <c r="B26" s="187">
        <v>96.4</v>
      </c>
      <c r="C26" s="7">
        <v>97.5</v>
      </c>
      <c r="D26" s="7">
        <v>95.2</v>
      </c>
      <c r="E26" s="7">
        <v>97.5</v>
      </c>
      <c r="F26" s="29">
        <v>97.03</v>
      </c>
      <c r="G26" s="17"/>
      <c r="H26" s="17"/>
      <c r="I26" s="17"/>
    </row>
    <row r="27" spans="1:9" outlineLevel="1" x14ac:dyDescent="0.25">
      <c r="A27" s="2" t="s">
        <v>200</v>
      </c>
      <c r="B27" s="186">
        <v>96.8</v>
      </c>
      <c r="C27" s="8">
        <v>95.6</v>
      </c>
      <c r="D27" s="8">
        <v>96.4</v>
      </c>
      <c r="E27" s="8">
        <v>98.2</v>
      </c>
      <c r="F27" s="28">
        <v>94.32</v>
      </c>
      <c r="G27" s="17"/>
      <c r="H27" s="17"/>
      <c r="I27" s="17"/>
    </row>
    <row r="28" spans="1:9" outlineLevel="1" x14ac:dyDescent="0.25">
      <c r="A28" s="20" t="s">
        <v>201</v>
      </c>
      <c r="B28" s="17"/>
      <c r="C28" s="17"/>
      <c r="D28" s="17"/>
      <c r="E28" s="17"/>
      <c r="F28" s="17"/>
      <c r="G28" s="17"/>
      <c r="H28" s="17"/>
      <c r="I28" s="17"/>
    </row>
    <row r="29" spans="1:9" outlineLevel="1" x14ac:dyDescent="0.25">
      <c r="A29" s="20" t="s">
        <v>202</v>
      </c>
      <c r="B29" s="17"/>
      <c r="C29" s="17"/>
      <c r="D29" s="17"/>
      <c r="E29" s="17"/>
      <c r="F29" s="17"/>
      <c r="G29" s="17"/>
      <c r="H29" s="17"/>
      <c r="I29" s="17"/>
    </row>
    <row r="30" spans="1:9" x14ac:dyDescent="0.25">
      <c r="A30" s="11"/>
      <c r="B30" s="17"/>
      <c r="C30" s="17"/>
      <c r="D30" s="17"/>
      <c r="E30" s="17"/>
      <c r="F30" s="17"/>
      <c r="G30" s="17"/>
      <c r="H30" s="17"/>
      <c r="I30" s="17"/>
    </row>
    <row r="31" spans="1:9" collapsed="1" x14ac:dyDescent="0.25">
      <c r="A31" s="21" t="s">
        <v>203</v>
      </c>
      <c r="B31" s="4"/>
      <c r="C31" s="4"/>
      <c r="D31" s="4"/>
      <c r="E31" s="4"/>
      <c r="F31" s="4"/>
      <c r="G31" s="17"/>
      <c r="H31" s="17"/>
      <c r="I31" s="17"/>
    </row>
    <row r="32" spans="1:9" hidden="1" outlineLevel="1" x14ac:dyDescent="0.25">
      <c r="A32" s="2" t="s">
        <v>204</v>
      </c>
      <c r="B32" s="3">
        <v>662</v>
      </c>
      <c r="C32" s="8">
        <v>500</v>
      </c>
      <c r="D32" s="8">
        <v>641</v>
      </c>
      <c r="E32" s="8">
        <v>592</v>
      </c>
      <c r="F32" s="8">
        <v>653</v>
      </c>
      <c r="G32" s="17"/>
      <c r="H32" s="17"/>
      <c r="I32" s="17"/>
    </row>
    <row r="33" spans="1:9" hidden="1" outlineLevel="1" x14ac:dyDescent="0.25">
      <c r="A33" s="19" t="s">
        <v>205</v>
      </c>
      <c r="B33" s="10">
        <v>2403</v>
      </c>
      <c r="C33" s="10">
        <v>2556</v>
      </c>
      <c r="D33" s="10">
        <v>2554</v>
      </c>
      <c r="E33" s="10">
        <v>2627</v>
      </c>
      <c r="F33" s="10">
        <v>2457</v>
      </c>
      <c r="G33" s="17"/>
      <c r="H33" s="17"/>
      <c r="I33" s="17"/>
    </row>
    <row r="34" spans="1:9" hidden="1" outlineLevel="1" x14ac:dyDescent="0.25">
      <c r="A34" s="2" t="s">
        <v>206</v>
      </c>
      <c r="B34" s="3">
        <v>336</v>
      </c>
      <c r="C34" s="8">
        <v>349</v>
      </c>
      <c r="D34" s="8">
        <v>372</v>
      </c>
      <c r="E34" s="8">
        <v>357</v>
      </c>
      <c r="F34" s="8">
        <v>361</v>
      </c>
      <c r="G34" s="17"/>
      <c r="H34" s="17"/>
      <c r="I34" s="17"/>
    </row>
    <row r="35" spans="1:9" hidden="1" outlineLevel="1" x14ac:dyDescent="0.25">
      <c r="A35" s="19" t="s">
        <v>207</v>
      </c>
      <c r="B35" s="10">
        <v>543</v>
      </c>
      <c r="C35" s="7">
        <v>594</v>
      </c>
      <c r="D35" s="7">
        <v>495</v>
      </c>
      <c r="E35" s="7">
        <v>654</v>
      </c>
      <c r="F35" s="7">
        <v>610</v>
      </c>
      <c r="G35" s="17"/>
      <c r="H35" s="17"/>
      <c r="I35" s="17"/>
    </row>
    <row r="36" spans="1:9" hidden="1" outlineLevel="1" x14ac:dyDescent="0.25">
      <c r="A36" s="2" t="s">
        <v>208</v>
      </c>
      <c r="B36" s="3">
        <v>175</v>
      </c>
      <c r="C36" s="8">
        <v>197</v>
      </c>
      <c r="D36" s="8">
        <v>174</v>
      </c>
      <c r="E36" s="8">
        <v>180</v>
      </c>
      <c r="F36" s="8">
        <v>135</v>
      </c>
      <c r="G36" s="17"/>
      <c r="H36" s="17"/>
      <c r="I36" s="17"/>
    </row>
    <row r="37" spans="1:9" s="185" customFormat="1" hidden="1" outlineLevel="1" x14ac:dyDescent="0.25">
      <c r="A37" s="23" t="s">
        <v>209</v>
      </c>
      <c r="B37" s="30">
        <v>4119</v>
      </c>
      <c r="C37" s="30">
        <v>4197</v>
      </c>
      <c r="D37" s="30">
        <v>4235</v>
      </c>
      <c r="E37" s="30">
        <v>4410</v>
      </c>
      <c r="F37" s="30">
        <v>4217</v>
      </c>
      <c r="G37" s="241"/>
      <c r="H37" s="241"/>
      <c r="I37" s="241"/>
    </row>
    <row r="38" spans="1:9" s="185" customFormat="1" hidden="1" outlineLevel="1" x14ac:dyDescent="0.25">
      <c r="A38" s="26" t="s">
        <v>210</v>
      </c>
      <c r="B38" s="6">
        <v>3403</v>
      </c>
      <c r="C38" s="6">
        <v>4150</v>
      </c>
      <c r="D38" s="6">
        <v>4186</v>
      </c>
      <c r="E38" s="6">
        <v>4364</v>
      </c>
      <c r="F38" s="6">
        <v>4171</v>
      </c>
      <c r="G38" s="241"/>
      <c r="H38" s="241"/>
      <c r="I38" s="241"/>
    </row>
    <row r="39" spans="1:9" hidden="1" outlineLevel="1" x14ac:dyDescent="0.25">
      <c r="A39" s="20" t="s">
        <v>211</v>
      </c>
      <c r="B39" s="17"/>
      <c r="C39" s="17"/>
      <c r="D39" s="17"/>
      <c r="E39" s="17"/>
      <c r="F39" s="17"/>
      <c r="G39" s="17"/>
      <c r="H39" s="17"/>
      <c r="I39" s="17"/>
    </row>
    <row r="40" spans="1:9" hidden="1" outlineLevel="1" x14ac:dyDescent="0.25">
      <c r="A40" s="20" t="s">
        <v>212</v>
      </c>
      <c r="B40" s="17"/>
      <c r="C40" s="17"/>
      <c r="D40" s="17"/>
      <c r="E40" s="17"/>
      <c r="F40" s="17"/>
      <c r="G40" s="17"/>
      <c r="H40" s="17"/>
      <c r="I40" s="17"/>
    </row>
  </sheetData>
  <pageMargins left="0.511811024" right="0.511811024" top="0.78740157499999996" bottom="0.78740157499999996" header="0.31496062000000002" footer="0.31496062000000002"/>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2:I86"/>
  <sheetViews>
    <sheetView showGridLines="0" zoomScale="120" zoomScaleNormal="120" workbookViewId="0">
      <pane xSplit="1" ySplit="6" topLeftCell="B53" activePane="bottomRight" state="frozen"/>
      <selection pane="topRight" activeCell="B1" sqref="B1"/>
      <selection pane="bottomLeft" activeCell="A7" sqref="A7"/>
      <selection pane="bottomRight" activeCell="A85" sqref="A85"/>
    </sheetView>
  </sheetViews>
  <sheetFormatPr defaultRowHeight="15" outlineLevelRow="1" x14ac:dyDescent="0.25"/>
  <cols>
    <col min="1" max="1" width="49.5703125" customWidth="1"/>
    <col min="2" max="6" width="16.5703125" customWidth="1"/>
    <col min="7" max="8" width="14.5703125" customWidth="1"/>
  </cols>
  <sheetData>
    <row r="2" spans="1:9" ht="21" x14ac:dyDescent="0.35">
      <c r="C2" s="133"/>
      <c r="F2" s="134" t="s">
        <v>57</v>
      </c>
    </row>
    <row r="3" spans="1:9" x14ac:dyDescent="0.25">
      <c r="F3" s="136" t="s">
        <v>213</v>
      </c>
    </row>
    <row r="4" spans="1:9" ht="3.6" customHeight="1" x14ac:dyDescent="0.25">
      <c r="A4" s="131"/>
      <c r="B4" s="131"/>
      <c r="C4" s="131"/>
      <c r="D4" s="131"/>
      <c r="E4" s="131"/>
      <c r="F4" s="131"/>
      <c r="G4" s="131"/>
      <c r="H4" s="131"/>
    </row>
    <row r="5" spans="1:9" ht="7.5" customHeight="1" x14ac:dyDescent="0.25"/>
    <row r="6" spans="1:9" ht="18.75" x14ac:dyDescent="0.25">
      <c r="B6" s="156">
        <v>2017</v>
      </c>
      <c r="C6" s="156">
        <v>2018</v>
      </c>
      <c r="D6" s="156">
        <v>2019</v>
      </c>
      <c r="E6" s="156">
        <v>2020</v>
      </c>
      <c r="F6" s="156">
        <v>2021</v>
      </c>
    </row>
    <row r="8" spans="1:9" x14ac:dyDescent="0.25">
      <c r="A8" s="58" t="s">
        <v>214</v>
      </c>
      <c r="B8" s="34"/>
      <c r="C8" s="34"/>
      <c r="D8" s="34"/>
      <c r="E8" s="34"/>
      <c r="F8" s="34"/>
      <c r="G8" s="17"/>
      <c r="H8" s="17"/>
      <c r="I8" s="17"/>
    </row>
    <row r="9" spans="1:9" outlineLevel="1" x14ac:dyDescent="0.25">
      <c r="A9" s="155" t="s">
        <v>215</v>
      </c>
      <c r="B9" s="43">
        <v>10522</v>
      </c>
      <c r="C9" s="43">
        <v>10522</v>
      </c>
      <c r="D9" s="43">
        <v>10652</v>
      </c>
      <c r="E9" s="43">
        <v>10894</v>
      </c>
      <c r="F9" s="43">
        <v>10971</v>
      </c>
      <c r="G9" s="17"/>
      <c r="H9" s="17"/>
      <c r="I9" s="17"/>
    </row>
    <row r="10" spans="1:9" outlineLevel="1" x14ac:dyDescent="0.25">
      <c r="A10" s="41" t="s">
        <v>216</v>
      </c>
      <c r="B10" s="42">
        <v>2026</v>
      </c>
      <c r="C10" s="42">
        <v>2039</v>
      </c>
      <c r="D10" s="42">
        <v>2039</v>
      </c>
      <c r="E10" s="42">
        <v>2040</v>
      </c>
      <c r="F10" s="42">
        <v>2135</v>
      </c>
      <c r="G10" s="17"/>
      <c r="H10" s="17"/>
      <c r="I10" s="17"/>
    </row>
    <row r="11" spans="1:9" outlineLevel="1" x14ac:dyDescent="0.25">
      <c r="A11" s="38" t="s">
        <v>217</v>
      </c>
      <c r="B11" s="43">
        <v>77684</v>
      </c>
      <c r="C11" s="43">
        <v>77904</v>
      </c>
      <c r="D11" s="43">
        <v>82744</v>
      </c>
      <c r="E11" s="43">
        <v>83319</v>
      </c>
      <c r="F11" s="43">
        <v>87706</v>
      </c>
      <c r="G11" s="17"/>
      <c r="H11" s="17"/>
      <c r="I11" s="17"/>
    </row>
    <row r="12" spans="1:9" outlineLevel="1" x14ac:dyDescent="0.25">
      <c r="A12" s="41" t="s">
        <v>218</v>
      </c>
      <c r="B12" s="42">
        <v>222</v>
      </c>
      <c r="C12" s="42">
        <v>221</v>
      </c>
      <c r="D12" s="42">
        <v>221</v>
      </c>
      <c r="E12" s="42">
        <v>221</v>
      </c>
      <c r="F12" s="45">
        <v>229</v>
      </c>
      <c r="G12" s="17"/>
      <c r="H12" s="17"/>
      <c r="I12" s="17"/>
    </row>
    <row r="13" spans="1:9" outlineLevel="1" x14ac:dyDescent="0.25">
      <c r="A13" s="38" t="s">
        <v>219</v>
      </c>
      <c r="B13" s="43">
        <v>91741</v>
      </c>
      <c r="C13" s="43">
        <v>92408</v>
      </c>
      <c r="D13" s="43">
        <v>92439</v>
      </c>
      <c r="E13" s="43">
        <v>93662</v>
      </c>
      <c r="F13" s="43">
        <v>93880</v>
      </c>
      <c r="G13" s="17"/>
      <c r="H13" s="17"/>
      <c r="I13" s="17"/>
    </row>
    <row r="15" spans="1:9" x14ac:dyDescent="0.25">
      <c r="A15" s="321" t="s">
        <v>220</v>
      </c>
      <c r="B15" s="321"/>
      <c r="C15" s="321"/>
      <c r="D15" s="321"/>
      <c r="E15" s="34"/>
      <c r="F15" s="34"/>
      <c r="G15" s="17"/>
    </row>
    <row r="16" spans="1:9" outlineLevel="1" x14ac:dyDescent="0.25">
      <c r="A16" s="41" t="s">
        <v>221</v>
      </c>
      <c r="B16" s="188">
        <v>18466.044342155998</v>
      </c>
      <c r="C16" s="188">
        <v>17846.048521539</v>
      </c>
      <c r="D16" s="188">
        <v>16914.656306820001</v>
      </c>
      <c r="E16" s="188">
        <v>15656.971077446904</v>
      </c>
      <c r="F16" s="188">
        <v>14942.269511902723</v>
      </c>
      <c r="G16" s="17"/>
    </row>
    <row r="17" spans="1:9" outlineLevel="1" x14ac:dyDescent="0.25">
      <c r="A17" s="38" t="s">
        <v>222</v>
      </c>
      <c r="B17" s="189">
        <v>9887.372439529996</v>
      </c>
      <c r="C17" s="189">
        <v>9728.9419586130007</v>
      </c>
      <c r="D17" s="189">
        <v>9998.5773702449987</v>
      </c>
      <c r="E17" s="189">
        <v>10781.86760075149</v>
      </c>
      <c r="F17" s="189">
        <v>10769.857231286</v>
      </c>
      <c r="G17" s="17"/>
    </row>
    <row r="18" spans="1:9" outlineLevel="1" x14ac:dyDescent="0.25">
      <c r="A18" s="41" t="s">
        <v>223</v>
      </c>
      <c r="B18" s="188">
        <v>867.69240400000001</v>
      </c>
      <c r="C18" s="188">
        <v>867.69240400000001</v>
      </c>
      <c r="D18" s="188">
        <v>865.70483000000002</v>
      </c>
      <c r="E18" s="188">
        <v>863.65341313934414</v>
      </c>
      <c r="F18" s="188">
        <v>863.34984000000009</v>
      </c>
      <c r="G18" s="17"/>
    </row>
    <row r="19" spans="1:9" outlineLevel="1" x14ac:dyDescent="0.25">
      <c r="A19" s="38" t="s">
        <v>224</v>
      </c>
      <c r="B19" s="189">
        <v>305.0799883935743</v>
      </c>
      <c r="C19" s="189">
        <v>283.80211383870972</v>
      </c>
      <c r="D19" s="189">
        <v>211.08046746447221</v>
      </c>
      <c r="E19" s="189">
        <v>256.61753222686991</v>
      </c>
      <c r="F19" s="189">
        <v>230.89345808662722</v>
      </c>
      <c r="G19" s="17"/>
    </row>
    <row r="20" spans="1:9" outlineLevel="1" x14ac:dyDescent="0.25">
      <c r="A20" s="41" t="s">
        <v>225</v>
      </c>
      <c r="B20" s="188">
        <v>138.03619146987953</v>
      </c>
      <c r="C20" s="188">
        <v>146.89757300806454</v>
      </c>
      <c r="D20" s="188">
        <v>170.15012402393995</v>
      </c>
      <c r="E20" s="188">
        <v>120.59785516577394</v>
      </c>
      <c r="F20" s="188">
        <v>133.26009383837578</v>
      </c>
      <c r="G20" s="17"/>
    </row>
    <row r="21" spans="1:9" outlineLevel="1" x14ac:dyDescent="0.25">
      <c r="A21" s="38" t="s">
        <v>226</v>
      </c>
      <c r="B21" s="189">
        <v>55.014424136546197</v>
      </c>
      <c r="C21" s="189">
        <v>64.954709153225807</v>
      </c>
      <c r="D21" s="189">
        <v>78.069032511587864</v>
      </c>
      <c r="E21" s="189">
        <v>59.107125607356217</v>
      </c>
      <c r="F21" s="189">
        <v>42.514622074997007</v>
      </c>
      <c r="G21" s="17"/>
    </row>
    <row r="22" spans="1:9" outlineLevel="1" x14ac:dyDescent="0.25">
      <c r="A22" s="41" t="s">
        <v>227</v>
      </c>
      <c r="B22" s="188">
        <v>200</v>
      </c>
      <c r="C22" s="188">
        <v>256</v>
      </c>
      <c r="D22" s="188">
        <v>999</v>
      </c>
      <c r="E22" s="188">
        <v>1007.847551</v>
      </c>
      <c r="F22" s="188">
        <v>1009.776</v>
      </c>
      <c r="G22" s="17"/>
    </row>
    <row r="23" spans="1:9" outlineLevel="1" x14ac:dyDescent="0.25">
      <c r="A23" s="35" t="s">
        <v>92</v>
      </c>
      <c r="B23" s="190">
        <v>29919.239789685995</v>
      </c>
      <c r="C23" s="190">
        <v>29194.337280152002</v>
      </c>
      <c r="D23" s="190">
        <v>29237.238131064998</v>
      </c>
      <c r="E23" s="190">
        <v>28746.662155337737</v>
      </c>
      <c r="F23" s="190">
        <f>SUM(F16:F22)</f>
        <v>27991.920757188724</v>
      </c>
      <c r="G23" s="17"/>
    </row>
    <row r="24" spans="1:9" ht="62.1" customHeight="1" outlineLevel="1" x14ac:dyDescent="0.25">
      <c r="A24" s="322" t="s">
        <v>228</v>
      </c>
      <c r="B24" s="322"/>
      <c r="C24" s="322"/>
      <c r="D24" s="322"/>
      <c r="E24" s="2"/>
      <c r="F24" s="2"/>
      <c r="G24" s="2"/>
      <c r="H24" s="17"/>
      <c r="I24" s="17"/>
    </row>
    <row r="26" spans="1:9" x14ac:dyDescent="0.25">
      <c r="A26" s="1" t="s">
        <v>229</v>
      </c>
      <c r="B26" s="34"/>
      <c r="C26" s="34"/>
      <c r="D26" s="34"/>
      <c r="E26" s="34"/>
      <c r="F26" s="34"/>
      <c r="G26" s="17"/>
      <c r="H26" s="17"/>
      <c r="I26" s="17"/>
    </row>
    <row r="27" spans="1:9" s="185" customFormat="1" outlineLevel="1" x14ac:dyDescent="0.25">
      <c r="A27" s="35" t="s">
        <v>230</v>
      </c>
      <c r="B27" s="190">
        <v>29919.239789686002</v>
      </c>
      <c r="C27" s="190">
        <v>29194.337280152002</v>
      </c>
      <c r="D27" s="190">
        <v>29237.235517064997</v>
      </c>
      <c r="E27" s="190">
        <v>28746.662155337734</v>
      </c>
      <c r="F27" s="190">
        <v>27991.920757188727</v>
      </c>
      <c r="G27" s="241"/>
      <c r="H27" s="241"/>
      <c r="I27" s="241"/>
    </row>
    <row r="28" spans="1:9" outlineLevel="1" x14ac:dyDescent="0.25">
      <c r="A28" s="36" t="s">
        <v>231</v>
      </c>
      <c r="B28" s="188">
        <v>5086.465330129</v>
      </c>
      <c r="C28" s="188">
        <v>4645.0174365070006</v>
      </c>
      <c r="D28" s="188">
        <v>4608.5222495630005</v>
      </c>
      <c r="E28" s="188">
        <v>4617.3911145179009</v>
      </c>
      <c r="F28" s="188">
        <v>4522.9971005807247</v>
      </c>
      <c r="G28" s="17"/>
      <c r="H28" s="17"/>
      <c r="I28" s="17"/>
    </row>
    <row r="29" spans="1:9" outlineLevel="1" x14ac:dyDescent="0.25">
      <c r="A29" s="37" t="s">
        <v>232</v>
      </c>
      <c r="B29" s="191">
        <v>0</v>
      </c>
      <c r="C29" s="191">
        <v>0</v>
      </c>
      <c r="D29" s="191">
        <v>0</v>
      </c>
      <c r="E29" s="191">
        <v>0</v>
      </c>
      <c r="F29" s="191">
        <v>0</v>
      </c>
      <c r="G29" s="17"/>
      <c r="H29" s="17"/>
      <c r="I29" s="17"/>
    </row>
    <row r="30" spans="1:9" outlineLevel="1" x14ac:dyDescent="0.25">
      <c r="A30" s="36" t="s">
        <v>233</v>
      </c>
      <c r="B30" s="188">
        <v>6351</v>
      </c>
      <c r="C30" s="188">
        <v>6351</v>
      </c>
      <c r="D30" s="188">
        <v>6351.7249999999995</v>
      </c>
      <c r="E30" s="188">
        <v>6368.4</v>
      </c>
      <c r="F30" s="188">
        <v>6350.9999999999991</v>
      </c>
      <c r="G30" s="17"/>
      <c r="H30" s="17"/>
      <c r="I30" s="17"/>
    </row>
    <row r="31" spans="1:9" outlineLevel="1" x14ac:dyDescent="0.25">
      <c r="A31" s="192" t="s">
        <v>234</v>
      </c>
      <c r="B31" s="188">
        <v>6351</v>
      </c>
      <c r="C31" s="188">
        <v>6351</v>
      </c>
      <c r="D31" s="188">
        <v>6351.7249999999995</v>
      </c>
      <c r="E31" s="188">
        <v>6368.4</v>
      </c>
      <c r="F31" s="188">
        <v>6350.9999999999991</v>
      </c>
      <c r="G31" s="17"/>
      <c r="H31" s="17"/>
      <c r="I31" s="17"/>
    </row>
    <row r="32" spans="1:9" outlineLevel="1" x14ac:dyDescent="0.25">
      <c r="A32" s="192" t="s">
        <v>235</v>
      </c>
      <c r="B32" s="193">
        <v>0</v>
      </c>
      <c r="C32" s="193">
        <v>0</v>
      </c>
      <c r="D32" s="193">
        <v>0</v>
      </c>
      <c r="E32" s="193">
        <v>0</v>
      </c>
      <c r="F32" s="193">
        <v>0</v>
      </c>
      <c r="G32" s="17"/>
      <c r="H32" s="17"/>
      <c r="I32" s="17"/>
    </row>
    <row r="33" spans="1:9" outlineLevel="1" x14ac:dyDescent="0.25">
      <c r="A33" s="37" t="s">
        <v>236</v>
      </c>
      <c r="B33" s="189">
        <v>498.13060400000006</v>
      </c>
      <c r="C33" s="189">
        <v>495.65439600000002</v>
      </c>
      <c r="D33" s="189">
        <v>459.29701</v>
      </c>
      <c r="E33" s="189">
        <v>436.32251300000001</v>
      </c>
      <c r="F33" s="189">
        <v>406.66817399999996</v>
      </c>
      <c r="G33" s="17"/>
      <c r="H33" s="17"/>
      <c r="I33" s="17"/>
    </row>
    <row r="34" spans="1:9" outlineLevel="1" x14ac:dyDescent="0.25">
      <c r="A34" s="36" t="s">
        <v>237</v>
      </c>
      <c r="B34" s="188">
        <v>8113.1659385299999</v>
      </c>
      <c r="C34" s="188">
        <v>8343.9270166099996</v>
      </c>
      <c r="D34" s="188">
        <v>9323.7125164610006</v>
      </c>
      <c r="E34" s="188">
        <v>9477.124437558492</v>
      </c>
      <c r="F34" s="188">
        <v>9425.7487608470019</v>
      </c>
      <c r="G34" s="17"/>
      <c r="H34" s="17"/>
      <c r="I34" s="17"/>
    </row>
    <row r="35" spans="1:9" ht="30" outlineLevel="1" x14ac:dyDescent="0.25">
      <c r="A35" s="37" t="s">
        <v>238</v>
      </c>
      <c r="B35" s="189">
        <v>1486</v>
      </c>
      <c r="C35" s="189">
        <v>1846</v>
      </c>
      <c r="D35" s="189">
        <v>1244.1753589999998</v>
      </c>
      <c r="E35" s="189">
        <v>772.71913608</v>
      </c>
      <c r="F35" s="189">
        <v>484.61654273599993</v>
      </c>
      <c r="G35" s="17"/>
      <c r="H35" s="17"/>
      <c r="I35" s="17"/>
    </row>
    <row r="36" spans="1:9" outlineLevel="1" x14ac:dyDescent="0.25">
      <c r="A36" s="36" t="s">
        <v>239</v>
      </c>
      <c r="B36" s="188">
        <v>867.69240400000001</v>
      </c>
      <c r="C36" s="188">
        <v>867.69240400000001</v>
      </c>
      <c r="D36" s="188">
        <v>865.70483000000002</v>
      </c>
      <c r="E36" s="188">
        <v>863.65341313934414</v>
      </c>
      <c r="F36" s="188">
        <v>863.34984000000009</v>
      </c>
      <c r="G36" s="17"/>
      <c r="H36" s="17"/>
      <c r="I36" s="17"/>
    </row>
    <row r="37" spans="1:9" outlineLevel="1" x14ac:dyDescent="0.25">
      <c r="A37" s="37" t="s">
        <v>240</v>
      </c>
      <c r="B37" s="189">
        <v>7516.785513027</v>
      </c>
      <c r="C37" s="189">
        <v>6645.0460270349995</v>
      </c>
      <c r="D37" s="189">
        <v>6384.0985520410004</v>
      </c>
      <c r="E37" s="189">
        <v>6211.0515410420003</v>
      </c>
      <c r="F37" s="189">
        <v>5937.5403390249994</v>
      </c>
      <c r="G37" s="17"/>
      <c r="H37" s="17"/>
      <c r="I37" s="17"/>
    </row>
    <row r="38" spans="1:9" outlineLevel="1" x14ac:dyDescent="0.25">
      <c r="A38" s="39" t="s">
        <v>241</v>
      </c>
      <c r="B38" s="17"/>
      <c r="C38" s="17"/>
      <c r="D38" s="17"/>
      <c r="E38" s="17"/>
      <c r="F38" s="17"/>
      <c r="G38" s="17"/>
      <c r="H38" s="17"/>
      <c r="I38" s="17"/>
    </row>
    <row r="39" spans="1:9" x14ac:dyDescent="0.25">
      <c r="A39" s="11"/>
      <c r="B39" s="17"/>
      <c r="C39" s="17"/>
      <c r="D39" s="17"/>
      <c r="E39" s="17"/>
      <c r="F39" s="17"/>
      <c r="G39" s="17"/>
      <c r="H39" s="17"/>
      <c r="I39" s="17"/>
    </row>
    <row r="40" spans="1:9" x14ac:dyDescent="0.25">
      <c r="A40" s="1" t="s">
        <v>242</v>
      </c>
      <c r="B40" s="34"/>
      <c r="C40" s="34"/>
      <c r="D40" s="34"/>
      <c r="E40" s="34"/>
      <c r="F40" s="34"/>
      <c r="G40" s="17"/>
      <c r="H40" s="17"/>
      <c r="I40" s="17"/>
    </row>
    <row r="41" spans="1:9" outlineLevel="1" x14ac:dyDescent="0.25">
      <c r="A41" s="35" t="s">
        <v>243</v>
      </c>
      <c r="B41" s="40">
        <v>28505</v>
      </c>
      <c r="C41" s="40">
        <v>28034</v>
      </c>
      <c r="D41" s="40">
        <v>27658</v>
      </c>
      <c r="E41" s="40">
        <v>25703</v>
      </c>
      <c r="F41" s="40">
        <v>25081.576507198341</v>
      </c>
      <c r="G41" s="17"/>
      <c r="H41" s="17"/>
      <c r="I41" s="17"/>
    </row>
    <row r="42" spans="1:9" outlineLevel="1" x14ac:dyDescent="0.25">
      <c r="A42" s="41" t="s">
        <v>125</v>
      </c>
      <c r="B42" s="42">
        <v>9239</v>
      </c>
      <c r="C42" s="42">
        <v>8600</v>
      </c>
      <c r="D42" s="42">
        <v>8414</v>
      </c>
      <c r="E42" s="42">
        <v>8339</v>
      </c>
      <c r="F42" s="42">
        <v>8145</v>
      </c>
      <c r="G42" s="61"/>
      <c r="H42" s="17"/>
      <c r="I42" s="17"/>
    </row>
    <row r="43" spans="1:9" outlineLevel="1" x14ac:dyDescent="0.25">
      <c r="A43" s="38" t="s">
        <v>117</v>
      </c>
      <c r="B43" s="43">
        <v>4960</v>
      </c>
      <c r="C43" s="43">
        <v>5169</v>
      </c>
      <c r="D43" s="43">
        <v>4977</v>
      </c>
      <c r="E43" s="43">
        <v>5052</v>
      </c>
      <c r="F43" s="43">
        <v>5409</v>
      </c>
      <c r="G43" s="61"/>
      <c r="H43" s="17"/>
      <c r="I43" s="17"/>
    </row>
    <row r="44" spans="1:9" outlineLevel="1" x14ac:dyDescent="0.25">
      <c r="A44" s="41" t="s">
        <v>244</v>
      </c>
      <c r="B44" s="42">
        <v>8106</v>
      </c>
      <c r="C44" s="42">
        <v>7775</v>
      </c>
      <c r="D44" s="42">
        <v>7874</v>
      </c>
      <c r="E44" s="42">
        <v>6864</v>
      </c>
      <c r="F44" s="42">
        <v>6878</v>
      </c>
      <c r="G44" s="61"/>
      <c r="H44" s="17"/>
      <c r="I44" s="17"/>
    </row>
    <row r="45" spans="1:9" outlineLevel="1" x14ac:dyDescent="0.25">
      <c r="A45" s="38" t="s">
        <v>111</v>
      </c>
      <c r="B45" s="43">
        <v>3660</v>
      </c>
      <c r="C45" s="43">
        <v>3825</v>
      </c>
      <c r="D45" s="43">
        <v>3978</v>
      </c>
      <c r="E45" s="43">
        <v>3652</v>
      </c>
      <c r="F45" s="43">
        <v>3534</v>
      </c>
      <c r="G45" s="61"/>
      <c r="H45" s="17"/>
      <c r="I45" s="17"/>
    </row>
    <row r="46" spans="1:9" outlineLevel="1" x14ac:dyDescent="0.25">
      <c r="A46" s="41" t="s">
        <v>245</v>
      </c>
      <c r="B46" s="42">
        <v>2539</v>
      </c>
      <c r="C46" s="42">
        <v>2666</v>
      </c>
      <c r="D46" s="42">
        <v>2415</v>
      </c>
      <c r="E46" s="42">
        <v>1798</v>
      </c>
      <c r="F46" s="42">
        <v>1115.8511083063333</v>
      </c>
      <c r="G46" s="61"/>
      <c r="H46" s="17"/>
      <c r="I46" s="17"/>
    </row>
    <row r="47" spans="1:9" x14ac:dyDescent="0.25">
      <c r="A47" s="11"/>
      <c r="B47" s="17"/>
      <c r="C47" s="17"/>
      <c r="D47" s="17"/>
      <c r="E47" s="17"/>
      <c r="F47" s="17"/>
      <c r="G47" s="17"/>
      <c r="H47" s="17"/>
      <c r="I47" s="17"/>
    </row>
    <row r="48" spans="1:9" x14ac:dyDescent="0.25">
      <c r="A48" s="1" t="s">
        <v>246</v>
      </c>
      <c r="B48" s="34"/>
      <c r="C48" s="34"/>
      <c r="D48" s="34"/>
      <c r="E48" s="34"/>
      <c r="F48" s="34"/>
      <c r="G48" s="17"/>
      <c r="H48" s="17"/>
      <c r="I48" s="17"/>
    </row>
    <row r="49" spans="1:9" outlineLevel="1" x14ac:dyDescent="0.25">
      <c r="A49" s="35" t="s">
        <v>243</v>
      </c>
      <c r="B49" s="40">
        <v>19673</v>
      </c>
      <c r="C49" s="40">
        <v>18455</v>
      </c>
      <c r="D49" s="40">
        <v>17986</v>
      </c>
      <c r="E49" s="40">
        <v>16621</v>
      </c>
      <c r="F49" s="40">
        <v>15720.687462987002</v>
      </c>
      <c r="G49" s="17"/>
      <c r="H49" s="17"/>
      <c r="I49" s="17"/>
    </row>
    <row r="50" spans="1:9" outlineLevel="1" x14ac:dyDescent="0.25">
      <c r="A50" s="41" t="s">
        <v>125</v>
      </c>
      <c r="B50" s="42">
        <v>9239</v>
      </c>
      <c r="C50" s="42">
        <v>8600</v>
      </c>
      <c r="D50" s="42">
        <v>8414</v>
      </c>
      <c r="E50" s="42">
        <v>8339</v>
      </c>
      <c r="F50" s="42">
        <v>8145.4100850109999</v>
      </c>
      <c r="G50" s="17"/>
      <c r="H50" s="17"/>
      <c r="I50" s="17"/>
    </row>
    <row r="51" spans="1:9" outlineLevel="1" x14ac:dyDescent="0.25">
      <c r="A51" s="38" t="s">
        <v>117</v>
      </c>
      <c r="B51" s="44">
        <v>779</v>
      </c>
      <c r="C51" s="44">
        <v>697</v>
      </c>
      <c r="D51" s="44">
        <v>569</v>
      </c>
      <c r="E51" s="44">
        <v>477</v>
      </c>
      <c r="F51" s="268">
        <v>413.03790826800002</v>
      </c>
      <c r="G51" s="17"/>
      <c r="H51" s="17"/>
      <c r="I51" s="17"/>
    </row>
    <row r="52" spans="1:9" outlineLevel="1" x14ac:dyDescent="0.25">
      <c r="A52" s="41" t="s">
        <v>244</v>
      </c>
      <c r="B52" s="42">
        <v>6259</v>
      </c>
      <c r="C52" s="42">
        <v>5598</v>
      </c>
      <c r="D52" s="42">
        <v>5496</v>
      </c>
      <c r="E52" s="42">
        <v>4587</v>
      </c>
      <c r="F52" s="42">
        <v>4204.8141557179997</v>
      </c>
      <c r="G52" s="17"/>
      <c r="H52" s="17"/>
      <c r="I52" s="17"/>
    </row>
    <row r="53" spans="1:9" outlineLevel="1" x14ac:dyDescent="0.25">
      <c r="A53" s="38" t="s">
        <v>111</v>
      </c>
      <c r="B53" s="43">
        <v>3396</v>
      </c>
      <c r="C53" s="43">
        <v>3561</v>
      </c>
      <c r="D53" s="43">
        <v>3507</v>
      </c>
      <c r="E53" s="43">
        <v>3217</v>
      </c>
      <c r="F53" s="43">
        <v>2958</v>
      </c>
      <c r="G53" s="17"/>
      <c r="H53" s="17"/>
      <c r="I53" s="17"/>
    </row>
    <row r="54" spans="1:9" x14ac:dyDescent="0.25">
      <c r="A54" s="11"/>
      <c r="B54" s="17"/>
      <c r="C54" s="17"/>
      <c r="D54" s="17"/>
      <c r="E54" s="17"/>
      <c r="F54" s="17"/>
      <c r="G54" s="17"/>
      <c r="H54" s="17"/>
      <c r="I54" s="17"/>
    </row>
    <row r="55" spans="1:9" x14ac:dyDescent="0.25">
      <c r="A55" s="1" t="s">
        <v>247</v>
      </c>
      <c r="B55" s="34"/>
      <c r="C55" s="34"/>
      <c r="D55" s="34"/>
      <c r="E55" s="34"/>
      <c r="F55" s="34"/>
      <c r="G55" s="17"/>
      <c r="H55" s="17"/>
      <c r="I55" s="17"/>
    </row>
    <row r="56" spans="1:9" outlineLevel="1" x14ac:dyDescent="0.25">
      <c r="A56" s="35" t="s">
        <v>92</v>
      </c>
      <c r="B56" s="40">
        <f t="shared" ref="B56:D56" si="0">SUM(B57:B60)</f>
        <v>8831</v>
      </c>
      <c r="C56" s="40">
        <f t="shared" si="0"/>
        <v>9579</v>
      </c>
      <c r="D56" s="40">
        <f t="shared" si="0"/>
        <v>9672</v>
      </c>
      <c r="E56" s="40">
        <f>SUM(E57:E60)</f>
        <v>9083</v>
      </c>
      <c r="F56" s="40">
        <f>SUM(F57:F60)</f>
        <v>9361.3454101673342</v>
      </c>
      <c r="G56" s="17"/>
      <c r="H56" s="17"/>
      <c r="I56" s="17"/>
    </row>
    <row r="57" spans="1:9" outlineLevel="1" x14ac:dyDescent="0.25">
      <c r="A57" s="41" t="s">
        <v>117</v>
      </c>
      <c r="B57" s="42">
        <v>4181</v>
      </c>
      <c r="C57" s="42">
        <v>4472</v>
      </c>
      <c r="D57" s="42">
        <v>4408</v>
      </c>
      <c r="E57" s="42">
        <v>4574</v>
      </c>
      <c r="F57" s="42">
        <v>4996.0738645750007</v>
      </c>
      <c r="G57" s="17"/>
      <c r="H57" s="17"/>
      <c r="I57" s="17"/>
    </row>
    <row r="58" spans="1:9" outlineLevel="1" x14ac:dyDescent="0.25">
      <c r="A58" s="38" t="s">
        <v>244</v>
      </c>
      <c r="B58" s="43">
        <v>1847</v>
      </c>
      <c r="C58" s="43">
        <v>2177</v>
      </c>
      <c r="D58" s="43">
        <v>2378</v>
      </c>
      <c r="E58" s="43">
        <v>2277</v>
      </c>
      <c r="F58" s="43">
        <v>2673.4204372860004</v>
      </c>
      <c r="G58" s="17"/>
      <c r="H58" s="17"/>
      <c r="I58" s="17"/>
    </row>
    <row r="59" spans="1:9" outlineLevel="1" x14ac:dyDescent="0.25">
      <c r="A59" s="41" t="s">
        <v>111</v>
      </c>
      <c r="B59" s="45">
        <v>264</v>
      </c>
      <c r="C59" s="45">
        <v>264</v>
      </c>
      <c r="D59" s="45">
        <v>471</v>
      </c>
      <c r="E59" s="45">
        <v>434</v>
      </c>
      <c r="F59" s="45">
        <v>576</v>
      </c>
      <c r="G59" s="17"/>
      <c r="H59" s="17"/>
      <c r="I59" s="17"/>
    </row>
    <row r="60" spans="1:9" outlineLevel="1" x14ac:dyDescent="0.25">
      <c r="A60" s="38" t="s">
        <v>245</v>
      </c>
      <c r="B60" s="43">
        <v>2539</v>
      </c>
      <c r="C60" s="43">
        <v>2666</v>
      </c>
      <c r="D60" s="43">
        <v>2415</v>
      </c>
      <c r="E60" s="43">
        <v>1798</v>
      </c>
      <c r="F60" s="43">
        <v>1115.8511083063333</v>
      </c>
      <c r="G60" s="17"/>
      <c r="H60" s="17"/>
      <c r="I60" s="17"/>
    </row>
    <row r="61" spans="1:9" x14ac:dyDescent="0.25">
      <c r="A61" s="11"/>
      <c r="B61" s="17"/>
      <c r="C61" s="17"/>
      <c r="D61" s="17"/>
      <c r="E61" s="17"/>
      <c r="F61" s="17"/>
      <c r="G61" s="17"/>
      <c r="H61" s="17"/>
      <c r="I61" s="17"/>
    </row>
    <row r="62" spans="1:9" x14ac:dyDescent="0.25">
      <c r="A62" s="1" t="s">
        <v>248</v>
      </c>
      <c r="B62" s="34"/>
      <c r="C62" s="34"/>
      <c r="D62" s="34"/>
      <c r="E62" s="34"/>
      <c r="F62" s="34"/>
      <c r="G62" s="17"/>
      <c r="H62" s="17"/>
      <c r="I62" s="17"/>
    </row>
    <row r="63" spans="1:9" outlineLevel="1" x14ac:dyDescent="0.25">
      <c r="A63" s="38" t="s">
        <v>125</v>
      </c>
      <c r="B63" s="269">
        <v>0.3241</v>
      </c>
      <c r="C63" s="269">
        <v>0.30680000000000002</v>
      </c>
      <c r="D63" s="269">
        <v>0.30420000000000003</v>
      </c>
      <c r="E63" s="269">
        <v>0.32440000000000002</v>
      </c>
      <c r="F63" s="269">
        <f>F42/F41</f>
        <v>0.32474035265137374</v>
      </c>
      <c r="G63" s="17"/>
      <c r="H63" s="17"/>
      <c r="I63" s="17"/>
    </row>
    <row r="64" spans="1:9" outlineLevel="1" x14ac:dyDescent="0.25">
      <c r="A64" s="41" t="s">
        <v>126</v>
      </c>
      <c r="B64" s="270">
        <v>1.8599999999999998E-2</v>
      </c>
      <c r="C64" s="270">
        <v>1.66E-2</v>
      </c>
      <c r="D64" s="270">
        <v>1.6400000000000001E-2</v>
      </c>
      <c r="E64" s="45" t="s">
        <v>249</v>
      </c>
      <c r="F64" s="270">
        <v>3.7153717291756157E-2</v>
      </c>
      <c r="G64" s="17"/>
      <c r="H64" s="17"/>
      <c r="I64" s="17"/>
    </row>
    <row r="65" spans="1:9" outlineLevel="1" x14ac:dyDescent="0.25">
      <c r="A65" s="38" t="s">
        <v>117</v>
      </c>
      <c r="B65" s="269">
        <v>0.17399999999999999</v>
      </c>
      <c r="C65" s="269">
        <v>0.18440000000000001</v>
      </c>
      <c r="D65" s="269">
        <v>0.1799</v>
      </c>
      <c r="E65" s="269">
        <v>0.19650000000000001</v>
      </c>
      <c r="F65" s="269">
        <f>F43/F41</f>
        <v>0.21565630049002832</v>
      </c>
      <c r="G65" s="17"/>
      <c r="H65" s="17"/>
      <c r="I65" s="17"/>
    </row>
    <row r="66" spans="1:9" outlineLevel="1" x14ac:dyDescent="0.25">
      <c r="A66" s="41" t="s">
        <v>244</v>
      </c>
      <c r="B66" s="270">
        <v>0.28439999999999999</v>
      </c>
      <c r="C66" s="270">
        <v>0.27729999999999999</v>
      </c>
      <c r="D66" s="270">
        <v>0.28470000000000001</v>
      </c>
      <c r="E66" s="270">
        <v>0.26700000000000002</v>
      </c>
      <c r="F66" s="270">
        <v>0.27846143472146762</v>
      </c>
      <c r="G66" s="17"/>
      <c r="H66" s="17"/>
      <c r="I66" s="17"/>
    </row>
    <row r="67" spans="1:9" outlineLevel="1" x14ac:dyDescent="0.25">
      <c r="A67" s="38" t="s">
        <v>111</v>
      </c>
      <c r="B67" s="269">
        <f>B45/B41</f>
        <v>0.12839852657428522</v>
      </c>
      <c r="C67" s="269">
        <f t="shared" ref="C67:F67" si="1">C45/C41</f>
        <v>0.13644146393664836</v>
      </c>
      <c r="D67" s="269">
        <f t="shared" si="1"/>
        <v>0.14382818714296045</v>
      </c>
      <c r="E67" s="269">
        <f t="shared" si="1"/>
        <v>0.14208458156635412</v>
      </c>
      <c r="F67" s="269">
        <f t="shared" si="1"/>
        <v>0.14090023404173785</v>
      </c>
      <c r="G67" s="17"/>
      <c r="H67" s="17"/>
      <c r="I67" s="17"/>
    </row>
    <row r="68" spans="1:9" outlineLevel="1" x14ac:dyDescent="0.25">
      <c r="A68" s="41" t="s">
        <v>245</v>
      </c>
      <c r="B68" s="270">
        <v>8.9099999999999999E-2</v>
      </c>
      <c r="C68" s="270">
        <v>9.5100000000000004E-2</v>
      </c>
      <c r="D68" s="270">
        <v>8.7300000000000003E-2</v>
      </c>
      <c r="E68" s="270">
        <v>6.9900000000000004E-2</v>
      </c>
      <c r="F68" s="270">
        <v>4.448887445277163E-2</v>
      </c>
      <c r="G68" s="17"/>
      <c r="H68" s="17"/>
      <c r="I68" s="17"/>
    </row>
    <row r="69" spans="1:9" x14ac:dyDescent="0.25">
      <c r="A69" s="11"/>
      <c r="B69" s="17"/>
      <c r="C69" s="17"/>
      <c r="D69" s="17"/>
      <c r="E69" s="17"/>
      <c r="F69" s="17"/>
      <c r="G69" s="17"/>
      <c r="H69" s="17"/>
      <c r="I69" s="17"/>
    </row>
    <row r="70" spans="1:9" collapsed="1" x14ac:dyDescent="0.25">
      <c r="A70" s="1" t="s">
        <v>250</v>
      </c>
      <c r="B70" s="34"/>
      <c r="C70" s="34"/>
      <c r="D70" s="34"/>
      <c r="E70" s="34"/>
      <c r="F70" s="34"/>
      <c r="G70" s="17"/>
      <c r="H70" s="17"/>
      <c r="I70" s="17"/>
    </row>
    <row r="71" spans="1:9" hidden="1" outlineLevel="1" x14ac:dyDescent="0.25">
      <c r="A71" s="38" t="s">
        <v>92</v>
      </c>
      <c r="B71" s="40">
        <v>4380720</v>
      </c>
      <c r="C71" s="40">
        <v>4434458</v>
      </c>
      <c r="D71" s="40">
        <v>4423793</v>
      </c>
      <c r="E71" s="40">
        <v>4330357</v>
      </c>
      <c r="F71" s="40">
        <v>4288505</v>
      </c>
      <c r="G71" s="17"/>
      <c r="H71" s="17"/>
      <c r="I71" s="17"/>
    </row>
    <row r="72" spans="1:9" hidden="1" outlineLevel="1" x14ac:dyDescent="0.25">
      <c r="A72" s="41" t="s">
        <v>125</v>
      </c>
      <c r="B72" s="42">
        <v>4022317</v>
      </c>
      <c r="C72" s="42">
        <v>4069024</v>
      </c>
      <c r="D72" s="42">
        <v>4059333</v>
      </c>
      <c r="E72" s="42">
        <v>3974916</v>
      </c>
      <c r="F72" s="42">
        <v>3937064</v>
      </c>
      <c r="G72" s="17"/>
      <c r="H72" s="17"/>
      <c r="I72" s="17"/>
    </row>
    <row r="73" spans="1:9" hidden="1" outlineLevel="1" x14ac:dyDescent="0.25">
      <c r="A73" s="38" t="s">
        <v>117</v>
      </c>
      <c r="B73" s="43">
        <v>10137</v>
      </c>
      <c r="C73" s="43">
        <v>10191</v>
      </c>
      <c r="D73" s="43">
        <v>9959</v>
      </c>
      <c r="E73" s="43">
        <v>9152</v>
      </c>
      <c r="F73" s="43">
        <v>8600</v>
      </c>
      <c r="G73" s="17"/>
      <c r="H73" s="17"/>
      <c r="I73" s="17"/>
    </row>
    <row r="74" spans="1:9" hidden="1" outlineLevel="1" x14ac:dyDescent="0.25">
      <c r="A74" s="41" t="s">
        <v>244</v>
      </c>
      <c r="B74" s="42">
        <v>320332</v>
      </c>
      <c r="C74" s="42">
        <v>327021</v>
      </c>
      <c r="D74" s="42">
        <v>329735</v>
      </c>
      <c r="E74" s="42">
        <v>320887</v>
      </c>
      <c r="F74" s="42">
        <v>315770</v>
      </c>
      <c r="G74" s="17"/>
      <c r="H74" s="17"/>
      <c r="I74" s="17"/>
    </row>
    <row r="75" spans="1:9" hidden="1" outlineLevel="1" x14ac:dyDescent="0.25">
      <c r="A75" s="38" t="s">
        <v>124</v>
      </c>
      <c r="B75" s="44">
        <v>12172</v>
      </c>
      <c r="C75" s="44">
        <v>12335</v>
      </c>
      <c r="D75" s="43">
        <v>8799</v>
      </c>
      <c r="E75" s="43">
        <v>8816</v>
      </c>
      <c r="F75" s="43">
        <v>9815</v>
      </c>
      <c r="G75" s="17"/>
      <c r="H75" s="17"/>
      <c r="I75" s="17"/>
    </row>
    <row r="76" spans="1:9" hidden="1" outlineLevel="1" x14ac:dyDescent="0.25">
      <c r="A76" s="41" t="s">
        <v>122</v>
      </c>
      <c r="B76" s="42">
        <v>12304</v>
      </c>
      <c r="C76" s="42">
        <v>12214</v>
      </c>
      <c r="D76" s="42">
        <v>12062</v>
      </c>
      <c r="E76" s="42">
        <v>12392</v>
      </c>
      <c r="F76" s="42">
        <v>12655</v>
      </c>
      <c r="G76" s="17"/>
      <c r="H76" s="17"/>
      <c r="I76" s="17"/>
    </row>
    <row r="77" spans="1:9" hidden="1" outlineLevel="1" x14ac:dyDescent="0.25">
      <c r="A77" s="38" t="s">
        <v>127</v>
      </c>
      <c r="B77" s="43">
        <v>719</v>
      </c>
      <c r="C77" s="43">
        <v>761</v>
      </c>
      <c r="D77" s="43">
        <v>756</v>
      </c>
      <c r="E77" s="43">
        <v>746</v>
      </c>
      <c r="F77" s="43">
        <v>765</v>
      </c>
      <c r="G77" s="17"/>
      <c r="H77" s="17"/>
      <c r="I77" s="17"/>
    </row>
    <row r="78" spans="1:9" hidden="1" outlineLevel="1" x14ac:dyDescent="0.25">
      <c r="A78" s="41" t="s">
        <v>123</v>
      </c>
      <c r="B78" s="42">
        <v>1675</v>
      </c>
      <c r="C78" s="42">
        <v>1702</v>
      </c>
      <c r="D78" s="42">
        <v>1722</v>
      </c>
      <c r="E78" s="42">
        <v>1775</v>
      </c>
      <c r="F78" s="42">
        <v>1882</v>
      </c>
      <c r="G78" s="17"/>
      <c r="H78" s="17"/>
      <c r="I78" s="17"/>
    </row>
    <row r="79" spans="1:9" hidden="1" outlineLevel="1" x14ac:dyDescent="0.25">
      <c r="A79" s="38" t="s">
        <v>251</v>
      </c>
      <c r="B79" s="44">
        <v>460</v>
      </c>
      <c r="C79" s="44">
        <v>455</v>
      </c>
      <c r="D79" s="43">
        <v>452</v>
      </c>
      <c r="E79" s="43">
        <v>449</v>
      </c>
      <c r="F79" s="43">
        <v>446</v>
      </c>
      <c r="G79" s="17"/>
      <c r="H79" s="17"/>
      <c r="I79" s="17"/>
    </row>
    <row r="80" spans="1:9" hidden="1" outlineLevel="1" x14ac:dyDescent="0.25">
      <c r="A80" s="41" t="s">
        <v>252</v>
      </c>
      <c r="B80" s="42">
        <v>604</v>
      </c>
      <c r="C80" s="42">
        <v>755</v>
      </c>
      <c r="D80" s="42">
        <v>975</v>
      </c>
      <c r="E80" s="42">
        <v>1224</v>
      </c>
      <c r="F80" s="42">
        <v>1508</v>
      </c>
      <c r="G80" s="17"/>
      <c r="H80" s="17"/>
      <c r="I80" s="17"/>
    </row>
    <row r="81" spans="1:9" x14ac:dyDescent="0.25">
      <c r="A81" s="11"/>
      <c r="B81" s="17"/>
      <c r="C81" s="17"/>
      <c r="D81" s="17"/>
      <c r="E81" s="17"/>
      <c r="F81" s="17"/>
      <c r="G81" s="17"/>
      <c r="H81" s="17"/>
      <c r="I81" s="17"/>
    </row>
    <row r="82" spans="1:9" collapsed="1" x14ac:dyDescent="0.25">
      <c r="A82" s="1" t="s">
        <v>253</v>
      </c>
      <c r="B82" s="34"/>
      <c r="C82" s="34"/>
      <c r="D82" s="34"/>
      <c r="E82" s="34"/>
      <c r="F82" s="34"/>
    </row>
    <row r="83" spans="1:9" ht="30" hidden="1" outlineLevel="1" x14ac:dyDescent="0.25">
      <c r="A83" s="38" t="s">
        <v>254</v>
      </c>
      <c r="B83" s="44">
        <v>2.71</v>
      </c>
      <c r="C83" s="44">
        <v>2.66</v>
      </c>
      <c r="D83" s="44">
        <v>2.63</v>
      </c>
      <c r="E83" s="44">
        <v>2.52</v>
      </c>
      <c r="F83" s="44">
        <v>2.35</v>
      </c>
    </row>
    <row r="84" spans="1:9" hidden="1" outlineLevel="1" x14ac:dyDescent="0.25">
      <c r="A84" s="41" t="s">
        <v>255</v>
      </c>
      <c r="B84" s="42">
        <v>7410</v>
      </c>
      <c r="C84" s="42">
        <v>6287</v>
      </c>
      <c r="D84" s="42">
        <v>5602</v>
      </c>
      <c r="E84" s="42">
        <v>4875</v>
      </c>
      <c r="F84" s="42">
        <v>5035</v>
      </c>
    </row>
    <row r="85" spans="1:9" hidden="1" outlineLevel="1" x14ac:dyDescent="0.25">
      <c r="A85" s="38" t="s">
        <v>256</v>
      </c>
      <c r="B85" s="43">
        <v>1139</v>
      </c>
      <c r="C85" s="43">
        <v>994</v>
      </c>
      <c r="D85" s="44">
        <v>896</v>
      </c>
      <c r="E85" s="44">
        <v>821</v>
      </c>
      <c r="F85" s="44">
        <v>860</v>
      </c>
    </row>
    <row r="86" spans="1:9" hidden="1" outlineLevel="1" x14ac:dyDescent="0.25">
      <c r="A86" s="41" t="s">
        <v>257</v>
      </c>
      <c r="B86" s="42">
        <v>299279</v>
      </c>
      <c r="C86" s="42">
        <v>339549</v>
      </c>
      <c r="D86" s="42">
        <v>391210</v>
      </c>
      <c r="E86" s="42">
        <v>360930</v>
      </c>
      <c r="F86" s="42">
        <v>386721</v>
      </c>
    </row>
  </sheetData>
  <mergeCells count="2">
    <mergeCell ref="A24:D24"/>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2:AB794"/>
  <sheetViews>
    <sheetView showGridLines="0" topLeftCell="A7" zoomScaleNormal="100" workbookViewId="0">
      <selection activeCell="A242" sqref="A242:D242"/>
    </sheetView>
  </sheetViews>
  <sheetFormatPr defaultRowHeight="15" outlineLevelRow="3" x14ac:dyDescent="0.25"/>
  <cols>
    <col min="1" max="1" width="74.5703125" customWidth="1"/>
    <col min="2" max="6" width="17" customWidth="1"/>
    <col min="7" max="7" width="13.42578125" customWidth="1"/>
    <col min="8" max="8" width="14.5703125" customWidth="1"/>
  </cols>
  <sheetData>
    <row r="2" spans="1:8" ht="21" x14ac:dyDescent="0.35">
      <c r="C2" s="210"/>
      <c r="F2" s="134" t="s">
        <v>57</v>
      </c>
    </row>
    <row r="3" spans="1:8" x14ac:dyDescent="0.25">
      <c r="F3" s="136" t="s">
        <v>258</v>
      </c>
    </row>
    <row r="4" spans="1:8" x14ac:dyDescent="0.25">
      <c r="A4" s="131"/>
      <c r="B4" s="131"/>
      <c r="C4" s="131"/>
      <c r="D4" s="131"/>
      <c r="E4" s="131"/>
      <c r="F4" s="131"/>
      <c r="G4" s="131"/>
      <c r="H4" s="131"/>
    </row>
    <row r="6" spans="1:8" ht="18.75" x14ac:dyDescent="0.25">
      <c r="B6" s="156">
        <v>2017</v>
      </c>
      <c r="C6" s="156">
        <v>2018</v>
      </c>
      <c r="D6" s="156">
        <v>2019</v>
      </c>
      <c r="E6" s="156">
        <v>2020</v>
      </c>
      <c r="F6" s="156">
        <v>2021</v>
      </c>
    </row>
    <row r="7" spans="1:8" ht="18.75" x14ac:dyDescent="0.25">
      <c r="A7" s="67" t="s">
        <v>80</v>
      </c>
    </row>
    <row r="9" spans="1:8" s="70" customFormat="1" collapsed="1" x14ac:dyDescent="0.25">
      <c r="A9" s="323" t="s">
        <v>259</v>
      </c>
      <c r="B9" s="323"/>
      <c r="C9" s="323"/>
      <c r="D9" s="323"/>
      <c r="E9" s="15"/>
      <c r="F9" s="15"/>
    </row>
    <row r="10" spans="1:8" s="70" customFormat="1" hidden="1" outlineLevel="1" x14ac:dyDescent="0.25">
      <c r="A10" s="19" t="s">
        <v>260</v>
      </c>
      <c r="B10" s="7">
        <f>SUM(B11:B13)</f>
        <v>47</v>
      </c>
      <c r="C10" s="7">
        <f>SUM(C11:C13)</f>
        <v>58</v>
      </c>
      <c r="D10" s="7">
        <f>SUM(D11:D13)</f>
        <v>135</v>
      </c>
      <c r="E10" s="7">
        <v>56</v>
      </c>
      <c r="F10" s="10">
        <v>73</v>
      </c>
    </row>
    <row r="11" spans="1:8" s="70" customFormat="1" hidden="1" outlineLevel="2" x14ac:dyDescent="0.25">
      <c r="A11" s="71" t="s">
        <v>261</v>
      </c>
      <c r="B11" s="3">
        <v>34</v>
      </c>
      <c r="C11" s="3">
        <v>47</v>
      </c>
      <c r="D11" s="3">
        <v>122</v>
      </c>
      <c r="E11" s="3">
        <v>53</v>
      </c>
      <c r="F11" s="3">
        <v>73</v>
      </c>
    </row>
    <row r="12" spans="1:8" s="70" customFormat="1" hidden="1" outlineLevel="2" x14ac:dyDescent="0.25">
      <c r="A12" s="71" t="s">
        <v>262</v>
      </c>
      <c r="B12" s="8">
        <v>13</v>
      </c>
      <c r="C12" s="8">
        <v>11</v>
      </c>
      <c r="D12" s="8">
        <v>13</v>
      </c>
      <c r="E12" s="8">
        <v>3</v>
      </c>
      <c r="F12" s="8">
        <v>0</v>
      </c>
    </row>
    <row r="13" spans="1:8" s="70" customFormat="1" hidden="1" outlineLevel="2" x14ac:dyDescent="0.25">
      <c r="A13" s="71" t="s">
        <v>107</v>
      </c>
      <c r="B13" s="8">
        <v>0</v>
      </c>
      <c r="C13" s="8">
        <v>0</v>
      </c>
      <c r="D13" s="8">
        <v>0</v>
      </c>
      <c r="E13" s="8">
        <v>0</v>
      </c>
      <c r="F13" s="8">
        <v>0</v>
      </c>
    </row>
    <row r="14" spans="1:8" s="70" customFormat="1" hidden="1" outlineLevel="1" x14ac:dyDescent="0.25">
      <c r="A14" s="19" t="s">
        <v>263</v>
      </c>
      <c r="B14" s="10">
        <f>SUM(B15:B17)</f>
        <v>4017</v>
      </c>
      <c r="C14" s="10">
        <f>SUM(C15:C17)</f>
        <v>4654</v>
      </c>
      <c r="D14" s="10">
        <f>SUM(D15:D17)</f>
        <v>5051</v>
      </c>
      <c r="E14" s="10">
        <f>SUM(E15:E17)</f>
        <v>5531</v>
      </c>
      <c r="F14" s="10">
        <v>5150</v>
      </c>
    </row>
    <row r="15" spans="1:8" s="70" customFormat="1" hidden="1" outlineLevel="2" x14ac:dyDescent="0.25">
      <c r="A15" s="71" t="s">
        <v>261</v>
      </c>
      <c r="B15" s="3">
        <v>3466</v>
      </c>
      <c r="C15" s="3">
        <v>4008</v>
      </c>
      <c r="D15" s="3">
        <v>4391</v>
      </c>
      <c r="E15" s="3">
        <v>4885</v>
      </c>
      <c r="F15" s="3">
        <v>4503</v>
      </c>
    </row>
    <row r="16" spans="1:8" s="70" customFormat="1" hidden="1" outlineLevel="2" x14ac:dyDescent="0.25">
      <c r="A16" s="71" t="s">
        <v>262</v>
      </c>
      <c r="B16" s="8">
        <v>545</v>
      </c>
      <c r="C16" s="8">
        <v>637</v>
      </c>
      <c r="D16" s="8">
        <v>652</v>
      </c>
      <c r="E16" s="8">
        <v>642</v>
      </c>
      <c r="F16" s="8">
        <v>636</v>
      </c>
    </row>
    <row r="17" spans="1:27" s="70" customFormat="1" hidden="1" outlineLevel="2" x14ac:dyDescent="0.25">
      <c r="A17" s="71" t="s">
        <v>107</v>
      </c>
      <c r="B17" s="8">
        <v>6</v>
      </c>
      <c r="C17" s="8">
        <v>9</v>
      </c>
      <c r="D17" s="8">
        <v>8</v>
      </c>
      <c r="E17" s="8">
        <v>4</v>
      </c>
      <c r="F17" s="8">
        <v>11</v>
      </c>
    </row>
    <row r="18" spans="1:27" s="70" customFormat="1" hidden="1" outlineLevel="1" x14ac:dyDescent="0.25">
      <c r="A18" s="23" t="s">
        <v>92</v>
      </c>
      <c r="B18" s="30">
        <f>SUM(B10,B14)</f>
        <v>4064</v>
      </c>
      <c r="C18" s="30">
        <f>SUM(C10,C14)</f>
        <v>4712</v>
      </c>
      <c r="D18" s="30">
        <f>SUM(D10,D14)</f>
        <v>5186</v>
      </c>
      <c r="E18" s="30">
        <f>SUM(E10,E14)</f>
        <v>5587</v>
      </c>
      <c r="F18" s="30">
        <v>5223</v>
      </c>
    </row>
    <row r="19" spans="1:27" s="68" customFormat="1" ht="31.5" hidden="1" customHeight="1" outlineLevel="1" x14ac:dyDescent="0.25">
      <c r="A19" s="322" t="s">
        <v>264</v>
      </c>
      <c r="B19" s="322"/>
      <c r="C19" s="322"/>
      <c r="D19" s="322"/>
      <c r="J19" s="70"/>
      <c r="K19" s="70"/>
      <c r="L19" s="70"/>
      <c r="M19" s="70"/>
      <c r="N19" s="70"/>
      <c r="O19" s="70"/>
      <c r="P19" s="70"/>
      <c r="Q19" s="70"/>
      <c r="R19" s="70"/>
      <c r="S19" s="70"/>
      <c r="T19" s="70"/>
      <c r="U19" s="70"/>
      <c r="V19" s="70"/>
      <c r="W19" s="70"/>
      <c r="X19" s="70"/>
      <c r="Y19" s="70"/>
      <c r="Z19" s="70"/>
      <c r="AA19" s="70"/>
    </row>
    <row r="20" spans="1:27" s="68" customFormat="1" x14ac:dyDescent="0.25">
      <c r="A20" s="39"/>
      <c r="J20" s="70"/>
      <c r="K20" s="70"/>
      <c r="L20" s="70"/>
      <c r="M20" s="70"/>
      <c r="N20" s="70"/>
      <c r="O20" s="70"/>
      <c r="P20" s="70"/>
      <c r="Q20" s="70"/>
      <c r="R20" s="70"/>
      <c r="S20" s="70"/>
      <c r="T20" s="70"/>
      <c r="U20" s="70"/>
      <c r="V20" s="70"/>
      <c r="W20" s="70"/>
      <c r="X20" s="70"/>
      <c r="Y20" s="70"/>
      <c r="Z20" s="70"/>
      <c r="AA20" s="70"/>
    </row>
    <row r="21" spans="1:27" s="70" customFormat="1" collapsed="1" x14ac:dyDescent="0.25">
      <c r="A21" s="323" t="s">
        <v>265</v>
      </c>
      <c r="B21" s="323"/>
      <c r="C21" s="323"/>
      <c r="D21" s="323"/>
      <c r="E21" s="15"/>
      <c r="F21" s="15"/>
    </row>
    <row r="22" spans="1:27" s="73" customFormat="1" hidden="1" outlineLevel="1" x14ac:dyDescent="0.25">
      <c r="A22" s="23" t="s">
        <v>261</v>
      </c>
      <c r="B22" s="30">
        <f>SUM(B23:B24)</f>
        <v>3500</v>
      </c>
      <c r="C22" s="30">
        <f>SUM(C23:C24)</f>
        <v>4055</v>
      </c>
      <c r="D22" s="30">
        <f>SUM(D23:D24)</f>
        <v>4513</v>
      </c>
      <c r="E22" s="30">
        <f>SUM(E23:E24)</f>
        <v>4885</v>
      </c>
      <c r="F22" s="30">
        <v>4576</v>
      </c>
    </row>
    <row r="23" spans="1:27" s="70" customFormat="1" hidden="1" outlineLevel="2" x14ac:dyDescent="0.25">
      <c r="A23" s="74" t="s">
        <v>266</v>
      </c>
      <c r="B23" s="7">
        <v>939</v>
      </c>
      <c r="C23" s="10">
        <v>1001</v>
      </c>
      <c r="D23" s="10">
        <v>1041</v>
      </c>
      <c r="E23" s="10">
        <v>972</v>
      </c>
      <c r="F23" s="10">
        <v>985</v>
      </c>
    </row>
    <row r="24" spans="1:27" s="70" customFormat="1" hidden="1" outlineLevel="2" x14ac:dyDescent="0.25">
      <c r="A24" s="74" t="s">
        <v>267</v>
      </c>
      <c r="B24" s="10">
        <v>2561</v>
      </c>
      <c r="C24" s="10">
        <v>3054</v>
      </c>
      <c r="D24" s="10">
        <v>3472</v>
      </c>
      <c r="E24" s="10">
        <v>3913</v>
      </c>
      <c r="F24" s="10">
        <v>3591</v>
      </c>
    </row>
    <row r="25" spans="1:27" s="73" customFormat="1" hidden="1" outlineLevel="1" x14ac:dyDescent="0.25">
      <c r="A25" s="26" t="s">
        <v>262</v>
      </c>
      <c r="B25" s="6">
        <f>SUM(B26:B27)</f>
        <v>558</v>
      </c>
      <c r="C25" s="6">
        <f>SUM(C26:C27)</f>
        <v>648</v>
      </c>
      <c r="D25" s="6">
        <f>SUM(D26:D27)</f>
        <v>665</v>
      </c>
      <c r="E25" s="6">
        <f>SUM(E26:E27)</f>
        <v>642</v>
      </c>
      <c r="F25" s="6">
        <v>636</v>
      </c>
    </row>
    <row r="26" spans="1:27" s="70" customFormat="1" hidden="1" outlineLevel="2" x14ac:dyDescent="0.25">
      <c r="A26" s="71" t="s">
        <v>266</v>
      </c>
      <c r="B26" s="8">
        <v>60</v>
      </c>
      <c r="C26" s="8">
        <v>56</v>
      </c>
      <c r="D26" s="8">
        <v>61</v>
      </c>
      <c r="E26" s="3">
        <v>37</v>
      </c>
      <c r="F26" s="3">
        <v>34</v>
      </c>
    </row>
    <row r="27" spans="1:27" s="70" customFormat="1" hidden="1" outlineLevel="2" x14ac:dyDescent="0.25">
      <c r="A27" s="71" t="s">
        <v>267</v>
      </c>
      <c r="B27" s="8">
        <v>498</v>
      </c>
      <c r="C27" s="8">
        <v>592</v>
      </c>
      <c r="D27" s="8">
        <v>604</v>
      </c>
      <c r="E27" s="3">
        <v>605</v>
      </c>
      <c r="F27" s="3">
        <v>602</v>
      </c>
    </row>
    <row r="28" spans="1:27" s="73" customFormat="1" hidden="1" outlineLevel="1" x14ac:dyDescent="0.25">
      <c r="A28" s="23" t="s">
        <v>107</v>
      </c>
      <c r="B28" s="30">
        <f>SUM(B29:B30)</f>
        <v>6</v>
      </c>
      <c r="C28" s="30">
        <f>SUM(C29:C30)</f>
        <v>9</v>
      </c>
      <c r="D28" s="30">
        <f>SUM(D29:D30)</f>
        <v>8</v>
      </c>
      <c r="E28" s="30">
        <f>SUM(E29:E30)</f>
        <v>4</v>
      </c>
      <c r="F28" s="30">
        <v>11</v>
      </c>
    </row>
    <row r="29" spans="1:27" s="70" customFormat="1" hidden="1" outlineLevel="2" x14ac:dyDescent="0.25">
      <c r="A29" s="74" t="s">
        <v>266</v>
      </c>
      <c r="B29" s="7">
        <v>1</v>
      </c>
      <c r="C29" s="7">
        <v>0</v>
      </c>
      <c r="D29" s="7">
        <v>1</v>
      </c>
      <c r="E29" s="10">
        <v>1</v>
      </c>
      <c r="F29" s="10">
        <v>2</v>
      </c>
    </row>
    <row r="30" spans="1:27" s="70" customFormat="1" hidden="1" outlineLevel="2" x14ac:dyDescent="0.25">
      <c r="A30" s="74" t="s">
        <v>267</v>
      </c>
      <c r="B30" s="7">
        <v>5</v>
      </c>
      <c r="C30" s="7">
        <v>9</v>
      </c>
      <c r="D30" s="7">
        <v>7</v>
      </c>
      <c r="E30" s="10">
        <v>3</v>
      </c>
      <c r="F30" s="10">
        <v>9</v>
      </c>
    </row>
    <row r="31" spans="1:27" s="73" customFormat="1" hidden="1" outlineLevel="1" collapsed="1" x14ac:dyDescent="0.25">
      <c r="A31" s="73" t="s">
        <v>92</v>
      </c>
      <c r="B31" s="75">
        <f t="shared" ref="B31:D33" si="0">SUM(B22,B25,B28)</f>
        <v>4064</v>
      </c>
      <c r="C31" s="75">
        <f t="shared" si="0"/>
        <v>4712</v>
      </c>
      <c r="D31" s="75">
        <f t="shared" si="0"/>
        <v>5186</v>
      </c>
      <c r="E31" s="75">
        <f>SUM(E22,E25,E28)</f>
        <v>5531</v>
      </c>
      <c r="F31" s="75">
        <v>5223</v>
      </c>
    </row>
    <row r="32" spans="1:27" s="70" customFormat="1" hidden="1" outlineLevel="1" x14ac:dyDescent="0.25">
      <c r="A32" s="71" t="s">
        <v>266</v>
      </c>
      <c r="B32" s="3">
        <f t="shared" si="0"/>
        <v>1000</v>
      </c>
      <c r="C32" s="3">
        <f t="shared" si="0"/>
        <v>1057</v>
      </c>
      <c r="D32" s="3">
        <f t="shared" si="0"/>
        <v>1103</v>
      </c>
      <c r="E32" s="3">
        <f>SUM(E29+E26+E23)</f>
        <v>1010</v>
      </c>
      <c r="F32" s="3">
        <v>1021</v>
      </c>
    </row>
    <row r="33" spans="1:27" s="70" customFormat="1" hidden="1" outlineLevel="1" x14ac:dyDescent="0.25">
      <c r="A33" s="71" t="s">
        <v>267</v>
      </c>
      <c r="B33" s="3">
        <f t="shared" si="0"/>
        <v>3064</v>
      </c>
      <c r="C33" s="3">
        <f t="shared" si="0"/>
        <v>3655</v>
      </c>
      <c r="D33" s="3">
        <f t="shared" si="0"/>
        <v>4083</v>
      </c>
      <c r="E33" s="3">
        <f>SUM(E30+E27+E24)</f>
        <v>4521</v>
      </c>
      <c r="F33" s="3">
        <v>4202</v>
      </c>
    </row>
    <row r="34" spans="1:27" s="68" customFormat="1" x14ac:dyDescent="0.25">
      <c r="A34" s="39"/>
      <c r="J34" s="70"/>
      <c r="K34" s="70"/>
      <c r="L34" s="70"/>
      <c r="M34" s="70"/>
      <c r="N34" s="70"/>
      <c r="O34" s="70"/>
      <c r="P34" s="70"/>
      <c r="Q34" s="70"/>
      <c r="R34" s="70"/>
      <c r="S34" s="70"/>
      <c r="T34" s="70"/>
      <c r="U34" s="70"/>
      <c r="V34" s="70"/>
      <c r="W34" s="70"/>
      <c r="X34" s="70"/>
      <c r="Y34" s="70"/>
      <c r="Z34" s="70"/>
      <c r="AA34" s="70"/>
    </row>
    <row r="35" spans="1:27" s="70" customFormat="1" collapsed="1" x14ac:dyDescent="0.25">
      <c r="A35" s="323" t="s">
        <v>268</v>
      </c>
      <c r="B35" s="323"/>
      <c r="C35" s="323"/>
      <c r="D35" s="323"/>
      <c r="E35" s="15"/>
      <c r="F35" s="15"/>
    </row>
    <row r="36" spans="1:27" s="70" customFormat="1" hidden="1" outlineLevel="1" x14ac:dyDescent="0.25">
      <c r="A36" s="19" t="s">
        <v>269</v>
      </c>
      <c r="B36" s="100">
        <f>SUM(B37:B39)</f>
        <v>721</v>
      </c>
      <c r="C36" s="100">
        <f>SUM(C37:C39)</f>
        <v>768</v>
      </c>
      <c r="D36" s="100">
        <f>SUM(D37:D39)</f>
        <v>801</v>
      </c>
      <c r="E36" s="100">
        <f>SUM(E37:E39)</f>
        <v>737</v>
      </c>
      <c r="F36" s="100">
        <v>714</v>
      </c>
    </row>
    <row r="37" spans="1:27" s="70" customFormat="1" hidden="1" outlineLevel="2" x14ac:dyDescent="0.25">
      <c r="A37" s="71" t="s">
        <v>261</v>
      </c>
      <c r="B37" s="8">
        <v>668</v>
      </c>
      <c r="C37" s="3">
        <v>727</v>
      </c>
      <c r="D37" s="3">
        <v>759</v>
      </c>
      <c r="E37" s="3">
        <v>691</v>
      </c>
      <c r="F37" s="3">
        <v>671</v>
      </c>
    </row>
    <row r="38" spans="1:27" s="70" customFormat="1" hidden="1" outlineLevel="2" x14ac:dyDescent="0.25">
      <c r="A38" s="71" t="s">
        <v>262</v>
      </c>
      <c r="B38" s="3">
        <v>53</v>
      </c>
      <c r="C38" s="3">
        <v>41</v>
      </c>
      <c r="D38" s="3">
        <v>42</v>
      </c>
      <c r="E38" s="3">
        <v>46</v>
      </c>
      <c r="F38" s="3">
        <v>43</v>
      </c>
    </row>
    <row r="39" spans="1:27" s="70" customFormat="1" hidden="1" outlineLevel="2" x14ac:dyDescent="0.25">
      <c r="A39" s="71" t="s">
        <v>107</v>
      </c>
      <c r="B39" s="3">
        <v>0</v>
      </c>
      <c r="C39" s="3">
        <v>0</v>
      </c>
      <c r="D39" s="3" t="s">
        <v>270</v>
      </c>
      <c r="E39" s="3">
        <v>0</v>
      </c>
      <c r="F39" s="3">
        <v>0</v>
      </c>
    </row>
    <row r="40" spans="1:27" s="70" customFormat="1" hidden="1" outlineLevel="1" x14ac:dyDescent="0.25">
      <c r="A40" s="19" t="s">
        <v>271</v>
      </c>
      <c r="B40" s="30">
        <f>SUM(B41:B43)</f>
        <v>203</v>
      </c>
      <c r="C40" s="30">
        <f>SUM(C41:C43)</f>
        <v>214</v>
      </c>
      <c r="D40" s="30">
        <f>SUM(D41:D43)</f>
        <v>197</v>
      </c>
      <c r="E40" s="30">
        <f>SUM(E41:E43)</f>
        <v>194</v>
      </c>
      <c r="F40" s="30">
        <v>200</v>
      </c>
    </row>
    <row r="41" spans="1:27" s="70" customFormat="1" hidden="1" outlineLevel="2" x14ac:dyDescent="0.25">
      <c r="A41" s="71" t="s">
        <v>261</v>
      </c>
      <c r="B41" s="8">
        <v>192</v>
      </c>
      <c r="C41" s="8">
        <v>202</v>
      </c>
      <c r="D41" s="8">
        <v>188</v>
      </c>
      <c r="E41" s="8">
        <v>185</v>
      </c>
      <c r="F41" s="8">
        <v>190</v>
      </c>
    </row>
    <row r="42" spans="1:27" s="70" customFormat="1" hidden="1" outlineLevel="2" x14ac:dyDescent="0.25">
      <c r="A42" s="71" t="s">
        <v>262</v>
      </c>
      <c r="B42" s="8">
        <v>11</v>
      </c>
      <c r="C42" s="8">
        <v>12</v>
      </c>
      <c r="D42" s="8">
        <v>9</v>
      </c>
      <c r="E42" s="8">
        <v>8</v>
      </c>
      <c r="F42" s="8">
        <v>8</v>
      </c>
    </row>
    <row r="43" spans="1:27" s="70" customFormat="1" hidden="1" outlineLevel="2" x14ac:dyDescent="0.25">
      <c r="A43" s="71" t="s">
        <v>107</v>
      </c>
      <c r="B43" s="8">
        <v>0</v>
      </c>
      <c r="C43" s="8">
        <v>0</v>
      </c>
      <c r="D43" s="8" t="s">
        <v>270</v>
      </c>
      <c r="E43" s="8">
        <v>1</v>
      </c>
      <c r="F43" s="8">
        <v>2</v>
      </c>
    </row>
    <row r="44" spans="1:27" s="70" customFormat="1" hidden="1" outlineLevel="1" x14ac:dyDescent="0.25">
      <c r="A44" s="19" t="s">
        <v>272</v>
      </c>
      <c r="B44" s="30">
        <f>SUM(B45:B47)</f>
        <v>1436</v>
      </c>
      <c r="C44" s="30">
        <f>SUM(C45:C47)</f>
        <v>1970</v>
      </c>
      <c r="D44" s="30">
        <f>SUM(D45:D47)</f>
        <v>2374</v>
      </c>
      <c r="E44" s="30">
        <f>SUM(E45:E47)</f>
        <v>2689</v>
      </c>
      <c r="F44" s="30">
        <v>2475</v>
      </c>
    </row>
    <row r="45" spans="1:27" s="70" customFormat="1" hidden="1" outlineLevel="2" x14ac:dyDescent="0.25">
      <c r="A45" s="71" t="s">
        <v>261</v>
      </c>
      <c r="B45" s="3">
        <v>1150</v>
      </c>
      <c r="C45" s="3">
        <v>1591</v>
      </c>
      <c r="D45" s="3">
        <v>1985</v>
      </c>
      <c r="E45" s="3">
        <v>2356</v>
      </c>
      <c r="F45" s="3">
        <v>2135</v>
      </c>
    </row>
    <row r="46" spans="1:27" s="70" customFormat="1" hidden="1" outlineLevel="2" x14ac:dyDescent="0.25">
      <c r="A46" s="71" t="s">
        <v>262</v>
      </c>
      <c r="B46" s="3">
        <v>286</v>
      </c>
      <c r="C46" s="3">
        <v>379</v>
      </c>
      <c r="D46" s="3">
        <v>389</v>
      </c>
      <c r="E46" s="3">
        <v>333</v>
      </c>
      <c r="F46" s="3">
        <v>340</v>
      </c>
    </row>
    <row r="47" spans="1:27" s="70" customFormat="1" hidden="1" outlineLevel="2" x14ac:dyDescent="0.25">
      <c r="A47" s="71" t="s">
        <v>107</v>
      </c>
      <c r="B47" s="3">
        <v>0</v>
      </c>
      <c r="C47" s="3">
        <v>0</v>
      </c>
      <c r="D47" s="3" t="s">
        <v>270</v>
      </c>
      <c r="E47" s="3">
        <v>0</v>
      </c>
      <c r="F47" s="3">
        <v>0</v>
      </c>
    </row>
    <row r="48" spans="1:27" s="70" customFormat="1" hidden="1" outlineLevel="1" x14ac:dyDescent="0.25">
      <c r="A48" s="19" t="s">
        <v>273</v>
      </c>
      <c r="B48" s="30">
        <f>SUM(B49:B51)</f>
        <v>677</v>
      </c>
      <c r="C48" s="30">
        <f>SUM(C49:C51)</f>
        <v>695</v>
      </c>
      <c r="D48" s="30">
        <f>SUM(D49:D51)</f>
        <v>726</v>
      </c>
      <c r="E48" s="30">
        <f>SUM(E49:E51)</f>
        <v>735</v>
      </c>
      <c r="F48" s="30">
        <v>723</v>
      </c>
    </row>
    <row r="49" spans="1:27" s="70" customFormat="1" hidden="1" outlineLevel="2" x14ac:dyDescent="0.25">
      <c r="A49" s="71" t="s">
        <v>261</v>
      </c>
      <c r="B49" s="8">
        <v>650</v>
      </c>
      <c r="C49" s="8">
        <v>667</v>
      </c>
      <c r="D49" s="8">
        <v>694</v>
      </c>
      <c r="E49" s="8">
        <v>697</v>
      </c>
      <c r="F49" s="8">
        <v>684</v>
      </c>
    </row>
    <row r="50" spans="1:27" s="70" customFormat="1" hidden="1" outlineLevel="2" x14ac:dyDescent="0.25">
      <c r="A50" s="71" t="s">
        <v>262</v>
      </c>
      <c r="B50" s="8">
        <v>25</v>
      </c>
      <c r="C50" s="8">
        <v>25</v>
      </c>
      <c r="D50" s="8">
        <v>29</v>
      </c>
      <c r="E50" s="8">
        <v>35</v>
      </c>
      <c r="F50" s="8">
        <v>34</v>
      </c>
    </row>
    <row r="51" spans="1:27" s="70" customFormat="1" hidden="1" outlineLevel="2" x14ac:dyDescent="0.25">
      <c r="A51" s="71" t="s">
        <v>107</v>
      </c>
      <c r="B51" s="8">
        <v>2</v>
      </c>
      <c r="C51" s="8">
        <v>3</v>
      </c>
      <c r="D51" s="8">
        <v>3</v>
      </c>
      <c r="E51" s="8">
        <v>3</v>
      </c>
      <c r="F51" s="8">
        <v>5</v>
      </c>
    </row>
    <row r="52" spans="1:27" s="70" customFormat="1" hidden="1" outlineLevel="1" x14ac:dyDescent="0.25">
      <c r="A52" s="19" t="s">
        <v>274</v>
      </c>
      <c r="B52" s="30">
        <f>SUM(B53:B55)</f>
        <v>1027</v>
      </c>
      <c r="C52" s="30">
        <f>SUM(C53:C55)</f>
        <v>1065</v>
      </c>
      <c r="D52" s="30">
        <f>SUM(D53:D55)</f>
        <v>1088</v>
      </c>
      <c r="E52" s="30">
        <f>SUM(E53:E55)</f>
        <v>1176</v>
      </c>
      <c r="F52" s="30">
        <v>1111</v>
      </c>
    </row>
    <row r="53" spans="1:27" s="70" customFormat="1" hidden="1" outlineLevel="2" x14ac:dyDescent="0.25">
      <c r="A53" s="71" t="s">
        <v>261</v>
      </c>
      <c r="B53" s="8">
        <v>840</v>
      </c>
      <c r="C53" s="8">
        <v>868</v>
      </c>
      <c r="D53" s="8">
        <v>887</v>
      </c>
      <c r="E53" s="8">
        <v>956</v>
      </c>
      <c r="F53" s="8">
        <v>896</v>
      </c>
    </row>
    <row r="54" spans="1:27" s="70" customFormat="1" hidden="1" outlineLevel="2" x14ac:dyDescent="0.25">
      <c r="A54" s="71" t="s">
        <v>262</v>
      </c>
      <c r="B54" s="8">
        <v>183</v>
      </c>
      <c r="C54" s="8">
        <v>191</v>
      </c>
      <c r="D54" s="8">
        <v>196</v>
      </c>
      <c r="E54" s="8">
        <v>220</v>
      </c>
      <c r="F54" s="8">
        <v>211</v>
      </c>
    </row>
    <row r="55" spans="1:27" s="70" customFormat="1" hidden="1" outlineLevel="2" x14ac:dyDescent="0.25">
      <c r="A55" s="71" t="s">
        <v>107</v>
      </c>
      <c r="B55" s="8">
        <v>4</v>
      </c>
      <c r="C55" s="8">
        <v>6</v>
      </c>
      <c r="D55" s="8">
        <v>5</v>
      </c>
      <c r="E55" s="8">
        <v>0</v>
      </c>
      <c r="F55" s="8">
        <v>4</v>
      </c>
    </row>
    <row r="56" spans="1:27" s="70" customFormat="1" hidden="1" outlineLevel="1" x14ac:dyDescent="0.25">
      <c r="A56" s="23" t="s">
        <v>92</v>
      </c>
      <c r="B56" s="30">
        <f>SUM(B36,B40,B44,B48,B52)</f>
        <v>4064</v>
      </c>
      <c r="C56" s="30">
        <f>SUM(C36,C40,C44,C48,C52)</f>
        <v>4712</v>
      </c>
      <c r="D56" s="30">
        <f>SUM(D36,D40,D44,D48,D52)</f>
        <v>5186</v>
      </c>
      <c r="E56" s="30">
        <f>SUM(E36,E40,E44,E48,E52)</f>
        <v>5531</v>
      </c>
      <c r="F56" s="30">
        <v>5223</v>
      </c>
    </row>
    <row r="57" spans="1:27" s="68" customFormat="1" x14ac:dyDescent="0.25">
      <c r="A57" s="39"/>
      <c r="J57" s="70"/>
      <c r="K57" s="70"/>
      <c r="L57" s="70"/>
      <c r="M57" s="70"/>
      <c r="N57" s="70"/>
      <c r="O57" s="70"/>
      <c r="P57" s="70"/>
      <c r="Q57" s="70"/>
      <c r="R57" s="70"/>
      <c r="S57" s="70"/>
      <c r="T57" s="70"/>
      <c r="U57" s="70"/>
      <c r="V57" s="70"/>
      <c r="W57" s="70"/>
      <c r="X57" s="70"/>
      <c r="Y57" s="70"/>
      <c r="Z57" s="70"/>
      <c r="AA57" s="70"/>
    </row>
    <row r="58" spans="1:27" s="70" customFormat="1" collapsed="1" x14ac:dyDescent="0.25">
      <c r="A58" s="323" t="s">
        <v>275</v>
      </c>
      <c r="B58" s="323"/>
      <c r="C58" s="323"/>
      <c r="D58" s="323"/>
      <c r="E58" s="15"/>
      <c r="F58" s="15"/>
    </row>
    <row r="59" spans="1:27" s="70" customFormat="1" hidden="1" outlineLevel="1" x14ac:dyDescent="0.25">
      <c r="A59" s="77" t="s">
        <v>261</v>
      </c>
      <c r="B59" s="83">
        <f>SUM(B63,B67)</f>
        <v>507</v>
      </c>
      <c r="C59" s="83">
        <f>SUM(C63,C67)</f>
        <v>282</v>
      </c>
      <c r="D59" s="83">
        <f>SUM(D63,D67)</f>
        <v>425</v>
      </c>
      <c r="E59" s="99">
        <f>SUM(E63,E67)</f>
        <v>557</v>
      </c>
      <c r="F59" s="99">
        <v>627</v>
      </c>
    </row>
    <row r="60" spans="1:27" s="70" customFormat="1" hidden="1" outlineLevel="2" x14ac:dyDescent="0.25">
      <c r="A60" s="79" t="s">
        <v>276</v>
      </c>
      <c r="B60" s="80">
        <v>32</v>
      </c>
      <c r="C60" s="80">
        <v>29</v>
      </c>
      <c r="D60" s="80">
        <v>59</v>
      </c>
      <c r="E60" s="204">
        <v>21</v>
      </c>
      <c r="F60" s="204">
        <v>34</v>
      </c>
    </row>
    <row r="61" spans="1:27" s="70" customFormat="1" hidden="1" outlineLevel="2" x14ac:dyDescent="0.25">
      <c r="A61" s="79" t="s">
        <v>277</v>
      </c>
      <c r="B61" s="80">
        <v>91</v>
      </c>
      <c r="C61" s="80">
        <v>56</v>
      </c>
      <c r="D61" s="80">
        <v>12</v>
      </c>
      <c r="E61" s="204">
        <v>82</v>
      </c>
      <c r="F61" s="204">
        <v>92</v>
      </c>
    </row>
    <row r="62" spans="1:27" s="70" customFormat="1" hidden="1" outlineLevel="2" x14ac:dyDescent="0.25">
      <c r="A62" s="79" t="s">
        <v>278</v>
      </c>
      <c r="B62" s="80">
        <v>38</v>
      </c>
      <c r="C62" s="80">
        <v>7</v>
      </c>
      <c r="D62" s="80">
        <v>76</v>
      </c>
      <c r="E62" s="204">
        <v>38</v>
      </c>
      <c r="F62" s="204">
        <v>10</v>
      </c>
    </row>
    <row r="63" spans="1:27" s="70" customFormat="1" hidden="1" outlineLevel="2" x14ac:dyDescent="0.25">
      <c r="A63" s="86" t="s">
        <v>279</v>
      </c>
      <c r="B63" s="72">
        <f>SUM(B60:B62)</f>
        <v>161</v>
      </c>
      <c r="C63" s="72">
        <f>SUM(C60:C62)</f>
        <v>92</v>
      </c>
      <c r="D63" s="72">
        <f>SUM(D60:D62)</f>
        <v>147</v>
      </c>
      <c r="E63" s="75">
        <f>SUM(E60:E62)</f>
        <v>141</v>
      </c>
      <c r="F63" s="75">
        <v>136</v>
      </c>
    </row>
    <row r="64" spans="1:27" s="70" customFormat="1" hidden="1" outlineLevel="2" x14ac:dyDescent="0.25">
      <c r="A64" s="79" t="s">
        <v>280</v>
      </c>
      <c r="B64" s="80">
        <v>56</v>
      </c>
      <c r="C64" s="80">
        <v>54</v>
      </c>
      <c r="D64" s="80">
        <v>84</v>
      </c>
      <c r="E64" s="204">
        <v>89</v>
      </c>
      <c r="F64" s="204">
        <v>151</v>
      </c>
    </row>
    <row r="65" spans="1:6" s="70" customFormat="1" hidden="1" outlineLevel="2" x14ac:dyDescent="0.25">
      <c r="A65" s="79" t="s">
        <v>281</v>
      </c>
      <c r="B65" s="80">
        <v>173</v>
      </c>
      <c r="C65" s="80">
        <v>107</v>
      </c>
      <c r="D65" s="80">
        <v>51</v>
      </c>
      <c r="E65" s="204">
        <v>224</v>
      </c>
      <c r="F65" s="204">
        <v>299</v>
      </c>
    </row>
    <row r="66" spans="1:6" s="70" customFormat="1" hidden="1" outlineLevel="2" x14ac:dyDescent="0.25">
      <c r="A66" s="79" t="s">
        <v>282</v>
      </c>
      <c r="B66" s="80">
        <v>117</v>
      </c>
      <c r="C66" s="80">
        <v>29</v>
      </c>
      <c r="D66" s="80">
        <v>143</v>
      </c>
      <c r="E66" s="204">
        <v>103</v>
      </c>
      <c r="F66" s="204">
        <v>41</v>
      </c>
    </row>
    <row r="67" spans="1:6" s="70" customFormat="1" hidden="1" outlineLevel="2" x14ac:dyDescent="0.25">
      <c r="A67" s="86" t="s">
        <v>283</v>
      </c>
      <c r="B67" s="72">
        <f>SUM(B64:B66)</f>
        <v>346</v>
      </c>
      <c r="C67" s="72">
        <f t="shared" ref="C67:E67" si="1">SUM(C64:C66)</f>
        <v>190</v>
      </c>
      <c r="D67" s="72">
        <f t="shared" si="1"/>
        <v>278</v>
      </c>
      <c r="E67" s="75">
        <f t="shared" si="1"/>
        <v>416</v>
      </c>
      <c r="F67" s="75">
        <v>491</v>
      </c>
    </row>
    <row r="68" spans="1:6" s="70" customFormat="1" hidden="1" outlineLevel="2" x14ac:dyDescent="0.25">
      <c r="A68" s="307" t="s">
        <v>284</v>
      </c>
      <c r="B68" s="68">
        <f t="shared" ref="B68:D70" si="2">SUM(B60,B64)</f>
        <v>88</v>
      </c>
      <c r="C68" s="68">
        <f t="shared" si="2"/>
        <v>83</v>
      </c>
      <c r="D68" s="68">
        <f t="shared" si="2"/>
        <v>143</v>
      </c>
      <c r="E68" s="108">
        <f>E64+E60</f>
        <v>110</v>
      </c>
      <c r="F68" s="108">
        <v>185</v>
      </c>
    </row>
    <row r="69" spans="1:6" s="70" customFormat="1" hidden="1" outlineLevel="2" x14ac:dyDescent="0.25">
      <c r="A69" s="307" t="s">
        <v>285</v>
      </c>
      <c r="B69" s="68">
        <f t="shared" si="2"/>
        <v>264</v>
      </c>
      <c r="C69" s="68">
        <f t="shared" si="2"/>
        <v>163</v>
      </c>
      <c r="D69" s="68">
        <f t="shared" si="2"/>
        <v>63</v>
      </c>
      <c r="E69" s="108">
        <f>E65+E61</f>
        <v>306</v>
      </c>
      <c r="F69" s="108">
        <v>391</v>
      </c>
    </row>
    <row r="70" spans="1:6" s="70" customFormat="1" hidden="1" outlineLevel="2" x14ac:dyDescent="0.25">
      <c r="A70" s="307" t="s">
        <v>286</v>
      </c>
      <c r="B70" s="68">
        <f t="shared" si="2"/>
        <v>155</v>
      </c>
      <c r="C70" s="68">
        <f t="shared" si="2"/>
        <v>36</v>
      </c>
      <c r="D70" s="68">
        <f t="shared" si="2"/>
        <v>219</v>
      </c>
      <c r="E70" s="108">
        <f>E66+E62</f>
        <v>141</v>
      </c>
      <c r="F70" s="108">
        <v>51</v>
      </c>
    </row>
    <row r="71" spans="1:6" s="70" customFormat="1" hidden="1" outlineLevel="1" x14ac:dyDescent="0.25">
      <c r="A71" s="77" t="s">
        <v>262</v>
      </c>
      <c r="B71" s="83">
        <f>SUM(B75,B79)</f>
        <v>48</v>
      </c>
      <c r="C71" s="83">
        <f>SUM(C75,C79)</f>
        <v>32</v>
      </c>
      <c r="D71" s="83">
        <f>SUM(D75,D79)</f>
        <v>18</v>
      </c>
      <c r="E71" s="99">
        <f>SUM(E75,E79)</f>
        <v>69</v>
      </c>
      <c r="F71" s="99">
        <v>28</v>
      </c>
    </row>
    <row r="72" spans="1:6" s="70" customFormat="1" hidden="1" outlineLevel="2" x14ac:dyDescent="0.25">
      <c r="A72" s="79" t="s">
        <v>276</v>
      </c>
      <c r="B72" s="80">
        <v>3</v>
      </c>
      <c r="C72" s="80">
        <v>8</v>
      </c>
      <c r="D72" s="80">
        <v>1</v>
      </c>
      <c r="E72" s="204">
        <v>7</v>
      </c>
      <c r="F72" s="204">
        <v>0</v>
      </c>
    </row>
    <row r="73" spans="1:6" s="70" customFormat="1" hidden="1" outlineLevel="2" x14ac:dyDescent="0.25">
      <c r="A73" s="79" t="s">
        <v>277</v>
      </c>
      <c r="B73" s="80">
        <v>1</v>
      </c>
      <c r="C73" s="80">
        <v>0</v>
      </c>
      <c r="D73" s="80">
        <v>0</v>
      </c>
      <c r="E73" s="204">
        <v>9</v>
      </c>
      <c r="F73" s="204">
        <v>4</v>
      </c>
    </row>
    <row r="74" spans="1:6" s="70" customFormat="1" hidden="1" outlineLevel="2" x14ac:dyDescent="0.25">
      <c r="A74" s="79" t="s">
        <v>278</v>
      </c>
      <c r="B74" s="80">
        <v>2</v>
      </c>
      <c r="C74" s="80">
        <v>0</v>
      </c>
      <c r="D74" s="80">
        <v>1</v>
      </c>
      <c r="E74" s="204">
        <v>0</v>
      </c>
      <c r="F74" s="204">
        <v>0</v>
      </c>
    </row>
    <row r="75" spans="1:6" s="70" customFormat="1" hidden="1" outlineLevel="2" x14ac:dyDescent="0.25">
      <c r="A75" s="86" t="s">
        <v>279</v>
      </c>
      <c r="B75" s="72">
        <f>SUM(B72:B74)</f>
        <v>6</v>
      </c>
      <c r="C75" s="72">
        <f t="shared" ref="C75:E75" si="3">SUM(C72:C74)</f>
        <v>8</v>
      </c>
      <c r="D75" s="72">
        <f t="shared" si="3"/>
        <v>2</v>
      </c>
      <c r="E75" s="75">
        <f t="shared" si="3"/>
        <v>16</v>
      </c>
      <c r="F75" s="75">
        <v>4</v>
      </c>
    </row>
    <row r="76" spans="1:6" s="70" customFormat="1" hidden="1" outlineLevel="2" x14ac:dyDescent="0.25">
      <c r="A76" s="79" t="s">
        <v>280</v>
      </c>
      <c r="B76" s="80">
        <v>3</v>
      </c>
      <c r="C76" s="80">
        <v>7</v>
      </c>
      <c r="D76" s="80">
        <v>3</v>
      </c>
      <c r="E76" s="204">
        <v>7</v>
      </c>
      <c r="F76" s="204">
        <v>6</v>
      </c>
    </row>
    <row r="77" spans="1:6" s="70" customFormat="1" hidden="1" outlineLevel="2" x14ac:dyDescent="0.25">
      <c r="A77" s="79" t="s">
        <v>281</v>
      </c>
      <c r="B77" s="80">
        <v>15</v>
      </c>
      <c r="C77" s="80">
        <v>10</v>
      </c>
      <c r="D77" s="80">
        <v>7</v>
      </c>
      <c r="E77" s="204">
        <v>17</v>
      </c>
      <c r="F77" s="204">
        <v>12</v>
      </c>
    </row>
    <row r="78" spans="1:6" s="70" customFormat="1" hidden="1" outlineLevel="2" x14ac:dyDescent="0.25">
      <c r="A78" s="79" t="s">
        <v>282</v>
      </c>
      <c r="B78" s="80">
        <v>24</v>
      </c>
      <c r="C78" s="80">
        <v>7</v>
      </c>
      <c r="D78" s="80">
        <v>6</v>
      </c>
      <c r="E78" s="204">
        <v>29</v>
      </c>
      <c r="F78" s="204">
        <v>6</v>
      </c>
    </row>
    <row r="79" spans="1:6" s="70" customFormat="1" hidden="1" outlineLevel="2" x14ac:dyDescent="0.25">
      <c r="A79" s="86" t="s">
        <v>283</v>
      </c>
      <c r="B79" s="72">
        <f>SUM(B76:B78)</f>
        <v>42</v>
      </c>
      <c r="C79" s="72">
        <f>SUM(C76:C78)</f>
        <v>24</v>
      </c>
      <c r="D79" s="72">
        <f>SUM(D76:D78)</f>
        <v>16</v>
      </c>
      <c r="E79" s="75">
        <f>SUM(E76:E78)</f>
        <v>53</v>
      </c>
      <c r="F79" s="75">
        <v>24</v>
      </c>
    </row>
    <row r="80" spans="1:6" s="70" customFormat="1" hidden="1" outlineLevel="2" x14ac:dyDescent="0.25">
      <c r="A80" s="307" t="s">
        <v>284</v>
      </c>
      <c r="B80" s="68">
        <f t="shared" ref="B80:D82" si="4">SUM(B72,B76)</f>
        <v>6</v>
      </c>
      <c r="C80" s="68">
        <f t="shared" si="4"/>
        <v>15</v>
      </c>
      <c r="D80" s="68">
        <f t="shared" si="4"/>
        <v>4</v>
      </c>
      <c r="E80" s="108">
        <f>E72+E76</f>
        <v>14</v>
      </c>
      <c r="F80" s="108">
        <v>6</v>
      </c>
    </row>
    <row r="81" spans="1:6" s="70" customFormat="1" hidden="1" outlineLevel="2" x14ac:dyDescent="0.25">
      <c r="A81" s="307" t="s">
        <v>285</v>
      </c>
      <c r="B81" s="68">
        <f t="shared" si="4"/>
        <v>16</v>
      </c>
      <c r="C81" s="68">
        <f t="shared" si="4"/>
        <v>10</v>
      </c>
      <c r="D81" s="68">
        <f t="shared" si="4"/>
        <v>7</v>
      </c>
      <c r="E81" s="108">
        <f>E73+E77</f>
        <v>26</v>
      </c>
      <c r="F81" s="108">
        <v>16</v>
      </c>
    </row>
    <row r="82" spans="1:6" s="70" customFormat="1" hidden="1" outlineLevel="2" x14ac:dyDescent="0.25">
      <c r="A82" s="307" t="s">
        <v>287</v>
      </c>
      <c r="B82" s="68">
        <f t="shared" si="4"/>
        <v>26</v>
      </c>
      <c r="C82" s="68">
        <f t="shared" si="4"/>
        <v>7</v>
      </c>
      <c r="D82" s="68">
        <f t="shared" si="4"/>
        <v>7</v>
      </c>
      <c r="E82" s="108">
        <f>E74+E78</f>
        <v>29</v>
      </c>
      <c r="F82" s="108">
        <v>6</v>
      </c>
    </row>
    <row r="83" spans="1:6" s="70" customFormat="1" hidden="1" outlineLevel="1" x14ac:dyDescent="0.25">
      <c r="A83" s="81" t="s">
        <v>107</v>
      </c>
      <c r="B83" s="83">
        <f>SUM(B87,B91)</f>
        <v>1</v>
      </c>
      <c r="C83" s="83">
        <f>SUM(C87,C91)</f>
        <v>0</v>
      </c>
      <c r="D83" s="83">
        <f>SUM(D87,D91)</f>
        <v>1</v>
      </c>
      <c r="E83" s="99">
        <f>SUM(E87,E91)</f>
        <v>1</v>
      </c>
      <c r="F83" s="99">
        <v>1</v>
      </c>
    </row>
    <row r="84" spans="1:6" s="70" customFormat="1" hidden="1" outlineLevel="2" x14ac:dyDescent="0.25">
      <c r="A84" s="79" t="s">
        <v>276</v>
      </c>
      <c r="B84" s="80">
        <v>1</v>
      </c>
      <c r="C84" s="80">
        <v>0</v>
      </c>
      <c r="D84" s="80">
        <v>0</v>
      </c>
      <c r="E84" s="204">
        <v>0</v>
      </c>
      <c r="F84" s="204">
        <v>0</v>
      </c>
    </row>
    <row r="85" spans="1:6" s="70" customFormat="1" hidden="1" outlineLevel="2" x14ac:dyDescent="0.25">
      <c r="A85" s="79" t="s">
        <v>277</v>
      </c>
      <c r="B85" s="80">
        <v>0</v>
      </c>
      <c r="C85" s="80">
        <v>0</v>
      </c>
      <c r="D85" s="80">
        <v>0</v>
      </c>
      <c r="E85" s="204">
        <v>0</v>
      </c>
      <c r="F85" s="204">
        <v>0</v>
      </c>
    </row>
    <row r="86" spans="1:6" s="70" customFormat="1" hidden="1" outlineLevel="2" x14ac:dyDescent="0.25">
      <c r="A86" s="79" t="s">
        <v>278</v>
      </c>
      <c r="B86" s="80">
        <v>0</v>
      </c>
      <c r="C86" s="80">
        <v>0</v>
      </c>
      <c r="D86" s="80">
        <v>0</v>
      </c>
      <c r="E86" s="204">
        <v>0</v>
      </c>
      <c r="F86" s="204">
        <v>0</v>
      </c>
    </row>
    <row r="87" spans="1:6" s="70" customFormat="1" hidden="1" outlineLevel="2" x14ac:dyDescent="0.25">
      <c r="A87" s="86" t="s">
        <v>279</v>
      </c>
      <c r="B87" s="72">
        <f>SUM(B84:B86)</f>
        <v>1</v>
      </c>
      <c r="C87" s="72">
        <f t="shared" ref="C87:E87" si="5">SUM(C84:C86)</f>
        <v>0</v>
      </c>
      <c r="D87" s="72">
        <f t="shared" si="5"/>
        <v>0</v>
      </c>
      <c r="E87" s="75">
        <f t="shared" si="5"/>
        <v>0</v>
      </c>
      <c r="F87" s="75">
        <v>0</v>
      </c>
    </row>
    <row r="88" spans="1:6" s="70" customFormat="1" hidden="1" outlineLevel="2" x14ac:dyDescent="0.25">
      <c r="A88" s="79" t="s">
        <v>280</v>
      </c>
      <c r="B88" s="80">
        <v>0</v>
      </c>
      <c r="C88" s="80">
        <v>0</v>
      </c>
      <c r="D88" s="80">
        <v>0</v>
      </c>
      <c r="E88" s="204">
        <v>0</v>
      </c>
      <c r="F88" s="204">
        <v>0</v>
      </c>
    </row>
    <row r="89" spans="1:6" s="70" customFormat="1" hidden="1" outlineLevel="2" x14ac:dyDescent="0.25">
      <c r="A89" s="79" t="s">
        <v>281</v>
      </c>
      <c r="B89" s="80">
        <v>0</v>
      </c>
      <c r="C89" s="80">
        <v>0</v>
      </c>
      <c r="D89" s="80">
        <v>0</v>
      </c>
      <c r="E89" s="204">
        <v>1</v>
      </c>
      <c r="F89" s="204">
        <v>1</v>
      </c>
    </row>
    <row r="90" spans="1:6" s="70" customFormat="1" hidden="1" outlineLevel="2" x14ac:dyDescent="0.25">
      <c r="A90" s="79" t="s">
        <v>282</v>
      </c>
      <c r="B90" s="80">
        <v>0</v>
      </c>
      <c r="C90" s="80">
        <v>0</v>
      </c>
      <c r="D90" s="80">
        <v>1</v>
      </c>
      <c r="E90" s="204">
        <v>0</v>
      </c>
      <c r="F90" s="204">
        <v>0</v>
      </c>
    </row>
    <row r="91" spans="1:6" s="70" customFormat="1" hidden="1" outlineLevel="2" x14ac:dyDescent="0.25">
      <c r="A91" s="86" t="s">
        <v>283</v>
      </c>
      <c r="B91" s="72">
        <f>SUM(B88:B90)</f>
        <v>0</v>
      </c>
      <c r="C91" s="72">
        <f t="shared" ref="C91:D91" si="6">SUM(C88:C90)</f>
        <v>0</v>
      </c>
      <c r="D91" s="72">
        <f t="shared" si="6"/>
        <v>1</v>
      </c>
      <c r="E91" s="75">
        <f>SUM(E88:E90)</f>
        <v>1</v>
      </c>
      <c r="F91" s="75">
        <v>1</v>
      </c>
    </row>
    <row r="92" spans="1:6" s="70" customFormat="1" hidden="1" outlineLevel="2" x14ac:dyDescent="0.25">
      <c r="A92" s="307" t="s">
        <v>284</v>
      </c>
      <c r="B92" s="68">
        <f t="shared" ref="B92:D94" si="7">SUM(B84,B88)</f>
        <v>1</v>
      </c>
      <c r="C92" s="68">
        <f t="shared" si="7"/>
        <v>0</v>
      </c>
      <c r="D92" s="68">
        <f t="shared" si="7"/>
        <v>0</v>
      </c>
      <c r="E92" s="108">
        <v>0</v>
      </c>
      <c r="F92" s="68">
        <v>0</v>
      </c>
    </row>
    <row r="93" spans="1:6" s="70" customFormat="1" hidden="1" outlineLevel="2" x14ac:dyDescent="0.25">
      <c r="A93" s="307" t="s">
        <v>285</v>
      </c>
      <c r="B93" s="68">
        <f t="shared" si="7"/>
        <v>0</v>
      </c>
      <c r="C93" s="68">
        <f t="shared" si="7"/>
        <v>0</v>
      </c>
      <c r="D93" s="68">
        <f t="shared" si="7"/>
        <v>0</v>
      </c>
      <c r="E93" s="108">
        <v>1</v>
      </c>
      <c r="F93" s="68">
        <v>1</v>
      </c>
    </row>
    <row r="94" spans="1:6" s="70" customFormat="1" hidden="1" outlineLevel="2" x14ac:dyDescent="0.25">
      <c r="A94" s="307" t="s">
        <v>287</v>
      </c>
      <c r="B94" s="68">
        <f t="shared" si="7"/>
        <v>0</v>
      </c>
      <c r="C94" s="68">
        <f t="shared" si="7"/>
        <v>0</v>
      </c>
      <c r="D94" s="68">
        <f t="shared" si="7"/>
        <v>1</v>
      </c>
      <c r="E94" s="108">
        <v>0</v>
      </c>
      <c r="F94" s="68">
        <v>0</v>
      </c>
    </row>
    <row r="95" spans="1:6" s="70" customFormat="1" hidden="1" outlineLevel="1" collapsed="1" x14ac:dyDescent="0.25">
      <c r="A95" s="82" t="s">
        <v>92</v>
      </c>
      <c r="B95" s="83">
        <f t="shared" ref="B95:D95" si="8">SUM(B96:B98)</f>
        <v>556</v>
      </c>
      <c r="C95" s="83">
        <f t="shared" si="8"/>
        <v>314</v>
      </c>
      <c r="D95" s="83">
        <f t="shared" si="8"/>
        <v>444</v>
      </c>
      <c r="E95" s="99">
        <f>SUM(E96:E98)</f>
        <v>627</v>
      </c>
      <c r="F95" s="99">
        <v>656</v>
      </c>
    </row>
    <row r="96" spans="1:6" s="70" customFormat="1" hidden="1" outlineLevel="1" x14ac:dyDescent="0.25">
      <c r="A96" s="307" t="s">
        <v>284</v>
      </c>
      <c r="B96" s="68">
        <f t="shared" ref="B96:D98" si="9">SUM(B68,B80,B92)</f>
        <v>95</v>
      </c>
      <c r="C96" s="68">
        <f t="shared" si="9"/>
        <v>98</v>
      </c>
      <c r="D96" s="68">
        <f t="shared" si="9"/>
        <v>147</v>
      </c>
      <c r="E96" s="108">
        <f>E68+E80+E92</f>
        <v>124</v>
      </c>
      <c r="F96" s="108">
        <v>191</v>
      </c>
    </row>
    <row r="97" spans="1:28" s="70" customFormat="1" hidden="1" outlineLevel="1" x14ac:dyDescent="0.25">
      <c r="A97" s="307" t="s">
        <v>285</v>
      </c>
      <c r="B97" s="68">
        <f t="shared" si="9"/>
        <v>280</v>
      </c>
      <c r="C97" s="68">
        <f t="shared" si="9"/>
        <v>173</v>
      </c>
      <c r="D97" s="68">
        <f t="shared" si="9"/>
        <v>70</v>
      </c>
      <c r="E97" s="108">
        <f t="shared" ref="E97:E98" si="10">E69+E81+E93</f>
        <v>333</v>
      </c>
      <c r="F97" s="108">
        <v>408</v>
      </c>
    </row>
    <row r="98" spans="1:28" s="70" customFormat="1" hidden="1" outlineLevel="1" x14ac:dyDescent="0.25">
      <c r="A98" s="307" t="s">
        <v>287</v>
      </c>
      <c r="B98" s="68">
        <f t="shared" si="9"/>
        <v>181</v>
      </c>
      <c r="C98" s="68">
        <f t="shared" si="9"/>
        <v>43</v>
      </c>
      <c r="D98" s="68">
        <f t="shared" si="9"/>
        <v>227</v>
      </c>
      <c r="E98" s="108">
        <f t="shared" si="10"/>
        <v>170</v>
      </c>
      <c r="F98" s="108">
        <v>57</v>
      </c>
    </row>
    <row r="99" spans="1:28" s="68" customFormat="1" x14ac:dyDescent="0.25">
      <c r="A99" s="39"/>
      <c r="K99" s="70"/>
      <c r="L99" s="70"/>
      <c r="M99" s="70"/>
      <c r="N99" s="70"/>
      <c r="O99" s="70"/>
      <c r="P99" s="70"/>
      <c r="Q99" s="70"/>
      <c r="R99" s="70"/>
      <c r="S99" s="70"/>
      <c r="T99" s="70"/>
      <c r="U99" s="70"/>
      <c r="V99" s="70"/>
      <c r="W99" s="70"/>
      <c r="X99" s="70"/>
      <c r="Y99" s="70"/>
      <c r="Z99" s="70"/>
      <c r="AA99" s="70"/>
      <c r="AB99" s="70"/>
    </row>
    <row r="100" spans="1:28" s="70" customFormat="1" collapsed="1" x14ac:dyDescent="0.25">
      <c r="A100" s="323" t="s">
        <v>288</v>
      </c>
      <c r="B100" s="323"/>
      <c r="C100" s="323"/>
      <c r="D100" s="323"/>
      <c r="E100" s="15"/>
      <c r="F100" s="15"/>
      <c r="G100" s="68"/>
    </row>
    <row r="101" spans="1:28" s="70" customFormat="1" hidden="1" outlineLevel="1" x14ac:dyDescent="0.25">
      <c r="A101" s="110" t="s">
        <v>261</v>
      </c>
      <c r="B101" s="99">
        <f t="shared" ref="B101:D101" si="11">SUM(B109,B105)</f>
        <v>445</v>
      </c>
      <c r="C101" s="99">
        <f t="shared" si="11"/>
        <v>804</v>
      </c>
      <c r="D101" s="99">
        <f t="shared" si="11"/>
        <v>761</v>
      </c>
      <c r="E101" s="99">
        <f>SUM(E109,E105)</f>
        <v>1035</v>
      </c>
      <c r="F101" s="99">
        <v>295</v>
      </c>
      <c r="G101" s="68"/>
    </row>
    <row r="102" spans="1:28" s="70" customFormat="1" hidden="1" outlineLevel="2" x14ac:dyDescent="0.25">
      <c r="A102" s="111" t="s">
        <v>276</v>
      </c>
      <c r="B102" s="68">
        <v>81</v>
      </c>
      <c r="C102" s="80">
        <v>64</v>
      </c>
      <c r="D102" s="17">
        <v>65</v>
      </c>
      <c r="E102" s="17">
        <v>41</v>
      </c>
      <c r="F102" s="68">
        <v>74</v>
      </c>
      <c r="G102" s="68"/>
    </row>
    <row r="103" spans="1:28" s="70" customFormat="1" hidden="1" outlineLevel="2" x14ac:dyDescent="0.25">
      <c r="A103" s="111" t="s">
        <v>277</v>
      </c>
      <c r="B103" s="68">
        <v>45</v>
      </c>
      <c r="C103" s="80">
        <v>65</v>
      </c>
      <c r="D103" s="17">
        <v>62</v>
      </c>
      <c r="E103" s="17">
        <v>3</v>
      </c>
      <c r="F103" s="68">
        <v>61</v>
      </c>
      <c r="G103" s="68"/>
    </row>
    <row r="104" spans="1:28" s="70" customFormat="1" hidden="1" outlineLevel="2" x14ac:dyDescent="0.25">
      <c r="A104" s="111" t="s">
        <v>278</v>
      </c>
      <c r="B104" s="68">
        <v>1</v>
      </c>
      <c r="C104" s="80">
        <v>3</v>
      </c>
      <c r="D104" s="17">
        <v>5</v>
      </c>
      <c r="E104" s="17">
        <v>81</v>
      </c>
      <c r="F104" s="68">
        <v>3</v>
      </c>
      <c r="G104" s="68"/>
    </row>
    <row r="105" spans="1:28" s="70" customFormat="1" hidden="1" outlineLevel="2" x14ac:dyDescent="0.25">
      <c r="A105" s="203" t="s">
        <v>279</v>
      </c>
      <c r="B105" s="72">
        <f>SUM(B102:B104)</f>
        <v>127</v>
      </c>
      <c r="C105" s="72">
        <f t="shared" ref="C105:D105" si="12">SUM(C102:C104)</f>
        <v>132</v>
      </c>
      <c r="D105" s="72">
        <f t="shared" si="12"/>
        <v>132</v>
      </c>
      <c r="E105" s="72">
        <f>SUM(E102:E104)</f>
        <v>125</v>
      </c>
      <c r="F105" s="72">
        <v>138</v>
      </c>
      <c r="G105" s="68"/>
    </row>
    <row r="106" spans="1:28" s="70" customFormat="1" hidden="1" outlineLevel="2" x14ac:dyDescent="0.25">
      <c r="A106" s="111" t="s">
        <v>280</v>
      </c>
      <c r="B106" s="68">
        <v>201</v>
      </c>
      <c r="C106" s="80">
        <v>258</v>
      </c>
      <c r="D106" s="17">
        <v>301</v>
      </c>
      <c r="E106" s="17">
        <v>342</v>
      </c>
      <c r="F106" s="68">
        <v>53</v>
      </c>
      <c r="G106" s="68"/>
    </row>
    <row r="107" spans="1:28" s="70" customFormat="1" hidden="1" outlineLevel="2" x14ac:dyDescent="0.25">
      <c r="A107" s="111" t="s">
        <v>281</v>
      </c>
      <c r="B107" s="68">
        <v>112</v>
      </c>
      <c r="C107" s="80">
        <v>360</v>
      </c>
      <c r="D107" s="17">
        <v>310</v>
      </c>
      <c r="E107" s="17">
        <v>21</v>
      </c>
      <c r="F107" s="68">
        <v>91</v>
      </c>
      <c r="G107" s="68"/>
    </row>
    <row r="108" spans="1:28" s="70" customFormat="1" hidden="1" outlineLevel="2" x14ac:dyDescent="0.25">
      <c r="A108" s="111" t="s">
        <v>282</v>
      </c>
      <c r="B108" s="68">
        <v>5</v>
      </c>
      <c r="C108" s="80">
        <v>54</v>
      </c>
      <c r="D108" s="17">
        <v>18</v>
      </c>
      <c r="E108" s="17">
        <v>547</v>
      </c>
      <c r="F108" s="68">
        <v>13</v>
      </c>
      <c r="G108" s="68"/>
    </row>
    <row r="109" spans="1:28" s="70" customFormat="1" hidden="1" outlineLevel="2" x14ac:dyDescent="0.25">
      <c r="A109" s="203" t="s">
        <v>283</v>
      </c>
      <c r="B109" s="72">
        <f>SUM(B106:B108)</f>
        <v>318</v>
      </c>
      <c r="C109" s="72">
        <f t="shared" ref="C109:E109" si="13">SUM(C106:C108)</f>
        <v>672</v>
      </c>
      <c r="D109" s="72">
        <f t="shared" si="13"/>
        <v>629</v>
      </c>
      <c r="E109" s="72">
        <f t="shared" si="13"/>
        <v>910</v>
      </c>
      <c r="F109" s="72">
        <v>157</v>
      </c>
      <c r="G109" s="68"/>
    </row>
    <row r="110" spans="1:28" s="70" customFormat="1" hidden="1" outlineLevel="2" x14ac:dyDescent="0.25">
      <c r="A110" s="308" t="s">
        <v>284</v>
      </c>
      <c r="B110" s="68">
        <f>SUM(B102,B106)</f>
        <v>282</v>
      </c>
      <c r="C110" s="68">
        <f t="shared" ref="C110:E110" si="14">SUM(C102,C106)</f>
        <v>322</v>
      </c>
      <c r="D110" s="68">
        <f t="shared" si="14"/>
        <v>366</v>
      </c>
      <c r="E110" s="68">
        <f t="shared" si="14"/>
        <v>383</v>
      </c>
      <c r="F110" s="68">
        <v>127</v>
      </c>
      <c r="G110" s="68"/>
    </row>
    <row r="111" spans="1:28" s="70" customFormat="1" hidden="1" outlineLevel="2" x14ac:dyDescent="0.25">
      <c r="A111" s="308" t="s">
        <v>285</v>
      </c>
      <c r="B111" s="68">
        <f t="shared" ref="B111:E112" si="15">SUM(B103,B107)</f>
        <v>157</v>
      </c>
      <c r="C111" s="68">
        <f t="shared" si="15"/>
        <v>425</v>
      </c>
      <c r="D111" s="68">
        <f t="shared" si="15"/>
        <v>372</v>
      </c>
      <c r="E111" s="68">
        <f t="shared" si="15"/>
        <v>24</v>
      </c>
      <c r="F111" s="68">
        <v>152</v>
      </c>
      <c r="G111" s="68"/>
    </row>
    <row r="112" spans="1:28" s="70" customFormat="1" hidden="1" outlineLevel="2" x14ac:dyDescent="0.25">
      <c r="A112" s="308" t="s">
        <v>287</v>
      </c>
      <c r="B112" s="68">
        <f t="shared" si="15"/>
        <v>6</v>
      </c>
      <c r="C112" s="68">
        <f t="shared" si="15"/>
        <v>57</v>
      </c>
      <c r="D112" s="68">
        <f t="shared" si="15"/>
        <v>23</v>
      </c>
      <c r="E112" s="68">
        <f t="shared" si="15"/>
        <v>628</v>
      </c>
      <c r="F112" s="68">
        <v>16</v>
      </c>
      <c r="G112" s="68"/>
    </row>
    <row r="113" spans="1:7" s="70" customFormat="1" hidden="1" outlineLevel="1" x14ac:dyDescent="0.25">
      <c r="A113" s="110" t="s">
        <v>262</v>
      </c>
      <c r="B113" s="83">
        <f>SUM(B117,B121)</f>
        <v>46</v>
      </c>
      <c r="C113" s="83">
        <f>SUM(C117,C121)</f>
        <v>118</v>
      </c>
      <c r="D113" s="83">
        <f>SUM(D117,D121)</f>
        <v>31</v>
      </c>
      <c r="E113" s="83">
        <f>SUM(E117,E121)</f>
        <v>63</v>
      </c>
      <c r="F113" s="83">
        <v>17</v>
      </c>
      <c r="G113" s="68"/>
    </row>
    <row r="114" spans="1:7" s="70" customFormat="1" hidden="1" outlineLevel="2" x14ac:dyDescent="0.25">
      <c r="A114" s="111" t="s">
        <v>276</v>
      </c>
      <c r="B114" s="80">
        <v>3</v>
      </c>
      <c r="C114" s="80">
        <v>1</v>
      </c>
      <c r="D114" s="80">
        <v>2</v>
      </c>
      <c r="E114" s="80">
        <v>1</v>
      </c>
      <c r="F114" s="80">
        <v>0</v>
      </c>
      <c r="G114" s="68"/>
    </row>
    <row r="115" spans="1:7" s="70" customFormat="1" hidden="1" outlineLevel="2" x14ac:dyDescent="0.25">
      <c r="A115" s="111" t="s">
        <v>277</v>
      </c>
      <c r="B115" s="80">
        <v>1</v>
      </c>
      <c r="C115" s="80">
        <v>0</v>
      </c>
      <c r="D115" s="80">
        <v>0</v>
      </c>
      <c r="E115" s="80">
        <v>1</v>
      </c>
      <c r="F115" s="80">
        <v>1</v>
      </c>
      <c r="G115" s="68"/>
    </row>
    <row r="116" spans="1:7" s="70" customFormat="1" hidden="1" outlineLevel="2" x14ac:dyDescent="0.25">
      <c r="A116" s="111" t="s">
        <v>278</v>
      </c>
      <c r="B116" s="80">
        <v>0</v>
      </c>
      <c r="C116" s="80">
        <v>0</v>
      </c>
      <c r="D116" s="80">
        <v>0</v>
      </c>
      <c r="E116" s="80">
        <v>0</v>
      </c>
      <c r="F116" s="80">
        <v>0</v>
      </c>
      <c r="G116" s="68"/>
    </row>
    <row r="117" spans="1:7" s="70" customFormat="1" hidden="1" outlineLevel="2" x14ac:dyDescent="0.25">
      <c r="A117" s="203" t="s">
        <v>279</v>
      </c>
      <c r="B117" s="72">
        <f>SUM(B114:B116)</f>
        <v>4</v>
      </c>
      <c r="C117" s="72">
        <f t="shared" ref="C117:E117" si="16">SUM(C114:C116)</f>
        <v>1</v>
      </c>
      <c r="D117" s="72">
        <f t="shared" si="16"/>
        <v>2</v>
      </c>
      <c r="E117" s="72">
        <f t="shared" si="16"/>
        <v>2</v>
      </c>
      <c r="F117" s="72">
        <v>1</v>
      </c>
      <c r="G117" s="68"/>
    </row>
    <row r="118" spans="1:7" s="70" customFormat="1" hidden="1" outlineLevel="2" x14ac:dyDescent="0.25">
      <c r="A118" s="111" t="s">
        <v>280</v>
      </c>
      <c r="B118" s="80">
        <v>30</v>
      </c>
      <c r="C118" s="80">
        <v>48</v>
      </c>
      <c r="D118" s="17">
        <v>15</v>
      </c>
      <c r="E118" s="17">
        <v>36</v>
      </c>
      <c r="F118" s="80">
        <v>7</v>
      </c>
      <c r="G118" s="68"/>
    </row>
    <row r="119" spans="1:7" s="70" customFormat="1" hidden="1" outlineLevel="2" x14ac:dyDescent="0.25">
      <c r="A119" s="111" t="s">
        <v>281</v>
      </c>
      <c r="B119" s="80">
        <v>12</v>
      </c>
      <c r="C119" s="80">
        <v>63</v>
      </c>
      <c r="D119" s="17">
        <v>14</v>
      </c>
      <c r="E119" s="17">
        <v>25</v>
      </c>
      <c r="F119" s="80">
        <v>9</v>
      </c>
      <c r="G119" s="68"/>
    </row>
    <row r="120" spans="1:7" s="70" customFormat="1" hidden="1" outlineLevel="2" x14ac:dyDescent="0.25">
      <c r="A120" s="111" t="s">
        <v>282</v>
      </c>
      <c r="B120" s="80">
        <v>0</v>
      </c>
      <c r="C120" s="80">
        <v>6</v>
      </c>
      <c r="D120" s="80">
        <v>0</v>
      </c>
      <c r="E120" s="80">
        <v>0</v>
      </c>
      <c r="F120" s="80">
        <v>0</v>
      </c>
      <c r="G120" s="68"/>
    </row>
    <row r="121" spans="1:7" s="70" customFormat="1" hidden="1" outlineLevel="2" x14ac:dyDescent="0.25">
      <c r="A121" s="203" t="s">
        <v>283</v>
      </c>
      <c r="B121" s="72">
        <f>SUM(B118:B120)</f>
        <v>42</v>
      </c>
      <c r="C121" s="72">
        <f>SUM(C118:C120)</f>
        <v>117</v>
      </c>
      <c r="D121" s="72">
        <f>SUM(D118:D120)</f>
        <v>29</v>
      </c>
      <c r="E121" s="72">
        <f>SUM(E118:E120)</f>
        <v>61</v>
      </c>
      <c r="F121" s="72">
        <v>16</v>
      </c>
      <c r="G121" s="68"/>
    </row>
    <row r="122" spans="1:7" s="70" customFormat="1" hidden="1" outlineLevel="2" x14ac:dyDescent="0.25">
      <c r="A122" s="308" t="s">
        <v>284</v>
      </c>
      <c r="B122" s="68">
        <f>SUM(B114,B118)</f>
        <v>33</v>
      </c>
      <c r="C122" s="68">
        <f t="shared" ref="C122:E122" si="17">SUM(C114,C118)</f>
        <v>49</v>
      </c>
      <c r="D122" s="68">
        <f t="shared" si="17"/>
        <v>17</v>
      </c>
      <c r="E122" s="68">
        <f t="shared" si="17"/>
        <v>37</v>
      </c>
      <c r="F122" s="68">
        <v>7</v>
      </c>
      <c r="G122" s="68"/>
    </row>
    <row r="123" spans="1:7" s="70" customFormat="1" hidden="1" outlineLevel="2" x14ac:dyDescent="0.25">
      <c r="A123" s="308" t="s">
        <v>285</v>
      </c>
      <c r="B123" s="68">
        <f t="shared" ref="B123:E124" si="18">SUM(B115,B119)</f>
        <v>13</v>
      </c>
      <c r="C123" s="68">
        <f t="shared" si="18"/>
        <v>63</v>
      </c>
      <c r="D123" s="68">
        <f t="shared" si="18"/>
        <v>14</v>
      </c>
      <c r="E123" s="68">
        <f t="shared" si="18"/>
        <v>26</v>
      </c>
      <c r="F123" s="68">
        <v>10</v>
      </c>
      <c r="G123" s="68"/>
    </row>
    <row r="124" spans="1:7" s="70" customFormat="1" hidden="1" outlineLevel="2" x14ac:dyDescent="0.25">
      <c r="A124" s="308" t="s">
        <v>287</v>
      </c>
      <c r="B124" s="68">
        <f t="shared" si="18"/>
        <v>0</v>
      </c>
      <c r="C124" s="68">
        <f t="shared" si="18"/>
        <v>6</v>
      </c>
      <c r="D124" s="68">
        <f t="shared" si="18"/>
        <v>0</v>
      </c>
      <c r="E124" s="68">
        <f t="shared" si="18"/>
        <v>0</v>
      </c>
      <c r="F124" s="68">
        <v>0</v>
      </c>
      <c r="G124" s="68"/>
    </row>
    <row r="125" spans="1:7" s="70" customFormat="1" hidden="1" outlineLevel="1" x14ac:dyDescent="0.25">
      <c r="A125" s="110" t="s">
        <v>107</v>
      </c>
      <c r="B125" s="83">
        <f>SUM(B129,B133)</f>
        <v>0</v>
      </c>
      <c r="C125" s="83">
        <f>SUM(C129,C133)</f>
        <v>1</v>
      </c>
      <c r="D125" s="83">
        <f>SUM(D129,D133)</f>
        <v>2</v>
      </c>
      <c r="E125" s="83">
        <f>SUM(E129,E133)</f>
        <v>2</v>
      </c>
      <c r="F125" s="83">
        <v>0</v>
      </c>
      <c r="G125" s="68"/>
    </row>
    <row r="126" spans="1:7" s="70" customFormat="1" hidden="1" outlineLevel="2" x14ac:dyDescent="0.25">
      <c r="A126" s="111" t="s">
        <v>276</v>
      </c>
      <c r="B126" s="80">
        <v>0</v>
      </c>
      <c r="C126" s="80">
        <v>0</v>
      </c>
      <c r="D126" s="80">
        <v>0</v>
      </c>
      <c r="E126" s="80">
        <v>0</v>
      </c>
      <c r="F126" s="80">
        <v>0</v>
      </c>
      <c r="G126" s="68"/>
    </row>
    <row r="127" spans="1:7" s="70" customFormat="1" hidden="1" outlineLevel="2" x14ac:dyDescent="0.25">
      <c r="A127" s="111" t="s">
        <v>277</v>
      </c>
      <c r="B127" s="80">
        <v>0</v>
      </c>
      <c r="C127" s="80">
        <v>0</v>
      </c>
      <c r="D127" s="80">
        <v>1</v>
      </c>
      <c r="E127" s="80">
        <v>0</v>
      </c>
      <c r="F127" s="80">
        <v>0</v>
      </c>
      <c r="G127" s="68"/>
    </row>
    <row r="128" spans="1:7" s="70" customFormat="1" hidden="1" outlineLevel="2" x14ac:dyDescent="0.25">
      <c r="A128" s="111" t="s">
        <v>278</v>
      </c>
      <c r="B128" s="80">
        <v>0</v>
      </c>
      <c r="C128" s="80">
        <v>0</v>
      </c>
      <c r="D128" s="80">
        <v>0</v>
      </c>
      <c r="E128" s="80">
        <v>0</v>
      </c>
      <c r="F128" s="80">
        <v>0</v>
      </c>
      <c r="G128" s="68"/>
    </row>
    <row r="129" spans="1:27" s="70" customFormat="1" hidden="1" outlineLevel="2" x14ac:dyDescent="0.25">
      <c r="A129" s="203" t="s">
        <v>279</v>
      </c>
      <c r="B129" s="72">
        <f>SUM(B126:B128)</f>
        <v>0</v>
      </c>
      <c r="C129" s="72">
        <f t="shared" ref="C129:E129" si="19">SUM(C126:C128)</f>
        <v>0</v>
      </c>
      <c r="D129" s="72">
        <f t="shared" si="19"/>
        <v>1</v>
      </c>
      <c r="E129" s="72">
        <f t="shared" si="19"/>
        <v>0</v>
      </c>
      <c r="F129" s="72">
        <v>0</v>
      </c>
      <c r="G129" s="68"/>
    </row>
    <row r="130" spans="1:27" s="70" customFormat="1" hidden="1" outlineLevel="2" x14ac:dyDescent="0.25">
      <c r="A130" s="111" t="s">
        <v>280</v>
      </c>
      <c r="B130" s="80">
        <v>0</v>
      </c>
      <c r="C130" s="80">
        <v>0</v>
      </c>
      <c r="D130" s="80">
        <v>0</v>
      </c>
      <c r="E130" s="80">
        <v>2</v>
      </c>
      <c r="F130" s="80">
        <v>0</v>
      </c>
      <c r="G130" s="68"/>
    </row>
    <row r="131" spans="1:27" s="70" customFormat="1" hidden="1" outlineLevel="2" x14ac:dyDescent="0.25">
      <c r="A131" s="111" t="s">
        <v>281</v>
      </c>
      <c r="B131" s="80">
        <v>0</v>
      </c>
      <c r="C131" s="80">
        <v>1</v>
      </c>
      <c r="D131" s="80">
        <v>1</v>
      </c>
      <c r="E131" s="80">
        <v>0</v>
      </c>
      <c r="F131" s="80">
        <v>0</v>
      </c>
      <c r="G131" s="68"/>
    </row>
    <row r="132" spans="1:27" s="70" customFormat="1" hidden="1" outlineLevel="2" x14ac:dyDescent="0.25">
      <c r="A132" s="111" t="s">
        <v>282</v>
      </c>
      <c r="B132" s="80">
        <v>0</v>
      </c>
      <c r="C132" s="80">
        <v>0</v>
      </c>
      <c r="D132" s="80">
        <v>0</v>
      </c>
      <c r="E132" s="80">
        <v>0</v>
      </c>
      <c r="F132" s="80">
        <v>0</v>
      </c>
      <c r="G132" s="68"/>
    </row>
    <row r="133" spans="1:27" s="70" customFormat="1" hidden="1" outlineLevel="2" x14ac:dyDescent="0.25">
      <c r="A133" s="203" t="s">
        <v>283</v>
      </c>
      <c r="B133" s="72">
        <f>SUM(B130:B132)</f>
        <v>0</v>
      </c>
      <c r="C133" s="72">
        <f t="shared" ref="C133:D133" si="20">SUM(C130:C132)</f>
        <v>1</v>
      </c>
      <c r="D133" s="72">
        <f t="shared" si="20"/>
        <v>1</v>
      </c>
      <c r="E133" s="72">
        <f>SUM(E130:E132)</f>
        <v>2</v>
      </c>
      <c r="F133" s="72">
        <v>0</v>
      </c>
      <c r="G133" s="68"/>
    </row>
    <row r="134" spans="1:27" s="70" customFormat="1" hidden="1" outlineLevel="2" x14ac:dyDescent="0.25">
      <c r="A134" s="308" t="s">
        <v>284</v>
      </c>
      <c r="B134" s="68">
        <f>SUM(B126,B130)</f>
        <v>0</v>
      </c>
      <c r="C134" s="68">
        <f t="shared" ref="C134:E134" si="21">SUM(C126,C130)</f>
        <v>0</v>
      </c>
      <c r="D134" s="68">
        <f t="shared" si="21"/>
        <v>0</v>
      </c>
      <c r="E134" s="68">
        <f t="shared" si="21"/>
        <v>2</v>
      </c>
      <c r="F134" s="68">
        <v>0</v>
      </c>
      <c r="G134" s="68"/>
    </row>
    <row r="135" spans="1:27" s="70" customFormat="1" hidden="1" outlineLevel="2" x14ac:dyDescent="0.25">
      <c r="A135" s="308" t="s">
        <v>285</v>
      </c>
      <c r="B135" s="68">
        <f t="shared" ref="B135:E136" si="22">SUM(B127,B131)</f>
        <v>0</v>
      </c>
      <c r="C135" s="68">
        <f t="shared" si="22"/>
        <v>1</v>
      </c>
      <c r="D135" s="68">
        <f t="shared" si="22"/>
        <v>2</v>
      </c>
      <c r="E135" s="68">
        <f t="shared" si="22"/>
        <v>0</v>
      </c>
      <c r="F135" s="68">
        <v>0</v>
      </c>
      <c r="G135" s="68"/>
    </row>
    <row r="136" spans="1:27" s="70" customFormat="1" hidden="1" outlineLevel="2" x14ac:dyDescent="0.25">
      <c r="A136" s="308" t="s">
        <v>287</v>
      </c>
      <c r="B136" s="68">
        <f t="shared" si="22"/>
        <v>0</v>
      </c>
      <c r="C136" s="68">
        <f t="shared" si="22"/>
        <v>0</v>
      </c>
      <c r="D136" s="68">
        <f t="shared" si="22"/>
        <v>0</v>
      </c>
      <c r="E136" s="68">
        <f t="shared" si="22"/>
        <v>0</v>
      </c>
      <c r="F136" s="68">
        <v>0</v>
      </c>
      <c r="G136" s="68"/>
    </row>
    <row r="137" spans="1:27" s="70" customFormat="1" hidden="1" outlineLevel="1" collapsed="1" x14ac:dyDescent="0.25">
      <c r="A137" s="110" t="s">
        <v>92</v>
      </c>
      <c r="B137" s="83">
        <f>SUM(B138:B140)</f>
        <v>491</v>
      </c>
      <c r="C137" s="83">
        <f t="shared" ref="C137" si="23">SUM(C138:C140)</f>
        <v>923</v>
      </c>
      <c r="D137" s="83">
        <f>SUM(D138:D140)</f>
        <v>794</v>
      </c>
      <c r="E137" s="83">
        <f>SUM(E138:E140)</f>
        <v>1100</v>
      </c>
      <c r="F137" s="83">
        <v>312</v>
      </c>
      <c r="G137" s="68"/>
    </row>
    <row r="138" spans="1:27" s="70" customFormat="1" hidden="1" outlineLevel="1" x14ac:dyDescent="0.25">
      <c r="A138" s="308" t="s">
        <v>284</v>
      </c>
      <c r="B138" s="68">
        <f>SUM(B134,B122,B110)</f>
        <v>315</v>
      </c>
      <c r="C138" s="68">
        <f t="shared" ref="C138:E138" si="24">SUM(C134,C122,C110)</f>
        <v>371</v>
      </c>
      <c r="D138" s="68">
        <f t="shared" si="24"/>
        <v>383</v>
      </c>
      <c r="E138" s="68">
        <f t="shared" si="24"/>
        <v>422</v>
      </c>
      <c r="F138" s="68">
        <v>134</v>
      </c>
      <c r="G138" s="68"/>
    </row>
    <row r="139" spans="1:27" s="70" customFormat="1" hidden="1" outlineLevel="1" x14ac:dyDescent="0.25">
      <c r="A139" s="308" t="s">
        <v>285</v>
      </c>
      <c r="B139" s="68">
        <f t="shared" ref="B139:E140" si="25">SUM(B135,B123,B111)</f>
        <v>170</v>
      </c>
      <c r="C139" s="68">
        <f t="shared" si="25"/>
        <v>489</v>
      </c>
      <c r="D139" s="68">
        <f t="shared" si="25"/>
        <v>388</v>
      </c>
      <c r="E139" s="68">
        <f t="shared" si="25"/>
        <v>50</v>
      </c>
      <c r="F139" s="68">
        <v>162</v>
      </c>
      <c r="G139" s="68"/>
    </row>
    <row r="140" spans="1:27" s="70" customFormat="1" hidden="1" outlineLevel="1" x14ac:dyDescent="0.25">
      <c r="A140" s="308" t="s">
        <v>287</v>
      </c>
      <c r="B140" s="68">
        <f t="shared" si="25"/>
        <v>6</v>
      </c>
      <c r="C140" s="68">
        <f t="shared" si="25"/>
        <v>63</v>
      </c>
      <c r="D140" s="68">
        <f t="shared" si="25"/>
        <v>23</v>
      </c>
      <c r="E140" s="68">
        <f t="shared" si="25"/>
        <v>628</v>
      </c>
      <c r="F140" s="68">
        <v>16</v>
      </c>
      <c r="G140" s="68"/>
    </row>
    <row r="141" spans="1:27" s="68" customFormat="1" x14ac:dyDescent="0.25">
      <c r="A141" s="76"/>
      <c r="J141" s="70"/>
      <c r="K141" s="70"/>
      <c r="L141" s="70"/>
      <c r="M141" s="70"/>
      <c r="N141" s="70"/>
      <c r="O141" s="70"/>
      <c r="P141" s="70"/>
      <c r="Q141" s="70"/>
      <c r="R141" s="70"/>
      <c r="S141" s="70"/>
      <c r="T141" s="70"/>
      <c r="U141" s="70"/>
      <c r="V141" s="70"/>
      <c r="W141" s="70"/>
      <c r="X141" s="70"/>
      <c r="Y141" s="70"/>
      <c r="Z141" s="70"/>
      <c r="AA141" s="70"/>
    </row>
    <row r="142" spans="1:27" s="70" customFormat="1" collapsed="1" x14ac:dyDescent="0.25">
      <c r="A142" s="323" t="s">
        <v>289</v>
      </c>
      <c r="B142" s="323"/>
      <c r="C142" s="323"/>
      <c r="D142" s="323"/>
      <c r="E142" s="15"/>
      <c r="F142" s="15"/>
    </row>
    <row r="143" spans="1:27" s="70" customFormat="1" hidden="1" outlineLevel="1" x14ac:dyDescent="0.25">
      <c r="A143" s="77" t="s">
        <v>261</v>
      </c>
      <c r="B143" s="88">
        <v>0.14000000000000001</v>
      </c>
      <c r="C143" s="88">
        <v>7.0000000000000007E-2</v>
      </c>
      <c r="D143" s="88">
        <v>0.09</v>
      </c>
      <c r="E143" s="88">
        <v>0.11402251791197543</v>
      </c>
      <c r="F143" s="88">
        <v>0.1389627659574468</v>
      </c>
    </row>
    <row r="144" spans="1:27" s="70" customFormat="1" hidden="1" outlineLevel="2" x14ac:dyDescent="0.25">
      <c r="A144" s="79" t="s">
        <v>276</v>
      </c>
      <c r="B144" s="84">
        <v>0.13</v>
      </c>
      <c r="C144" s="84">
        <v>0.1</v>
      </c>
      <c r="D144" s="84">
        <v>0.19</v>
      </c>
      <c r="E144" s="84">
        <v>8.6065573770491802E-2</v>
      </c>
      <c r="F144" s="84">
        <v>0.14000000000000001</v>
      </c>
    </row>
    <row r="145" spans="1:9" s="70" customFormat="1" hidden="1" outlineLevel="2" x14ac:dyDescent="0.25">
      <c r="A145" s="79" t="s">
        <v>277</v>
      </c>
      <c r="B145" s="84">
        <v>0.15</v>
      </c>
      <c r="C145" s="84">
        <v>0.09</v>
      </c>
      <c r="D145" s="84">
        <v>0.11</v>
      </c>
      <c r="E145" s="84">
        <v>0.1251908396946565</v>
      </c>
      <c r="F145" s="84">
        <v>0.13960546282245828</v>
      </c>
    </row>
    <row r="146" spans="1:9" s="70" customFormat="1" hidden="1" outlineLevel="2" x14ac:dyDescent="0.25">
      <c r="A146" s="79" t="s">
        <v>278</v>
      </c>
      <c r="B146" s="84">
        <v>0.49</v>
      </c>
      <c r="C146" s="84">
        <v>0.08</v>
      </c>
      <c r="D146" s="84">
        <v>0.12</v>
      </c>
      <c r="E146" s="84">
        <v>0.52054794520547942</v>
      </c>
      <c r="F146" s="84">
        <v>0.12820512820512819</v>
      </c>
      <c r="G146" s="84"/>
    </row>
    <row r="147" spans="1:9" s="70" customFormat="1" hidden="1" outlineLevel="2" x14ac:dyDescent="0.25">
      <c r="A147" s="86" t="s">
        <v>279</v>
      </c>
      <c r="B147" s="87">
        <v>0.17</v>
      </c>
      <c r="C147" s="87">
        <v>0.09</v>
      </c>
      <c r="D147" s="87">
        <v>0.14000000000000001</v>
      </c>
      <c r="E147" s="87">
        <v>0.14506172839506173</v>
      </c>
      <c r="F147" s="87">
        <v>0.14270724029380902</v>
      </c>
    </row>
    <row r="148" spans="1:9" s="70" customFormat="1" hidden="1" outlineLevel="2" x14ac:dyDescent="0.25">
      <c r="A148" s="79" t="s">
        <v>280</v>
      </c>
      <c r="B148" s="84">
        <v>0.09</v>
      </c>
      <c r="C148" s="84">
        <v>0.08</v>
      </c>
      <c r="D148" s="84">
        <v>0.1</v>
      </c>
      <c r="E148" s="84">
        <v>9.8342541436464093E-2</v>
      </c>
      <c r="F148" s="84">
        <v>0.22</v>
      </c>
    </row>
    <row r="149" spans="1:9" s="70" customFormat="1" hidden="1" outlineLevel="2" x14ac:dyDescent="0.25">
      <c r="A149" s="79" t="s">
        <v>281</v>
      </c>
      <c r="B149" s="84">
        <v>0.11</v>
      </c>
      <c r="C149" s="84">
        <v>0.05</v>
      </c>
      <c r="D149" s="84">
        <v>0.11</v>
      </c>
      <c r="E149" s="84">
        <v>8.4945013272658326E-2</v>
      </c>
      <c r="F149" s="84">
        <v>0.11893396976929196</v>
      </c>
      <c r="I149" s="84"/>
    </row>
    <row r="150" spans="1:9" s="70" customFormat="1" hidden="1" outlineLevel="2" x14ac:dyDescent="0.25">
      <c r="A150" s="79" t="s">
        <v>282</v>
      </c>
      <c r="B150" s="84">
        <v>0.37</v>
      </c>
      <c r="C150" s="84">
        <v>0.08</v>
      </c>
      <c r="D150" s="84">
        <v>7.0000000000000007E-2</v>
      </c>
      <c r="E150" s="84">
        <v>0.27762803234501349</v>
      </c>
      <c r="F150" s="84">
        <v>0.10301507537688442</v>
      </c>
    </row>
    <row r="151" spans="1:9" s="70" customFormat="1" hidden="1" outlineLevel="2" x14ac:dyDescent="0.25">
      <c r="A151" s="86" t="s">
        <v>283</v>
      </c>
      <c r="B151" s="87">
        <v>0.13</v>
      </c>
      <c r="C151" s="87">
        <v>0.06</v>
      </c>
      <c r="D151" s="87">
        <v>0.08</v>
      </c>
      <c r="E151" s="87">
        <v>0.10631229235880399</v>
      </c>
      <c r="F151" s="87">
        <v>0.13796010115200899</v>
      </c>
    </row>
    <row r="152" spans="1:9" s="70" customFormat="1" hidden="1" outlineLevel="2" x14ac:dyDescent="0.25">
      <c r="A152" s="307" t="s">
        <v>284</v>
      </c>
      <c r="B152" s="84">
        <v>0.1</v>
      </c>
      <c r="C152" s="84">
        <v>0.08</v>
      </c>
      <c r="D152" s="84">
        <v>0.12</v>
      </c>
      <c r="E152" s="84">
        <v>9.5735422106179288E-2</v>
      </c>
      <c r="F152" s="84">
        <v>0.2</v>
      </c>
    </row>
    <row r="153" spans="1:9" s="70" customFormat="1" hidden="1" outlineLevel="2" x14ac:dyDescent="0.25">
      <c r="A153" s="307" t="s">
        <v>285</v>
      </c>
      <c r="B153" s="84">
        <v>0.12</v>
      </c>
      <c r="C153" s="84">
        <v>0.06</v>
      </c>
      <c r="D153" s="84">
        <v>0.11</v>
      </c>
      <c r="E153" s="84">
        <v>9.2952612393681647E-2</v>
      </c>
      <c r="F153" s="84">
        <v>0.12</v>
      </c>
    </row>
    <row r="154" spans="1:9" s="70" customFormat="1" hidden="1" outlineLevel="2" x14ac:dyDescent="0.25">
      <c r="A154" s="307" t="s">
        <v>287</v>
      </c>
      <c r="B154" s="84">
        <v>0.39</v>
      </c>
      <c r="C154" s="84">
        <v>0.08</v>
      </c>
      <c r="D154" s="84">
        <v>0.08</v>
      </c>
      <c r="E154" s="84">
        <v>0.31756756756756754</v>
      </c>
      <c r="F154" s="84">
        <v>0.11</v>
      </c>
    </row>
    <row r="155" spans="1:9" s="70" customFormat="1" hidden="1" outlineLevel="1" x14ac:dyDescent="0.25">
      <c r="A155" s="77" t="s">
        <v>262</v>
      </c>
      <c r="B155" s="88">
        <v>0.09</v>
      </c>
      <c r="C155" s="88">
        <v>0.05</v>
      </c>
      <c r="D155" s="88">
        <v>0.03</v>
      </c>
      <c r="E155" s="88">
        <v>0.10747663551401869</v>
      </c>
      <c r="F155" s="88">
        <v>4.40251572327044E-2</v>
      </c>
    </row>
    <row r="156" spans="1:9" s="70" customFormat="1" hidden="1" outlineLevel="2" x14ac:dyDescent="0.25">
      <c r="A156" s="79" t="s">
        <v>276</v>
      </c>
      <c r="B156" s="84">
        <v>0.14000000000000001</v>
      </c>
      <c r="C156" s="84">
        <v>0.5</v>
      </c>
      <c r="D156" s="84">
        <v>0.05</v>
      </c>
      <c r="E156" s="84">
        <v>2.3333333333333335</v>
      </c>
      <c r="F156" s="84">
        <v>0</v>
      </c>
    </row>
    <row r="157" spans="1:9" s="70" customFormat="1" hidden="1" outlineLevel="2" x14ac:dyDescent="0.25">
      <c r="A157" s="79" t="s">
        <v>277</v>
      </c>
      <c r="B157" s="84">
        <v>0.03</v>
      </c>
      <c r="C157" s="84">
        <v>0</v>
      </c>
      <c r="D157" s="84">
        <v>0</v>
      </c>
      <c r="E157" s="84">
        <v>0.28125</v>
      </c>
      <c r="F157" s="84">
        <v>0.13793103448275862</v>
      </c>
    </row>
    <row r="158" spans="1:9" s="70" customFormat="1" hidden="1" outlineLevel="2" x14ac:dyDescent="0.25">
      <c r="A158" s="79" t="s">
        <v>278</v>
      </c>
      <c r="B158" s="84">
        <v>1</v>
      </c>
      <c r="C158" s="84">
        <v>0</v>
      </c>
      <c r="D158" s="84">
        <v>0.03</v>
      </c>
      <c r="E158" s="84">
        <v>0</v>
      </c>
      <c r="F158" s="84">
        <v>0</v>
      </c>
    </row>
    <row r="159" spans="1:9" s="70" customFormat="1" hidden="1" outlineLevel="2" x14ac:dyDescent="0.25">
      <c r="A159" s="86" t="s">
        <v>279</v>
      </c>
      <c r="B159" s="87">
        <v>0.1</v>
      </c>
      <c r="C159" s="87">
        <v>0.14000000000000001</v>
      </c>
      <c r="D159" s="87">
        <v>0.03</v>
      </c>
      <c r="E159" s="87">
        <v>0.43243243243243246</v>
      </c>
      <c r="F159" s="87">
        <v>0.11764705882352941</v>
      </c>
    </row>
    <row r="160" spans="1:9" s="70" customFormat="1" hidden="1" outlineLevel="2" x14ac:dyDescent="0.25">
      <c r="A160" s="79" t="s">
        <v>280</v>
      </c>
      <c r="B160" s="84">
        <v>0.03</v>
      </c>
      <c r="C160" s="84">
        <v>0.05</v>
      </c>
      <c r="D160" s="84">
        <v>0.02</v>
      </c>
      <c r="E160" s="84">
        <v>5.46875E-2</v>
      </c>
      <c r="F160" s="84">
        <v>5.8823529411764705E-2</v>
      </c>
    </row>
    <row r="161" spans="1:6" s="70" customFormat="1" hidden="1" outlineLevel="2" x14ac:dyDescent="0.25">
      <c r="A161" s="79" t="s">
        <v>282</v>
      </c>
      <c r="B161" s="84">
        <v>0.05</v>
      </c>
      <c r="C161" s="84">
        <v>0.03</v>
      </c>
      <c r="D161" s="84">
        <v>0.06</v>
      </c>
      <c r="E161" s="84">
        <v>4.3701799485861184E-2</v>
      </c>
      <c r="F161" s="84">
        <v>2.9629629629629631E-2</v>
      </c>
    </row>
    <row r="162" spans="1:6" s="70" customFormat="1" hidden="1" outlineLevel="2" x14ac:dyDescent="0.25">
      <c r="A162" s="79" t="s">
        <v>281</v>
      </c>
      <c r="B162" s="84">
        <v>0.25</v>
      </c>
      <c r="C162" s="84">
        <v>7.0000000000000007E-2</v>
      </c>
      <c r="D162" s="84">
        <v>0.02</v>
      </c>
      <c r="E162" s="84">
        <v>0.32954545454545453</v>
      </c>
      <c r="F162" s="84">
        <v>6.3157894736842107E-2</v>
      </c>
    </row>
    <row r="163" spans="1:6" s="70" customFormat="1" hidden="1" outlineLevel="2" x14ac:dyDescent="0.25">
      <c r="A163" s="86" t="s">
        <v>283</v>
      </c>
      <c r="B163" s="87">
        <v>0.08</v>
      </c>
      <c r="C163" s="87">
        <v>0.04</v>
      </c>
      <c r="D163" s="87">
        <v>0.03</v>
      </c>
      <c r="E163" s="87">
        <v>8.7603305785123972E-2</v>
      </c>
      <c r="F163" s="87">
        <v>3.9867109634551492E-2</v>
      </c>
    </row>
    <row r="164" spans="1:6" s="70" customFormat="1" hidden="1" outlineLevel="2" x14ac:dyDescent="0.25">
      <c r="A164" s="307" t="s">
        <v>284</v>
      </c>
      <c r="B164" s="85">
        <v>0.04</v>
      </c>
      <c r="C164" s="85">
        <v>0.09</v>
      </c>
      <c r="D164" s="85">
        <v>0.03</v>
      </c>
      <c r="E164" s="85">
        <v>0.10687022900763359</v>
      </c>
      <c r="F164" s="85">
        <v>5.7142857142857141E-2</v>
      </c>
    </row>
    <row r="165" spans="1:6" s="70" customFormat="1" hidden="1" outlineLevel="2" x14ac:dyDescent="0.25">
      <c r="A165" s="307" t="s">
        <v>285</v>
      </c>
      <c r="B165" s="85">
        <v>0.05</v>
      </c>
      <c r="C165" s="85">
        <v>0.03</v>
      </c>
      <c r="D165" s="85">
        <v>0.06</v>
      </c>
      <c r="E165" s="85">
        <v>6.1757719714964368E-2</v>
      </c>
      <c r="F165" s="85">
        <v>3.6866359447004608E-2</v>
      </c>
    </row>
    <row r="166" spans="1:6" s="70" customFormat="1" hidden="1" outlineLevel="2" x14ac:dyDescent="0.25">
      <c r="A166" s="307" t="s">
        <v>287</v>
      </c>
      <c r="B166" s="85">
        <v>0.27</v>
      </c>
      <c r="C166" s="85">
        <v>7.0000000000000007E-2</v>
      </c>
      <c r="D166" s="85">
        <v>0.02</v>
      </c>
      <c r="E166" s="85">
        <v>0.32222222222222224</v>
      </c>
      <c r="F166" s="85">
        <v>6.1855670103092786E-2</v>
      </c>
    </row>
    <row r="167" spans="1:6" s="70" customFormat="1" hidden="1" outlineLevel="1" x14ac:dyDescent="0.25">
      <c r="A167" s="81" t="s">
        <v>107</v>
      </c>
      <c r="B167" s="88">
        <v>0.17</v>
      </c>
      <c r="C167" s="88">
        <v>0</v>
      </c>
      <c r="D167" s="88">
        <v>0.13</v>
      </c>
      <c r="E167" s="88">
        <v>0.25</v>
      </c>
      <c r="F167" s="88">
        <v>9.0909090909090912E-2</v>
      </c>
    </row>
    <row r="168" spans="1:6" s="70" customFormat="1" hidden="1" outlineLevel="2" x14ac:dyDescent="0.25">
      <c r="A168" s="79" t="s">
        <v>276</v>
      </c>
      <c r="B168" s="84">
        <v>1</v>
      </c>
      <c r="C168" s="84">
        <v>0</v>
      </c>
      <c r="D168" s="84">
        <v>0</v>
      </c>
      <c r="E168" s="84">
        <v>0</v>
      </c>
      <c r="F168" s="84">
        <v>0</v>
      </c>
    </row>
    <row r="169" spans="1:6" s="70" customFormat="1" hidden="1" outlineLevel="2" x14ac:dyDescent="0.25">
      <c r="A169" s="79" t="s">
        <v>277</v>
      </c>
      <c r="B169" s="84">
        <v>0</v>
      </c>
      <c r="C169" s="84">
        <v>0</v>
      </c>
      <c r="D169" s="84">
        <v>0</v>
      </c>
      <c r="E169" s="84">
        <v>0</v>
      </c>
      <c r="F169" s="84">
        <v>0</v>
      </c>
    </row>
    <row r="170" spans="1:6" s="70" customFormat="1" hidden="1" outlineLevel="2" x14ac:dyDescent="0.25">
      <c r="A170" s="79" t="s">
        <v>278</v>
      </c>
      <c r="B170" s="84">
        <v>0</v>
      </c>
      <c r="C170" s="84">
        <v>0</v>
      </c>
      <c r="D170" s="84">
        <v>0</v>
      </c>
      <c r="E170" s="84">
        <v>0</v>
      </c>
      <c r="F170" s="84">
        <v>0</v>
      </c>
    </row>
    <row r="171" spans="1:6" s="70" customFormat="1" hidden="1" outlineLevel="2" x14ac:dyDescent="0.25">
      <c r="A171" s="86" t="s">
        <v>279</v>
      </c>
      <c r="B171" s="72">
        <v>1005</v>
      </c>
      <c r="C171" s="87">
        <v>0</v>
      </c>
      <c r="D171" s="87">
        <v>0</v>
      </c>
      <c r="E171" s="87">
        <v>0</v>
      </c>
      <c r="F171" s="87">
        <v>0</v>
      </c>
    </row>
    <row r="172" spans="1:6" s="70" customFormat="1" hidden="1" outlineLevel="2" x14ac:dyDescent="0.25">
      <c r="A172" s="79" t="s">
        <v>280</v>
      </c>
      <c r="B172" s="84">
        <v>0</v>
      </c>
      <c r="C172" s="84">
        <v>0</v>
      </c>
      <c r="D172" s="84">
        <v>0</v>
      </c>
      <c r="E172" s="84">
        <v>0</v>
      </c>
      <c r="F172" s="84">
        <v>0</v>
      </c>
    </row>
    <row r="173" spans="1:6" s="70" customFormat="1" hidden="1" outlineLevel="2" x14ac:dyDescent="0.25">
      <c r="A173" s="79" t="s">
        <v>281</v>
      </c>
      <c r="B173" s="84">
        <v>0</v>
      </c>
      <c r="C173" s="84">
        <v>0</v>
      </c>
      <c r="D173" s="84">
        <v>0</v>
      </c>
      <c r="E173" s="84">
        <v>0</v>
      </c>
      <c r="F173" s="84">
        <v>0.16666666666666666</v>
      </c>
    </row>
    <row r="174" spans="1:6" s="70" customFormat="1" hidden="1" outlineLevel="2" x14ac:dyDescent="0.25">
      <c r="A174" s="79" t="s">
        <v>282</v>
      </c>
      <c r="B174" s="84">
        <v>0</v>
      </c>
      <c r="C174" s="84">
        <v>0</v>
      </c>
      <c r="D174" s="84">
        <v>0.2</v>
      </c>
      <c r="E174" s="84">
        <v>0</v>
      </c>
      <c r="F174" s="84">
        <v>0</v>
      </c>
    </row>
    <row r="175" spans="1:6" s="70" customFormat="1" hidden="1" outlineLevel="2" x14ac:dyDescent="0.25">
      <c r="A175" s="86" t="s">
        <v>283</v>
      </c>
      <c r="B175" s="87">
        <v>0</v>
      </c>
      <c r="C175" s="87">
        <v>0</v>
      </c>
      <c r="D175" s="87">
        <v>0.14000000000000001</v>
      </c>
      <c r="E175" s="87">
        <v>0.33333333333333331</v>
      </c>
      <c r="F175" s="87">
        <v>0.1111111111111111</v>
      </c>
    </row>
    <row r="176" spans="1:6" s="70" customFormat="1" hidden="1" outlineLevel="2" x14ac:dyDescent="0.25">
      <c r="A176" s="79" t="s">
        <v>284</v>
      </c>
      <c r="B176" s="85">
        <v>1</v>
      </c>
      <c r="C176" s="85">
        <v>0</v>
      </c>
      <c r="D176" s="85">
        <v>0</v>
      </c>
      <c r="E176" s="85">
        <v>0</v>
      </c>
      <c r="F176" s="85">
        <v>0</v>
      </c>
    </row>
    <row r="177" spans="1:27" s="70" customFormat="1" hidden="1" outlineLevel="2" x14ac:dyDescent="0.25">
      <c r="A177" s="79" t="s">
        <v>285</v>
      </c>
      <c r="B177" s="85">
        <v>0</v>
      </c>
      <c r="C177" s="85">
        <v>0</v>
      </c>
      <c r="D177" s="85">
        <v>0</v>
      </c>
      <c r="E177" s="85">
        <v>1</v>
      </c>
      <c r="F177" s="85">
        <v>0.125</v>
      </c>
    </row>
    <row r="178" spans="1:27" s="70" customFormat="1" hidden="1" outlineLevel="2" x14ac:dyDescent="0.25">
      <c r="A178" s="79" t="s">
        <v>287</v>
      </c>
      <c r="B178" s="85">
        <v>0</v>
      </c>
      <c r="C178" s="85">
        <v>0</v>
      </c>
      <c r="D178" s="85">
        <v>0.17</v>
      </c>
      <c r="E178" s="85">
        <v>0</v>
      </c>
      <c r="F178" s="84">
        <v>0</v>
      </c>
    </row>
    <row r="179" spans="1:27" s="70" customFormat="1" hidden="1" outlineLevel="1" x14ac:dyDescent="0.25">
      <c r="A179" s="82" t="s">
        <v>92</v>
      </c>
      <c r="B179" s="88">
        <v>0.14000000000000001</v>
      </c>
      <c r="C179" s="88">
        <v>7.0000000000000007E-2</v>
      </c>
      <c r="D179" s="88">
        <v>0.09</v>
      </c>
      <c r="E179" s="88">
        <v>0.13017537515819924</v>
      </c>
      <c r="F179" s="88">
        <v>0.12715642566388835</v>
      </c>
    </row>
    <row r="180" spans="1:27" s="70" customFormat="1" hidden="1" outlineLevel="2" x14ac:dyDescent="0.25">
      <c r="A180" s="79" t="s">
        <v>284</v>
      </c>
      <c r="B180" s="89">
        <v>0.09</v>
      </c>
      <c r="C180" s="89">
        <v>0.09</v>
      </c>
      <c r="D180" s="89">
        <v>0.11</v>
      </c>
      <c r="E180" s="89">
        <v>0.16926677067082682</v>
      </c>
      <c r="F180" s="89">
        <v>0.18</v>
      </c>
    </row>
    <row r="181" spans="1:27" s="70" customFormat="1" hidden="1" outlineLevel="2" x14ac:dyDescent="0.25">
      <c r="A181" s="79" t="s">
        <v>285</v>
      </c>
      <c r="B181" s="89">
        <v>0.11</v>
      </c>
      <c r="C181" s="89">
        <v>0.06</v>
      </c>
      <c r="D181" s="89">
        <v>0.1</v>
      </c>
      <c r="E181" s="89">
        <v>8.9636608344549132E-2</v>
      </c>
      <c r="F181" s="89">
        <v>0.11286307053941909</v>
      </c>
    </row>
    <row r="182" spans="1:27" s="70" customFormat="1" hidden="1" outlineLevel="2" x14ac:dyDescent="0.25">
      <c r="A182" s="79" t="s">
        <v>287</v>
      </c>
      <c r="B182" s="89">
        <v>0.37</v>
      </c>
      <c r="C182" s="89">
        <v>7.0000000000000007E-2</v>
      </c>
      <c r="D182" s="89">
        <v>7.0000000000000007E-2</v>
      </c>
      <c r="E182" s="89">
        <v>0.31835205992509363</v>
      </c>
      <c r="F182" s="89">
        <v>9.947643979057591E-2</v>
      </c>
      <c r="H182" s="89"/>
    </row>
    <row r="183" spans="1:27" s="70" customFormat="1" hidden="1" outlineLevel="1" x14ac:dyDescent="0.25">
      <c r="A183" s="322" t="s">
        <v>290</v>
      </c>
      <c r="B183" s="322"/>
      <c r="C183" s="322"/>
      <c r="D183" s="322"/>
      <c r="E183" s="68"/>
      <c r="F183" s="68"/>
    </row>
    <row r="185" spans="1:27" s="68" customFormat="1" collapsed="1" x14ac:dyDescent="0.25">
      <c r="A185" s="323" t="s">
        <v>291</v>
      </c>
      <c r="B185" s="323"/>
      <c r="C185" s="323"/>
      <c r="D185" s="323"/>
      <c r="E185" s="69"/>
      <c r="F185" s="69"/>
      <c r="J185" s="70"/>
      <c r="K185" s="70"/>
      <c r="L185" s="70"/>
      <c r="M185" s="70"/>
      <c r="N185" s="70"/>
      <c r="O185" s="70"/>
      <c r="P185" s="70"/>
      <c r="Q185" s="70"/>
      <c r="R185" s="70"/>
      <c r="S185" s="70"/>
      <c r="T185" s="70"/>
      <c r="U185" s="70"/>
      <c r="V185" s="70"/>
      <c r="W185" s="70"/>
      <c r="X185" s="70"/>
      <c r="Y185" s="70"/>
      <c r="Z185" s="70"/>
      <c r="AA185" s="70"/>
    </row>
    <row r="186" spans="1:27" s="68" customFormat="1" hidden="1" outlineLevel="1" x14ac:dyDescent="0.25">
      <c r="A186" s="15" t="s">
        <v>292</v>
      </c>
      <c r="B186" s="69"/>
      <c r="C186" s="69"/>
      <c r="D186" s="69"/>
      <c r="E186" s="69"/>
      <c r="F186" s="69"/>
      <c r="J186" s="70"/>
      <c r="K186" s="70"/>
      <c r="L186" s="70"/>
      <c r="M186" s="70"/>
      <c r="N186" s="70"/>
      <c r="O186" s="70"/>
      <c r="P186" s="70"/>
      <c r="Q186" s="70"/>
      <c r="R186" s="70"/>
      <c r="S186" s="70"/>
      <c r="T186" s="70"/>
      <c r="U186" s="70"/>
      <c r="V186" s="70"/>
      <c r="W186" s="70"/>
      <c r="X186" s="70"/>
      <c r="Y186" s="70"/>
      <c r="Z186" s="70"/>
      <c r="AA186" s="70"/>
    </row>
    <row r="187" spans="1:27" s="68" customFormat="1" hidden="1" outlineLevel="1" x14ac:dyDescent="0.25">
      <c r="A187" s="19" t="s">
        <v>269</v>
      </c>
      <c r="B187" s="205">
        <v>1.04</v>
      </c>
      <c r="C187" s="205">
        <v>1.08</v>
      </c>
      <c r="D187" s="205">
        <v>1.07</v>
      </c>
      <c r="E187" s="205">
        <v>1.0334268150068846</v>
      </c>
      <c r="F187" s="205">
        <v>1.03</v>
      </c>
      <c r="J187" s="70"/>
      <c r="K187" s="70"/>
      <c r="L187" s="70"/>
      <c r="M187" s="70"/>
      <c r="N187" s="70"/>
      <c r="O187" s="70"/>
      <c r="P187" s="70"/>
      <c r="Q187" s="70"/>
      <c r="R187" s="70"/>
      <c r="S187" s="70"/>
      <c r="T187" s="70"/>
      <c r="U187" s="70"/>
      <c r="V187" s="70"/>
      <c r="W187" s="70"/>
      <c r="X187" s="70"/>
      <c r="Y187" s="70"/>
      <c r="Z187" s="70"/>
      <c r="AA187" s="70"/>
    </row>
    <row r="188" spans="1:27" s="68" customFormat="1" hidden="1" outlineLevel="1" x14ac:dyDescent="0.25">
      <c r="A188" s="2" t="s">
        <v>271</v>
      </c>
      <c r="B188" s="206">
        <v>1.1000000000000001</v>
      </c>
      <c r="C188" s="206">
        <v>1.2</v>
      </c>
      <c r="D188" s="206">
        <v>1.1299999999999999</v>
      </c>
      <c r="E188" s="206">
        <v>1.1741283571499981</v>
      </c>
      <c r="F188" s="206">
        <v>1.31</v>
      </c>
      <c r="J188" s="70"/>
      <c r="K188" s="70"/>
      <c r="L188" s="70"/>
      <c r="M188" s="70"/>
      <c r="N188" s="70"/>
      <c r="O188" s="70"/>
      <c r="P188" s="70"/>
      <c r="Q188" s="70"/>
      <c r="R188" s="70"/>
      <c r="S188" s="70"/>
      <c r="T188" s="70"/>
      <c r="U188" s="70"/>
      <c r="V188" s="70"/>
      <c r="W188" s="70"/>
      <c r="X188" s="70"/>
      <c r="Y188" s="70"/>
      <c r="Z188" s="70"/>
      <c r="AA188" s="70"/>
    </row>
    <row r="189" spans="1:27" s="68" customFormat="1" hidden="1" outlineLevel="1" x14ac:dyDescent="0.25">
      <c r="A189" s="19" t="s">
        <v>272</v>
      </c>
      <c r="B189" s="205">
        <v>1.1499999999999999</v>
      </c>
      <c r="C189" s="205">
        <v>1.1200000000000001</v>
      </c>
      <c r="D189" s="205">
        <v>1.1000000000000001</v>
      </c>
      <c r="E189" s="205">
        <v>1.0651037447745066</v>
      </c>
      <c r="F189" s="205">
        <v>1.1100000000000001</v>
      </c>
      <c r="J189" s="70"/>
      <c r="K189" s="70"/>
      <c r="L189" s="70"/>
      <c r="M189" s="70"/>
      <c r="N189" s="70"/>
      <c r="O189" s="70"/>
      <c r="P189" s="70"/>
      <c r="Q189" s="70"/>
      <c r="R189" s="70"/>
      <c r="S189" s="70"/>
      <c r="T189" s="70"/>
      <c r="U189" s="70"/>
      <c r="V189" s="70"/>
      <c r="W189" s="70"/>
      <c r="X189" s="70"/>
      <c r="Y189" s="70"/>
      <c r="Z189" s="70"/>
      <c r="AA189" s="70"/>
    </row>
    <row r="190" spans="1:27" s="68" customFormat="1" hidden="1" outlineLevel="1" x14ac:dyDescent="0.25">
      <c r="A190" s="2" t="s">
        <v>273</v>
      </c>
      <c r="B190" s="206">
        <v>1.23</v>
      </c>
      <c r="C190" s="206">
        <v>1.22</v>
      </c>
      <c r="D190" s="206">
        <v>1.23</v>
      </c>
      <c r="E190" s="206">
        <v>1.2432664712376664</v>
      </c>
      <c r="F190" s="206">
        <v>1.21</v>
      </c>
      <c r="J190" s="70"/>
      <c r="K190" s="70"/>
      <c r="L190" s="70"/>
      <c r="M190" s="70"/>
      <c r="N190" s="70"/>
      <c r="O190" s="70"/>
      <c r="P190" s="70"/>
      <c r="Q190" s="70"/>
      <c r="R190" s="70"/>
      <c r="S190" s="70"/>
      <c r="T190" s="70"/>
      <c r="U190" s="70"/>
      <c r="V190" s="70"/>
      <c r="W190" s="70"/>
      <c r="X190" s="70"/>
      <c r="Y190" s="70"/>
      <c r="Z190" s="70"/>
      <c r="AA190" s="70"/>
    </row>
    <row r="191" spans="1:27" s="68" customFormat="1" hidden="1" outlineLevel="1" x14ac:dyDescent="0.25">
      <c r="A191" s="19" t="s">
        <v>274</v>
      </c>
      <c r="B191" s="205">
        <v>1.08</v>
      </c>
      <c r="C191" s="205">
        <v>1.07</v>
      </c>
      <c r="D191" s="205">
        <v>1.1100000000000001</v>
      </c>
      <c r="E191" s="205">
        <v>1.0704794510868603</v>
      </c>
      <c r="F191" s="205">
        <v>1.1000000000000001</v>
      </c>
      <c r="J191" s="70"/>
      <c r="K191" s="70"/>
      <c r="L191" s="70"/>
      <c r="M191" s="70"/>
      <c r="N191" s="70"/>
      <c r="O191" s="70"/>
      <c r="P191" s="70"/>
      <c r="Q191" s="70"/>
      <c r="R191" s="70"/>
      <c r="S191" s="70"/>
      <c r="T191" s="70"/>
      <c r="U191" s="70"/>
      <c r="V191" s="70"/>
      <c r="W191" s="70"/>
      <c r="X191" s="70"/>
      <c r="Y191" s="70"/>
      <c r="Z191" s="70"/>
      <c r="AA191" s="70"/>
    </row>
    <row r="192" spans="1:27" s="68" customFormat="1" x14ac:dyDescent="0.25">
      <c r="A192" s="39"/>
      <c r="J192" s="70"/>
      <c r="K192" s="70"/>
      <c r="L192" s="70"/>
      <c r="M192" s="70"/>
      <c r="N192" s="70"/>
      <c r="O192" s="70"/>
      <c r="P192" s="70"/>
      <c r="Q192" s="70"/>
      <c r="R192" s="70"/>
      <c r="S192" s="70"/>
      <c r="T192" s="70"/>
      <c r="U192" s="70"/>
      <c r="V192" s="70"/>
      <c r="W192" s="70"/>
      <c r="X192" s="70"/>
      <c r="Y192" s="70"/>
      <c r="Z192" s="70"/>
      <c r="AA192" s="70"/>
    </row>
    <row r="193" spans="1:9" s="70" customFormat="1" collapsed="1" x14ac:dyDescent="0.25">
      <c r="A193" s="323" t="s">
        <v>293</v>
      </c>
      <c r="B193" s="323"/>
      <c r="C193" s="323"/>
      <c r="D193" s="323"/>
      <c r="E193" s="69"/>
      <c r="F193" s="69"/>
    </row>
    <row r="194" spans="1:9" s="70" customFormat="1" hidden="1" outlineLevel="1" x14ac:dyDescent="0.25">
      <c r="A194" s="15" t="s">
        <v>294</v>
      </c>
      <c r="B194" s="69"/>
      <c r="C194" s="69"/>
      <c r="D194" s="69"/>
      <c r="E194" s="69"/>
      <c r="F194" s="69"/>
    </row>
    <row r="195" spans="1:9" s="70" customFormat="1" hidden="1" outlineLevel="1" x14ac:dyDescent="0.25">
      <c r="A195" s="19" t="s">
        <v>295</v>
      </c>
      <c r="B195" s="90">
        <v>1170.17</v>
      </c>
      <c r="C195" s="90">
        <v>1202.93</v>
      </c>
      <c r="D195" s="10">
        <v>1263</v>
      </c>
      <c r="E195" s="10">
        <v>1279</v>
      </c>
      <c r="F195" s="10">
        <v>600</v>
      </c>
    </row>
    <row r="196" spans="1:9" s="70" customFormat="1" hidden="1" outlineLevel="2" x14ac:dyDescent="0.25">
      <c r="A196" s="93" t="s">
        <v>296</v>
      </c>
      <c r="B196" s="90">
        <v>1513</v>
      </c>
      <c r="C196" s="90">
        <v>1594</v>
      </c>
      <c r="D196" s="10">
        <v>1524</v>
      </c>
      <c r="E196" s="10">
        <v>1521</v>
      </c>
      <c r="F196" s="10">
        <v>1530</v>
      </c>
    </row>
    <row r="197" spans="1:9" s="70" customFormat="1" hidden="1" outlineLevel="1" x14ac:dyDescent="0.25">
      <c r="A197" s="2" t="s">
        <v>297</v>
      </c>
      <c r="B197" s="94">
        <v>1209.3699999999999</v>
      </c>
      <c r="C197" s="94">
        <v>1243.23</v>
      </c>
      <c r="D197" s="3">
        <v>1305</v>
      </c>
      <c r="E197" s="3">
        <v>1322</v>
      </c>
      <c r="F197" s="3">
        <v>600</v>
      </c>
    </row>
    <row r="198" spans="1:9" s="70" customFormat="1" hidden="1" outlineLevel="2" x14ac:dyDescent="0.25">
      <c r="A198" s="95" t="s">
        <v>296</v>
      </c>
      <c r="B198" s="94">
        <v>716</v>
      </c>
      <c r="C198" s="94">
        <v>826</v>
      </c>
      <c r="D198" s="8">
        <v>869</v>
      </c>
      <c r="E198" s="8">
        <v>1008</v>
      </c>
      <c r="F198" s="8">
        <v>880</v>
      </c>
    </row>
    <row r="199" spans="1:9" s="70" customFormat="1" hidden="1" outlineLevel="1" x14ac:dyDescent="0.25">
      <c r="A199" s="19" t="s">
        <v>298</v>
      </c>
      <c r="B199" s="90">
        <v>1209.3699999999999</v>
      </c>
      <c r="C199" s="90">
        <v>1243.23</v>
      </c>
      <c r="D199" s="10">
        <v>1305</v>
      </c>
      <c r="E199" s="10">
        <v>1322</v>
      </c>
      <c r="F199" s="10">
        <v>0</v>
      </c>
    </row>
    <row r="200" spans="1:9" s="70" customFormat="1" hidden="1" outlineLevel="2" x14ac:dyDescent="0.25">
      <c r="A200" s="93" t="s">
        <v>296</v>
      </c>
      <c r="B200" s="90">
        <v>176</v>
      </c>
      <c r="C200" s="90">
        <v>223</v>
      </c>
      <c r="D200" s="7">
        <v>229</v>
      </c>
      <c r="E200" s="7">
        <v>137</v>
      </c>
      <c r="F200" s="7">
        <v>0</v>
      </c>
    </row>
    <row r="201" spans="1:9" s="70" customFormat="1" hidden="1" outlineLevel="1" x14ac:dyDescent="0.25">
      <c r="A201" s="2" t="s">
        <v>299</v>
      </c>
      <c r="B201" s="94">
        <v>1128.58</v>
      </c>
      <c r="C201" s="94">
        <v>1160.18</v>
      </c>
      <c r="D201" s="3">
        <v>1218</v>
      </c>
      <c r="E201" s="3">
        <v>1233</v>
      </c>
      <c r="F201" s="3">
        <v>600</v>
      </c>
    </row>
    <row r="202" spans="1:9" s="70" customFormat="1" hidden="1" outlineLevel="2" x14ac:dyDescent="0.25">
      <c r="A202" s="95" t="s">
        <v>296</v>
      </c>
      <c r="B202" s="94">
        <v>347</v>
      </c>
      <c r="C202" s="94">
        <v>422</v>
      </c>
      <c r="D202" s="8">
        <v>515</v>
      </c>
      <c r="E202" s="8">
        <v>678</v>
      </c>
      <c r="F202" s="8">
        <v>662</v>
      </c>
    </row>
    <row r="203" spans="1:9" s="70" customFormat="1" hidden="1" outlineLevel="1" x14ac:dyDescent="0.25">
      <c r="A203" s="19" t="s">
        <v>300</v>
      </c>
      <c r="B203" s="90">
        <v>1438.51</v>
      </c>
      <c r="C203" s="90">
        <v>1202.93</v>
      </c>
      <c r="D203" s="10">
        <v>1263</v>
      </c>
      <c r="E203" s="10">
        <v>1279</v>
      </c>
      <c r="F203" s="10">
        <v>1343</v>
      </c>
    </row>
    <row r="204" spans="1:9" s="70" customFormat="1" hidden="1" outlineLevel="2" x14ac:dyDescent="0.25">
      <c r="A204" s="93" t="s">
        <v>296</v>
      </c>
      <c r="B204" s="90">
        <v>137</v>
      </c>
      <c r="C204" s="90">
        <v>149</v>
      </c>
      <c r="D204" s="7">
        <v>155</v>
      </c>
      <c r="E204" s="7">
        <v>149</v>
      </c>
      <c r="F204" s="7">
        <v>144</v>
      </c>
    </row>
    <row r="205" spans="1:9" s="70" customFormat="1" hidden="1" outlineLevel="1" collapsed="1" x14ac:dyDescent="0.25">
      <c r="A205" s="2" t="s">
        <v>301</v>
      </c>
      <c r="B205" s="94">
        <v>1209.3699999999999</v>
      </c>
      <c r="C205" s="94">
        <v>1243.23</v>
      </c>
      <c r="D205" s="3">
        <v>1553</v>
      </c>
      <c r="E205" s="3">
        <v>1322</v>
      </c>
      <c r="F205" s="3">
        <v>600</v>
      </c>
    </row>
    <row r="206" spans="1:9" s="70" customFormat="1" hidden="1" outlineLevel="1" x14ac:dyDescent="0.25">
      <c r="A206" s="95" t="s">
        <v>296</v>
      </c>
      <c r="B206" s="94">
        <v>272</v>
      </c>
      <c r="C206" s="94">
        <v>338</v>
      </c>
      <c r="D206" s="8">
        <v>388</v>
      </c>
      <c r="E206" s="8">
        <v>504</v>
      </c>
      <c r="F206" s="8">
        <v>500</v>
      </c>
    </row>
    <row r="207" spans="1:9" s="70" customFormat="1" ht="21" hidden="1" customHeight="1" outlineLevel="1" x14ac:dyDescent="0.25">
      <c r="A207" s="322" t="s">
        <v>302</v>
      </c>
      <c r="B207" s="322"/>
      <c r="C207" s="322"/>
      <c r="D207" s="322"/>
      <c r="E207" s="322"/>
      <c r="F207" s="322"/>
      <c r="G207" s="68"/>
      <c r="H207" s="68"/>
      <c r="I207" s="68"/>
    </row>
    <row r="208" spans="1:9" s="70" customFormat="1" x14ac:dyDescent="0.25">
      <c r="A208" s="39"/>
      <c r="B208" s="68"/>
      <c r="C208" s="68"/>
      <c r="D208" s="68"/>
      <c r="E208" s="68"/>
      <c r="F208" s="68"/>
      <c r="G208" s="68"/>
      <c r="H208" s="68"/>
      <c r="I208" s="68"/>
    </row>
    <row r="209" spans="1:11" s="70" customFormat="1" collapsed="1" x14ac:dyDescent="0.25">
      <c r="A209" s="323" t="s">
        <v>303</v>
      </c>
      <c r="B209" s="323"/>
      <c r="C209" s="323"/>
      <c r="D209" s="323"/>
      <c r="E209" s="323"/>
      <c r="F209" s="69"/>
    </row>
    <row r="210" spans="1:11" s="70" customFormat="1" hidden="1" outlineLevel="1" x14ac:dyDescent="0.25">
      <c r="A210" s="19" t="s">
        <v>261</v>
      </c>
      <c r="B210" s="10">
        <f>SUM(B211:B212)</f>
        <v>7322</v>
      </c>
      <c r="C210" s="10">
        <f>SUM(C211:C212)</f>
        <v>7516</v>
      </c>
      <c r="D210" s="10">
        <f>SUM(D211:D212)</f>
        <v>7056</v>
      </c>
      <c r="E210" s="10">
        <f>SUM(E211:E212)</f>
        <v>5931</v>
      </c>
      <c r="F210" s="10">
        <v>8038</v>
      </c>
    </row>
    <row r="211" spans="1:11" s="70" customFormat="1" hidden="1" outlineLevel="2" x14ac:dyDescent="0.25">
      <c r="A211" s="71" t="s">
        <v>266</v>
      </c>
      <c r="B211" s="8">
        <v>489</v>
      </c>
      <c r="C211" s="8">
        <v>440</v>
      </c>
      <c r="D211" s="3">
        <v>1096</v>
      </c>
      <c r="E211" s="3">
        <v>1185</v>
      </c>
      <c r="F211" s="3">
        <v>1567</v>
      </c>
    </row>
    <row r="212" spans="1:11" s="70" customFormat="1" hidden="1" outlineLevel="2" x14ac:dyDescent="0.25">
      <c r="A212" s="71" t="s">
        <v>267</v>
      </c>
      <c r="B212" s="3">
        <v>6833</v>
      </c>
      <c r="C212" s="3">
        <v>7076</v>
      </c>
      <c r="D212" s="3">
        <v>5960</v>
      </c>
      <c r="E212" s="3">
        <v>4746</v>
      </c>
      <c r="F212" s="3">
        <v>6471</v>
      </c>
    </row>
    <row r="213" spans="1:11" s="70" customFormat="1" hidden="1" outlineLevel="1" x14ac:dyDescent="0.25">
      <c r="A213" s="19" t="s">
        <v>262</v>
      </c>
      <c r="B213" s="10">
        <f>SUM(B214:B215)</f>
        <v>409</v>
      </c>
      <c r="C213" s="10">
        <f>SUM(C214:C215)</f>
        <v>345</v>
      </c>
      <c r="D213" s="10">
        <f>SUM(D214:D215)</f>
        <v>361</v>
      </c>
      <c r="E213" s="10">
        <f>SUM(E214:E215)</f>
        <v>515</v>
      </c>
      <c r="F213" s="10">
        <v>618</v>
      </c>
    </row>
    <row r="214" spans="1:11" s="70" customFormat="1" hidden="1" outlineLevel="2" x14ac:dyDescent="0.25">
      <c r="A214" s="71" t="s">
        <v>266</v>
      </c>
      <c r="B214" s="8">
        <v>18</v>
      </c>
      <c r="C214" s="8">
        <v>17</v>
      </c>
      <c r="D214" s="8">
        <v>24</v>
      </c>
      <c r="E214" s="8">
        <v>29</v>
      </c>
      <c r="F214" s="8">
        <v>20</v>
      </c>
    </row>
    <row r="215" spans="1:11" s="70" customFormat="1" hidden="1" outlineLevel="2" x14ac:dyDescent="0.25">
      <c r="A215" s="71" t="s">
        <v>267</v>
      </c>
      <c r="B215" s="8">
        <v>391</v>
      </c>
      <c r="C215" s="8">
        <v>328</v>
      </c>
      <c r="D215" s="8">
        <v>337</v>
      </c>
      <c r="E215" s="8">
        <v>486</v>
      </c>
      <c r="F215" s="8">
        <v>598</v>
      </c>
    </row>
    <row r="216" spans="1:11" s="70" customFormat="1" hidden="1" outlineLevel="1" x14ac:dyDescent="0.25">
      <c r="A216" s="19" t="s">
        <v>107</v>
      </c>
      <c r="B216" s="10">
        <f>SUM(B217:B218)</f>
        <v>0</v>
      </c>
      <c r="C216" s="10">
        <f>SUM(C217:C218)</f>
        <v>0</v>
      </c>
      <c r="D216" s="10">
        <f>SUM(D217:D218)</f>
        <v>0</v>
      </c>
      <c r="E216" s="10">
        <v>0</v>
      </c>
      <c r="F216" s="10">
        <v>0</v>
      </c>
    </row>
    <row r="217" spans="1:11" s="70" customFormat="1" hidden="1" outlineLevel="2" x14ac:dyDescent="0.25">
      <c r="A217" s="71" t="s">
        <v>266</v>
      </c>
      <c r="B217" s="8">
        <v>0</v>
      </c>
      <c r="C217" s="8">
        <v>0</v>
      </c>
      <c r="D217" s="8">
        <v>0</v>
      </c>
      <c r="E217" s="8">
        <v>0</v>
      </c>
      <c r="F217" s="8">
        <v>0</v>
      </c>
    </row>
    <row r="218" spans="1:11" s="70" customFormat="1" hidden="1" outlineLevel="2" x14ac:dyDescent="0.25">
      <c r="A218" s="71" t="s">
        <v>267</v>
      </c>
      <c r="B218" s="8">
        <v>0</v>
      </c>
      <c r="C218" s="8">
        <v>0</v>
      </c>
      <c r="D218" s="8">
        <v>0</v>
      </c>
      <c r="E218" s="8">
        <v>0</v>
      </c>
      <c r="F218" s="8">
        <v>0</v>
      </c>
    </row>
    <row r="219" spans="1:11" s="70" customFormat="1" hidden="1" outlineLevel="1" x14ac:dyDescent="0.25">
      <c r="A219" s="98" t="s">
        <v>92</v>
      </c>
      <c r="B219" s="99">
        <f t="shared" ref="B219:E221" si="26">SUM(B210,B213,B216)</f>
        <v>7731</v>
      </c>
      <c r="C219" s="99">
        <f t="shared" si="26"/>
        <v>7861</v>
      </c>
      <c r="D219" s="99">
        <f t="shared" si="26"/>
        <v>7417</v>
      </c>
      <c r="E219" s="99">
        <f t="shared" si="26"/>
        <v>6446</v>
      </c>
      <c r="F219" s="99">
        <v>8656</v>
      </c>
    </row>
    <row r="220" spans="1:11" s="70" customFormat="1" hidden="1" outlineLevel="2" x14ac:dyDescent="0.25">
      <c r="A220" s="71" t="s">
        <v>266</v>
      </c>
      <c r="B220" s="3">
        <f t="shared" si="26"/>
        <v>507</v>
      </c>
      <c r="C220" s="3">
        <f t="shared" si="26"/>
        <v>457</v>
      </c>
      <c r="D220" s="3">
        <f t="shared" si="26"/>
        <v>1120</v>
      </c>
      <c r="E220" s="3">
        <f t="shared" si="26"/>
        <v>1214</v>
      </c>
      <c r="F220" s="3">
        <v>1587</v>
      </c>
      <c r="G220" s="291"/>
      <c r="H220" s="291"/>
    </row>
    <row r="221" spans="1:11" s="70" customFormat="1" hidden="1" outlineLevel="2" x14ac:dyDescent="0.25">
      <c r="A221" s="71" t="s">
        <v>267</v>
      </c>
      <c r="B221" s="3">
        <f t="shared" si="26"/>
        <v>7224</v>
      </c>
      <c r="C221" s="3">
        <f t="shared" si="26"/>
        <v>7404</v>
      </c>
      <c r="D221" s="3">
        <f t="shared" si="26"/>
        <v>6297</v>
      </c>
      <c r="E221" s="3">
        <f t="shared" si="26"/>
        <v>5232</v>
      </c>
      <c r="F221" s="3">
        <v>7069</v>
      </c>
    </row>
    <row r="222" spans="1:11" s="70" customFormat="1" hidden="1" outlineLevel="1" x14ac:dyDescent="0.25">
      <c r="A222" s="39" t="s">
        <v>304</v>
      </c>
      <c r="B222" s="3"/>
      <c r="C222" s="3"/>
      <c r="D222" s="3"/>
      <c r="E222" s="3"/>
      <c r="F222" s="3"/>
    </row>
    <row r="223" spans="1:11" s="70" customFormat="1" x14ac:dyDescent="0.25">
      <c r="B223" s="39"/>
      <c r="C223" s="39"/>
      <c r="D223" s="39"/>
      <c r="E223" s="39"/>
      <c r="F223" s="39"/>
      <c r="G223" s="39"/>
      <c r="H223" s="96"/>
      <c r="I223" s="96"/>
      <c r="J223" s="97"/>
      <c r="K223" s="2"/>
    </row>
    <row r="224" spans="1:11" s="70" customFormat="1" collapsed="1" x14ac:dyDescent="0.25">
      <c r="A224" s="323" t="s">
        <v>305</v>
      </c>
      <c r="B224" s="323"/>
      <c r="C224" s="323"/>
      <c r="D224" s="323"/>
      <c r="E224" s="69"/>
      <c r="F224" s="69"/>
    </row>
    <row r="225" spans="1:6" s="70" customFormat="1" hidden="1" outlineLevel="1" x14ac:dyDescent="0.25">
      <c r="A225" s="19" t="s">
        <v>306</v>
      </c>
      <c r="B225" s="7">
        <f>SUM(B226:B227)</f>
        <v>420</v>
      </c>
      <c r="C225" s="7">
        <f>SUM(C226:C227)</f>
        <v>519</v>
      </c>
      <c r="D225" s="7">
        <f>SUM(D226:D227)</f>
        <v>413</v>
      </c>
      <c r="E225" s="10">
        <f>SUM(E226:E227)</f>
        <v>374</v>
      </c>
      <c r="F225" s="10">
        <v>466</v>
      </c>
    </row>
    <row r="226" spans="1:6" s="70" customFormat="1" hidden="1" outlineLevel="2" x14ac:dyDescent="0.25">
      <c r="A226" s="2" t="s">
        <v>261</v>
      </c>
      <c r="B226" s="8">
        <v>405</v>
      </c>
      <c r="C226" s="3">
        <v>498</v>
      </c>
      <c r="D226" s="3">
        <v>398</v>
      </c>
      <c r="E226" s="3">
        <v>359</v>
      </c>
      <c r="F226" s="3">
        <v>398</v>
      </c>
    </row>
    <row r="227" spans="1:6" s="70" customFormat="1" hidden="1" outlineLevel="2" x14ac:dyDescent="0.25">
      <c r="A227" s="2" t="s">
        <v>262</v>
      </c>
      <c r="B227" s="3">
        <v>15</v>
      </c>
      <c r="C227" s="3">
        <v>21</v>
      </c>
      <c r="D227" s="3">
        <v>15</v>
      </c>
      <c r="E227" s="3">
        <v>15</v>
      </c>
      <c r="F227" s="3">
        <v>68</v>
      </c>
    </row>
    <row r="228" spans="1:6" s="70" customFormat="1" hidden="1" outlineLevel="1" x14ac:dyDescent="0.25">
      <c r="A228" s="19" t="s">
        <v>307</v>
      </c>
      <c r="B228" s="10">
        <f>SUM(B229:B230)</f>
        <v>5225</v>
      </c>
      <c r="C228" s="10">
        <f>SUM(C229:C230)</f>
        <v>5183</v>
      </c>
      <c r="D228" s="10">
        <f>SUM(D229:D230)</f>
        <v>4978</v>
      </c>
      <c r="E228" s="10">
        <f>SUM(E229:E230)</f>
        <v>5195</v>
      </c>
      <c r="F228" s="10">
        <v>7070</v>
      </c>
    </row>
    <row r="229" spans="1:6" s="70" customFormat="1" hidden="1" outlineLevel="2" x14ac:dyDescent="0.25">
      <c r="A229" s="2" t="s">
        <v>261</v>
      </c>
      <c r="B229" s="3">
        <v>4832</v>
      </c>
      <c r="C229" s="3">
        <v>4859</v>
      </c>
      <c r="D229" s="3">
        <v>4632</v>
      </c>
      <c r="E229" s="3">
        <v>4884</v>
      </c>
      <c r="F229" s="3">
        <v>6894</v>
      </c>
    </row>
    <row r="230" spans="1:6" s="70" customFormat="1" hidden="1" outlineLevel="2" x14ac:dyDescent="0.25">
      <c r="A230" s="2" t="s">
        <v>262</v>
      </c>
      <c r="B230" s="3">
        <v>393</v>
      </c>
      <c r="C230" s="3">
        <v>324</v>
      </c>
      <c r="D230" s="3">
        <v>346</v>
      </c>
      <c r="E230" s="3">
        <v>311</v>
      </c>
      <c r="F230" s="3">
        <v>176</v>
      </c>
    </row>
    <row r="231" spans="1:6" s="70" customFormat="1" hidden="1" outlineLevel="1" x14ac:dyDescent="0.25">
      <c r="A231" s="19" t="s">
        <v>308</v>
      </c>
      <c r="B231" s="10">
        <f>SUM(B232:B233)</f>
        <v>2086</v>
      </c>
      <c r="C231" s="10">
        <f>SUM(C232:C233)</f>
        <v>2159</v>
      </c>
      <c r="D231" s="10">
        <f>SUM(D232:D233)</f>
        <v>2026</v>
      </c>
      <c r="E231" s="10">
        <f>SUM(E232:E233)</f>
        <v>877</v>
      </c>
      <c r="F231" s="10">
        <v>1120</v>
      </c>
    </row>
    <row r="232" spans="1:6" s="70" customFormat="1" hidden="1" outlineLevel="2" x14ac:dyDescent="0.25">
      <c r="A232" s="2" t="s">
        <v>261</v>
      </c>
      <c r="B232" s="3">
        <v>2086</v>
      </c>
      <c r="C232" s="3">
        <v>2159</v>
      </c>
      <c r="D232" s="3">
        <v>2026</v>
      </c>
      <c r="E232" s="3">
        <v>688</v>
      </c>
      <c r="F232" s="3">
        <v>746</v>
      </c>
    </row>
    <row r="233" spans="1:6" s="70" customFormat="1" hidden="1" outlineLevel="2" x14ac:dyDescent="0.25">
      <c r="A233" s="2" t="s">
        <v>262</v>
      </c>
      <c r="B233" s="3">
        <v>0</v>
      </c>
      <c r="C233" s="3">
        <v>0</v>
      </c>
      <c r="D233" s="3">
        <v>0</v>
      </c>
      <c r="E233" s="3">
        <v>189</v>
      </c>
      <c r="F233" s="3">
        <v>374</v>
      </c>
    </row>
    <row r="234" spans="1:6" s="70" customFormat="1" hidden="1" outlineLevel="1" x14ac:dyDescent="0.25">
      <c r="A234" s="19" t="s">
        <v>309</v>
      </c>
      <c r="B234" s="10">
        <f>SUM(B235:B236)</f>
        <v>0</v>
      </c>
      <c r="C234" s="10">
        <f>SUM(C235:C236)</f>
        <v>0</v>
      </c>
      <c r="D234" s="10">
        <f>SUM(D235:D236)</f>
        <v>0</v>
      </c>
      <c r="E234" s="10">
        <v>0</v>
      </c>
      <c r="F234" s="10">
        <v>0</v>
      </c>
    </row>
    <row r="235" spans="1:6" s="70" customFormat="1" hidden="1" outlineLevel="2" x14ac:dyDescent="0.25">
      <c r="A235" s="2" t="s">
        <v>261</v>
      </c>
      <c r="B235" s="8">
        <v>0</v>
      </c>
      <c r="C235" s="8">
        <v>0</v>
      </c>
      <c r="D235" s="8">
        <v>0</v>
      </c>
      <c r="E235" s="8">
        <v>0</v>
      </c>
      <c r="F235" s="8">
        <v>0</v>
      </c>
    </row>
    <row r="236" spans="1:6" s="70" customFormat="1" hidden="1" outlineLevel="2" x14ac:dyDescent="0.25">
      <c r="A236" s="2" t="s">
        <v>262</v>
      </c>
      <c r="B236" s="8">
        <v>0</v>
      </c>
      <c r="C236" s="8">
        <v>0</v>
      </c>
      <c r="D236" s="8">
        <v>0</v>
      </c>
      <c r="E236" s="8">
        <v>0</v>
      </c>
      <c r="F236" s="8">
        <v>0</v>
      </c>
    </row>
    <row r="237" spans="1:6" s="70" customFormat="1" hidden="1" outlineLevel="1" x14ac:dyDescent="0.25">
      <c r="A237" s="19" t="s">
        <v>310</v>
      </c>
      <c r="B237" s="10">
        <f>SUM(B238:B239)</f>
        <v>0</v>
      </c>
      <c r="C237" s="10">
        <f>SUM(C238:C239)</f>
        <v>0</v>
      </c>
      <c r="D237" s="10">
        <f>SUM(D238:D239)</f>
        <v>0</v>
      </c>
      <c r="E237" s="10">
        <v>0</v>
      </c>
      <c r="F237" s="10">
        <v>0</v>
      </c>
    </row>
    <row r="238" spans="1:6" s="70" customFormat="1" hidden="1" outlineLevel="2" x14ac:dyDescent="0.25">
      <c r="A238" s="2" t="s">
        <v>261</v>
      </c>
      <c r="B238" s="8">
        <v>0</v>
      </c>
      <c r="C238" s="8">
        <v>0</v>
      </c>
      <c r="D238" s="8">
        <v>0</v>
      </c>
      <c r="E238" s="8">
        <v>0</v>
      </c>
      <c r="F238" s="8">
        <v>0</v>
      </c>
    </row>
    <row r="239" spans="1:6" s="70" customFormat="1" hidden="1" outlineLevel="2" x14ac:dyDescent="0.25">
      <c r="A239" s="2" t="s">
        <v>262</v>
      </c>
      <c r="B239" s="8">
        <v>0</v>
      </c>
      <c r="C239" s="8">
        <v>0</v>
      </c>
      <c r="D239" s="8">
        <v>0</v>
      </c>
      <c r="E239" s="8">
        <v>0</v>
      </c>
      <c r="F239" s="8">
        <v>0</v>
      </c>
    </row>
    <row r="240" spans="1:6" s="70" customFormat="1" hidden="1" outlineLevel="1" x14ac:dyDescent="0.25">
      <c r="A240" s="23" t="s">
        <v>92</v>
      </c>
      <c r="B240" s="30">
        <f>SUM(B225,B228,B231,B234,B237)</f>
        <v>7731</v>
      </c>
      <c r="C240" s="30">
        <f>SUM(C225,C228,C231,C234,C237)</f>
        <v>7861</v>
      </c>
      <c r="D240" s="30">
        <f>SUM(D225,D228,D231,D234,D237)</f>
        <v>7417</v>
      </c>
      <c r="E240" s="30">
        <f>SUM(E225,E228,E231,E234,E237)</f>
        <v>6446</v>
      </c>
      <c r="F240" s="30">
        <v>8656</v>
      </c>
    </row>
    <row r="241" spans="1:10" s="70" customFormat="1" ht="38.25" hidden="1" customHeight="1" outlineLevel="1" x14ac:dyDescent="0.25">
      <c r="A241" s="322" t="s">
        <v>311</v>
      </c>
      <c r="B241" s="322"/>
      <c r="C241" s="322"/>
      <c r="D241" s="322"/>
      <c r="E241" s="2"/>
      <c r="F241" s="2"/>
      <c r="G241" s="2"/>
      <c r="H241" s="2"/>
      <c r="I241" s="2"/>
      <c r="J241" s="2"/>
    </row>
    <row r="242" spans="1:10" s="70" customFormat="1" ht="39" hidden="1" customHeight="1" outlineLevel="1" x14ac:dyDescent="0.25">
      <c r="A242" s="322" t="s">
        <v>312</v>
      </c>
      <c r="B242" s="322"/>
      <c r="C242" s="322"/>
      <c r="D242" s="322"/>
      <c r="E242" s="68"/>
      <c r="F242" s="68"/>
      <c r="G242" s="68"/>
      <c r="H242" s="68"/>
      <c r="I242" s="68"/>
    </row>
    <row r="243" spans="1:10" s="70" customFormat="1" x14ac:dyDescent="0.25">
      <c r="A243" s="39"/>
      <c r="B243" s="68"/>
      <c r="C243" s="68"/>
      <c r="D243" s="68"/>
      <c r="E243" s="68"/>
      <c r="F243" s="68"/>
      <c r="G243" s="68"/>
      <c r="H243" s="68"/>
      <c r="I243" s="68"/>
    </row>
    <row r="244" spans="1:10" s="70" customFormat="1" collapsed="1" x14ac:dyDescent="0.25">
      <c r="A244" s="323" t="s">
        <v>313</v>
      </c>
      <c r="B244" s="323"/>
      <c r="C244" s="323"/>
      <c r="D244" s="323"/>
      <c r="E244" s="69"/>
      <c r="F244" s="69"/>
    </row>
    <row r="245" spans="1:10" s="70" customFormat="1" hidden="1" outlineLevel="1" collapsed="1" x14ac:dyDescent="0.25">
      <c r="A245" s="23" t="s">
        <v>314</v>
      </c>
      <c r="B245" s="139">
        <v>42.7</v>
      </c>
      <c r="C245" s="139">
        <v>44.7</v>
      </c>
      <c r="D245" s="139">
        <v>36.700000000000003</v>
      </c>
      <c r="E245" s="139">
        <v>51</v>
      </c>
      <c r="F245" s="139">
        <v>21.2</v>
      </c>
    </row>
    <row r="246" spans="1:10" s="70" customFormat="1" hidden="1" outlineLevel="1" x14ac:dyDescent="0.25">
      <c r="A246" s="2" t="s">
        <v>266</v>
      </c>
      <c r="B246" s="68">
        <v>32.1</v>
      </c>
      <c r="C246" s="68">
        <v>29.6</v>
      </c>
      <c r="D246" s="68">
        <v>22.6</v>
      </c>
      <c r="E246" s="68">
        <v>10.4</v>
      </c>
      <c r="F246" s="68">
        <v>10.1</v>
      </c>
    </row>
    <row r="247" spans="1:10" s="70" customFormat="1" hidden="1" outlineLevel="1" x14ac:dyDescent="0.25">
      <c r="A247" s="2" t="s">
        <v>267</v>
      </c>
      <c r="B247" s="68">
        <v>41.2</v>
      </c>
      <c r="C247" s="68">
        <v>35.1</v>
      </c>
      <c r="D247" s="68">
        <v>27.8</v>
      </c>
      <c r="E247" s="68">
        <v>26.9</v>
      </c>
      <c r="F247" s="68">
        <v>15.7</v>
      </c>
    </row>
    <row r="248" spans="1:10" s="70" customFormat="1" hidden="1" outlineLevel="1" collapsed="1" x14ac:dyDescent="0.25">
      <c r="A248" s="23" t="s">
        <v>315</v>
      </c>
      <c r="B248" s="100"/>
      <c r="C248" s="100"/>
      <c r="D248" s="100"/>
      <c r="E248" s="100"/>
      <c r="F248" s="100"/>
    </row>
    <row r="249" spans="1:10" s="70" customFormat="1" hidden="1" outlineLevel="1" x14ac:dyDescent="0.25">
      <c r="A249" s="2" t="s">
        <v>266</v>
      </c>
      <c r="B249" s="101">
        <v>19.899999999999999</v>
      </c>
      <c r="C249" s="101">
        <v>13.8</v>
      </c>
      <c r="D249" s="101">
        <v>12.3</v>
      </c>
      <c r="E249" s="101">
        <v>4.4000000000000004</v>
      </c>
      <c r="F249" s="101">
        <v>4.2</v>
      </c>
    </row>
    <row r="250" spans="1:10" s="70" customFormat="1" hidden="1" outlineLevel="1" x14ac:dyDescent="0.25">
      <c r="A250" s="2" t="s">
        <v>267</v>
      </c>
      <c r="B250" s="101">
        <v>19.8</v>
      </c>
      <c r="C250" s="101">
        <v>13.2</v>
      </c>
      <c r="D250" s="101">
        <v>12.1</v>
      </c>
      <c r="E250" s="101">
        <v>4.8</v>
      </c>
      <c r="F250" s="101">
        <v>3.9</v>
      </c>
    </row>
    <row r="251" spans="1:10" s="70" customFormat="1" hidden="1" outlineLevel="1" collapsed="1" x14ac:dyDescent="0.25">
      <c r="A251" s="23" t="s">
        <v>316</v>
      </c>
      <c r="B251" s="30"/>
      <c r="C251" s="30"/>
      <c r="D251" s="30"/>
      <c r="E251" s="30"/>
      <c r="F251" s="30"/>
    </row>
    <row r="252" spans="1:10" s="70" customFormat="1" hidden="1" outlineLevel="1" x14ac:dyDescent="0.25">
      <c r="A252" s="2" t="s">
        <v>266</v>
      </c>
      <c r="B252" s="8">
        <v>45.6</v>
      </c>
      <c r="C252" s="8">
        <v>31.4</v>
      </c>
      <c r="D252" s="8">
        <v>19.100000000000001</v>
      </c>
      <c r="E252" s="8">
        <v>5.7</v>
      </c>
      <c r="F252" s="8">
        <v>2.4</v>
      </c>
    </row>
    <row r="253" spans="1:10" s="70" customFormat="1" hidden="1" outlineLevel="1" x14ac:dyDescent="0.25">
      <c r="A253" s="2" t="s">
        <v>267</v>
      </c>
      <c r="B253" s="8">
        <v>49.6</v>
      </c>
      <c r="C253" s="8">
        <v>35.299999999999997</v>
      </c>
      <c r="D253" s="8">
        <v>23.5</v>
      </c>
      <c r="E253" s="8">
        <v>5.7</v>
      </c>
      <c r="F253" s="8">
        <v>3.2</v>
      </c>
    </row>
    <row r="254" spans="1:10" s="70" customFormat="1" hidden="1" outlineLevel="1" collapsed="1" x14ac:dyDescent="0.25">
      <c r="A254" s="23" t="s">
        <v>317</v>
      </c>
      <c r="B254" s="30"/>
      <c r="C254" s="30"/>
      <c r="D254" s="30"/>
      <c r="E254" s="30"/>
      <c r="F254" s="30"/>
    </row>
    <row r="255" spans="1:10" s="70" customFormat="1" hidden="1" outlineLevel="1" x14ac:dyDescent="0.25">
      <c r="A255" s="2" t="s">
        <v>266</v>
      </c>
      <c r="B255" s="101">
        <v>29.3</v>
      </c>
      <c r="C255" s="101">
        <v>39.5</v>
      </c>
      <c r="D255" s="101">
        <v>36.799999999999997</v>
      </c>
      <c r="E255" s="101">
        <v>12.1</v>
      </c>
      <c r="F255" s="101">
        <v>12.1</v>
      </c>
    </row>
    <row r="256" spans="1:10" s="70" customFormat="1" hidden="1" outlineLevel="1" x14ac:dyDescent="0.25">
      <c r="A256" s="2" t="s">
        <v>267</v>
      </c>
      <c r="B256" s="101">
        <v>57.7</v>
      </c>
      <c r="C256" s="101">
        <v>62.7</v>
      </c>
      <c r="D256" s="101">
        <v>51</v>
      </c>
      <c r="E256" s="101">
        <v>88.1</v>
      </c>
      <c r="F256" s="101">
        <v>29</v>
      </c>
    </row>
    <row r="257" spans="1:7" s="70" customFormat="1" hidden="1" outlineLevel="1" collapsed="1" x14ac:dyDescent="0.25">
      <c r="A257" s="23" t="s">
        <v>318</v>
      </c>
      <c r="B257" s="30"/>
      <c r="C257" s="30"/>
      <c r="D257" s="30"/>
      <c r="E257" s="30"/>
      <c r="F257" s="30"/>
    </row>
    <row r="258" spans="1:7" s="70" customFormat="1" hidden="1" outlineLevel="1" x14ac:dyDescent="0.25">
      <c r="A258" s="2" t="s">
        <v>266</v>
      </c>
      <c r="B258" s="8">
        <v>22.7</v>
      </c>
      <c r="C258" s="8">
        <v>18.5</v>
      </c>
      <c r="D258" s="8">
        <v>14.7</v>
      </c>
      <c r="E258" s="8">
        <v>6.9</v>
      </c>
      <c r="F258" s="8">
        <v>6.7</v>
      </c>
    </row>
    <row r="259" spans="1:7" s="70" customFormat="1" hidden="1" outlineLevel="1" x14ac:dyDescent="0.25">
      <c r="A259" s="2" t="s">
        <v>267</v>
      </c>
      <c r="B259" s="8">
        <v>28.4</v>
      </c>
      <c r="C259" s="8">
        <v>25.1</v>
      </c>
      <c r="D259" s="8">
        <v>20.2</v>
      </c>
      <c r="E259" s="8">
        <v>10.1</v>
      </c>
      <c r="F259" s="8">
        <v>12</v>
      </c>
    </row>
    <row r="260" spans="1:7" s="70" customFormat="1" hidden="1" outlineLevel="1" x14ac:dyDescent="0.25">
      <c r="A260" s="23" t="s">
        <v>319</v>
      </c>
      <c r="B260" s="30"/>
      <c r="C260" s="30"/>
      <c r="D260" s="30"/>
      <c r="E260" s="30"/>
      <c r="F260" s="30"/>
    </row>
    <row r="261" spans="1:7" s="70" customFormat="1" hidden="1" outlineLevel="1" x14ac:dyDescent="0.25">
      <c r="A261" s="2" t="s">
        <v>266</v>
      </c>
      <c r="B261" s="101">
        <v>43.1</v>
      </c>
      <c r="C261" s="101">
        <v>44.9</v>
      </c>
      <c r="D261" s="101">
        <v>30.4</v>
      </c>
      <c r="E261" s="101">
        <v>22.7</v>
      </c>
      <c r="F261" s="101">
        <v>25.3</v>
      </c>
    </row>
    <row r="262" spans="1:7" s="70" customFormat="1" hidden="1" outlineLevel="1" x14ac:dyDescent="0.25">
      <c r="A262" s="2" t="s">
        <v>267</v>
      </c>
      <c r="B262" s="101">
        <v>50.7</v>
      </c>
      <c r="C262" s="101">
        <v>39.4</v>
      </c>
      <c r="D262" s="101">
        <v>32.200000000000003</v>
      </c>
      <c r="E262" s="101">
        <v>25.6</v>
      </c>
      <c r="F262" s="101">
        <v>30.5</v>
      </c>
    </row>
    <row r="264" spans="1:7" s="70" customFormat="1" collapsed="1" x14ac:dyDescent="0.25">
      <c r="A264" s="323" t="s">
        <v>320</v>
      </c>
      <c r="B264" s="323"/>
      <c r="C264" s="323"/>
      <c r="D264" s="323"/>
      <c r="E264" s="323"/>
      <c r="F264" s="323"/>
      <c r="G264" s="68"/>
    </row>
    <row r="265" spans="1:7" s="70" customFormat="1" hidden="1" outlineLevel="1" x14ac:dyDescent="0.25">
      <c r="A265" s="110" t="s">
        <v>321</v>
      </c>
      <c r="B265" s="78"/>
      <c r="C265" s="78"/>
      <c r="D265" s="78"/>
      <c r="E265" s="78"/>
      <c r="F265" s="78"/>
      <c r="G265" s="68"/>
    </row>
    <row r="266" spans="1:7" s="70" customFormat="1" hidden="1" outlineLevel="1" x14ac:dyDescent="0.25">
      <c r="A266" s="203" t="s">
        <v>322</v>
      </c>
      <c r="B266" s="72">
        <v>6</v>
      </c>
      <c r="C266" s="72">
        <v>4</v>
      </c>
      <c r="D266" s="27">
        <v>16.8</v>
      </c>
      <c r="E266" s="27">
        <f>SUM(E267:E270)</f>
        <v>14.145342886386899</v>
      </c>
      <c r="F266" s="27">
        <v>24</v>
      </c>
      <c r="G266" s="68"/>
    </row>
    <row r="267" spans="1:7" s="70" customFormat="1" hidden="1" outlineLevel="2" x14ac:dyDescent="0.25">
      <c r="A267" s="111" t="s">
        <v>323</v>
      </c>
      <c r="B267" s="68">
        <v>1</v>
      </c>
      <c r="C267" s="68">
        <v>1</v>
      </c>
      <c r="D267" s="24">
        <v>0.5</v>
      </c>
      <c r="E267" s="24">
        <v>0.40941658137154557</v>
      </c>
      <c r="F267" s="24">
        <v>14</v>
      </c>
      <c r="G267" s="68"/>
    </row>
    <row r="268" spans="1:7" s="70" customFormat="1" hidden="1" outlineLevel="2" x14ac:dyDescent="0.25">
      <c r="A268" s="111" t="s">
        <v>324</v>
      </c>
      <c r="B268" s="68">
        <v>1</v>
      </c>
      <c r="C268" s="68">
        <v>1</v>
      </c>
      <c r="D268" s="24">
        <v>0.2</v>
      </c>
      <c r="E268" s="24">
        <v>0.1637666325486182</v>
      </c>
      <c r="F268" s="24">
        <v>3</v>
      </c>
      <c r="G268" s="68"/>
    </row>
    <row r="269" spans="1:7" s="70" customFormat="1" hidden="1" outlineLevel="2" x14ac:dyDescent="0.25">
      <c r="A269" s="112" t="s">
        <v>325</v>
      </c>
      <c r="B269" s="68">
        <v>3</v>
      </c>
      <c r="C269" s="68">
        <v>2</v>
      </c>
      <c r="D269" s="24">
        <v>15.6</v>
      </c>
      <c r="E269" s="24">
        <v>13.38792221084954</v>
      </c>
      <c r="F269" s="24">
        <v>7</v>
      </c>
      <c r="G269" s="68"/>
    </row>
    <row r="270" spans="1:7" s="70" customFormat="1" hidden="1" outlineLevel="2" x14ac:dyDescent="0.25">
      <c r="A270" s="112" t="s">
        <v>326</v>
      </c>
      <c r="B270" s="68">
        <v>1</v>
      </c>
      <c r="C270" s="68">
        <v>1</v>
      </c>
      <c r="D270" s="24">
        <v>0.5</v>
      </c>
      <c r="E270" s="24">
        <v>0.18423746161719551</v>
      </c>
      <c r="F270" s="24">
        <v>0</v>
      </c>
      <c r="G270" s="68"/>
    </row>
    <row r="271" spans="1:7" s="70" customFormat="1" hidden="1" outlineLevel="1" x14ac:dyDescent="0.25">
      <c r="A271" s="203" t="s">
        <v>327</v>
      </c>
      <c r="B271" s="72">
        <v>6</v>
      </c>
      <c r="C271" s="72">
        <v>4</v>
      </c>
      <c r="D271" s="27">
        <v>6.3</v>
      </c>
      <c r="E271" s="27">
        <f>SUM(E272:E275)</f>
        <v>7.1651090342679113</v>
      </c>
      <c r="F271" s="27">
        <v>2</v>
      </c>
      <c r="G271" s="68"/>
    </row>
    <row r="272" spans="1:7" s="70" customFormat="1" hidden="1" outlineLevel="2" x14ac:dyDescent="0.25">
      <c r="A272" s="111" t="s">
        <v>323</v>
      </c>
      <c r="B272" s="68">
        <v>1</v>
      </c>
      <c r="C272" s="68">
        <v>1</v>
      </c>
      <c r="D272" s="24">
        <v>0.3</v>
      </c>
      <c r="E272" s="24">
        <v>0.3115264797507788</v>
      </c>
      <c r="F272" s="24">
        <v>1</v>
      </c>
      <c r="G272" s="68"/>
    </row>
    <row r="273" spans="1:7" s="70" customFormat="1" hidden="1" outlineLevel="2" x14ac:dyDescent="0.25">
      <c r="A273" s="111" t="s">
        <v>324</v>
      </c>
      <c r="B273" s="68">
        <v>1</v>
      </c>
      <c r="C273" s="68">
        <v>0</v>
      </c>
      <c r="D273" s="24">
        <v>0.3</v>
      </c>
      <c r="E273" s="24">
        <v>0</v>
      </c>
      <c r="F273" s="24">
        <v>1</v>
      </c>
      <c r="G273" s="68"/>
    </row>
    <row r="274" spans="1:7" s="70" customFormat="1" hidden="1" outlineLevel="2" x14ac:dyDescent="0.25">
      <c r="A274" s="112" t="s">
        <v>325</v>
      </c>
      <c r="B274" s="68">
        <v>4</v>
      </c>
      <c r="C274" s="68">
        <v>3</v>
      </c>
      <c r="D274" s="24">
        <v>5.6</v>
      </c>
      <c r="E274" s="24">
        <v>6.6978193146417437</v>
      </c>
      <c r="F274" s="24">
        <v>1</v>
      </c>
      <c r="G274" s="68"/>
    </row>
    <row r="275" spans="1:7" s="70" customFormat="1" hidden="1" outlineLevel="2" x14ac:dyDescent="0.25">
      <c r="A275" s="112" t="s">
        <v>326</v>
      </c>
      <c r="B275" s="68">
        <v>0</v>
      </c>
      <c r="C275" s="68">
        <v>0</v>
      </c>
      <c r="D275" s="24">
        <v>0.2</v>
      </c>
      <c r="E275" s="24">
        <v>0.1557632398753894</v>
      </c>
      <c r="F275" s="24">
        <v>0</v>
      </c>
      <c r="G275" s="68"/>
    </row>
    <row r="276" spans="1:7" s="70" customFormat="1" hidden="1" outlineLevel="1" x14ac:dyDescent="0.25">
      <c r="A276" s="110" t="s">
        <v>328</v>
      </c>
      <c r="B276" s="78"/>
      <c r="C276" s="78"/>
      <c r="D276" s="113"/>
      <c r="E276" s="113"/>
      <c r="F276" s="113"/>
      <c r="G276" s="68"/>
    </row>
    <row r="277" spans="1:7" s="70" customFormat="1" hidden="1" outlineLevel="1" x14ac:dyDescent="0.25">
      <c r="A277" s="203" t="s">
        <v>322</v>
      </c>
      <c r="B277" s="72">
        <v>3</v>
      </c>
      <c r="C277" s="72">
        <v>3</v>
      </c>
      <c r="D277" s="27">
        <v>4.2</v>
      </c>
      <c r="E277" s="27">
        <f>SUM(E278:E281)</f>
        <v>3.7871033776867962</v>
      </c>
      <c r="F277" s="27">
        <v>2</v>
      </c>
      <c r="G277" s="68"/>
    </row>
    <row r="278" spans="1:7" s="70" customFormat="1" hidden="1" outlineLevel="2" x14ac:dyDescent="0.25">
      <c r="A278" s="111" t="s">
        <v>323</v>
      </c>
      <c r="B278" s="68">
        <v>1</v>
      </c>
      <c r="C278" s="68">
        <v>1</v>
      </c>
      <c r="D278" s="24">
        <v>0.1</v>
      </c>
      <c r="E278" s="24">
        <v>2.0470829068577275E-2</v>
      </c>
      <c r="F278" s="24">
        <v>2</v>
      </c>
      <c r="G278" s="68"/>
    </row>
    <row r="279" spans="1:7" s="70" customFormat="1" hidden="1" outlineLevel="2" x14ac:dyDescent="0.25">
      <c r="A279" s="111" t="s">
        <v>324</v>
      </c>
      <c r="B279" s="68">
        <v>1</v>
      </c>
      <c r="C279" s="68">
        <v>1</v>
      </c>
      <c r="D279" s="24">
        <v>0</v>
      </c>
      <c r="E279" s="24">
        <v>0</v>
      </c>
      <c r="F279" s="24">
        <v>0</v>
      </c>
      <c r="G279" s="68"/>
    </row>
    <row r="280" spans="1:7" s="70" customFormat="1" hidden="1" outlineLevel="2" x14ac:dyDescent="0.25">
      <c r="A280" s="112" t="s">
        <v>325</v>
      </c>
      <c r="B280" s="68">
        <v>2</v>
      </c>
      <c r="C280" s="68">
        <v>2</v>
      </c>
      <c r="D280" s="24">
        <v>4</v>
      </c>
      <c r="E280" s="24">
        <v>3.6847492323439099</v>
      </c>
      <c r="F280" s="24">
        <v>0</v>
      </c>
      <c r="G280" s="68"/>
    </row>
    <row r="281" spans="1:7" s="70" customFormat="1" hidden="1" outlineLevel="2" x14ac:dyDescent="0.25">
      <c r="A281" s="112" t="s">
        <v>326</v>
      </c>
      <c r="B281" s="68">
        <v>0</v>
      </c>
      <c r="C281" s="68">
        <v>0</v>
      </c>
      <c r="D281" s="24">
        <v>0.1</v>
      </c>
      <c r="E281" s="24">
        <v>8.1883316274309101E-2</v>
      </c>
      <c r="F281" s="24">
        <v>0</v>
      </c>
      <c r="G281" s="68"/>
    </row>
    <row r="282" spans="1:7" s="70" customFormat="1" hidden="1" outlineLevel="1" x14ac:dyDescent="0.25">
      <c r="A282" s="203" t="s">
        <v>327</v>
      </c>
      <c r="B282" s="72">
        <v>2</v>
      </c>
      <c r="C282" s="72">
        <v>2</v>
      </c>
      <c r="D282" s="27">
        <v>1.4</v>
      </c>
      <c r="E282" s="27">
        <f>SUM(E283:E286)</f>
        <v>1.2461059190031152</v>
      </c>
      <c r="F282" s="27">
        <v>0</v>
      </c>
      <c r="G282" s="68"/>
    </row>
    <row r="283" spans="1:7" s="70" customFormat="1" hidden="1" outlineLevel="2" x14ac:dyDescent="0.25">
      <c r="A283" s="111" t="s">
        <v>323</v>
      </c>
      <c r="B283" s="68">
        <v>1</v>
      </c>
      <c r="C283" s="68">
        <v>1</v>
      </c>
      <c r="D283" s="24">
        <v>0</v>
      </c>
      <c r="E283" s="24">
        <v>0</v>
      </c>
      <c r="F283" s="24">
        <v>0</v>
      </c>
      <c r="G283" s="68"/>
    </row>
    <row r="284" spans="1:7" s="70" customFormat="1" hidden="1" outlineLevel="2" x14ac:dyDescent="0.25">
      <c r="A284" s="111" t="s">
        <v>324</v>
      </c>
      <c r="B284" s="68">
        <v>0</v>
      </c>
      <c r="C284" s="68">
        <v>0</v>
      </c>
      <c r="D284" s="24">
        <v>0</v>
      </c>
      <c r="E284" s="24">
        <v>0</v>
      </c>
      <c r="F284" s="24">
        <v>0</v>
      </c>
      <c r="G284" s="68"/>
    </row>
    <row r="285" spans="1:7" s="70" customFormat="1" hidden="1" outlineLevel="2" x14ac:dyDescent="0.25">
      <c r="A285" s="112" t="s">
        <v>325</v>
      </c>
      <c r="B285" s="68">
        <v>1</v>
      </c>
      <c r="C285" s="68">
        <v>1</v>
      </c>
      <c r="D285" s="24">
        <v>1.4</v>
      </c>
      <c r="E285" s="24">
        <v>1.2461059190031152</v>
      </c>
      <c r="F285" s="24">
        <v>0</v>
      </c>
      <c r="G285" s="68"/>
    </row>
    <row r="286" spans="1:7" s="70" customFormat="1" hidden="1" outlineLevel="2" x14ac:dyDescent="0.25">
      <c r="A286" s="112" t="s">
        <v>326</v>
      </c>
      <c r="B286" s="68">
        <v>0</v>
      </c>
      <c r="C286" s="68">
        <v>0</v>
      </c>
      <c r="D286" s="24">
        <v>0</v>
      </c>
      <c r="E286" s="24">
        <v>0</v>
      </c>
      <c r="F286" s="24">
        <v>0</v>
      </c>
      <c r="G286" s="68"/>
    </row>
    <row r="287" spans="1:7" s="70" customFormat="1" hidden="1" outlineLevel="1" x14ac:dyDescent="0.25">
      <c r="A287" s="207" t="s">
        <v>107</v>
      </c>
      <c r="B287" s="27">
        <f>SUM(B288:B291)</f>
        <v>0</v>
      </c>
      <c r="C287" s="27">
        <f t="shared" ref="C287:D287" si="27">SUM(C288:C291)</f>
        <v>0</v>
      </c>
      <c r="D287" s="27">
        <f t="shared" si="27"/>
        <v>0</v>
      </c>
      <c r="E287" s="27">
        <f>SUM(E288:E291)</f>
        <v>25</v>
      </c>
      <c r="F287" s="27">
        <v>0</v>
      </c>
      <c r="G287" s="68"/>
    </row>
    <row r="288" spans="1:7" s="70" customFormat="1" hidden="1" outlineLevel="2" x14ac:dyDescent="0.25">
      <c r="A288" s="111" t="s">
        <v>323</v>
      </c>
      <c r="B288" s="68">
        <v>0</v>
      </c>
      <c r="C288" s="68">
        <v>0</v>
      </c>
      <c r="D288" s="24">
        <v>0</v>
      </c>
      <c r="E288" s="24">
        <v>0</v>
      </c>
      <c r="F288" s="24">
        <v>0</v>
      </c>
      <c r="G288" s="68"/>
    </row>
    <row r="289" spans="1:7" s="70" customFormat="1" hidden="1" outlineLevel="2" x14ac:dyDescent="0.25">
      <c r="A289" s="111" t="s">
        <v>324</v>
      </c>
      <c r="B289" s="68">
        <v>0</v>
      </c>
      <c r="C289" s="68">
        <v>0</v>
      </c>
      <c r="D289" s="24">
        <v>0</v>
      </c>
      <c r="E289" s="24">
        <v>0</v>
      </c>
      <c r="F289" s="24">
        <v>0</v>
      </c>
      <c r="G289" s="68"/>
    </row>
    <row r="290" spans="1:7" s="70" customFormat="1" hidden="1" outlineLevel="2" x14ac:dyDescent="0.25">
      <c r="A290" s="112" t="s">
        <v>325</v>
      </c>
      <c r="B290" s="68">
        <v>0</v>
      </c>
      <c r="C290" s="68">
        <v>0</v>
      </c>
      <c r="D290" s="24">
        <v>0</v>
      </c>
      <c r="E290" s="24">
        <v>25</v>
      </c>
      <c r="F290" s="24">
        <v>0</v>
      </c>
      <c r="G290" s="68"/>
    </row>
    <row r="291" spans="1:7" s="70" customFormat="1" hidden="1" outlineLevel="2" x14ac:dyDescent="0.25">
      <c r="A291" s="112" t="s">
        <v>326</v>
      </c>
      <c r="B291" s="68">
        <v>0</v>
      </c>
      <c r="C291" s="68">
        <v>0</v>
      </c>
      <c r="D291" s="24">
        <v>0</v>
      </c>
      <c r="E291" s="24">
        <v>0</v>
      </c>
      <c r="F291" s="24">
        <v>0</v>
      </c>
      <c r="G291" s="68"/>
    </row>
    <row r="292" spans="1:7" s="70" customFormat="1" hidden="1" outlineLevel="1" x14ac:dyDescent="0.25">
      <c r="A292" s="110" t="s">
        <v>329</v>
      </c>
      <c r="B292" s="78"/>
      <c r="C292" s="78"/>
      <c r="D292" s="113"/>
      <c r="E292" s="113"/>
      <c r="F292" s="113"/>
      <c r="G292" s="68"/>
    </row>
    <row r="293" spans="1:7" s="70" customFormat="1" hidden="1" outlineLevel="1" x14ac:dyDescent="0.25">
      <c r="A293" s="203" t="s">
        <v>322</v>
      </c>
      <c r="B293" s="72">
        <v>6</v>
      </c>
      <c r="C293" s="72">
        <v>4</v>
      </c>
      <c r="D293" s="27">
        <v>44</v>
      </c>
      <c r="E293" s="27">
        <f>SUM(E294:E297)</f>
        <v>48.229273285568063</v>
      </c>
      <c r="F293" s="27">
        <v>32</v>
      </c>
      <c r="G293" s="68"/>
    </row>
    <row r="294" spans="1:7" s="70" customFormat="1" hidden="1" outlineLevel="2" x14ac:dyDescent="0.25">
      <c r="A294" s="111" t="s">
        <v>323</v>
      </c>
      <c r="B294" s="68">
        <v>1</v>
      </c>
      <c r="C294" s="68">
        <v>1</v>
      </c>
      <c r="D294" s="24">
        <v>0.9</v>
      </c>
      <c r="E294" s="24">
        <v>0.73694984646878203</v>
      </c>
      <c r="F294" s="24">
        <v>21</v>
      </c>
      <c r="G294" s="68"/>
    </row>
    <row r="295" spans="1:7" s="70" customFormat="1" hidden="1" outlineLevel="2" x14ac:dyDescent="0.25">
      <c r="A295" s="111" t="s">
        <v>324</v>
      </c>
      <c r="B295" s="68">
        <v>1</v>
      </c>
      <c r="C295" s="68">
        <v>1</v>
      </c>
      <c r="D295" s="24">
        <v>0.2</v>
      </c>
      <c r="E295" s="24">
        <v>0.20470829068577279</v>
      </c>
      <c r="F295" s="24">
        <v>6</v>
      </c>
      <c r="G295" s="68"/>
    </row>
    <row r="296" spans="1:7" s="70" customFormat="1" hidden="1" outlineLevel="2" x14ac:dyDescent="0.25">
      <c r="A296" s="112" t="s">
        <v>325</v>
      </c>
      <c r="B296" s="68">
        <v>3</v>
      </c>
      <c r="C296" s="68">
        <v>2</v>
      </c>
      <c r="D296" s="24">
        <v>42.5</v>
      </c>
      <c r="E296" s="24">
        <v>47.2057318321392</v>
      </c>
      <c r="F296" s="24">
        <v>4</v>
      </c>
      <c r="G296" s="68"/>
    </row>
    <row r="297" spans="1:7" s="70" customFormat="1" hidden="1" outlineLevel="2" x14ac:dyDescent="0.25">
      <c r="A297" s="112" t="s">
        <v>326</v>
      </c>
      <c r="B297" s="68">
        <v>0</v>
      </c>
      <c r="C297" s="68">
        <v>0</v>
      </c>
      <c r="D297" s="24">
        <v>0.4</v>
      </c>
      <c r="E297" s="24">
        <v>8.1883316274309101E-2</v>
      </c>
      <c r="F297" s="24">
        <v>0</v>
      </c>
      <c r="G297" s="68"/>
    </row>
    <row r="298" spans="1:7" s="70" customFormat="1" hidden="1" outlineLevel="1" x14ac:dyDescent="0.25">
      <c r="A298" s="203" t="s">
        <v>327</v>
      </c>
      <c r="B298" s="72">
        <v>13</v>
      </c>
      <c r="C298" s="72">
        <v>11</v>
      </c>
      <c r="D298" s="27">
        <v>58.5</v>
      </c>
      <c r="E298" s="27">
        <f>SUM(E299:E302)</f>
        <v>51.86915887850467</v>
      </c>
      <c r="F298" s="27">
        <v>12</v>
      </c>
      <c r="G298" s="68"/>
    </row>
    <row r="299" spans="1:7" s="70" customFormat="1" hidden="1" outlineLevel="2" x14ac:dyDescent="0.25">
      <c r="A299" s="111" t="s">
        <v>323</v>
      </c>
      <c r="B299" s="68">
        <v>4</v>
      </c>
      <c r="C299" s="68">
        <v>2</v>
      </c>
      <c r="D299" s="24">
        <v>2.1</v>
      </c>
      <c r="E299" s="24">
        <v>2.0249221183800623</v>
      </c>
      <c r="F299" s="24">
        <v>7</v>
      </c>
      <c r="G299" s="68"/>
    </row>
    <row r="300" spans="1:7" s="70" customFormat="1" hidden="1" outlineLevel="2" x14ac:dyDescent="0.25">
      <c r="A300" s="111" t="s">
        <v>324</v>
      </c>
      <c r="B300" s="68">
        <v>4</v>
      </c>
      <c r="C300" s="68">
        <v>3</v>
      </c>
      <c r="D300" s="24">
        <v>0.9</v>
      </c>
      <c r="E300" s="24">
        <v>0.46728971962616817</v>
      </c>
      <c r="F300" s="24">
        <v>4</v>
      </c>
      <c r="G300" s="68"/>
    </row>
    <row r="301" spans="1:7" s="70" customFormat="1" hidden="1" outlineLevel="2" x14ac:dyDescent="0.25">
      <c r="A301" s="112" t="s">
        <v>325</v>
      </c>
      <c r="B301" s="68">
        <v>5</v>
      </c>
      <c r="C301" s="68">
        <v>4</v>
      </c>
      <c r="D301" s="24">
        <v>54.9</v>
      </c>
      <c r="E301" s="24">
        <v>49.221183800623052</v>
      </c>
      <c r="F301" s="24">
        <v>1</v>
      </c>
      <c r="G301" s="68"/>
    </row>
    <row r="302" spans="1:7" s="70" customFormat="1" hidden="1" outlineLevel="2" x14ac:dyDescent="0.25">
      <c r="A302" s="112" t="s">
        <v>326</v>
      </c>
      <c r="B302" s="68">
        <v>1</v>
      </c>
      <c r="C302" s="68">
        <v>1</v>
      </c>
      <c r="D302" s="24">
        <v>0.6</v>
      </c>
      <c r="E302" s="24">
        <v>0.1557632398753894</v>
      </c>
      <c r="F302" s="24">
        <v>0</v>
      </c>
      <c r="G302" s="68"/>
    </row>
    <row r="303" spans="1:7" s="70" customFormat="1" hidden="1" outlineLevel="1" x14ac:dyDescent="0.25">
      <c r="A303" s="110" t="s">
        <v>330</v>
      </c>
      <c r="B303" s="78"/>
      <c r="C303" s="78"/>
      <c r="D303" s="113"/>
      <c r="E303" s="113"/>
      <c r="F303" s="113"/>
      <c r="G303" s="68"/>
    </row>
    <row r="304" spans="1:7" s="70" customFormat="1" hidden="1" outlineLevel="1" x14ac:dyDescent="0.25">
      <c r="A304" s="203" t="s">
        <v>322</v>
      </c>
      <c r="B304" s="72">
        <v>9</v>
      </c>
      <c r="C304" s="72">
        <v>7.0000000000000009</v>
      </c>
      <c r="D304" s="27">
        <v>15.4</v>
      </c>
      <c r="E304" s="27">
        <f>SUM(E305:E308)</f>
        <v>14.268167860798364</v>
      </c>
      <c r="F304" s="27">
        <v>17</v>
      </c>
      <c r="G304" s="68"/>
    </row>
    <row r="305" spans="1:7" s="70" customFormat="1" hidden="1" outlineLevel="2" x14ac:dyDescent="0.25">
      <c r="A305" s="111" t="s">
        <v>323</v>
      </c>
      <c r="B305" s="68">
        <v>2</v>
      </c>
      <c r="C305" s="68">
        <v>2</v>
      </c>
      <c r="D305" s="24">
        <v>0.6</v>
      </c>
      <c r="E305" s="24">
        <v>0.42988741044012285</v>
      </c>
      <c r="F305" s="24">
        <v>8</v>
      </c>
      <c r="G305" s="68"/>
    </row>
    <row r="306" spans="1:7" s="70" customFormat="1" hidden="1" outlineLevel="2" x14ac:dyDescent="0.25">
      <c r="A306" s="111" t="s">
        <v>324</v>
      </c>
      <c r="B306" s="68">
        <v>1</v>
      </c>
      <c r="C306" s="68">
        <v>1</v>
      </c>
      <c r="D306" s="24">
        <v>0.2</v>
      </c>
      <c r="E306" s="24">
        <v>0.10235414534288639</v>
      </c>
      <c r="F306" s="24">
        <v>5</v>
      </c>
      <c r="G306" s="68"/>
    </row>
    <row r="307" spans="1:7" s="70" customFormat="1" hidden="1" outlineLevel="2" x14ac:dyDescent="0.25">
      <c r="A307" s="112" t="s">
        <v>325</v>
      </c>
      <c r="B307" s="68">
        <v>5</v>
      </c>
      <c r="C307" s="68">
        <v>4</v>
      </c>
      <c r="D307" s="24">
        <v>13.8</v>
      </c>
      <c r="E307" s="24">
        <v>13.38792221084954</v>
      </c>
      <c r="F307" s="24">
        <v>4</v>
      </c>
      <c r="G307" s="68"/>
    </row>
    <row r="308" spans="1:7" s="70" customFormat="1" hidden="1" outlineLevel="2" x14ac:dyDescent="0.25">
      <c r="A308" s="112" t="s">
        <v>326</v>
      </c>
      <c r="B308" s="68">
        <v>1</v>
      </c>
      <c r="C308" s="68">
        <v>1</v>
      </c>
      <c r="D308" s="24">
        <v>0.8</v>
      </c>
      <c r="E308" s="24">
        <v>0.34800409416581368</v>
      </c>
      <c r="F308" s="24">
        <v>0</v>
      </c>
      <c r="G308" s="68"/>
    </row>
    <row r="309" spans="1:7" s="70" customFormat="1" hidden="1" outlineLevel="1" x14ac:dyDescent="0.25">
      <c r="A309" s="203" t="s">
        <v>327</v>
      </c>
      <c r="B309" s="72">
        <v>3</v>
      </c>
      <c r="C309" s="72">
        <v>3</v>
      </c>
      <c r="D309" s="27">
        <v>4.4000000000000004</v>
      </c>
      <c r="E309" s="27">
        <f>SUM(E310:E313)</f>
        <v>5.4517133956386292</v>
      </c>
      <c r="F309" s="27">
        <v>1</v>
      </c>
      <c r="G309" s="68"/>
    </row>
    <row r="310" spans="1:7" s="70" customFormat="1" hidden="1" outlineLevel="2" x14ac:dyDescent="0.25">
      <c r="A310" s="111" t="s">
        <v>323</v>
      </c>
      <c r="B310" s="68">
        <v>1</v>
      </c>
      <c r="C310" s="68">
        <v>1</v>
      </c>
      <c r="D310" s="24">
        <v>0.3</v>
      </c>
      <c r="E310" s="24">
        <v>0.1557632398753894</v>
      </c>
      <c r="F310" s="24">
        <v>1</v>
      </c>
      <c r="G310" s="68"/>
    </row>
    <row r="311" spans="1:7" s="70" customFormat="1" hidden="1" outlineLevel="2" x14ac:dyDescent="0.25">
      <c r="A311" s="111" t="s">
        <v>324</v>
      </c>
      <c r="B311" s="68">
        <v>0</v>
      </c>
      <c r="C311" s="68">
        <v>0</v>
      </c>
      <c r="D311" s="24">
        <v>0.2</v>
      </c>
      <c r="E311" s="24">
        <v>0.3115264797507788</v>
      </c>
      <c r="F311" s="24">
        <v>0</v>
      </c>
      <c r="G311" s="68"/>
    </row>
    <row r="312" spans="1:7" s="70" customFormat="1" hidden="1" outlineLevel="2" x14ac:dyDescent="0.25">
      <c r="A312" s="112" t="s">
        <v>325</v>
      </c>
      <c r="B312" s="68">
        <v>2</v>
      </c>
      <c r="C312" s="68">
        <v>2</v>
      </c>
      <c r="D312" s="24">
        <v>3.8</v>
      </c>
      <c r="E312" s="24">
        <v>4.8286604361370715</v>
      </c>
      <c r="F312" s="24">
        <v>0</v>
      </c>
      <c r="G312" s="68"/>
    </row>
    <row r="313" spans="1:7" s="70" customFormat="1" hidden="1" outlineLevel="2" x14ac:dyDescent="0.25">
      <c r="A313" s="112" t="s">
        <v>326</v>
      </c>
      <c r="B313" s="68">
        <v>0</v>
      </c>
      <c r="C313" s="68">
        <v>0</v>
      </c>
      <c r="D313" s="24">
        <v>0.2</v>
      </c>
      <c r="E313" s="24">
        <v>0.1557632398753894</v>
      </c>
      <c r="F313" s="24">
        <v>0</v>
      </c>
      <c r="G313" s="68"/>
    </row>
    <row r="314" spans="1:7" s="70" customFormat="1" hidden="1" outlineLevel="1" x14ac:dyDescent="0.25">
      <c r="A314" s="207" t="s">
        <v>107</v>
      </c>
      <c r="B314" s="72">
        <v>17</v>
      </c>
      <c r="C314" s="72">
        <v>11</v>
      </c>
      <c r="D314" s="27">
        <v>37.5</v>
      </c>
      <c r="E314" s="27">
        <f>SUM(E315:E318)</f>
        <v>75</v>
      </c>
      <c r="F314" s="27">
        <v>0</v>
      </c>
      <c r="G314" s="68"/>
    </row>
    <row r="315" spans="1:7" s="70" customFormat="1" hidden="1" outlineLevel="2" x14ac:dyDescent="0.25">
      <c r="A315" s="111" t="s">
        <v>323</v>
      </c>
      <c r="B315" s="68">
        <v>0</v>
      </c>
      <c r="C315" s="68">
        <v>0</v>
      </c>
      <c r="D315" s="24">
        <v>0</v>
      </c>
      <c r="E315" s="24">
        <v>0</v>
      </c>
      <c r="F315" s="24">
        <v>0</v>
      </c>
      <c r="G315" s="68"/>
    </row>
    <row r="316" spans="1:7" s="70" customFormat="1" hidden="1" outlineLevel="2" x14ac:dyDescent="0.25">
      <c r="A316" s="111" t="s">
        <v>324</v>
      </c>
      <c r="B316" s="68">
        <v>0</v>
      </c>
      <c r="C316" s="68">
        <v>0</v>
      </c>
      <c r="D316" s="24">
        <v>0</v>
      </c>
      <c r="E316" s="24">
        <v>0</v>
      </c>
      <c r="F316" s="24">
        <v>0</v>
      </c>
      <c r="G316" s="68"/>
    </row>
    <row r="317" spans="1:7" s="70" customFormat="1" hidden="1" outlineLevel="2" x14ac:dyDescent="0.25">
      <c r="A317" s="112" t="s">
        <v>325</v>
      </c>
      <c r="B317" s="68">
        <v>17</v>
      </c>
      <c r="C317" s="68">
        <v>11</v>
      </c>
      <c r="D317" s="24">
        <v>37.5</v>
      </c>
      <c r="E317" s="24">
        <v>75</v>
      </c>
      <c r="F317" s="24">
        <v>0</v>
      </c>
      <c r="G317" s="68"/>
    </row>
    <row r="318" spans="1:7" s="70" customFormat="1" hidden="1" outlineLevel="2" x14ac:dyDescent="0.25">
      <c r="A318" s="112" t="s">
        <v>326</v>
      </c>
      <c r="B318" s="68">
        <v>0</v>
      </c>
      <c r="C318" s="68">
        <v>0</v>
      </c>
      <c r="D318" s="24">
        <v>0</v>
      </c>
      <c r="E318" s="24">
        <v>0</v>
      </c>
      <c r="F318" s="24">
        <v>0</v>
      </c>
      <c r="G318" s="68"/>
    </row>
    <row r="319" spans="1:7" s="70" customFormat="1" hidden="1" outlineLevel="1" x14ac:dyDescent="0.25">
      <c r="A319" s="110" t="s">
        <v>331</v>
      </c>
      <c r="B319" s="78"/>
      <c r="C319" s="78"/>
      <c r="D319" s="113"/>
      <c r="E319" s="113"/>
      <c r="F319" s="113"/>
      <c r="G319" s="68"/>
    </row>
    <row r="320" spans="1:7" s="70" customFormat="1" hidden="1" outlineLevel="1" x14ac:dyDescent="0.25">
      <c r="A320" s="203" t="s">
        <v>322</v>
      </c>
      <c r="B320" s="72">
        <v>14.000000000000002</v>
      </c>
      <c r="C320" s="72">
        <v>12</v>
      </c>
      <c r="D320" s="27">
        <v>19.7</v>
      </c>
      <c r="E320" s="27">
        <f>SUM(E321:E324)</f>
        <v>19.570112589559876</v>
      </c>
      <c r="F320" s="27">
        <v>7</v>
      </c>
      <c r="G320" s="68"/>
    </row>
    <row r="321" spans="1:28" s="70" customFormat="1" hidden="1" outlineLevel="2" x14ac:dyDescent="0.25">
      <c r="A321" s="111" t="s">
        <v>323</v>
      </c>
      <c r="B321" s="68">
        <v>2</v>
      </c>
      <c r="C321" s="68">
        <v>2</v>
      </c>
      <c r="D321" s="24">
        <v>0.1</v>
      </c>
      <c r="E321" s="24">
        <v>8.1883316274309101E-2</v>
      </c>
      <c r="F321" s="24">
        <v>4</v>
      </c>
      <c r="G321" s="68"/>
    </row>
    <row r="322" spans="1:28" s="70" customFormat="1" hidden="1" outlineLevel="2" x14ac:dyDescent="0.25">
      <c r="A322" s="111" t="s">
        <v>324</v>
      </c>
      <c r="B322" s="68">
        <v>3</v>
      </c>
      <c r="C322" s="68">
        <v>2</v>
      </c>
      <c r="D322" s="24">
        <v>0.2</v>
      </c>
      <c r="E322" s="24">
        <v>0.14329580348004092</v>
      </c>
      <c r="F322" s="24">
        <v>2</v>
      </c>
    </row>
    <row r="323" spans="1:28" s="70" customFormat="1" hidden="1" outlineLevel="2" x14ac:dyDescent="0.25">
      <c r="A323" s="112" t="s">
        <v>325</v>
      </c>
      <c r="B323" s="68">
        <v>9</v>
      </c>
      <c r="C323" s="68">
        <v>7.0000000000000009</v>
      </c>
      <c r="D323" s="24">
        <v>18.8</v>
      </c>
      <c r="E323" s="24">
        <v>19.160696008188332</v>
      </c>
      <c r="F323" s="24">
        <v>1</v>
      </c>
    </row>
    <row r="324" spans="1:28" s="70" customFormat="1" hidden="1" outlineLevel="2" x14ac:dyDescent="0.25">
      <c r="A324" s="112" t="s">
        <v>326</v>
      </c>
      <c r="B324" s="68">
        <v>1</v>
      </c>
      <c r="C324" s="68">
        <v>1</v>
      </c>
      <c r="D324" s="24">
        <v>0.6</v>
      </c>
      <c r="E324" s="24">
        <v>0.18423746161719551</v>
      </c>
      <c r="F324" s="24">
        <v>0</v>
      </c>
    </row>
    <row r="325" spans="1:28" s="70" customFormat="1" hidden="1" outlineLevel="1" x14ac:dyDescent="0.25">
      <c r="A325" s="203" t="s">
        <v>327</v>
      </c>
      <c r="B325" s="72">
        <v>20</v>
      </c>
      <c r="C325" s="72">
        <v>17</v>
      </c>
      <c r="D325" s="27">
        <v>29.5</v>
      </c>
      <c r="E325" s="27">
        <f>SUM(E326:E329)</f>
        <v>34.267912772585674</v>
      </c>
      <c r="F325" s="27">
        <v>4</v>
      </c>
    </row>
    <row r="326" spans="1:28" s="70" customFormat="1" hidden="1" outlineLevel="2" x14ac:dyDescent="0.25">
      <c r="A326" s="111" t="s">
        <v>323</v>
      </c>
      <c r="B326" s="68">
        <v>4</v>
      </c>
      <c r="C326" s="68">
        <v>3</v>
      </c>
      <c r="D326" s="24">
        <v>0.5</v>
      </c>
      <c r="E326" s="24">
        <v>0.1557632398753894</v>
      </c>
      <c r="F326" s="24">
        <v>3</v>
      </c>
    </row>
    <row r="327" spans="1:28" s="70" customFormat="1" hidden="1" outlineLevel="2" x14ac:dyDescent="0.25">
      <c r="A327" s="111" t="s">
        <v>324</v>
      </c>
      <c r="B327" s="68">
        <v>3</v>
      </c>
      <c r="C327" s="68">
        <v>3</v>
      </c>
      <c r="D327" s="24">
        <v>0.8</v>
      </c>
      <c r="E327" s="24">
        <v>0.77881619937694702</v>
      </c>
      <c r="F327" s="24">
        <v>1</v>
      </c>
      <c r="G327" s="68"/>
    </row>
    <row r="328" spans="1:28" s="70" customFormat="1" hidden="1" outlineLevel="2" x14ac:dyDescent="0.25">
      <c r="A328" s="112" t="s">
        <v>325</v>
      </c>
      <c r="B328" s="68">
        <v>11</v>
      </c>
      <c r="C328" s="68">
        <v>9</v>
      </c>
      <c r="D328" s="24">
        <v>26.3</v>
      </c>
      <c r="E328" s="24">
        <v>32.398753894080997</v>
      </c>
      <c r="F328" s="24">
        <v>0</v>
      </c>
      <c r="G328" s="68"/>
    </row>
    <row r="329" spans="1:28" s="70" customFormat="1" hidden="1" outlineLevel="2" x14ac:dyDescent="0.25">
      <c r="A329" s="112" t="s">
        <v>326</v>
      </c>
      <c r="B329" s="68">
        <v>2</v>
      </c>
      <c r="C329" s="68">
        <v>2</v>
      </c>
      <c r="D329" s="24">
        <v>2</v>
      </c>
      <c r="E329" s="24">
        <v>0.93457943925233633</v>
      </c>
      <c r="F329" s="24">
        <v>0</v>
      </c>
      <c r="G329" s="68"/>
    </row>
    <row r="330" spans="1:28" s="70" customFormat="1" hidden="1" outlineLevel="1" x14ac:dyDescent="0.25">
      <c r="A330" s="207" t="s">
        <v>107</v>
      </c>
      <c r="B330" s="72">
        <v>17</v>
      </c>
      <c r="C330" s="72">
        <v>11</v>
      </c>
      <c r="D330" s="27">
        <v>62.5</v>
      </c>
      <c r="E330" s="27">
        <f>SUM(E331:E334)</f>
        <v>0</v>
      </c>
      <c r="F330" s="27">
        <v>0</v>
      </c>
      <c r="G330" s="68"/>
    </row>
    <row r="331" spans="1:28" s="70" customFormat="1" hidden="1" outlineLevel="2" x14ac:dyDescent="0.25">
      <c r="A331" s="111" t="s">
        <v>323</v>
      </c>
      <c r="B331" s="68">
        <v>0</v>
      </c>
      <c r="C331" s="68">
        <v>0</v>
      </c>
      <c r="D331" s="24">
        <v>0</v>
      </c>
      <c r="E331" s="24">
        <v>0</v>
      </c>
      <c r="F331" s="24">
        <v>0</v>
      </c>
      <c r="G331" s="68"/>
    </row>
    <row r="332" spans="1:28" s="70" customFormat="1" hidden="1" outlineLevel="2" x14ac:dyDescent="0.25">
      <c r="A332" s="111" t="s">
        <v>324</v>
      </c>
      <c r="B332" s="68">
        <v>0</v>
      </c>
      <c r="C332" s="68">
        <v>0</v>
      </c>
      <c r="D332" s="24">
        <v>0</v>
      </c>
      <c r="E332" s="24">
        <v>0</v>
      </c>
      <c r="F332" s="24">
        <v>0</v>
      </c>
      <c r="G332" s="68"/>
    </row>
    <row r="333" spans="1:28" s="70" customFormat="1" hidden="1" outlineLevel="2" x14ac:dyDescent="0.25">
      <c r="A333" s="112" t="s">
        <v>325</v>
      </c>
      <c r="B333" s="68">
        <v>17</v>
      </c>
      <c r="C333" s="68">
        <v>11</v>
      </c>
      <c r="D333" s="24">
        <v>62.5</v>
      </c>
      <c r="E333" s="24">
        <v>0</v>
      </c>
      <c r="F333" s="24">
        <v>0</v>
      </c>
      <c r="G333" s="68"/>
    </row>
    <row r="334" spans="1:28" s="70" customFormat="1" hidden="1" outlineLevel="2" x14ac:dyDescent="0.25">
      <c r="A334" s="112" t="s">
        <v>326</v>
      </c>
      <c r="B334" s="68">
        <v>0</v>
      </c>
      <c r="C334" s="68">
        <v>0</v>
      </c>
      <c r="D334" s="24">
        <v>0</v>
      </c>
      <c r="E334" s="24">
        <v>0</v>
      </c>
      <c r="F334" s="24">
        <v>0</v>
      </c>
      <c r="G334" s="68"/>
    </row>
    <row r="335" spans="1:28" s="68" customFormat="1" hidden="1" outlineLevel="1" x14ac:dyDescent="0.25">
      <c r="A335" s="39" t="s">
        <v>332</v>
      </c>
      <c r="F335" s="272"/>
      <c r="K335" s="70"/>
      <c r="L335" s="70"/>
      <c r="M335" s="70"/>
      <c r="N335" s="70"/>
      <c r="O335" s="70"/>
      <c r="P335" s="70"/>
      <c r="Q335" s="70"/>
      <c r="R335" s="70"/>
      <c r="S335" s="70"/>
      <c r="T335" s="70"/>
      <c r="U335" s="70"/>
      <c r="V335" s="70"/>
      <c r="W335" s="70"/>
      <c r="X335" s="70"/>
      <c r="Y335" s="70"/>
      <c r="Z335" s="70"/>
      <c r="AA335" s="70"/>
      <c r="AB335" s="70"/>
    </row>
    <row r="336" spans="1:28" s="68" customFormat="1" hidden="1" outlineLevel="1" x14ac:dyDescent="0.25">
      <c r="A336" s="322" t="s">
        <v>333</v>
      </c>
      <c r="B336" s="322"/>
      <c r="C336" s="322"/>
      <c r="D336" s="322"/>
      <c r="E336" s="322"/>
      <c r="F336" s="322"/>
      <c r="J336" s="70"/>
      <c r="K336" s="70"/>
      <c r="L336" s="70"/>
      <c r="M336" s="70"/>
      <c r="N336" s="70"/>
      <c r="O336" s="70"/>
      <c r="P336" s="70"/>
      <c r="Q336" s="70"/>
      <c r="R336" s="70"/>
      <c r="S336" s="70"/>
      <c r="T336" s="70"/>
      <c r="U336" s="70"/>
      <c r="V336" s="70"/>
      <c r="W336" s="70"/>
      <c r="X336" s="70"/>
      <c r="Y336" s="70"/>
      <c r="Z336" s="70"/>
      <c r="AA336" s="70"/>
    </row>
    <row r="337" spans="1:27" s="68" customFormat="1" x14ac:dyDescent="0.25">
      <c r="A337" s="296"/>
      <c r="B337" s="296"/>
      <c r="C337" s="296"/>
      <c r="D337" s="296"/>
      <c r="E337" s="296"/>
      <c r="F337" s="296"/>
      <c r="J337" s="70"/>
      <c r="K337" s="70"/>
      <c r="L337" s="70"/>
      <c r="M337" s="70"/>
      <c r="N337" s="70"/>
      <c r="O337" s="70"/>
      <c r="P337" s="70"/>
      <c r="Q337" s="70"/>
      <c r="R337" s="70"/>
      <c r="S337" s="70"/>
      <c r="T337" s="70"/>
      <c r="U337" s="70"/>
      <c r="V337" s="70"/>
      <c r="W337" s="70"/>
      <c r="X337" s="70"/>
      <c r="Y337" s="70"/>
      <c r="Z337" s="70"/>
      <c r="AA337" s="70"/>
    </row>
    <row r="338" spans="1:27" s="70" customFormat="1" collapsed="1" x14ac:dyDescent="0.25">
      <c r="A338" s="323" t="s">
        <v>334</v>
      </c>
      <c r="B338" s="323"/>
      <c r="C338" s="323"/>
      <c r="D338" s="323"/>
      <c r="E338" s="69"/>
      <c r="F338" s="69"/>
    </row>
    <row r="339" spans="1:27" s="73" customFormat="1" hidden="1" outlineLevel="1" x14ac:dyDescent="0.25">
      <c r="A339" s="82" t="s">
        <v>269</v>
      </c>
      <c r="B339" s="100">
        <f>SUM(B340,B347,B354,B361,B368,B375)</f>
        <v>721</v>
      </c>
      <c r="C339" s="100">
        <f>SUM(C340,C347,C354,C361,C368,C375)</f>
        <v>768</v>
      </c>
      <c r="D339" s="100">
        <f>SUM(D340,D347,D354,D361,D368,D375)</f>
        <v>801</v>
      </c>
      <c r="E339" s="100">
        <f>SUM(E340,E347,E354,E361,E368,E375)</f>
        <v>737</v>
      </c>
      <c r="F339" s="100">
        <v>714</v>
      </c>
    </row>
    <row r="340" spans="1:27" s="70" customFormat="1" hidden="1" outlineLevel="2" x14ac:dyDescent="0.25">
      <c r="A340" s="86" t="s">
        <v>335</v>
      </c>
      <c r="B340" s="194">
        <f>SUM(B341:B346)</f>
        <v>132</v>
      </c>
      <c r="C340" s="194">
        <f>SUM(C341:C346)</f>
        <v>162</v>
      </c>
      <c r="D340" s="194">
        <f>SUM(D341:D346)</f>
        <v>180</v>
      </c>
      <c r="E340" s="194">
        <f>SUM(E341:E346)</f>
        <v>134</v>
      </c>
      <c r="F340" s="194">
        <v>147</v>
      </c>
    </row>
    <row r="341" spans="1:27" s="70" customFormat="1" hidden="1" outlineLevel="3" x14ac:dyDescent="0.25">
      <c r="A341" s="79" t="s">
        <v>336</v>
      </c>
      <c r="B341" s="46">
        <v>3</v>
      </c>
      <c r="C341" s="114">
        <v>5</v>
      </c>
      <c r="D341" s="8">
        <v>4</v>
      </c>
      <c r="E341" s="8">
        <v>2</v>
      </c>
      <c r="F341" s="8">
        <v>1</v>
      </c>
    </row>
    <row r="342" spans="1:27" s="70" customFormat="1" hidden="1" outlineLevel="3" x14ac:dyDescent="0.25">
      <c r="A342" s="79" t="s">
        <v>337</v>
      </c>
      <c r="B342" s="46">
        <v>60</v>
      </c>
      <c r="C342" s="114">
        <v>64</v>
      </c>
      <c r="D342" s="8">
        <v>70</v>
      </c>
      <c r="E342" s="8">
        <v>53</v>
      </c>
      <c r="F342" s="8">
        <v>55</v>
      </c>
    </row>
    <row r="343" spans="1:27" s="70" customFormat="1" hidden="1" outlineLevel="3" x14ac:dyDescent="0.25">
      <c r="A343" s="79" t="s">
        <v>338</v>
      </c>
      <c r="B343" s="46">
        <v>0</v>
      </c>
      <c r="C343" s="114">
        <v>0</v>
      </c>
      <c r="D343" s="8">
        <v>0</v>
      </c>
      <c r="E343" s="8">
        <v>0</v>
      </c>
      <c r="F343" s="8">
        <v>0</v>
      </c>
    </row>
    <row r="344" spans="1:27" s="70" customFormat="1" hidden="1" outlineLevel="3" x14ac:dyDescent="0.25">
      <c r="A344" s="79" t="s">
        <v>339</v>
      </c>
      <c r="B344" s="46">
        <v>57</v>
      </c>
      <c r="C344" s="114">
        <v>67</v>
      </c>
      <c r="D344" s="8">
        <v>61</v>
      </c>
      <c r="E344" s="8">
        <v>49</v>
      </c>
      <c r="F344" s="8">
        <v>53</v>
      </c>
    </row>
    <row r="345" spans="1:27" s="70" customFormat="1" hidden="1" outlineLevel="3" x14ac:dyDescent="0.25">
      <c r="A345" s="79" t="s">
        <v>340</v>
      </c>
      <c r="B345" s="46">
        <v>11</v>
      </c>
      <c r="C345" s="114">
        <v>25</v>
      </c>
      <c r="D345" s="8">
        <v>42</v>
      </c>
      <c r="E345" s="8">
        <v>27</v>
      </c>
      <c r="F345" s="8">
        <v>28</v>
      </c>
    </row>
    <row r="346" spans="1:27" s="73" customFormat="1" hidden="1" outlineLevel="3" x14ac:dyDescent="0.25">
      <c r="A346" s="79" t="s">
        <v>341</v>
      </c>
      <c r="B346" s="46">
        <v>1</v>
      </c>
      <c r="C346" s="114">
        <v>1</v>
      </c>
      <c r="D346" s="8">
        <v>3</v>
      </c>
      <c r="E346" s="8">
        <v>3</v>
      </c>
      <c r="F346" s="8">
        <v>10</v>
      </c>
    </row>
    <row r="347" spans="1:27" s="70" customFormat="1" hidden="1" outlineLevel="2" x14ac:dyDescent="0.25">
      <c r="A347" s="86" t="s">
        <v>342</v>
      </c>
      <c r="B347" s="194">
        <f>SUM(B348:B353)</f>
        <v>270</v>
      </c>
      <c r="C347" s="194">
        <f>SUM(C348:C353)</f>
        <v>263</v>
      </c>
      <c r="D347" s="194">
        <f>SUM(D348:D353)</f>
        <v>266</v>
      </c>
      <c r="E347" s="194">
        <f>SUM(E348:E353)</f>
        <v>291</v>
      </c>
      <c r="F347" s="194">
        <v>263</v>
      </c>
    </row>
    <row r="348" spans="1:27" s="70" customFormat="1" hidden="1" outlineLevel="3" x14ac:dyDescent="0.25">
      <c r="A348" s="79" t="s">
        <v>336</v>
      </c>
      <c r="B348" s="46">
        <v>6</v>
      </c>
      <c r="C348" s="114">
        <v>5</v>
      </c>
      <c r="D348" s="8">
        <v>6</v>
      </c>
      <c r="E348" s="8">
        <v>6</v>
      </c>
      <c r="F348" s="8">
        <v>6</v>
      </c>
    </row>
    <row r="349" spans="1:27" s="70" customFormat="1" hidden="1" outlineLevel="3" x14ac:dyDescent="0.25">
      <c r="A349" s="79" t="s">
        <v>337</v>
      </c>
      <c r="B349" s="46">
        <v>141</v>
      </c>
      <c r="C349" s="114">
        <v>130</v>
      </c>
      <c r="D349" s="8">
        <v>127</v>
      </c>
      <c r="E349" s="8">
        <v>127</v>
      </c>
      <c r="F349" s="8">
        <v>102</v>
      </c>
    </row>
    <row r="350" spans="1:27" s="70" customFormat="1" hidden="1" outlineLevel="3" x14ac:dyDescent="0.25">
      <c r="A350" s="79" t="s">
        <v>338</v>
      </c>
      <c r="B350" s="46">
        <v>1</v>
      </c>
      <c r="C350" s="114">
        <v>1</v>
      </c>
      <c r="D350" s="8">
        <v>1</v>
      </c>
      <c r="E350" s="8">
        <v>0</v>
      </c>
      <c r="F350" s="8">
        <v>0</v>
      </c>
    </row>
    <row r="351" spans="1:27" s="70" customFormat="1" hidden="1" outlineLevel="3" x14ac:dyDescent="0.25">
      <c r="A351" s="79" t="s">
        <v>339</v>
      </c>
      <c r="B351" s="46">
        <v>77</v>
      </c>
      <c r="C351" s="114">
        <v>82</v>
      </c>
      <c r="D351" s="8">
        <v>86</v>
      </c>
      <c r="E351" s="8">
        <v>103</v>
      </c>
      <c r="F351" s="8">
        <v>104</v>
      </c>
    </row>
    <row r="352" spans="1:27" s="70" customFormat="1" hidden="1" outlineLevel="3" x14ac:dyDescent="0.25">
      <c r="A352" s="79" t="s">
        <v>340</v>
      </c>
      <c r="B352" s="46">
        <v>40</v>
      </c>
      <c r="C352" s="114">
        <v>40</v>
      </c>
      <c r="D352" s="8">
        <v>40</v>
      </c>
      <c r="E352" s="8">
        <v>48</v>
      </c>
      <c r="F352" s="8">
        <v>45</v>
      </c>
    </row>
    <row r="353" spans="1:6" s="73" customFormat="1" hidden="1" outlineLevel="3" x14ac:dyDescent="0.25">
      <c r="A353" s="79" t="s">
        <v>341</v>
      </c>
      <c r="B353" s="46">
        <v>5</v>
      </c>
      <c r="C353" s="114">
        <v>5</v>
      </c>
      <c r="D353" s="8">
        <v>6</v>
      </c>
      <c r="E353" s="8">
        <v>7</v>
      </c>
      <c r="F353" s="8">
        <v>6</v>
      </c>
    </row>
    <row r="354" spans="1:6" s="70" customFormat="1" hidden="1" outlineLevel="2" x14ac:dyDescent="0.25">
      <c r="A354" s="86" t="s">
        <v>343</v>
      </c>
      <c r="B354" s="194">
        <f>SUM(B355:B360)</f>
        <v>41</v>
      </c>
      <c r="C354" s="194">
        <f>SUM(C355:C360)</f>
        <v>47</v>
      </c>
      <c r="D354" s="194">
        <f>SUM(D355:D360)</f>
        <v>51</v>
      </c>
      <c r="E354" s="194">
        <f>SUM(E355:E360)</f>
        <v>33</v>
      </c>
      <c r="F354" s="194">
        <v>35</v>
      </c>
    </row>
    <row r="355" spans="1:6" s="70" customFormat="1" hidden="1" outlineLevel="3" x14ac:dyDescent="0.25">
      <c r="A355" s="79" t="s">
        <v>336</v>
      </c>
      <c r="B355" s="46">
        <v>0</v>
      </c>
      <c r="C355" s="114">
        <v>0</v>
      </c>
      <c r="D355" s="8">
        <v>0</v>
      </c>
      <c r="E355" s="68">
        <v>0</v>
      </c>
      <c r="F355" s="68">
        <v>0</v>
      </c>
    </row>
    <row r="356" spans="1:6" s="70" customFormat="1" hidden="1" outlineLevel="3" x14ac:dyDescent="0.25">
      <c r="A356" s="79" t="s">
        <v>337</v>
      </c>
      <c r="B356" s="46">
        <v>24</v>
      </c>
      <c r="C356" s="114">
        <v>26</v>
      </c>
      <c r="D356" s="8">
        <v>30</v>
      </c>
      <c r="E356" s="8">
        <v>17</v>
      </c>
      <c r="F356" s="8">
        <v>19</v>
      </c>
    </row>
    <row r="357" spans="1:6" s="70" customFormat="1" hidden="1" outlineLevel="3" x14ac:dyDescent="0.25">
      <c r="A357" s="79" t="s">
        <v>338</v>
      </c>
      <c r="B357" s="46">
        <v>0</v>
      </c>
      <c r="C357" s="114">
        <v>0</v>
      </c>
      <c r="D357" s="8">
        <v>0</v>
      </c>
      <c r="E357" s="68">
        <v>0</v>
      </c>
      <c r="F357" s="68">
        <v>0</v>
      </c>
    </row>
    <row r="358" spans="1:6" s="70" customFormat="1" hidden="1" outlineLevel="3" x14ac:dyDescent="0.25">
      <c r="A358" s="79" t="s">
        <v>339</v>
      </c>
      <c r="B358" s="46">
        <v>9</v>
      </c>
      <c r="C358" s="114">
        <v>11</v>
      </c>
      <c r="D358" s="8">
        <v>10</v>
      </c>
      <c r="E358" s="8">
        <v>5</v>
      </c>
      <c r="F358" s="8">
        <v>6</v>
      </c>
    </row>
    <row r="359" spans="1:6" s="70" customFormat="1" hidden="1" outlineLevel="3" x14ac:dyDescent="0.25">
      <c r="A359" s="79" t="s">
        <v>340</v>
      </c>
      <c r="B359" s="46">
        <v>3</v>
      </c>
      <c r="C359" s="114">
        <v>5</v>
      </c>
      <c r="D359" s="8">
        <v>5</v>
      </c>
      <c r="E359" s="8">
        <v>5</v>
      </c>
      <c r="F359" s="8">
        <v>4</v>
      </c>
    </row>
    <row r="360" spans="1:6" s="73" customFormat="1" hidden="1" outlineLevel="3" x14ac:dyDescent="0.25">
      <c r="A360" s="79" t="s">
        <v>341</v>
      </c>
      <c r="B360" s="46">
        <v>5</v>
      </c>
      <c r="C360" s="114">
        <v>5</v>
      </c>
      <c r="D360" s="115">
        <v>6</v>
      </c>
      <c r="E360" s="8">
        <v>6</v>
      </c>
      <c r="F360" s="8">
        <v>6</v>
      </c>
    </row>
    <row r="361" spans="1:6" s="70" customFormat="1" hidden="1" outlineLevel="2" x14ac:dyDescent="0.25">
      <c r="A361" s="86" t="s">
        <v>344</v>
      </c>
      <c r="B361" s="208">
        <f>SUM(B362:B367)</f>
        <v>95</v>
      </c>
      <c r="C361" s="208">
        <f>SUM(C362:C367)</f>
        <v>102</v>
      </c>
      <c r="D361" s="208">
        <f>SUM(D362:D367)</f>
        <v>100</v>
      </c>
      <c r="E361" s="208">
        <f>SUM(E362:E367)</f>
        <v>80</v>
      </c>
      <c r="F361" s="208">
        <v>80</v>
      </c>
    </row>
    <row r="362" spans="1:6" s="70" customFormat="1" hidden="1" outlineLevel="3" x14ac:dyDescent="0.25">
      <c r="A362" s="79" t="s">
        <v>336</v>
      </c>
      <c r="B362" s="46">
        <v>0</v>
      </c>
      <c r="C362" s="114">
        <v>0</v>
      </c>
      <c r="D362" s="115">
        <v>0</v>
      </c>
      <c r="E362" s="115">
        <v>0</v>
      </c>
      <c r="F362" s="115">
        <v>0</v>
      </c>
    </row>
    <row r="363" spans="1:6" s="70" customFormat="1" hidden="1" outlineLevel="3" x14ac:dyDescent="0.25">
      <c r="A363" s="79" t="s">
        <v>337</v>
      </c>
      <c r="B363" s="46">
        <v>55</v>
      </c>
      <c r="C363" s="114">
        <v>53</v>
      </c>
      <c r="D363" s="115">
        <v>52</v>
      </c>
      <c r="E363" s="115">
        <v>37</v>
      </c>
      <c r="F363" s="115">
        <v>38</v>
      </c>
    </row>
    <row r="364" spans="1:6" s="70" customFormat="1" hidden="1" outlineLevel="3" x14ac:dyDescent="0.25">
      <c r="A364" s="79" t="s">
        <v>338</v>
      </c>
      <c r="B364" s="46">
        <v>0</v>
      </c>
      <c r="C364" s="114">
        <v>0</v>
      </c>
      <c r="D364" s="115">
        <v>0</v>
      </c>
      <c r="E364" s="68">
        <v>0</v>
      </c>
      <c r="F364" s="68">
        <v>0</v>
      </c>
    </row>
    <row r="365" spans="1:6" s="70" customFormat="1" hidden="1" outlineLevel="3" x14ac:dyDescent="0.25">
      <c r="A365" s="79" t="s">
        <v>339</v>
      </c>
      <c r="B365" s="46">
        <v>28</v>
      </c>
      <c r="C365" s="114">
        <v>35</v>
      </c>
      <c r="D365" s="115">
        <v>33</v>
      </c>
      <c r="E365" s="115">
        <v>27</v>
      </c>
      <c r="F365" s="115">
        <v>30</v>
      </c>
    </row>
    <row r="366" spans="1:6" s="70" customFormat="1" hidden="1" outlineLevel="3" x14ac:dyDescent="0.25">
      <c r="A366" s="79" t="s">
        <v>340</v>
      </c>
      <c r="B366" s="46">
        <v>12</v>
      </c>
      <c r="C366" s="114">
        <v>14</v>
      </c>
      <c r="D366" s="115">
        <v>15</v>
      </c>
      <c r="E366" s="115">
        <v>15</v>
      </c>
      <c r="F366" s="115">
        <v>9</v>
      </c>
    </row>
    <row r="367" spans="1:6" s="70" customFormat="1" hidden="1" outlineLevel="3" x14ac:dyDescent="0.25">
      <c r="A367" s="79" t="s">
        <v>341</v>
      </c>
      <c r="B367" s="46">
        <v>0</v>
      </c>
      <c r="C367" s="114">
        <v>0</v>
      </c>
      <c r="D367" s="115">
        <v>0</v>
      </c>
      <c r="E367" s="115">
        <v>1</v>
      </c>
      <c r="F367" s="115">
        <v>3</v>
      </c>
    </row>
    <row r="368" spans="1:6" s="70" customFormat="1" hidden="1" outlineLevel="2" x14ac:dyDescent="0.25">
      <c r="A368" s="86" t="s">
        <v>345</v>
      </c>
      <c r="B368" s="208">
        <f>SUM(B369:B374)</f>
        <v>118</v>
      </c>
      <c r="C368" s="208">
        <f>SUM(C369:C374)</f>
        <v>123</v>
      </c>
      <c r="D368" s="208">
        <f>SUM(D369:D374)</f>
        <v>131</v>
      </c>
      <c r="E368" s="208">
        <f>SUM(E369:E374)</f>
        <v>136</v>
      </c>
      <c r="F368" s="208">
        <v>127</v>
      </c>
    </row>
    <row r="369" spans="1:6" s="70" customFormat="1" hidden="1" outlineLevel="3" x14ac:dyDescent="0.25">
      <c r="A369" s="79" t="s">
        <v>336</v>
      </c>
      <c r="B369" s="46">
        <v>3</v>
      </c>
      <c r="C369" s="114">
        <v>3</v>
      </c>
      <c r="D369" s="8">
        <v>3</v>
      </c>
      <c r="E369" s="8">
        <v>4</v>
      </c>
      <c r="F369" s="8">
        <v>4</v>
      </c>
    </row>
    <row r="370" spans="1:6" s="70" customFormat="1" hidden="1" outlineLevel="3" x14ac:dyDescent="0.25">
      <c r="A370" s="79" t="s">
        <v>337</v>
      </c>
      <c r="B370" s="46">
        <v>65</v>
      </c>
      <c r="C370" s="114">
        <v>65</v>
      </c>
      <c r="D370" s="8">
        <v>63</v>
      </c>
      <c r="E370" s="8">
        <v>67</v>
      </c>
      <c r="F370" s="8">
        <v>60</v>
      </c>
    </row>
    <row r="371" spans="1:6" s="70" customFormat="1" hidden="1" outlineLevel="3" x14ac:dyDescent="0.25">
      <c r="A371" s="79" t="s">
        <v>338</v>
      </c>
      <c r="B371" s="46">
        <v>0</v>
      </c>
      <c r="C371" s="114">
        <v>0</v>
      </c>
      <c r="D371" s="8">
        <v>0</v>
      </c>
      <c r="E371" s="68">
        <v>0</v>
      </c>
      <c r="F371" s="68">
        <v>0</v>
      </c>
    </row>
    <row r="372" spans="1:6" s="70" customFormat="1" hidden="1" outlineLevel="3" x14ac:dyDescent="0.25">
      <c r="A372" s="79" t="s">
        <v>339</v>
      </c>
      <c r="B372" s="46">
        <v>32</v>
      </c>
      <c r="C372" s="114">
        <v>33</v>
      </c>
      <c r="D372" s="8">
        <v>38</v>
      </c>
      <c r="E372" s="8">
        <v>38</v>
      </c>
      <c r="F372" s="8">
        <v>36</v>
      </c>
    </row>
    <row r="373" spans="1:6" s="70" customFormat="1" hidden="1" outlineLevel="3" x14ac:dyDescent="0.25">
      <c r="A373" s="79" t="s">
        <v>340</v>
      </c>
      <c r="B373" s="46">
        <v>16</v>
      </c>
      <c r="C373" s="114">
        <v>20</v>
      </c>
      <c r="D373" s="8">
        <v>26</v>
      </c>
      <c r="E373" s="8">
        <v>25</v>
      </c>
      <c r="F373" s="8">
        <v>25</v>
      </c>
    </row>
    <row r="374" spans="1:6" s="73" customFormat="1" hidden="1" outlineLevel="3" x14ac:dyDescent="0.25">
      <c r="A374" s="79" t="s">
        <v>341</v>
      </c>
      <c r="B374" s="46">
        <v>2</v>
      </c>
      <c r="C374" s="114">
        <v>2</v>
      </c>
      <c r="D374" s="8">
        <v>1</v>
      </c>
      <c r="E374" s="8">
        <v>2</v>
      </c>
      <c r="F374" s="8">
        <v>2</v>
      </c>
    </row>
    <row r="375" spans="1:6" s="70" customFormat="1" hidden="1" outlineLevel="2" collapsed="1" x14ac:dyDescent="0.25">
      <c r="A375" s="86" t="s">
        <v>346</v>
      </c>
      <c r="B375" s="194">
        <f>SUM(B376:B381)</f>
        <v>65</v>
      </c>
      <c r="C375" s="194">
        <f>SUM(C376:C381)</f>
        <v>71</v>
      </c>
      <c r="D375" s="194">
        <f>SUM(D376:D381)</f>
        <v>73</v>
      </c>
      <c r="E375" s="194">
        <f>SUM(E376:E381)</f>
        <v>63</v>
      </c>
      <c r="F375" s="194">
        <v>62</v>
      </c>
    </row>
    <row r="376" spans="1:6" s="70" customFormat="1" hidden="1" outlineLevel="2" x14ac:dyDescent="0.25">
      <c r="A376" s="79" t="s">
        <v>336</v>
      </c>
      <c r="B376" s="46">
        <v>0</v>
      </c>
      <c r="C376" s="114">
        <v>0</v>
      </c>
      <c r="D376" s="8">
        <v>0</v>
      </c>
      <c r="E376" s="8">
        <v>0</v>
      </c>
      <c r="F376" s="8">
        <v>0</v>
      </c>
    </row>
    <row r="377" spans="1:6" s="70" customFormat="1" hidden="1" outlineLevel="2" x14ac:dyDescent="0.25">
      <c r="A377" s="79" t="s">
        <v>337</v>
      </c>
      <c r="B377" s="46">
        <v>18</v>
      </c>
      <c r="C377" s="114">
        <v>23</v>
      </c>
      <c r="D377" s="8">
        <v>24</v>
      </c>
      <c r="E377" s="8">
        <v>18</v>
      </c>
      <c r="F377" s="8">
        <v>20</v>
      </c>
    </row>
    <row r="378" spans="1:6" s="70" customFormat="1" hidden="1" outlineLevel="2" x14ac:dyDescent="0.25">
      <c r="A378" s="79" t="s">
        <v>338</v>
      </c>
      <c r="B378" s="46">
        <v>1</v>
      </c>
      <c r="C378" s="114">
        <v>1</v>
      </c>
      <c r="D378" s="8">
        <v>1</v>
      </c>
      <c r="E378" s="68">
        <v>0</v>
      </c>
      <c r="F378" s="68">
        <v>0</v>
      </c>
    </row>
    <row r="379" spans="1:6" s="70" customFormat="1" hidden="1" outlineLevel="2" x14ac:dyDescent="0.25">
      <c r="A379" s="79" t="s">
        <v>339</v>
      </c>
      <c r="B379" s="46">
        <v>19</v>
      </c>
      <c r="C379" s="114">
        <v>20</v>
      </c>
      <c r="D379" s="8">
        <v>21</v>
      </c>
      <c r="E379" s="8">
        <v>17</v>
      </c>
      <c r="F379" s="8">
        <v>13</v>
      </c>
    </row>
    <row r="380" spans="1:6" s="70" customFormat="1" hidden="1" outlineLevel="2" x14ac:dyDescent="0.25">
      <c r="A380" s="79" t="s">
        <v>340</v>
      </c>
      <c r="B380" s="46">
        <v>3</v>
      </c>
      <c r="C380" s="114">
        <v>3</v>
      </c>
      <c r="D380" s="8">
        <v>3</v>
      </c>
      <c r="E380" s="8">
        <v>3</v>
      </c>
      <c r="F380" s="8">
        <v>4</v>
      </c>
    </row>
    <row r="381" spans="1:6" s="73" customFormat="1" hidden="1" outlineLevel="2" x14ac:dyDescent="0.25">
      <c r="A381" s="79" t="s">
        <v>341</v>
      </c>
      <c r="B381" s="46">
        <v>24</v>
      </c>
      <c r="C381" s="114">
        <v>24</v>
      </c>
      <c r="D381" s="8">
        <v>24</v>
      </c>
      <c r="E381" s="8">
        <v>25</v>
      </c>
      <c r="F381" s="8">
        <v>25</v>
      </c>
    </row>
    <row r="382" spans="1:6" s="73" customFormat="1" hidden="1" outlineLevel="1" x14ac:dyDescent="0.25">
      <c r="A382" s="82" t="s">
        <v>271</v>
      </c>
      <c r="B382" s="100">
        <f>SUM(B383,B390,B397,B404,B411,B418)</f>
        <v>203</v>
      </c>
      <c r="C382" s="100">
        <f>SUM(C383,C390,C397,C404,C411,C418)</f>
        <v>214</v>
      </c>
      <c r="D382" s="100">
        <f>SUM(D383,D390,D397,D404,D411,D418)</f>
        <v>197</v>
      </c>
      <c r="E382" s="100">
        <f>SUM(E383,E390,E397,E404,E411,E418)</f>
        <v>194</v>
      </c>
      <c r="F382" s="100">
        <v>200</v>
      </c>
    </row>
    <row r="383" spans="1:6" s="70" customFormat="1" hidden="1" outlineLevel="2" x14ac:dyDescent="0.25">
      <c r="A383" s="86" t="s">
        <v>335</v>
      </c>
      <c r="B383" s="194">
        <f>SUM(B384:B389)</f>
        <v>1</v>
      </c>
      <c r="C383" s="194">
        <f>SUM(C384:C389)</f>
        <v>1</v>
      </c>
      <c r="D383" s="194">
        <f>SUM(D384:D389)</f>
        <v>1</v>
      </c>
      <c r="E383" s="194">
        <v>1</v>
      </c>
      <c r="F383" s="194">
        <v>1</v>
      </c>
    </row>
    <row r="384" spans="1:6" s="70" customFormat="1" hidden="1" outlineLevel="3" x14ac:dyDescent="0.25">
      <c r="A384" s="79" t="s">
        <v>336</v>
      </c>
      <c r="B384" s="114">
        <v>0</v>
      </c>
      <c r="C384" s="114">
        <v>0</v>
      </c>
      <c r="D384" s="8">
        <v>0</v>
      </c>
      <c r="E384" s="8">
        <v>0</v>
      </c>
      <c r="F384" s="8">
        <v>0</v>
      </c>
    </row>
    <row r="385" spans="1:6" s="70" customFormat="1" hidden="1" outlineLevel="3" x14ac:dyDescent="0.25">
      <c r="A385" s="79" t="s">
        <v>337</v>
      </c>
      <c r="B385" s="114">
        <v>1</v>
      </c>
      <c r="C385" s="114">
        <v>1</v>
      </c>
      <c r="D385" s="8">
        <v>1</v>
      </c>
      <c r="E385" s="8">
        <v>1</v>
      </c>
      <c r="F385" s="8">
        <v>0</v>
      </c>
    </row>
    <row r="386" spans="1:6" s="70" customFormat="1" hidden="1" outlineLevel="3" x14ac:dyDescent="0.25">
      <c r="A386" s="79" t="s">
        <v>338</v>
      </c>
      <c r="B386" s="114">
        <v>0</v>
      </c>
      <c r="C386" s="114">
        <v>0</v>
      </c>
      <c r="D386" s="8">
        <v>0</v>
      </c>
      <c r="E386" s="8">
        <v>0</v>
      </c>
      <c r="F386" s="8">
        <v>0</v>
      </c>
    </row>
    <row r="387" spans="1:6" s="70" customFormat="1" hidden="1" outlineLevel="3" x14ac:dyDescent="0.25">
      <c r="A387" s="79" t="s">
        <v>339</v>
      </c>
      <c r="B387" s="114">
        <v>0</v>
      </c>
      <c r="C387" s="114">
        <v>0</v>
      </c>
      <c r="D387" s="8">
        <v>0</v>
      </c>
      <c r="E387" s="8">
        <v>0</v>
      </c>
      <c r="F387" s="8">
        <v>1</v>
      </c>
    </row>
    <row r="388" spans="1:6" s="70" customFormat="1" hidden="1" outlineLevel="3" x14ac:dyDescent="0.25">
      <c r="A388" s="79" t="s">
        <v>340</v>
      </c>
      <c r="B388" s="114">
        <v>0</v>
      </c>
      <c r="C388" s="114">
        <v>0</v>
      </c>
      <c r="D388" s="8">
        <v>0</v>
      </c>
      <c r="E388" s="8">
        <v>0</v>
      </c>
      <c r="F388" s="8">
        <v>0</v>
      </c>
    </row>
    <row r="389" spans="1:6" s="73" customFormat="1" hidden="1" outlineLevel="3" x14ac:dyDescent="0.25">
      <c r="A389" s="79" t="s">
        <v>341</v>
      </c>
      <c r="B389" s="114">
        <v>0</v>
      </c>
      <c r="C389" s="114">
        <v>0</v>
      </c>
      <c r="D389" s="8">
        <v>0</v>
      </c>
      <c r="E389" s="8">
        <v>0</v>
      </c>
      <c r="F389" s="8">
        <v>0</v>
      </c>
    </row>
    <row r="390" spans="1:6" s="70" customFormat="1" hidden="1" outlineLevel="2" x14ac:dyDescent="0.25">
      <c r="A390" s="86" t="s">
        <v>342</v>
      </c>
      <c r="B390" s="194">
        <f>SUM(B391:B396)</f>
        <v>44</v>
      </c>
      <c r="C390" s="194">
        <f>SUM(C391:C396)</f>
        <v>41</v>
      </c>
      <c r="D390" s="194">
        <f>SUM(D391:D396)</f>
        <v>36</v>
      </c>
      <c r="E390" s="194">
        <f>SUM(E391:E396)</f>
        <v>46</v>
      </c>
      <c r="F390" s="194">
        <v>50</v>
      </c>
    </row>
    <row r="391" spans="1:6" s="70" customFormat="1" hidden="1" outlineLevel="3" x14ac:dyDescent="0.25">
      <c r="A391" s="79" t="s">
        <v>336</v>
      </c>
      <c r="B391" s="46">
        <v>1</v>
      </c>
      <c r="C391" s="114">
        <v>1</v>
      </c>
      <c r="D391" s="8">
        <v>1</v>
      </c>
      <c r="E391" s="8">
        <v>1</v>
      </c>
      <c r="F391" s="8">
        <v>1</v>
      </c>
    </row>
    <row r="392" spans="1:6" s="70" customFormat="1" hidden="1" outlineLevel="3" x14ac:dyDescent="0.25">
      <c r="A392" s="79" t="s">
        <v>337</v>
      </c>
      <c r="B392" s="46">
        <v>32</v>
      </c>
      <c r="C392" s="114">
        <v>31</v>
      </c>
      <c r="D392" s="8">
        <v>26</v>
      </c>
      <c r="E392" s="8">
        <v>29</v>
      </c>
      <c r="F392" s="8">
        <v>35</v>
      </c>
    </row>
    <row r="393" spans="1:6" s="70" customFormat="1" hidden="1" outlineLevel="3" x14ac:dyDescent="0.25">
      <c r="A393" s="79" t="s">
        <v>338</v>
      </c>
      <c r="B393" s="46">
        <v>1</v>
      </c>
      <c r="C393" s="114">
        <v>1</v>
      </c>
      <c r="D393" s="8">
        <v>1</v>
      </c>
      <c r="E393" s="8">
        <v>1</v>
      </c>
      <c r="F393" s="8">
        <v>1</v>
      </c>
    </row>
    <row r="394" spans="1:6" s="70" customFormat="1" hidden="1" outlineLevel="3" x14ac:dyDescent="0.25">
      <c r="A394" s="79" t="s">
        <v>339</v>
      </c>
      <c r="B394" s="46">
        <v>5</v>
      </c>
      <c r="C394" s="114">
        <v>3</v>
      </c>
      <c r="D394" s="8">
        <v>4</v>
      </c>
      <c r="E394" s="8">
        <v>9</v>
      </c>
      <c r="F394" s="8">
        <v>7</v>
      </c>
    </row>
    <row r="395" spans="1:6" s="70" customFormat="1" hidden="1" outlineLevel="3" x14ac:dyDescent="0.25">
      <c r="A395" s="79" t="s">
        <v>340</v>
      </c>
      <c r="B395" s="46">
        <v>2</v>
      </c>
      <c r="C395" s="114">
        <v>2</v>
      </c>
      <c r="D395" s="8">
        <v>2</v>
      </c>
      <c r="E395" s="8">
        <v>2</v>
      </c>
      <c r="F395" s="8">
        <v>3</v>
      </c>
    </row>
    <row r="396" spans="1:6" s="70" customFormat="1" hidden="1" outlineLevel="3" x14ac:dyDescent="0.25">
      <c r="A396" s="79" t="s">
        <v>341</v>
      </c>
      <c r="B396" s="46">
        <v>3</v>
      </c>
      <c r="C396" s="114">
        <v>3</v>
      </c>
      <c r="D396" s="8">
        <v>2</v>
      </c>
      <c r="E396" s="8">
        <v>4</v>
      </c>
      <c r="F396" s="8">
        <v>3</v>
      </c>
    </row>
    <row r="397" spans="1:6" s="70" customFormat="1" hidden="1" outlineLevel="2" x14ac:dyDescent="0.25">
      <c r="A397" s="86" t="s">
        <v>343</v>
      </c>
      <c r="B397" s="194">
        <f>SUM(B398:B403)</f>
        <v>0</v>
      </c>
      <c r="C397" s="194">
        <f>SUM(C398:C403)</f>
        <v>3</v>
      </c>
      <c r="D397" s="194">
        <f>SUM(D398:D403)</f>
        <v>6</v>
      </c>
      <c r="E397" s="194">
        <f>SUM(E398:E403)</f>
        <v>6</v>
      </c>
      <c r="F397" s="194">
        <v>7</v>
      </c>
    </row>
    <row r="398" spans="1:6" s="70" customFormat="1" hidden="1" outlineLevel="3" x14ac:dyDescent="0.25">
      <c r="A398" s="79" t="s">
        <v>336</v>
      </c>
      <c r="B398" s="115">
        <v>0</v>
      </c>
      <c r="C398" s="114">
        <v>0</v>
      </c>
      <c r="D398" s="8">
        <v>0</v>
      </c>
      <c r="E398" s="8">
        <v>0</v>
      </c>
      <c r="F398" s="8">
        <v>0</v>
      </c>
    </row>
    <row r="399" spans="1:6" s="70" customFormat="1" hidden="1" outlineLevel="3" x14ac:dyDescent="0.25">
      <c r="A399" s="79" t="s">
        <v>337</v>
      </c>
      <c r="B399" s="115">
        <v>0</v>
      </c>
      <c r="C399" s="114">
        <v>3</v>
      </c>
      <c r="D399" s="8">
        <v>4</v>
      </c>
      <c r="E399" s="8">
        <v>3</v>
      </c>
      <c r="F399" s="8">
        <v>5</v>
      </c>
    </row>
    <row r="400" spans="1:6" s="70" customFormat="1" hidden="1" outlineLevel="3" x14ac:dyDescent="0.25">
      <c r="A400" s="79" t="s">
        <v>338</v>
      </c>
      <c r="B400" s="115">
        <v>0</v>
      </c>
      <c r="C400" s="114">
        <v>0</v>
      </c>
      <c r="D400" s="8">
        <v>0</v>
      </c>
      <c r="E400" s="8">
        <v>0</v>
      </c>
      <c r="F400" s="8">
        <v>0</v>
      </c>
    </row>
    <row r="401" spans="1:6" s="70" customFormat="1" hidden="1" outlineLevel="3" x14ac:dyDescent="0.25">
      <c r="A401" s="79" t="s">
        <v>339</v>
      </c>
      <c r="B401" s="115">
        <v>0</v>
      </c>
      <c r="C401" s="114">
        <v>0</v>
      </c>
      <c r="D401" s="8">
        <v>1</v>
      </c>
      <c r="E401" s="8">
        <v>0</v>
      </c>
      <c r="F401" s="8">
        <v>0</v>
      </c>
    </row>
    <row r="402" spans="1:6" s="70" customFormat="1" hidden="1" outlineLevel="3" x14ac:dyDescent="0.25">
      <c r="A402" s="79" t="s">
        <v>340</v>
      </c>
      <c r="B402" s="115">
        <v>0</v>
      </c>
      <c r="C402" s="114">
        <v>0</v>
      </c>
      <c r="D402" s="8">
        <v>1</v>
      </c>
      <c r="E402" s="8">
        <v>1</v>
      </c>
      <c r="F402" s="8">
        <v>1</v>
      </c>
    </row>
    <row r="403" spans="1:6" s="70" customFormat="1" hidden="1" outlineLevel="3" x14ac:dyDescent="0.25">
      <c r="A403" s="79" t="s">
        <v>341</v>
      </c>
      <c r="B403" s="115">
        <v>0</v>
      </c>
      <c r="C403" s="114">
        <v>0</v>
      </c>
      <c r="D403" s="8">
        <v>0</v>
      </c>
      <c r="E403" s="8">
        <v>2</v>
      </c>
      <c r="F403" s="8">
        <v>1</v>
      </c>
    </row>
    <row r="404" spans="1:6" s="70" customFormat="1" hidden="1" outlineLevel="2" x14ac:dyDescent="0.25">
      <c r="A404" s="86" t="s">
        <v>344</v>
      </c>
      <c r="B404" s="194">
        <f>SUM(B405:B410)</f>
        <v>5</v>
      </c>
      <c r="C404" s="194">
        <f>SUM(C405:C410)</f>
        <v>4</v>
      </c>
      <c r="D404" s="194">
        <f>SUM(D405:D410)</f>
        <v>4</v>
      </c>
      <c r="E404" s="194">
        <f>SUM(E405:E410)</f>
        <v>3</v>
      </c>
      <c r="F404" s="194">
        <v>3</v>
      </c>
    </row>
    <row r="405" spans="1:6" s="70" customFormat="1" hidden="1" outlineLevel="3" x14ac:dyDescent="0.25">
      <c r="A405" s="79" t="s">
        <v>336</v>
      </c>
      <c r="B405" s="46">
        <v>0</v>
      </c>
      <c r="C405" s="114">
        <v>0</v>
      </c>
      <c r="D405" s="8">
        <v>0</v>
      </c>
      <c r="E405" s="8">
        <v>0</v>
      </c>
      <c r="F405" s="8">
        <v>0</v>
      </c>
    </row>
    <row r="406" spans="1:6" s="70" customFormat="1" hidden="1" outlineLevel="3" x14ac:dyDescent="0.25">
      <c r="A406" s="79" t="s">
        <v>337</v>
      </c>
      <c r="B406" s="46">
        <v>4</v>
      </c>
      <c r="C406" s="114">
        <v>1</v>
      </c>
      <c r="D406" s="8">
        <v>2</v>
      </c>
      <c r="E406" s="8">
        <v>1</v>
      </c>
      <c r="F406" s="8">
        <v>3</v>
      </c>
    </row>
    <row r="407" spans="1:6" s="70" customFormat="1" hidden="1" outlineLevel="3" x14ac:dyDescent="0.25">
      <c r="A407" s="79" t="s">
        <v>338</v>
      </c>
      <c r="B407" s="46">
        <v>0</v>
      </c>
      <c r="C407" s="114">
        <v>0</v>
      </c>
      <c r="D407" s="8">
        <v>0</v>
      </c>
      <c r="E407" s="8">
        <v>0</v>
      </c>
      <c r="F407" s="8">
        <v>0</v>
      </c>
    </row>
    <row r="408" spans="1:6" s="70" customFormat="1" hidden="1" outlineLevel="3" x14ac:dyDescent="0.25">
      <c r="A408" s="79" t="s">
        <v>339</v>
      </c>
      <c r="B408" s="46">
        <v>1</v>
      </c>
      <c r="C408" s="114">
        <v>2</v>
      </c>
      <c r="D408" s="8">
        <v>1</v>
      </c>
      <c r="E408" s="8">
        <v>1</v>
      </c>
      <c r="F408" s="8">
        <v>0</v>
      </c>
    </row>
    <row r="409" spans="1:6" s="70" customFormat="1" hidden="1" outlineLevel="3" x14ac:dyDescent="0.25">
      <c r="A409" s="79" t="s">
        <v>340</v>
      </c>
      <c r="B409" s="46">
        <v>0</v>
      </c>
      <c r="C409" s="114">
        <v>0</v>
      </c>
      <c r="D409" s="8">
        <v>1</v>
      </c>
      <c r="E409" s="8">
        <v>1</v>
      </c>
      <c r="F409" s="8">
        <v>0</v>
      </c>
    </row>
    <row r="410" spans="1:6" s="70" customFormat="1" hidden="1" outlineLevel="3" x14ac:dyDescent="0.25">
      <c r="A410" s="79" t="s">
        <v>341</v>
      </c>
      <c r="B410" s="46">
        <v>0</v>
      </c>
      <c r="C410" s="114">
        <v>1</v>
      </c>
      <c r="D410" s="8">
        <v>0</v>
      </c>
      <c r="E410" s="8">
        <v>0</v>
      </c>
      <c r="F410" s="8">
        <v>0</v>
      </c>
    </row>
    <row r="411" spans="1:6" s="70" customFormat="1" hidden="1" outlineLevel="2" x14ac:dyDescent="0.25">
      <c r="A411" s="86" t="s">
        <v>345</v>
      </c>
      <c r="B411" s="194">
        <f>SUM(B412:B417)</f>
        <v>118</v>
      </c>
      <c r="C411" s="194">
        <f>SUM(C412:C417)</f>
        <v>126</v>
      </c>
      <c r="D411" s="194">
        <f>SUM(D412:D417)</f>
        <v>127</v>
      </c>
      <c r="E411" s="194">
        <f>SUM(E412:E417)</f>
        <v>123</v>
      </c>
      <c r="F411" s="194">
        <v>120</v>
      </c>
    </row>
    <row r="412" spans="1:6" s="70" customFormat="1" hidden="1" outlineLevel="3" x14ac:dyDescent="0.25">
      <c r="A412" s="79" t="s">
        <v>336</v>
      </c>
      <c r="B412" s="46">
        <v>3</v>
      </c>
      <c r="C412" s="114">
        <v>3</v>
      </c>
      <c r="D412" s="8">
        <v>3</v>
      </c>
      <c r="E412" s="8">
        <v>2</v>
      </c>
      <c r="F412" s="8">
        <v>1</v>
      </c>
    </row>
    <row r="413" spans="1:6" s="70" customFormat="1" hidden="1" outlineLevel="3" x14ac:dyDescent="0.25">
      <c r="A413" s="79" t="s">
        <v>337</v>
      </c>
      <c r="B413" s="46">
        <v>81</v>
      </c>
      <c r="C413" s="114">
        <v>89</v>
      </c>
      <c r="D413" s="8">
        <v>91</v>
      </c>
      <c r="E413" s="8">
        <v>93</v>
      </c>
      <c r="F413" s="8">
        <v>95</v>
      </c>
    </row>
    <row r="414" spans="1:6" s="70" customFormat="1" hidden="1" outlineLevel="3" x14ac:dyDescent="0.25">
      <c r="A414" s="79" t="s">
        <v>338</v>
      </c>
      <c r="B414" s="46">
        <v>1</v>
      </c>
      <c r="C414" s="114">
        <v>1</v>
      </c>
      <c r="D414" s="8">
        <v>0</v>
      </c>
      <c r="E414" s="8">
        <v>0</v>
      </c>
      <c r="F414" s="8">
        <v>0</v>
      </c>
    </row>
    <row r="415" spans="1:6" s="70" customFormat="1" hidden="1" outlineLevel="3" x14ac:dyDescent="0.25">
      <c r="A415" s="79" t="s">
        <v>339</v>
      </c>
      <c r="B415" s="46">
        <v>23</v>
      </c>
      <c r="C415" s="114">
        <v>24</v>
      </c>
      <c r="D415" s="8">
        <v>25</v>
      </c>
      <c r="E415" s="8">
        <v>16</v>
      </c>
      <c r="F415" s="8">
        <v>17</v>
      </c>
    </row>
    <row r="416" spans="1:6" s="70" customFormat="1" hidden="1" outlineLevel="3" x14ac:dyDescent="0.25">
      <c r="A416" s="79" t="s">
        <v>340</v>
      </c>
      <c r="B416" s="46">
        <v>5</v>
      </c>
      <c r="C416" s="114">
        <v>4</v>
      </c>
      <c r="D416" s="8">
        <v>4</v>
      </c>
      <c r="E416" s="8">
        <v>4</v>
      </c>
      <c r="F416" s="8">
        <v>2</v>
      </c>
    </row>
    <row r="417" spans="1:6" s="70" customFormat="1" hidden="1" outlineLevel="3" x14ac:dyDescent="0.25">
      <c r="A417" s="79" t="s">
        <v>341</v>
      </c>
      <c r="B417" s="46">
        <v>5</v>
      </c>
      <c r="C417" s="114">
        <v>5</v>
      </c>
      <c r="D417" s="8">
        <v>4</v>
      </c>
      <c r="E417" s="8">
        <v>8</v>
      </c>
      <c r="F417" s="8">
        <v>5</v>
      </c>
    </row>
    <row r="418" spans="1:6" s="70" customFormat="1" hidden="1" outlineLevel="2" collapsed="1" x14ac:dyDescent="0.25">
      <c r="A418" s="86" t="s">
        <v>346</v>
      </c>
      <c r="B418" s="194">
        <f>SUM(B419:B424)</f>
        <v>35</v>
      </c>
      <c r="C418" s="194">
        <f>SUM(C419:C424)</f>
        <v>39</v>
      </c>
      <c r="D418" s="194">
        <f>SUM(D419:D424)</f>
        <v>23</v>
      </c>
      <c r="E418" s="194">
        <f>SUM(E419:E424)</f>
        <v>15</v>
      </c>
      <c r="F418" s="194">
        <v>19</v>
      </c>
    </row>
    <row r="419" spans="1:6" s="70" customFormat="1" hidden="1" outlineLevel="2" x14ac:dyDescent="0.25">
      <c r="A419" s="79" t="s">
        <v>336</v>
      </c>
      <c r="B419" s="46">
        <v>0</v>
      </c>
      <c r="C419" s="114">
        <v>0</v>
      </c>
      <c r="D419" s="8">
        <v>0</v>
      </c>
      <c r="E419" s="8">
        <v>0</v>
      </c>
      <c r="F419" s="8">
        <v>1</v>
      </c>
    </row>
    <row r="420" spans="1:6" s="70" customFormat="1" hidden="1" outlineLevel="2" x14ac:dyDescent="0.25">
      <c r="A420" s="79" t="s">
        <v>337</v>
      </c>
      <c r="B420" s="46">
        <v>23</v>
      </c>
      <c r="C420" s="114">
        <v>26</v>
      </c>
      <c r="D420" s="8">
        <v>18</v>
      </c>
      <c r="E420" s="8">
        <v>10</v>
      </c>
      <c r="F420" s="8">
        <v>12</v>
      </c>
    </row>
    <row r="421" spans="1:6" s="70" customFormat="1" hidden="1" outlineLevel="2" x14ac:dyDescent="0.25">
      <c r="A421" s="79" t="s">
        <v>338</v>
      </c>
      <c r="B421" s="46">
        <v>0</v>
      </c>
      <c r="C421" s="114">
        <v>0</v>
      </c>
      <c r="D421" s="8">
        <v>0</v>
      </c>
      <c r="E421" s="8">
        <v>0</v>
      </c>
      <c r="F421" s="8">
        <v>0</v>
      </c>
    </row>
    <row r="422" spans="1:6" s="70" customFormat="1" hidden="1" outlineLevel="2" x14ac:dyDescent="0.25">
      <c r="A422" s="79" t="s">
        <v>339</v>
      </c>
      <c r="B422" s="46">
        <v>7</v>
      </c>
      <c r="C422" s="114">
        <v>7</v>
      </c>
      <c r="D422" s="8">
        <v>2</v>
      </c>
      <c r="E422" s="8">
        <v>2</v>
      </c>
      <c r="F422" s="8">
        <v>2</v>
      </c>
    </row>
    <row r="423" spans="1:6" s="70" customFormat="1" hidden="1" outlineLevel="2" x14ac:dyDescent="0.25">
      <c r="A423" s="79" t="s">
        <v>340</v>
      </c>
      <c r="B423" s="46">
        <v>1</v>
      </c>
      <c r="C423" s="114">
        <v>2</v>
      </c>
      <c r="D423" s="8">
        <v>0</v>
      </c>
      <c r="E423" s="8">
        <v>0</v>
      </c>
      <c r="F423" s="8">
        <v>1</v>
      </c>
    </row>
    <row r="424" spans="1:6" s="70" customFormat="1" hidden="1" outlineLevel="2" x14ac:dyDescent="0.25">
      <c r="A424" s="79" t="s">
        <v>341</v>
      </c>
      <c r="B424" s="46">
        <v>4</v>
      </c>
      <c r="C424" s="114">
        <v>4</v>
      </c>
      <c r="D424" s="8">
        <v>3</v>
      </c>
      <c r="E424" s="8">
        <v>3</v>
      </c>
      <c r="F424" s="8">
        <v>3</v>
      </c>
    </row>
    <row r="425" spans="1:6" s="73" customFormat="1" hidden="1" outlineLevel="1" x14ac:dyDescent="0.25">
      <c r="A425" s="82" t="s">
        <v>272</v>
      </c>
      <c r="B425" s="30">
        <f>SUM(B426,B433,B440,B447,B454,B461)</f>
        <v>1436</v>
      </c>
      <c r="C425" s="30">
        <f>SUM(C426,C433,C440,C447,C454,C461)</f>
        <v>1970</v>
      </c>
      <c r="D425" s="30">
        <f>SUM(D426,D433,D440,D447,D454,D461)</f>
        <v>2374</v>
      </c>
      <c r="E425" s="30">
        <f>SUM(E426,E433,E440,E447,E454,E461)</f>
        <v>2689</v>
      </c>
      <c r="F425" s="30">
        <v>2475</v>
      </c>
    </row>
    <row r="426" spans="1:6" s="70" customFormat="1" hidden="1" outlineLevel="2" x14ac:dyDescent="0.25">
      <c r="A426" s="86" t="s">
        <v>335</v>
      </c>
      <c r="B426" s="194">
        <f>SUM(B427:B432)</f>
        <v>54</v>
      </c>
      <c r="C426" s="194">
        <f>SUM(C427:C432)</f>
        <v>52</v>
      </c>
      <c r="D426" s="194">
        <f>SUM(D427:D432)</f>
        <v>59</v>
      </c>
      <c r="E426" s="194">
        <f>SUM(E427:E432)</f>
        <v>22</v>
      </c>
      <c r="F426" s="194">
        <v>43</v>
      </c>
    </row>
    <row r="427" spans="1:6" s="70" customFormat="1" hidden="1" outlineLevel="3" x14ac:dyDescent="0.25">
      <c r="A427" s="79" t="s">
        <v>336</v>
      </c>
      <c r="B427" s="46">
        <v>1</v>
      </c>
      <c r="C427" s="114">
        <v>0</v>
      </c>
      <c r="D427" s="8">
        <v>1</v>
      </c>
      <c r="E427" s="8">
        <v>0</v>
      </c>
      <c r="F427" s="8">
        <v>0</v>
      </c>
    </row>
    <row r="428" spans="1:6" s="70" customFormat="1" hidden="1" outlineLevel="3" x14ac:dyDescent="0.25">
      <c r="A428" s="79" t="s">
        <v>337</v>
      </c>
      <c r="B428" s="46">
        <v>15</v>
      </c>
      <c r="C428" s="114">
        <v>12</v>
      </c>
      <c r="D428" s="8">
        <v>12</v>
      </c>
      <c r="E428" s="8">
        <v>3</v>
      </c>
      <c r="F428" s="8">
        <v>7</v>
      </c>
    </row>
    <row r="429" spans="1:6" s="70" customFormat="1" hidden="1" outlineLevel="3" x14ac:dyDescent="0.25">
      <c r="A429" s="79" t="s">
        <v>338</v>
      </c>
      <c r="B429" s="46">
        <v>0</v>
      </c>
      <c r="C429" s="114">
        <v>0</v>
      </c>
      <c r="D429" s="8">
        <v>0</v>
      </c>
      <c r="E429" s="8">
        <v>0</v>
      </c>
      <c r="F429" s="8">
        <v>0</v>
      </c>
    </row>
    <row r="430" spans="1:6" s="70" customFormat="1" hidden="1" outlineLevel="3" x14ac:dyDescent="0.25">
      <c r="A430" s="79" t="s">
        <v>339</v>
      </c>
      <c r="B430" s="46">
        <v>25</v>
      </c>
      <c r="C430" s="114">
        <v>28</v>
      </c>
      <c r="D430" s="8">
        <v>32</v>
      </c>
      <c r="E430" s="8">
        <v>12</v>
      </c>
      <c r="F430" s="8">
        <v>24</v>
      </c>
    </row>
    <row r="431" spans="1:6" s="70" customFormat="1" hidden="1" outlineLevel="3" x14ac:dyDescent="0.25">
      <c r="A431" s="79" t="s">
        <v>340</v>
      </c>
      <c r="B431" s="46">
        <v>13</v>
      </c>
      <c r="C431" s="114">
        <v>12</v>
      </c>
      <c r="D431" s="8">
        <v>11</v>
      </c>
      <c r="E431" s="8">
        <v>7</v>
      </c>
      <c r="F431" s="8">
        <v>12</v>
      </c>
    </row>
    <row r="432" spans="1:6" s="70" customFormat="1" hidden="1" outlineLevel="3" x14ac:dyDescent="0.25">
      <c r="A432" s="79" t="s">
        <v>341</v>
      </c>
      <c r="B432" s="46">
        <v>0</v>
      </c>
      <c r="C432" s="114">
        <v>0</v>
      </c>
      <c r="D432" s="8">
        <v>3</v>
      </c>
      <c r="E432" s="8">
        <v>0</v>
      </c>
      <c r="F432" s="8">
        <v>0</v>
      </c>
    </row>
    <row r="433" spans="1:6" s="70" customFormat="1" hidden="1" outlineLevel="2" x14ac:dyDescent="0.25">
      <c r="A433" s="86" t="s">
        <v>342</v>
      </c>
      <c r="B433" s="194">
        <f>SUM(B434:B439)</f>
        <v>62</v>
      </c>
      <c r="C433" s="194">
        <f>SUM(C434:C439)</f>
        <v>82</v>
      </c>
      <c r="D433" s="194">
        <f>SUM(D434:D439)</f>
        <v>86</v>
      </c>
      <c r="E433" s="194">
        <f>SUM(E434:E439)</f>
        <v>53</v>
      </c>
      <c r="F433" s="194">
        <v>68</v>
      </c>
    </row>
    <row r="434" spans="1:6" s="70" customFormat="1" hidden="1" outlineLevel="3" x14ac:dyDescent="0.25">
      <c r="A434" s="79" t="s">
        <v>336</v>
      </c>
      <c r="B434" s="46">
        <v>0</v>
      </c>
      <c r="C434" s="114">
        <v>1</v>
      </c>
      <c r="D434" s="8">
        <v>1</v>
      </c>
      <c r="E434" s="8">
        <v>2</v>
      </c>
      <c r="F434" s="8">
        <v>2</v>
      </c>
    </row>
    <row r="435" spans="1:6" s="70" customFormat="1" hidden="1" outlineLevel="3" x14ac:dyDescent="0.25">
      <c r="A435" s="79" t="s">
        <v>337</v>
      </c>
      <c r="B435" s="46">
        <v>29</v>
      </c>
      <c r="C435" s="114">
        <v>35</v>
      </c>
      <c r="D435" s="8">
        <v>30</v>
      </c>
      <c r="E435" s="8">
        <v>9</v>
      </c>
      <c r="F435" s="8">
        <v>15</v>
      </c>
    </row>
    <row r="436" spans="1:6" s="70" customFormat="1" hidden="1" outlineLevel="3" x14ac:dyDescent="0.25">
      <c r="A436" s="79" t="s">
        <v>338</v>
      </c>
      <c r="B436" s="46">
        <v>0</v>
      </c>
      <c r="C436" s="114">
        <v>0</v>
      </c>
      <c r="D436" s="8">
        <v>0</v>
      </c>
      <c r="E436" s="68">
        <v>0</v>
      </c>
      <c r="F436" s="68">
        <v>0</v>
      </c>
    </row>
    <row r="437" spans="1:6" s="70" customFormat="1" hidden="1" outlineLevel="3" x14ac:dyDescent="0.25">
      <c r="A437" s="79" t="s">
        <v>339</v>
      </c>
      <c r="B437" s="46">
        <v>22</v>
      </c>
      <c r="C437" s="114">
        <v>29</v>
      </c>
      <c r="D437" s="8">
        <v>34</v>
      </c>
      <c r="E437" s="8">
        <v>26</v>
      </c>
      <c r="F437" s="8">
        <v>28</v>
      </c>
    </row>
    <row r="438" spans="1:6" s="70" customFormat="1" hidden="1" outlineLevel="3" x14ac:dyDescent="0.25">
      <c r="A438" s="79" t="s">
        <v>340</v>
      </c>
      <c r="B438" s="46">
        <v>11</v>
      </c>
      <c r="C438" s="114">
        <v>17</v>
      </c>
      <c r="D438" s="8">
        <v>20</v>
      </c>
      <c r="E438" s="8">
        <v>15</v>
      </c>
      <c r="F438" s="8">
        <v>22</v>
      </c>
    </row>
    <row r="439" spans="1:6" s="73" customFormat="1" hidden="1" outlineLevel="3" x14ac:dyDescent="0.25">
      <c r="A439" s="79" t="s">
        <v>341</v>
      </c>
      <c r="B439" s="46">
        <v>0</v>
      </c>
      <c r="C439" s="114">
        <v>0</v>
      </c>
      <c r="D439" s="8">
        <v>1</v>
      </c>
      <c r="E439" s="8">
        <v>1</v>
      </c>
      <c r="F439" s="8">
        <v>1</v>
      </c>
    </row>
    <row r="440" spans="1:6" s="70" customFormat="1" hidden="1" outlineLevel="2" x14ac:dyDescent="0.25">
      <c r="A440" s="86" t="s">
        <v>343</v>
      </c>
      <c r="B440" s="194">
        <f>SUM(B441:B446)</f>
        <v>9</v>
      </c>
      <c r="C440" s="194">
        <f>SUM(C441:C446)</f>
        <v>6</v>
      </c>
      <c r="D440" s="194">
        <f>SUM(D441:D446)</f>
        <v>8</v>
      </c>
      <c r="E440" s="194">
        <f>SUM(E441:E446)</f>
        <v>4</v>
      </c>
      <c r="F440" s="194">
        <v>4</v>
      </c>
    </row>
    <row r="441" spans="1:6" s="70" customFormat="1" hidden="1" outlineLevel="3" x14ac:dyDescent="0.25">
      <c r="A441" s="79" t="s">
        <v>336</v>
      </c>
      <c r="B441" s="46">
        <v>0</v>
      </c>
      <c r="C441" s="114">
        <v>0</v>
      </c>
      <c r="D441" s="8">
        <v>0</v>
      </c>
      <c r="E441" s="8">
        <v>0</v>
      </c>
      <c r="F441" s="8">
        <v>0</v>
      </c>
    </row>
    <row r="442" spans="1:6" s="70" customFormat="1" hidden="1" outlineLevel="3" x14ac:dyDescent="0.25">
      <c r="A442" s="79" t="s">
        <v>337</v>
      </c>
      <c r="B442" s="46">
        <v>4</v>
      </c>
      <c r="C442" s="114">
        <v>2</v>
      </c>
      <c r="D442" s="8">
        <v>2</v>
      </c>
      <c r="E442" s="8">
        <v>1</v>
      </c>
      <c r="F442" s="8">
        <v>1</v>
      </c>
    </row>
    <row r="443" spans="1:6" s="70" customFormat="1" hidden="1" outlineLevel="3" x14ac:dyDescent="0.25">
      <c r="A443" s="79" t="s">
        <v>338</v>
      </c>
      <c r="B443" s="46">
        <v>0</v>
      </c>
      <c r="C443" s="114">
        <v>0</v>
      </c>
      <c r="D443" s="8">
        <v>0</v>
      </c>
      <c r="E443" s="8">
        <v>0</v>
      </c>
      <c r="F443" s="8">
        <v>0</v>
      </c>
    </row>
    <row r="444" spans="1:6" s="70" customFormat="1" hidden="1" outlineLevel="3" x14ac:dyDescent="0.25">
      <c r="A444" s="79" t="s">
        <v>339</v>
      </c>
      <c r="B444" s="46">
        <v>1</v>
      </c>
      <c r="C444" s="114">
        <v>1</v>
      </c>
      <c r="D444" s="8">
        <v>3</v>
      </c>
      <c r="E444" s="8">
        <v>3</v>
      </c>
      <c r="F444" s="8">
        <v>3</v>
      </c>
    </row>
    <row r="445" spans="1:6" s="70" customFormat="1" hidden="1" outlineLevel="3" x14ac:dyDescent="0.25">
      <c r="A445" s="79" t="s">
        <v>340</v>
      </c>
      <c r="B445" s="46">
        <v>3</v>
      </c>
      <c r="C445" s="114">
        <v>2</v>
      </c>
      <c r="D445" s="8">
        <v>2</v>
      </c>
      <c r="E445" s="8">
        <v>0</v>
      </c>
      <c r="F445" s="8">
        <v>0</v>
      </c>
    </row>
    <row r="446" spans="1:6" s="73" customFormat="1" hidden="1" outlineLevel="3" x14ac:dyDescent="0.25">
      <c r="A446" s="79" t="s">
        <v>341</v>
      </c>
      <c r="B446" s="46">
        <v>1</v>
      </c>
      <c r="C446" s="114">
        <v>1</v>
      </c>
      <c r="D446" s="8">
        <v>1</v>
      </c>
      <c r="E446" s="8">
        <v>0</v>
      </c>
      <c r="F446" s="8">
        <v>0</v>
      </c>
    </row>
    <row r="447" spans="1:6" s="70" customFormat="1" hidden="1" outlineLevel="2" x14ac:dyDescent="0.25">
      <c r="A447" s="86" t="s">
        <v>344</v>
      </c>
      <c r="B447" s="194">
        <f>SUM(B448:B453)</f>
        <v>389</v>
      </c>
      <c r="C447" s="194">
        <f>SUM(C448:C453)</f>
        <v>497</v>
      </c>
      <c r="D447" s="194">
        <f>SUM(D448:D453)</f>
        <v>654</v>
      </c>
      <c r="E447" s="194">
        <f>SUM(E448:E453)</f>
        <v>701</v>
      </c>
      <c r="F447" s="194">
        <v>517</v>
      </c>
    </row>
    <row r="448" spans="1:6" s="70" customFormat="1" hidden="1" outlineLevel="3" x14ac:dyDescent="0.25">
      <c r="A448" s="79" t="s">
        <v>336</v>
      </c>
      <c r="B448" s="46">
        <v>5</v>
      </c>
      <c r="C448" s="114">
        <v>15</v>
      </c>
      <c r="D448" s="8">
        <v>17</v>
      </c>
      <c r="E448" s="8">
        <v>10</v>
      </c>
      <c r="F448" s="8">
        <v>8</v>
      </c>
    </row>
    <row r="449" spans="1:6" s="70" customFormat="1" hidden="1" outlineLevel="3" x14ac:dyDescent="0.25">
      <c r="A449" s="79" t="s">
        <v>337</v>
      </c>
      <c r="B449" s="46">
        <v>99</v>
      </c>
      <c r="C449" s="114">
        <v>141</v>
      </c>
      <c r="D449" s="8">
        <v>187</v>
      </c>
      <c r="E449" s="8">
        <v>188</v>
      </c>
      <c r="F449" s="8">
        <v>136</v>
      </c>
    </row>
    <row r="450" spans="1:6" s="70" customFormat="1" hidden="1" outlineLevel="3" x14ac:dyDescent="0.25">
      <c r="A450" s="79" t="s">
        <v>338</v>
      </c>
      <c r="B450" s="46">
        <v>5</v>
      </c>
      <c r="C450" s="114">
        <v>2</v>
      </c>
      <c r="D450" s="8">
        <v>2</v>
      </c>
      <c r="E450" s="8">
        <v>2</v>
      </c>
      <c r="F450" s="8">
        <v>1</v>
      </c>
    </row>
    <row r="451" spans="1:6" s="70" customFormat="1" hidden="1" outlineLevel="3" x14ac:dyDescent="0.25">
      <c r="A451" s="79" t="s">
        <v>339</v>
      </c>
      <c r="B451" s="46">
        <v>180</v>
      </c>
      <c r="C451" s="114">
        <v>205</v>
      </c>
      <c r="D451" s="8">
        <v>282</v>
      </c>
      <c r="E451" s="8">
        <v>316</v>
      </c>
      <c r="F451" s="8">
        <v>227</v>
      </c>
    </row>
    <row r="452" spans="1:6" s="70" customFormat="1" hidden="1" outlineLevel="3" x14ac:dyDescent="0.25">
      <c r="A452" s="79" t="s">
        <v>340</v>
      </c>
      <c r="B452" s="46">
        <v>88</v>
      </c>
      <c r="C452" s="114">
        <v>118</v>
      </c>
      <c r="D452" s="8">
        <v>145</v>
      </c>
      <c r="E452" s="8">
        <v>157</v>
      </c>
      <c r="F452" s="8">
        <v>122</v>
      </c>
    </row>
    <row r="453" spans="1:6" s="70" customFormat="1" hidden="1" outlineLevel="3" x14ac:dyDescent="0.25">
      <c r="A453" s="79" t="s">
        <v>341</v>
      </c>
      <c r="B453" s="46">
        <v>12</v>
      </c>
      <c r="C453" s="114">
        <v>16</v>
      </c>
      <c r="D453" s="8">
        <v>21</v>
      </c>
      <c r="E453" s="8">
        <v>28</v>
      </c>
      <c r="F453" s="8">
        <v>23</v>
      </c>
    </row>
    <row r="454" spans="1:6" s="70" customFormat="1" hidden="1" outlineLevel="2" x14ac:dyDescent="0.25">
      <c r="A454" s="86" t="s">
        <v>345</v>
      </c>
      <c r="B454" s="209">
        <f>SUM(B455:B460)</f>
        <v>780</v>
      </c>
      <c r="C454" s="209">
        <f>SUM(C455:C460)</f>
        <v>1148</v>
      </c>
      <c r="D454" s="209">
        <f>SUM(D455:D460)</f>
        <v>1340</v>
      </c>
      <c r="E454" s="209">
        <f>SUM(E455:E460)</f>
        <v>1705</v>
      </c>
      <c r="F454" s="209">
        <v>1623</v>
      </c>
    </row>
    <row r="455" spans="1:6" s="70" customFormat="1" hidden="1" outlineLevel="3" x14ac:dyDescent="0.25">
      <c r="A455" s="79" t="s">
        <v>336</v>
      </c>
      <c r="B455" s="46">
        <v>11</v>
      </c>
      <c r="C455" s="114">
        <v>15</v>
      </c>
      <c r="D455" s="8">
        <v>18</v>
      </c>
      <c r="E455" s="8">
        <v>23</v>
      </c>
      <c r="F455" s="8">
        <v>22</v>
      </c>
    </row>
    <row r="456" spans="1:6" s="70" customFormat="1" hidden="1" outlineLevel="3" x14ac:dyDescent="0.25">
      <c r="A456" s="79" t="s">
        <v>337</v>
      </c>
      <c r="B456" s="46">
        <v>222</v>
      </c>
      <c r="C456" s="114">
        <v>314</v>
      </c>
      <c r="D456" s="8">
        <v>361</v>
      </c>
      <c r="E456" s="8">
        <v>428</v>
      </c>
      <c r="F456" s="8">
        <v>414</v>
      </c>
    </row>
    <row r="457" spans="1:6" s="70" customFormat="1" hidden="1" outlineLevel="3" x14ac:dyDescent="0.25">
      <c r="A457" s="79" t="s">
        <v>338</v>
      </c>
      <c r="B457" s="46">
        <v>4</v>
      </c>
      <c r="C457" s="114">
        <v>6</v>
      </c>
      <c r="D457" s="8">
        <v>8</v>
      </c>
      <c r="E457" s="8">
        <v>10</v>
      </c>
      <c r="F457" s="8">
        <v>10</v>
      </c>
    </row>
    <row r="458" spans="1:6" s="70" customFormat="1" hidden="1" outlineLevel="3" x14ac:dyDescent="0.25">
      <c r="A458" s="79" t="s">
        <v>339</v>
      </c>
      <c r="B458" s="46">
        <v>374</v>
      </c>
      <c r="C458" s="114">
        <v>578</v>
      </c>
      <c r="D458" s="8">
        <v>663</v>
      </c>
      <c r="E458" s="8">
        <v>865</v>
      </c>
      <c r="F458" s="8">
        <v>809</v>
      </c>
    </row>
    <row r="459" spans="1:6" s="70" customFormat="1" hidden="1" outlineLevel="3" x14ac:dyDescent="0.25">
      <c r="A459" s="79" t="s">
        <v>340</v>
      </c>
      <c r="B459" s="46">
        <v>153</v>
      </c>
      <c r="C459" s="114">
        <v>215</v>
      </c>
      <c r="D459" s="8">
        <v>263</v>
      </c>
      <c r="E459" s="8">
        <v>343</v>
      </c>
      <c r="F459" s="8">
        <v>327</v>
      </c>
    </row>
    <row r="460" spans="1:6" s="70" customFormat="1" hidden="1" outlineLevel="3" x14ac:dyDescent="0.25">
      <c r="A460" s="79" t="s">
        <v>341</v>
      </c>
      <c r="B460" s="46">
        <v>16</v>
      </c>
      <c r="C460" s="114">
        <v>20</v>
      </c>
      <c r="D460" s="8">
        <v>27</v>
      </c>
      <c r="E460" s="8">
        <v>36</v>
      </c>
      <c r="F460" s="8">
        <v>41</v>
      </c>
    </row>
    <row r="461" spans="1:6" s="70" customFormat="1" hidden="1" outlineLevel="2" collapsed="1" x14ac:dyDescent="0.25">
      <c r="A461" s="86" t="s">
        <v>346</v>
      </c>
      <c r="B461" s="194">
        <f>SUM(B462:B467)</f>
        <v>142</v>
      </c>
      <c r="C461" s="194">
        <f>SUM(C462:C467)</f>
        <v>185</v>
      </c>
      <c r="D461" s="194">
        <f>SUM(D462:D467)</f>
        <v>227</v>
      </c>
      <c r="E461" s="194">
        <f>SUM(E462:E467)</f>
        <v>204</v>
      </c>
      <c r="F461" s="194">
        <v>220</v>
      </c>
    </row>
    <row r="462" spans="1:6" s="70" customFormat="1" hidden="1" outlineLevel="2" x14ac:dyDescent="0.25">
      <c r="A462" s="79" t="s">
        <v>336</v>
      </c>
      <c r="B462" s="46">
        <v>1</v>
      </c>
      <c r="C462" s="114">
        <v>1</v>
      </c>
      <c r="D462" s="8">
        <v>1</v>
      </c>
      <c r="E462" s="8">
        <v>0</v>
      </c>
      <c r="F462" s="8">
        <v>1</v>
      </c>
    </row>
    <row r="463" spans="1:6" s="70" customFormat="1" hidden="1" outlineLevel="2" x14ac:dyDescent="0.25">
      <c r="A463" s="79" t="s">
        <v>337</v>
      </c>
      <c r="B463" s="46">
        <v>35</v>
      </c>
      <c r="C463" s="114">
        <v>49</v>
      </c>
      <c r="D463" s="8">
        <v>65</v>
      </c>
      <c r="E463" s="8">
        <v>59</v>
      </c>
      <c r="F463" s="8">
        <v>58</v>
      </c>
    </row>
    <row r="464" spans="1:6" s="70" customFormat="1" hidden="1" outlineLevel="2" x14ac:dyDescent="0.25">
      <c r="A464" s="79" t="s">
        <v>338</v>
      </c>
      <c r="B464" s="46"/>
      <c r="C464" s="114">
        <v>1</v>
      </c>
      <c r="D464" s="8">
        <v>1</v>
      </c>
      <c r="E464" s="8">
        <v>1</v>
      </c>
      <c r="F464" s="8">
        <v>2</v>
      </c>
    </row>
    <row r="465" spans="1:6" s="70" customFormat="1" hidden="1" outlineLevel="2" x14ac:dyDescent="0.25">
      <c r="A465" s="79" t="s">
        <v>339</v>
      </c>
      <c r="B465" s="46">
        <v>36</v>
      </c>
      <c r="C465" s="114">
        <v>57</v>
      </c>
      <c r="D465" s="8">
        <v>76</v>
      </c>
      <c r="E465" s="8">
        <v>69</v>
      </c>
      <c r="F465" s="8">
        <v>84</v>
      </c>
    </row>
    <row r="466" spans="1:6" s="70" customFormat="1" hidden="1" outlineLevel="2" x14ac:dyDescent="0.25">
      <c r="A466" s="79" t="s">
        <v>340</v>
      </c>
      <c r="B466" s="46">
        <v>13</v>
      </c>
      <c r="C466" s="114">
        <v>17</v>
      </c>
      <c r="D466" s="8">
        <v>21</v>
      </c>
      <c r="E466" s="8">
        <v>19</v>
      </c>
      <c r="F466" s="8">
        <v>18</v>
      </c>
    </row>
    <row r="467" spans="1:6" s="70" customFormat="1" hidden="1" outlineLevel="2" x14ac:dyDescent="0.25">
      <c r="A467" s="79" t="s">
        <v>341</v>
      </c>
      <c r="B467" s="46">
        <v>57</v>
      </c>
      <c r="C467" s="114">
        <v>60</v>
      </c>
      <c r="D467" s="8">
        <v>63</v>
      </c>
      <c r="E467" s="8">
        <v>56</v>
      </c>
      <c r="F467" s="8">
        <v>57</v>
      </c>
    </row>
    <row r="468" spans="1:6" s="73" customFormat="1" hidden="1" outlineLevel="1" x14ac:dyDescent="0.25">
      <c r="A468" s="82" t="s">
        <v>273</v>
      </c>
      <c r="B468" s="30">
        <f>SUM(B469,B476,B483,B490,B497,B504)</f>
        <v>677</v>
      </c>
      <c r="C468" s="30">
        <f>SUM(C469,C476,C483,C490,C497,C504)</f>
        <v>695</v>
      </c>
      <c r="D468" s="30">
        <f>SUM(D469,D476,D483,D490,D497,D504)</f>
        <v>726</v>
      </c>
      <c r="E468" s="30">
        <f>SUM(E469,E476,E483,E490,E497,E504)</f>
        <v>735</v>
      </c>
      <c r="F468" s="30">
        <v>723</v>
      </c>
    </row>
    <row r="469" spans="1:6" s="70" customFormat="1" hidden="1" outlineLevel="2" x14ac:dyDescent="0.25">
      <c r="A469" s="86" t="s">
        <v>335</v>
      </c>
      <c r="B469" s="194">
        <f>SUM(B470:B475)</f>
        <v>53</v>
      </c>
      <c r="C469" s="194">
        <f>SUM(C470:C475)</f>
        <v>49</v>
      </c>
      <c r="D469" s="194">
        <f>SUM(D470:D475)</f>
        <v>52</v>
      </c>
      <c r="E469" s="194">
        <f>SUM(E470:E475)</f>
        <v>55</v>
      </c>
      <c r="F469" s="194">
        <v>39</v>
      </c>
    </row>
    <row r="470" spans="1:6" s="70" customFormat="1" hidden="1" outlineLevel="3" x14ac:dyDescent="0.25">
      <c r="A470" s="79" t="s">
        <v>336</v>
      </c>
      <c r="B470" s="46">
        <v>0</v>
      </c>
      <c r="C470" s="114">
        <v>0</v>
      </c>
      <c r="D470" s="46">
        <v>1</v>
      </c>
      <c r="E470" s="46">
        <v>1</v>
      </c>
      <c r="F470" s="46">
        <v>0</v>
      </c>
    </row>
    <row r="471" spans="1:6" s="70" customFormat="1" hidden="1" outlineLevel="3" x14ac:dyDescent="0.25">
      <c r="A471" s="79" t="s">
        <v>337</v>
      </c>
      <c r="B471" s="46">
        <v>33</v>
      </c>
      <c r="C471" s="114">
        <v>29</v>
      </c>
      <c r="D471" s="46">
        <v>28</v>
      </c>
      <c r="E471" s="46">
        <v>27</v>
      </c>
      <c r="F471" s="46">
        <v>24</v>
      </c>
    </row>
    <row r="472" spans="1:6" s="70" customFormat="1" hidden="1" outlineLevel="3" x14ac:dyDescent="0.25">
      <c r="A472" s="79" t="s">
        <v>338</v>
      </c>
      <c r="B472" s="46">
        <v>0</v>
      </c>
      <c r="C472" s="114">
        <v>0</v>
      </c>
      <c r="D472" s="46">
        <v>0</v>
      </c>
      <c r="E472" s="68">
        <v>0</v>
      </c>
      <c r="F472" s="68">
        <v>0</v>
      </c>
    </row>
    <row r="473" spans="1:6" s="70" customFormat="1" hidden="1" outlineLevel="3" x14ac:dyDescent="0.25">
      <c r="A473" s="79" t="s">
        <v>339</v>
      </c>
      <c r="B473" s="46">
        <v>13</v>
      </c>
      <c r="C473" s="114">
        <v>16</v>
      </c>
      <c r="D473" s="46">
        <v>19</v>
      </c>
      <c r="E473" s="46">
        <v>19</v>
      </c>
      <c r="F473" s="46">
        <v>10</v>
      </c>
    </row>
    <row r="474" spans="1:6" s="70" customFormat="1" hidden="1" outlineLevel="3" x14ac:dyDescent="0.25">
      <c r="A474" s="79" t="s">
        <v>340</v>
      </c>
      <c r="B474" s="46">
        <v>4</v>
      </c>
      <c r="C474" s="114">
        <v>2</v>
      </c>
      <c r="D474" s="46">
        <v>3</v>
      </c>
      <c r="E474" s="46">
        <v>6</v>
      </c>
      <c r="F474" s="46">
        <v>4</v>
      </c>
    </row>
    <row r="475" spans="1:6" s="70" customFormat="1" hidden="1" outlineLevel="3" x14ac:dyDescent="0.25">
      <c r="A475" s="79" t="s">
        <v>341</v>
      </c>
      <c r="B475" s="46">
        <v>3</v>
      </c>
      <c r="C475" s="114">
        <v>2</v>
      </c>
      <c r="D475" s="46">
        <v>1</v>
      </c>
      <c r="E475" s="46">
        <v>2</v>
      </c>
      <c r="F475" s="46">
        <v>1</v>
      </c>
    </row>
    <row r="476" spans="1:6" s="70" customFormat="1" hidden="1" outlineLevel="2" x14ac:dyDescent="0.25">
      <c r="A476" s="86" t="s">
        <v>342</v>
      </c>
      <c r="B476" s="194">
        <f>SUM(B477:B482)</f>
        <v>217</v>
      </c>
      <c r="C476" s="194">
        <f>SUM(C477:C482)</f>
        <v>233</v>
      </c>
      <c r="D476" s="194">
        <f>SUM(D477:D482)</f>
        <v>224</v>
      </c>
      <c r="E476" s="194">
        <f>SUM(E477:E482)</f>
        <v>232</v>
      </c>
      <c r="F476" s="194">
        <v>241</v>
      </c>
    </row>
    <row r="477" spans="1:6" s="70" customFormat="1" hidden="1" outlineLevel="3" x14ac:dyDescent="0.25">
      <c r="A477" s="79" t="s">
        <v>336</v>
      </c>
      <c r="B477" s="46">
        <v>4</v>
      </c>
      <c r="C477" s="114">
        <v>5</v>
      </c>
      <c r="D477" s="46">
        <v>5</v>
      </c>
      <c r="E477" s="46">
        <v>5</v>
      </c>
      <c r="F477" s="46">
        <v>7</v>
      </c>
    </row>
    <row r="478" spans="1:6" s="70" customFormat="1" hidden="1" outlineLevel="3" x14ac:dyDescent="0.25">
      <c r="A478" s="79" t="s">
        <v>337</v>
      </c>
      <c r="B478" s="46">
        <v>144</v>
      </c>
      <c r="C478" s="114">
        <v>150</v>
      </c>
      <c r="D478" s="46">
        <v>136</v>
      </c>
      <c r="E478" s="46">
        <v>143</v>
      </c>
      <c r="F478" s="46">
        <v>142</v>
      </c>
    </row>
    <row r="479" spans="1:6" s="70" customFormat="1" hidden="1" outlineLevel="3" x14ac:dyDescent="0.25">
      <c r="A479" s="79" t="s">
        <v>338</v>
      </c>
      <c r="B479" s="46">
        <v>0</v>
      </c>
      <c r="C479" s="114">
        <v>0</v>
      </c>
      <c r="D479" s="46">
        <v>1</v>
      </c>
      <c r="E479" s="46">
        <v>1</v>
      </c>
      <c r="F479" s="46">
        <v>1</v>
      </c>
    </row>
    <row r="480" spans="1:6" s="70" customFormat="1" hidden="1" outlineLevel="3" x14ac:dyDescent="0.25">
      <c r="A480" s="79" t="s">
        <v>339</v>
      </c>
      <c r="B480" s="46">
        <v>51</v>
      </c>
      <c r="C480" s="114">
        <v>56</v>
      </c>
      <c r="D480" s="46">
        <v>56</v>
      </c>
      <c r="E480" s="46">
        <v>60</v>
      </c>
      <c r="F480" s="46">
        <v>65</v>
      </c>
    </row>
    <row r="481" spans="1:6" s="70" customFormat="1" hidden="1" outlineLevel="3" x14ac:dyDescent="0.25">
      <c r="A481" s="79" t="s">
        <v>340</v>
      </c>
      <c r="B481" s="46">
        <v>15</v>
      </c>
      <c r="C481" s="114">
        <v>18</v>
      </c>
      <c r="D481" s="46">
        <v>20</v>
      </c>
      <c r="E481" s="46">
        <v>17</v>
      </c>
      <c r="F481" s="46">
        <v>20</v>
      </c>
    </row>
    <row r="482" spans="1:6" s="70" customFormat="1" hidden="1" outlineLevel="3" x14ac:dyDescent="0.25">
      <c r="A482" s="79" t="s">
        <v>341</v>
      </c>
      <c r="B482" s="46">
        <v>3</v>
      </c>
      <c r="C482" s="114">
        <v>4</v>
      </c>
      <c r="D482" s="46">
        <v>6</v>
      </c>
      <c r="E482" s="46">
        <v>6</v>
      </c>
      <c r="F482" s="46">
        <v>6</v>
      </c>
    </row>
    <row r="483" spans="1:6" s="70" customFormat="1" hidden="1" outlineLevel="2" x14ac:dyDescent="0.25">
      <c r="A483" s="86" t="s">
        <v>343</v>
      </c>
      <c r="B483" s="194">
        <f>SUM(B484:B489)</f>
        <v>30</v>
      </c>
      <c r="C483" s="194">
        <f>SUM(C484:C489)</f>
        <v>33</v>
      </c>
      <c r="D483" s="194">
        <f>SUM(D484:D489)</f>
        <v>42</v>
      </c>
      <c r="E483" s="194">
        <f>SUM(E484:E489)</f>
        <v>28</v>
      </c>
      <c r="F483" s="194">
        <v>28</v>
      </c>
    </row>
    <row r="484" spans="1:6" s="70" customFormat="1" hidden="1" outlineLevel="3" x14ac:dyDescent="0.25">
      <c r="A484" s="79" t="s">
        <v>336</v>
      </c>
      <c r="B484" s="46">
        <v>0</v>
      </c>
      <c r="C484" s="114">
        <v>0</v>
      </c>
      <c r="D484" s="46">
        <v>0</v>
      </c>
      <c r="E484" s="46">
        <v>0</v>
      </c>
      <c r="F484" s="46">
        <v>0</v>
      </c>
    </row>
    <row r="485" spans="1:6" s="70" customFormat="1" hidden="1" outlineLevel="3" x14ac:dyDescent="0.25">
      <c r="A485" s="79" t="s">
        <v>337</v>
      </c>
      <c r="B485" s="46">
        <v>18</v>
      </c>
      <c r="C485" s="114">
        <v>20</v>
      </c>
      <c r="D485" s="46">
        <v>27</v>
      </c>
      <c r="E485" s="46">
        <v>22</v>
      </c>
      <c r="F485" s="46">
        <v>20</v>
      </c>
    </row>
    <row r="486" spans="1:6" s="70" customFormat="1" hidden="1" outlineLevel="3" x14ac:dyDescent="0.25">
      <c r="A486" s="79" t="s">
        <v>338</v>
      </c>
      <c r="B486" s="46">
        <v>0</v>
      </c>
      <c r="C486" s="114">
        <v>0</v>
      </c>
      <c r="D486" s="46">
        <v>0</v>
      </c>
      <c r="E486" s="68">
        <v>0</v>
      </c>
      <c r="F486" s="68">
        <v>0</v>
      </c>
    </row>
    <row r="487" spans="1:6" s="70" customFormat="1" hidden="1" outlineLevel="3" x14ac:dyDescent="0.25">
      <c r="A487" s="79" t="s">
        <v>339</v>
      </c>
      <c r="B487" s="46">
        <v>6</v>
      </c>
      <c r="C487" s="114">
        <v>8</v>
      </c>
      <c r="D487" s="46">
        <v>10</v>
      </c>
      <c r="E487" s="46">
        <v>4</v>
      </c>
      <c r="F487" s="46">
        <v>6</v>
      </c>
    </row>
    <row r="488" spans="1:6" s="70" customFormat="1" hidden="1" outlineLevel="3" x14ac:dyDescent="0.25">
      <c r="A488" s="79" t="s">
        <v>340</v>
      </c>
      <c r="B488" s="46">
        <v>2</v>
      </c>
      <c r="C488" s="114">
        <v>2</v>
      </c>
      <c r="D488" s="46">
        <v>1</v>
      </c>
      <c r="E488" s="68">
        <v>0</v>
      </c>
      <c r="F488" s="68">
        <v>0</v>
      </c>
    </row>
    <row r="489" spans="1:6" s="70" customFormat="1" hidden="1" outlineLevel="3" x14ac:dyDescent="0.25">
      <c r="A489" s="79" t="s">
        <v>341</v>
      </c>
      <c r="B489" s="46">
        <v>4</v>
      </c>
      <c r="C489" s="114">
        <v>3</v>
      </c>
      <c r="D489" s="46">
        <v>4</v>
      </c>
      <c r="E489" s="46">
        <v>2</v>
      </c>
      <c r="F489" s="46">
        <v>2</v>
      </c>
    </row>
    <row r="490" spans="1:6" s="70" customFormat="1" hidden="1" outlineLevel="2" x14ac:dyDescent="0.25">
      <c r="A490" s="86" t="s">
        <v>344</v>
      </c>
      <c r="B490" s="194">
        <f>SUM(B491:B496)</f>
        <v>65</v>
      </c>
      <c r="C490" s="194">
        <f>SUM(C491:C496)</f>
        <v>53</v>
      </c>
      <c r="D490" s="194">
        <f>SUM(D491:D496)</f>
        <v>63</v>
      </c>
      <c r="E490" s="194">
        <f>SUM(E491:E496)</f>
        <v>65</v>
      </c>
      <c r="F490" s="194">
        <v>43</v>
      </c>
    </row>
    <row r="491" spans="1:6" s="70" customFormat="1" hidden="1" outlineLevel="3" x14ac:dyDescent="0.25">
      <c r="A491" s="79" t="s">
        <v>336</v>
      </c>
      <c r="B491" s="46">
        <v>0</v>
      </c>
      <c r="C491" s="114">
        <v>0</v>
      </c>
      <c r="D491" s="46">
        <v>0</v>
      </c>
      <c r="E491" s="46">
        <v>0</v>
      </c>
      <c r="F491" s="46">
        <v>0</v>
      </c>
    </row>
    <row r="492" spans="1:6" s="70" customFormat="1" hidden="1" outlineLevel="3" x14ac:dyDescent="0.25">
      <c r="A492" s="79" t="s">
        <v>337</v>
      </c>
      <c r="B492" s="46">
        <v>48</v>
      </c>
      <c r="C492" s="114">
        <v>39</v>
      </c>
      <c r="D492" s="46">
        <v>35</v>
      </c>
      <c r="E492" s="46">
        <v>41</v>
      </c>
      <c r="F492" s="46">
        <v>25</v>
      </c>
    </row>
    <row r="493" spans="1:6" s="70" customFormat="1" hidden="1" outlineLevel="3" x14ac:dyDescent="0.25">
      <c r="A493" s="79" t="s">
        <v>338</v>
      </c>
      <c r="B493" s="46">
        <v>0</v>
      </c>
      <c r="C493" s="114">
        <v>0</v>
      </c>
      <c r="D493" s="46">
        <v>0</v>
      </c>
      <c r="E493" s="68">
        <v>0</v>
      </c>
      <c r="F493" s="68">
        <v>0</v>
      </c>
    </row>
    <row r="494" spans="1:6" s="70" customFormat="1" hidden="1" outlineLevel="3" x14ac:dyDescent="0.25">
      <c r="A494" s="79" t="s">
        <v>339</v>
      </c>
      <c r="B494" s="46">
        <v>13</v>
      </c>
      <c r="C494" s="114">
        <v>8</v>
      </c>
      <c r="D494" s="46">
        <v>19</v>
      </c>
      <c r="E494" s="46">
        <v>15</v>
      </c>
      <c r="F494" s="46">
        <v>12</v>
      </c>
    </row>
    <row r="495" spans="1:6" s="70" customFormat="1" hidden="1" outlineLevel="3" x14ac:dyDescent="0.25">
      <c r="A495" s="79" t="s">
        <v>340</v>
      </c>
      <c r="B495" s="46">
        <v>4</v>
      </c>
      <c r="C495" s="114">
        <v>3</v>
      </c>
      <c r="D495" s="46">
        <v>6</v>
      </c>
      <c r="E495" s="46">
        <v>5</v>
      </c>
      <c r="F495" s="46">
        <v>3</v>
      </c>
    </row>
    <row r="496" spans="1:6" s="70" customFormat="1" hidden="1" outlineLevel="3" x14ac:dyDescent="0.25">
      <c r="A496" s="79" t="s">
        <v>341</v>
      </c>
      <c r="B496" s="46">
        <v>0</v>
      </c>
      <c r="C496" s="114">
        <v>3</v>
      </c>
      <c r="D496" s="46">
        <v>3</v>
      </c>
      <c r="E496" s="46">
        <v>4</v>
      </c>
      <c r="F496" s="46">
        <v>3</v>
      </c>
    </row>
    <row r="497" spans="1:6" s="70" customFormat="1" hidden="1" outlineLevel="2" x14ac:dyDescent="0.25">
      <c r="A497" s="86" t="s">
        <v>345</v>
      </c>
      <c r="B497" s="194">
        <f>SUM(B498:B503)</f>
        <v>246</v>
      </c>
      <c r="C497" s="194">
        <f>SUM(C498:C503)</f>
        <v>255</v>
      </c>
      <c r="D497" s="194">
        <f>SUM(D498:D503)</f>
        <v>262</v>
      </c>
      <c r="E497" s="194">
        <f>SUM(E498:E503)</f>
        <v>293</v>
      </c>
      <c r="F497" s="194">
        <v>305</v>
      </c>
    </row>
    <row r="498" spans="1:6" s="70" customFormat="1" hidden="1" outlineLevel="3" x14ac:dyDescent="0.25">
      <c r="A498" s="79" t="s">
        <v>336</v>
      </c>
      <c r="B498" s="46">
        <v>2</v>
      </c>
      <c r="C498" s="114">
        <v>2</v>
      </c>
      <c r="D498" s="46">
        <v>3</v>
      </c>
      <c r="E498" s="46">
        <v>3</v>
      </c>
      <c r="F498" s="46">
        <v>4</v>
      </c>
    </row>
    <row r="499" spans="1:6" s="70" customFormat="1" hidden="1" outlineLevel="3" x14ac:dyDescent="0.25">
      <c r="A499" s="79" t="s">
        <v>337</v>
      </c>
      <c r="B499" s="46">
        <v>168</v>
      </c>
      <c r="C499" s="114">
        <v>174</v>
      </c>
      <c r="D499" s="46">
        <v>172</v>
      </c>
      <c r="E499" s="46">
        <v>185</v>
      </c>
      <c r="F499" s="46">
        <v>192</v>
      </c>
    </row>
    <row r="500" spans="1:6" s="70" customFormat="1" hidden="1" outlineLevel="3" x14ac:dyDescent="0.25">
      <c r="A500" s="79" t="s">
        <v>338</v>
      </c>
      <c r="B500" s="46">
        <v>3</v>
      </c>
      <c r="C500" s="114">
        <v>3</v>
      </c>
      <c r="D500" s="46">
        <v>3</v>
      </c>
      <c r="E500" s="46">
        <v>3</v>
      </c>
      <c r="F500" s="46">
        <v>2</v>
      </c>
    </row>
    <row r="501" spans="1:6" s="70" customFormat="1" hidden="1" outlineLevel="3" x14ac:dyDescent="0.25">
      <c r="A501" s="79" t="s">
        <v>339</v>
      </c>
      <c r="B501" s="46">
        <v>55</v>
      </c>
      <c r="C501" s="114">
        <v>57</v>
      </c>
      <c r="D501" s="46">
        <v>62</v>
      </c>
      <c r="E501" s="46">
        <v>76</v>
      </c>
      <c r="F501" s="46">
        <v>74</v>
      </c>
    </row>
    <row r="502" spans="1:6" s="70" customFormat="1" hidden="1" outlineLevel="3" x14ac:dyDescent="0.25">
      <c r="A502" s="79" t="s">
        <v>340</v>
      </c>
      <c r="B502" s="46">
        <v>12</v>
      </c>
      <c r="C502" s="114">
        <v>13</v>
      </c>
      <c r="D502" s="46">
        <v>16</v>
      </c>
      <c r="E502" s="46">
        <v>19</v>
      </c>
      <c r="F502" s="46">
        <v>24</v>
      </c>
    </row>
    <row r="503" spans="1:6" s="70" customFormat="1" hidden="1" outlineLevel="3" x14ac:dyDescent="0.25">
      <c r="A503" s="79" t="s">
        <v>341</v>
      </c>
      <c r="B503" s="46">
        <v>6</v>
      </c>
      <c r="C503" s="114">
        <v>6</v>
      </c>
      <c r="D503" s="46">
        <v>6</v>
      </c>
      <c r="E503" s="46">
        <v>7</v>
      </c>
      <c r="F503" s="46">
        <v>9</v>
      </c>
    </row>
    <row r="504" spans="1:6" s="70" customFormat="1" hidden="1" outlineLevel="2" collapsed="1" x14ac:dyDescent="0.25">
      <c r="A504" s="86" t="s">
        <v>346</v>
      </c>
      <c r="B504" s="194">
        <f>SUM(B505:B510)</f>
        <v>66</v>
      </c>
      <c r="C504" s="194">
        <f>SUM(C505:C510)</f>
        <v>72</v>
      </c>
      <c r="D504" s="194">
        <f>SUM(D505:D510)</f>
        <v>83</v>
      </c>
      <c r="E504" s="194">
        <f>SUM(E505:E510)</f>
        <v>62</v>
      </c>
      <c r="F504" s="194">
        <v>67</v>
      </c>
    </row>
    <row r="505" spans="1:6" s="70" customFormat="1" hidden="1" outlineLevel="2" x14ac:dyDescent="0.25">
      <c r="A505" s="79" t="s">
        <v>336</v>
      </c>
      <c r="B505" s="46">
        <v>0</v>
      </c>
      <c r="C505" s="114">
        <v>0</v>
      </c>
      <c r="D505" s="46">
        <v>0</v>
      </c>
      <c r="E505" s="46">
        <v>0</v>
      </c>
      <c r="F505" s="46">
        <v>0</v>
      </c>
    </row>
    <row r="506" spans="1:6" s="70" customFormat="1" hidden="1" outlineLevel="2" x14ac:dyDescent="0.25">
      <c r="A506" s="79" t="s">
        <v>337</v>
      </c>
      <c r="B506" s="46">
        <v>47</v>
      </c>
      <c r="C506" s="114">
        <v>52</v>
      </c>
      <c r="D506" s="46">
        <v>60</v>
      </c>
      <c r="E506" s="46">
        <v>41</v>
      </c>
      <c r="F506" s="46">
        <v>43</v>
      </c>
    </row>
    <row r="507" spans="1:6" s="70" customFormat="1" hidden="1" outlineLevel="2" x14ac:dyDescent="0.25">
      <c r="A507" s="79" t="s">
        <v>338</v>
      </c>
      <c r="B507" s="46">
        <v>0</v>
      </c>
      <c r="C507" s="114">
        <v>0</v>
      </c>
      <c r="D507" s="46">
        <v>1</v>
      </c>
      <c r="E507" s="46">
        <v>1</v>
      </c>
      <c r="F507" s="46">
        <v>2</v>
      </c>
    </row>
    <row r="508" spans="1:6" s="70" customFormat="1" hidden="1" outlineLevel="2" x14ac:dyDescent="0.25">
      <c r="A508" s="79" t="s">
        <v>339</v>
      </c>
      <c r="B508" s="46">
        <v>8</v>
      </c>
      <c r="C508" s="114">
        <v>8</v>
      </c>
      <c r="D508" s="46">
        <v>10</v>
      </c>
      <c r="E508" s="46">
        <v>8</v>
      </c>
      <c r="F508" s="46">
        <v>10</v>
      </c>
    </row>
    <row r="509" spans="1:6" s="70" customFormat="1" hidden="1" outlineLevel="2" x14ac:dyDescent="0.25">
      <c r="A509" s="79" t="s">
        <v>340</v>
      </c>
      <c r="B509" s="46">
        <v>2</v>
      </c>
      <c r="C509" s="114">
        <v>3</v>
      </c>
      <c r="D509" s="46">
        <v>3</v>
      </c>
      <c r="E509" s="46">
        <v>3</v>
      </c>
      <c r="F509" s="46">
        <v>3</v>
      </c>
    </row>
    <row r="510" spans="1:6" s="70" customFormat="1" hidden="1" outlineLevel="2" x14ac:dyDescent="0.25">
      <c r="A510" s="79" t="s">
        <v>341</v>
      </c>
      <c r="B510" s="46">
        <v>9</v>
      </c>
      <c r="C510" s="114">
        <v>9</v>
      </c>
      <c r="D510" s="46">
        <v>9</v>
      </c>
      <c r="E510" s="46">
        <v>9</v>
      </c>
      <c r="F510" s="46">
        <v>9</v>
      </c>
    </row>
    <row r="511" spans="1:6" s="73" customFormat="1" hidden="1" outlineLevel="1" x14ac:dyDescent="0.25">
      <c r="A511" s="82" t="s">
        <v>274</v>
      </c>
      <c r="B511" s="30">
        <f>SUM(B512,B519,B526,B533,B540,B547)</f>
        <v>1027</v>
      </c>
      <c r="C511" s="30">
        <f>SUM(C512,C519,C526,C533,C540,C547)</f>
        <v>1065</v>
      </c>
      <c r="D511" s="30">
        <f>SUM(D512,D519,D526,D533,D540,D547)</f>
        <v>1088</v>
      </c>
      <c r="E511" s="30">
        <f>SUM(E512,E519,E526,E533,E540,E547)</f>
        <v>1176</v>
      </c>
      <c r="F511" s="30">
        <v>1111</v>
      </c>
    </row>
    <row r="512" spans="1:6" s="70" customFormat="1" hidden="1" outlineLevel="2" x14ac:dyDescent="0.25">
      <c r="A512" s="86" t="s">
        <v>335</v>
      </c>
      <c r="B512" s="194">
        <f>SUM(B513:B518)</f>
        <v>32</v>
      </c>
      <c r="C512" s="194">
        <f>SUM(C513:C518)</f>
        <v>30</v>
      </c>
      <c r="D512" s="194">
        <f>SUM(D513:D518)</f>
        <v>35</v>
      </c>
      <c r="E512" s="194">
        <f>SUM(E513:E518)</f>
        <v>35</v>
      </c>
      <c r="F512" s="194">
        <v>24</v>
      </c>
    </row>
    <row r="513" spans="1:6" s="70" customFormat="1" hidden="1" outlineLevel="3" x14ac:dyDescent="0.25">
      <c r="A513" s="79" t="s">
        <v>336</v>
      </c>
      <c r="B513" s="46">
        <v>1</v>
      </c>
      <c r="C513" s="114">
        <v>1</v>
      </c>
      <c r="D513" s="46">
        <v>1</v>
      </c>
      <c r="E513" s="46">
        <v>1</v>
      </c>
      <c r="F513" s="46">
        <v>0</v>
      </c>
    </row>
    <row r="514" spans="1:6" s="70" customFormat="1" hidden="1" outlineLevel="3" x14ac:dyDescent="0.25">
      <c r="A514" s="79" t="s">
        <v>337</v>
      </c>
      <c r="B514" s="46">
        <v>15</v>
      </c>
      <c r="C514" s="114">
        <v>15</v>
      </c>
      <c r="D514" s="46">
        <v>16</v>
      </c>
      <c r="E514" s="46">
        <v>18</v>
      </c>
      <c r="F514" s="46">
        <v>11</v>
      </c>
    </row>
    <row r="515" spans="1:6" s="70" customFormat="1" hidden="1" outlineLevel="3" x14ac:dyDescent="0.25">
      <c r="A515" s="79" t="s">
        <v>338</v>
      </c>
      <c r="B515" s="46">
        <v>0</v>
      </c>
      <c r="C515" s="114">
        <v>0</v>
      </c>
      <c r="D515" s="46">
        <v>0</v>
      </c>
      <c r="E515" s="68">
        <v>0</v>
      </c>
      <c r="F515" s="68">
        <v>0</v>
      </c>
    </row>
    <row r="516" spans="1:6" s="70" customFormat="1" hidden="1" outlineLevel="3" x14ac:dyDescent="0.25">
      <c r="A516" s="79" t="s">
        <v>339</v>
      </c>
      <c r="B516" s="46">
        <v>8</v>
      </c>
      <c r="C516" s="114">
        <v>7</v>
      </c>
      <c r="D516" s="46">
        <v>10</v>
      </c>
      <c r="E516" s="46">
        <v>9</v>
      </c>
      <c r="F516" s="46">
        <v>8</v>
      </c>
    </row>
    <row r="517" spans="1:6" s="70" customFormat="1" hidden="1" outlineLevel="3" x14ac:dyDescent="0.25">
      <c r="A517" s="79" t="s">
        <v>340</v>
      </c>
      <c r="B517" s="46">
        <v>7</v>
      </c>
      <c r="C517" s="114">
        <v>6</v>
      </c>
      <c r="D517" s="46">
        <v>7</v>
      </c>
      <c r="E517" s="46">
        <v>5</v>
      </c>
      <c r="F517" s="46">
        <v>5</v>
      </c>
    </row>
    <row r="518" spans="1:6" s="70" customFormat="1" hidden="1" outlineLevel="3" x14ac:dyDescent="0.25">
      <c r="A518" s="79" t="s">
        <v>341</v>
      </c>
      <c r="B518" s="46">
        <v>1</v>
      </c>
      <c r="C518" s="114">
        <v>1</v>
      </c>
      <c r="D518" s="46">
        <v>1</v>
      </c>
      <c r="E518" s="46">
        <v>2</v>
      </c>
      <c r="F518" s="46">
        <v>0</v>
      </c>
    </row>
    <row r="519" spans="1:6" s="70" customFormat="1" hidden="1" outlineLevel="2" x14ac:dyDescent="0.25">
      <c r="A519" s="86" t="s">
        <v>342</v>
      </c>
      <c r="B519" s="194">
        <f>SUM(B520:B525)</f>
        <v>55</v>
      </c>
      <c r="C519" s="194">
        <f>SUM(C520:C525)</f>
        <v>54</v>
      </c>
      <c r="D519" s="194">
        <f>SUM(D520:D525)</f>
        <v>53</v>
      </c>
      <c r="E519" s="194">
        <f>SUM(E520:E525)</f>
        <v>66</v>
      </c>
      <c r="F519" s="194">
        <v>66</v>
      </c>
    </row>
    <row r="520" spans="1:6" s="70" customFormat="1" hidden="1" outlineLevel="3" x14ac:dyDescent="0.25">
      <c r="A520" s="79" t="s">
        <v>336</v>
      </c>
      <c r="B520" s="46">
        <v>0</v>
      </c>
      <c r="C520" s="114">
        <v>0</v>
      </c>
      <c r="D520" s="46">
        <v>0</v>
      </c>
      <c r="E520" s="46">
        <v>0</v>
      </c>
      <c r="F520" s="46">
        <v>0</v>
      </c>
    </row>
    <row r="521" spans="1:6" s="70" customFormat="1" hidden="1" outlineLevel="3" x14ac:dyDescent="0.25">
      <c r="A521" s="79" t="s">
        <v>337</v>
      </c>
      <c r="B521" s="46">
        <v>23</v>
      </c>
      <c r="C521" s="114">
        <v>24</v>
      </c>
      <c r="D521" s="46">
        <v>25</v>
      </c>
      <c r="E521" s="46">
        <v>29</v>
      </c>
      <c r="F521" s="46">
        <v>27</v>
      </c>
    </row>
    <row r="522" spans="1:6" s="70" customFormat="1" hidden="1" outlineLevel="3" x14ac:dyDescent="0.25">
      <c r="A522" s="79" t="s">
        <v>338</v>
      </c>
      <c r="B522" s="46">
        <v>1</v>
      </c>
      <c r="C522" s="114">
        <v>1</v>
      </c>
      <c r="D522" s="46">
        <v>0</v>
      </c>
      <c r="E522" s="68">
        <v>0</v>
      </c>
      <c r="F522" s="68">
        <v>0</v>
      </c>
    </row>
    <row r="523" spans="1:6" s="70" customFormat="1" hidden="1" outlineLevel="3" x14ac:dyDescent="0.25">
      <c r="A523" s="79" t="s">
        <v>339</v>
      </c>
      <c r="B523" s="46">
        <v>22</v>
      </c>
      <c r="C523" s="114">
        <v>20</v>
      </c>
      <c r="D523" s="46">
        <v>20</v>
      </c>
      <c r="E523" s="46">
        <v>26</v>
      </c>
      <c r="F523" s="46">
        <v>27</v>
      </c>
    </row>
    <row r="524" spans="1:6" s="70" customFormat="1" hidden="1" outlineLevel="3" x14ac:dyDescent="0.25">
      <c r="A524" s="79" t="s">
        <v>340</v>
      </c>
      <c r="B524" s="46">
        <v>8</v>
      </c>
      <c r="C524" s="114">
        <v>8</v>
      </c>
      <c r="D524" s="46">
        <v>8</v>
      </c>
      <c r="E524" s="46">
        <v>10</v>
      </c>
      <c r="F524" s="46">
        <v>11</v>
      </c>
    </row>
    <row r="525" spans="1:6" s="70" customFormat="1" hidden="1" outlineLevel="3" x14ac:dyDescent="0.25">
      <c r="A525" s="79" t="s">
        <v>341</v>
      </c>
      <c r="B525" s="46">
        <v>1</v>
      </c>
      <c r="C525" s="114">
        <v>1</v>
      </c>
      <c r="D525" s="46">
        <v>0</v>
      </c>
      <c r="E525" s="46">
        <v>1</v>
      </c>
      <c r="F525" s="46">
        <v>1</v>
      </c>
    </row>
    <row r="526" spans="1:6" s="70" customFormat="1" hidden="1" outlineLevel="2" x14ac:dyDescent="0.25">
      <c r="A526" s="86" t="s">
        <v>343</v>
      </c>
      <c r="B526" s="194">
        <f>SUM(B527:B532)</f>
        <v>0</v>
      </c>
      <c r="C526" s="194">
        <f>SUM(C527:C532)</f>
        <v>1</v>
      </c>
      <c r="D526" s="194">
        <f>SUM(D527:D532)</f>
        <v>4</v>
      </c>
      <c r="E526" s="194">
        <f>SUM(E527:E532)</f>
        <v>4</v>
      </c>
      <c r="F526" s="194">
        <v>5</v>
      </c>
    </row>
    <row r="527" spans="1:6" s="70" customFormat="1" hidden="1" outlineLevel="3" x14ac:dyDescent="0.25">
      <c r="A527" s="79" t="s">
        <v>336</v>
      </c>
      <c r="B527" s="115">
        <v>0</v>
      </c>
      <c r="C527" s="114">
        <v>0</v>
      </c>
      <c r="D527" s="46">
        <v>0</v>
      </c>
      <c r="E527" s="46">
        <v>0</v>
      </c>
      <c r="F527" s="46">
        <v>0</v>
      </c>
    </row>
    <row r="528" spans="1:6" s="70" customFormat="1" hidden="1" outlineLevel="3" x14ac:dyDescent="0.25">
      <c r="A528" s="79" t="s">
        <v>337</v>
      </c>
      <c r="B528" s="115">
        <v>0</v>
      </c>
      <c r="C528" s="114">
        <v>1</v>
      </c>
      <c r="D528" s="46">
        <v>2</v>
      </c>
      <c r="E528" s="46">
        <v>2</v>
      </c>
      <c r="F528" s="46">
        <v>2</v>
      </c>
    </row>
    <row r="529" spans="1:6" s="70" customFormat="1" hidden="1" outlineLevel="3" x14ac:dyDescent="0.25">
      <c r="A529" s="79" t="s">
        <v>338</v>
      </c>
      <c r="B529" s="115">
        <v>0</v>
      </c>
      <c r="C529" s="114">
        <v>0</v>
      </c>
      <c r="D529" s="46">
        <v>0</v>
      </c>
      <c r="E529" s="68">
        <v>0</v>
      </c>
      <c r="F529" s="68">
        <v>0</v>
      </c>
    </row>
    <row r="530" spans="1:6" s="70" customFormat="1" hidden="1" outlineLevel="3" x14ac:dyDescent="0.25">
      <c r="A530" s="79" t="s">
        <v>339</v>
      </c>
      <c r="B530" s="115">
        <v>0</v>
      </c>
      <c r="C530" s="114">
        <v>0</v>
      </c>
      <c r="D530" s="46">
        <v>0</v>
      </c>
      <c r="E530" s="68">
        <v>0</v>
      </c>
      <c r="F530" s="68">
        <v>1</v>
      </c>
    </row>
    <row r="531" spans="1:6" s="70" customFormat="1" hidden="1" outlineLevel="3" x14ac:dyDescent="0.25">
      <c r="A531" s="79" t="s">
        <v>340</v>
      </c>
      <c r="B531" s="115">
        <v>0</v>
      </c>
      <c r="C531" s="114">
        <v>0</v>
      </c>
      <c r="D531" s="46">
        <v>1</v>
      </c>
      <c r="E531" s="46">
        <v>1</v>
      </c>
      <c r="F531" s="46">
        <v>1</v>
      </c>
    </row>
    <row r="532" spans="1:6" s="70" customFormat="1" hidden="1" outlineLevel="3" x14ac:dyDescent="0.25">
      <c r="A532" s="79" t="s">
        <v>341</v>
      </c>
      <c r="B532" s="115">
        <v>0</v>
      </c>
      <c r="C532" s="114">
        <v>0</v>
      </c>
      <c r="D532" s="46">
        <v>1</v>
      </c>
      <c r="E532" s="46">
        <v>1</v>
      </c>
      <c r="F532" s="46">
        <v>1</v>
      </c>
    </row>
    <row r="533" spans="1:6" s="70" customFormat="1" hidden="1" outlineLevel="2" x14ac:dyDescent="0.25">
      <c r="A533" s="86" t="s">
        <v>344</v>
      </c>
      <c r="B533" s="194">
        <f>SUM(B534:B539)</f>
        <v>189</v>
      </c>
      <c r="C533" s="194">
        <f>SUM(C534:C539)</f>
        <v>188</v>
      </c>
      <c r="D533" s="194">
        <f>SUM(D534:D539)</f>
        <v>157</v>
      </c>
      <c r="E533" s="194">
        <f>SUM(E534:E539)</f>
        <v>186</v>
      </c>
      <c r="F533" s="194">
        <v>145</v>
      </c>
    </row>
    <row r="534" spans="1:6" s="70" customFormat="1" hidden="1" outlineLevel="3" x14ac:dyDescent="0.25">
      <c r="A534" s="79" t="s">
        <v>336</v>
      </c>
      <c r="B534" s="46">
        <v>5</v>
      </c>
      <c r="C534" s="114">
        <v>4</v>
      </c>
      <c r="D534" s="46">
        <v>4</v>
      </c>
      <c r="E534" s="46">
        <v>4</v>
      </c>
      <c r="F534" s="46">
        <v>4</v>
      </c>
    </row>
    <row r="535" spans="1:6" s="70" customFormat="1" hidden="1" outlineLevel="3" x14ac:dyDescent="0.25">
      <c r="A535" s="79" t="s">
        <v>337</v>
      </c>
      <c r="B535" s="46">
        <v>81</v>
      </c>
      <c r="C535" s="114">
        <v>83</v>
      </c>
      <c r="D535" s="46">
        <v>72</v>
      </c>
      <c r="E535" s="46">
        <v>70</v>
      </c>
      <c r="F535" s="46">
        <v>52</v>
      </c>
    </row>
    <row r="536" spans="1:6" s="70" customFormat="1" hidden="1" outlineLevel="3" x14ac:dyDescent="0.25">
      <c r="A536" s="79" t="s">
        <v>338</v>
      </c>
      <c r="B536" s="46">
        <v>0</v>
      </c>
      <c r="C536" s="114">
        <v>0</v>
      </c>
      <c r="D536" s="46">
        <v>0</v>
      </c>
      <c r="E536" s="68">
        <v>0</v>
      </c>
      <c r="F536" s="68">
        <v>0</v>
      </c>
    </row>
    <row r="537" spans="1:6" s="70" customFormat="1" hidden="1" outlineLevel="3" x14ac:dyDescent="0.25">
      <c r="A537" s="79" t="s">
        <v>339</v>
      </c>
      <c r="B537" s="46">
        <v>78</v>
      </c>
      <c r="C537" s="114">
        <v>74</v>
      </c>
      <c r="D537" s="46">
        <v>59</v>
      </c>
      <c r="E537" s="46">
        <v>78</v>
      </c>
      <c r="F537" s="46">
        <v>60</v>
      </c>
    </row>
    <row r="538" spans="1:6" s="70" customFormat="1" hidden="1" outlineLevel="3" x14ac:dyDescent="0.25">
      <c r="A538" s="79" t="s">
        <v>340</v>
      </c>
      <c r="B538" s="46">
        <v>23</v>
      </c>
      <c r="C538" s="114">
        <v>24</v>
      </c>
      <c r="D538" s="46">
        <v>20</v>
      </c>
      <c r="E538" s="46">
        <v>29</v>
      </c>
      <c r="F538" s="46">
        <v>23</v>
      </c>
    </row>
    <row r="539" spans="1:6" s="70" customFormat="1" hidden="1" outlineLevel="3" x14ac:dyDescent="0.25">
      <c r="A539" s="79" t="s">
        <v>341</v>
      </c>
      <c r="B539" s="46">
        <v>2</v>
      </c>
      <c r="C539" s="114">
        <v>3</v>
      </c>
      <c r="D539" s="46">
        <v>2</v>
      </c>
      <c r="E539" s="46">
        <v>5</v>
      </c>
      <c r="F539" s="46">
        <v>6</v>
      </c>
    </row>
    <row r="540" spans="1:6" s="70" customFormat="1" hidden="1" outlineLevel="2" x14ac:dyDescent="0.25">
      <c r="A540" s="86" t="s">
        <v>345</v>
      </c>
      <c r="B540" s="194">
        <f>SUM(B541:B546)</f>
        <v>645</v>
      </c>
      <c r="C540" s="194">
        <f>SUM(C541:C546)</f>
        <v>671</v>
      </c>
      <c r="D540" s="194">
        <f>SUM(D541:D546)</f>
        <v>673</v>
      </c>
      <c r="E540" s="194">
        <f>SUM(E541:E546)</f>
        <v>770</v>
      </c>
      <c r="F540" s="194">
        <v>748</v>
      </c>
    </row>
    <row r="541" spans="1:6" s="70" customFormat="1" hidden="1" outlineLevel="3" x14ac:dyDescent="0.25">
      <c r="A541" s="79" t="s">
        <v>336</v>
      </c>
      <c r="B541" s="46">
        <v>11</v>
      </c>
      <c r="C541" s="114">
        <v>9</v>
      </c>
      <c r="D541" s="46">
        <v>8</v>
      </c>
      <c r="E541" s="46">
        <v>12</v>
      </c>
      <c r="F541" s="46">
        <v>11</v>
      </c>
    </row>
    <row r="542" spans="1:6" s="70" customFormat="1" hidden="1" outlineLevel="3" x14ac:dyDescent="0.25">
      <c r="A542" s="79" t="s">
        <v>337</v>
      </c>
      <c r="B542" s="46">
        <v>273</v>
      </c>
      <c r="C542" s="114">
        <v>285</v>
      </c>
      <c r="D542" s="46">
        <v>278</v>
      </c>
      <c r="E542" s="46">
        <v>313</v>
      </c>
      <c r="F542" s="46">
        <v>297</v>
      </c>
    </row>
    <row r="543" spans="1:6" s="70" customFormat="1" hidden="1" outlineLevel="3" x14ac:dyDescent="0.25">
      <c r="A543" s="79" t="s">
        <v>338</v>
      </c>
      <c r="B543" s="46">
        <v>3</v>
      </c>
      <c r="C543" s="114">
        <v>3</v>
      </c>
      <c r="D543" s="46">
        <v>3</v>
      </c>
      <c r="E543" s="46">
        <v>3</v>
      </c>
      <c r="F543" s="46">
        <v>2</v>
      </c>
    </row>
    <row r="544" spans="1:6" s="70" customFormat="1" hidden="1" outlineLevel="3" x14ac:dyDescent="0.25">
      <c r="A544" s="79" t="s">
        <v>339</v>
      </c>
      <c r="B544" s="46">
        <v>248</v>
      </c>
      <c r="C544" s="114">
        <v>271</v>
      </c>
      <c r="D544" s="46">
        <v>277</v>
      </c>
      <c r="E544" s="46">
        <v>324</v>
      </c>
      <c r="F544" s="46">
        <v>323</v>
      </c>
    </row>
    <row r="545" spans="1:9" s="70" customFormat="1" hidden="1" outlineLevel="3" x14ac:dyDescent="0.25">
      <c r="A545" s="79" t="s">
        <v>340</v>
      </c>
      <c r="B545" s="46">
        <v>84</v>
      </c>
      <c r="C545" s="114">
        <v>82</v>
      </c>
      <c r="D545" s="46">
        <v>89</v>
      </c>
      <c r="E545" s="46">
        <v>99</v>
      </c>
      <c r="F545" s="46">
        <v>96</v>
      </c>
    </row>
    <row r="546" spans="1:9" s="70" customFormat="1" hidden="1" outlineLevel="3" x14ac:dyDescent="0.25">
      <c r="A546" s="79" t="s">
        <v>341</v>
      </c>
      <c r="B546" s="46">
        <v>26</v>
      </c>
      <c r="C546" s="114">
        <v>21</v>
      </c>
      <c r="D546" s="46">
        <v>18</v>
      </c>
      <c r="E546" s="46">
        <v>19</v>
      </c>
      <c r="F546" s="46">
        <v>19</v>
      </c>
    </row>
    <row r="547" spans="1:9" s="70" customFormat="1" hidden="1" outlineLevel="2" collapsed="1" x14ac:dyDescent="0.25">
      <c r="A547" s="86" t="s">
        <v>346</v>
      </c>
      <c r="B547" s="194">
        <f>SUM(B548:B553)</f>
        <v>106</v>
      </c>
      <c r="C547" s="194">
        <f>SUM(C548:C553)</f>
        <v>121</v>
      </c>
      <c r="D547" s="194">
        <f>SUM(D548:D553)</f>
        <v>166</v>
      </c>
      <c r="E547" s="194">
        <f>SUM(E548:E553)</f>
        <v>115</v>
      </c>
      <c r="F547" s="194">
        <v>123</v>
      </c>
    </row>
    <row r="548" spans="1:9" s="70" customFormat="1" hidden="1" outlineLevel="2" x14ac:dyDescent="0.25">
      <c r="A548" s="79" t="s">
        <v>336</v>
      </c>
      <c r="B548" s="46">
        <v>0</v>
      </c>
      <c r="C548" s="114">
        <v>0</v>
      </c>
      <c r="D548" s="46">
        <v>1</v>
      </c>
      <c r="E548" s="46">
        <v>1</v>
      </c>
      <c r="F548" s="46">
        <v>2</v>
      </c>
    </row>
    <row r="549" spans="1:9" s="70" customFormat="1" hidden="1" outlineLevel="2" x14ac:dyDescent="0.25">
      <c r="A549" s="79" t="s">
        <v>337</v>
      </c>
      <c r="B549" s="46">
        <v>61</v>
      </c>
      <c r="C549" s="114">
        <v>66</v>
      </c>
      <c r="D549" s="46">
        <v>81</v>
      </c>
      <c r="E549" s="46">
        <v>50</v>
      </c>
      <c r="F549" s="46">
        <v>58</v>
      </c>
    </row>
    <row r="550" spans="1:9" s="70" customFormat="1" hidden="1" outlineLevel="2" x14ac:dyDescent="0.25">
      <c r="A550" s="79" t="s">
        <v>338</v>
      </c>
      <c r="B550" s="46">
        <v>1</v>
      </c>
      <c r="C550" s="114">
        <v>1</v>
      </c>
      <c r="D550" s="46">
        <v>1</v>
      </c>
      <c r="E550" s="46">
        <v>1</v>
      </c>
      <c r="F550" s="46">
        <v>0</v>
      </c>
    </row>
    <row r="551" spans="1:9" s="70" customFormat="1" hidden="1" outlineLevel="2" x14ac:dyDescent="0.25">
      <c r="A551" s="79" t="s">
        <v>339</v>
      </c>
      <c r="B551" s="46">
        <v>28</v>
      </c>
      <c r="C551" s="114">
        <v>31</v>
      </c>
      <c r="D551" s="46">
        <v>54</v>
      </c>
      <c r="E551" s="46">
        <v>40</v>
      </c>
      <c r="F551" s="46">
        <v>44</v>
      </c>
    </row>
    <row r="552" spans="1:9" s="70" customFormat="1" hidden="1" outlineLevel="2" x14ac:dyDescent="0.25">
      <c r="A552" s="79" t="s">
        <v>340</v>
      </c>
      <c r="B552" s="46">
        <v>5</v>
      </c>
      <c r="C552" s="114">
        <v>11</v>
      </c>
      <c r="D552" s="46">
        <v>14</v>
      </c>
      <c r="E552" s="46">
        <v>12</v>
      </c>
      <c r="F552" s="46">
        <v>11</v>
      </c>
    </row>
    <row r="553" spans="1:9" s="70" customFormat="1" hidden="1" outlineLevel="2" x14ac:dyDescent="0.25">
      <c r="A553" s="79" t="s">
        <v>341</v>
      </c>
      <c r="B553" s="46">
        <v>11</v>
      </c>
      <c r="C553" s="114">
        <v>12</v>
      </c>
      <c r="D553" s="46">
        <v>15</v>
      </c>
      <c r="E553" s="46">
        <v>11</v>
      </c>
      <c r="F553" s="46">
        <v>8</v>
      </c>
    </row>
    <row r="554" spans="1:9" s="73" customFormat="1" hidden="1" outlineLevel="1" x14ac:dyDescent="0.25">
      <c r="A554" s="82" t="s">
        <v>92</v>
      </c>
      <c r="B554" s="30">
        <f>SUM(B339,B382,B425,B468,B511)</f>
        <v>4064</v>
      </c>
      <c r="C554" s="30">
        <f>SUM(C339,C382,C425,C468,C511)</f>
        <v>4712</v>
      </c>
      <c r="D554" s="30">
        <f>SUM(D339,D382,D425,D468,D511)</f>
        <v>5186</v>
      </c>
      <c r="E554" s="30">
        <f>SUM(E339,E382,E425,E468,E511)</f>
        <v>5531</v>
      </c>
      <c r="F554" s="30">
        <f>SUM(F339,F382,F425,F468,F511)</f>
        <v>5223</v>
      </c>
      <c r="G554" s="72"/>
      <c r="H554" s="72"/>
      <c r="I554" s="72"/>
    </row>
    <row r="555" spans="1:9" s="70" customFormat="1" x14ac:dyDescent="0.25">
      <c r="B555" s="68"/>
      <c r="C555" s="68"/>
      <c r="D555" s="68"/>
      <c r="E555" s="68"/>
      <c r="F555" s="68"/>
      <c r="G555" s="68"/>
      <c r="H555" s="68"/>
      <c r="I555" s="68"/>
    </row>
    <row r="556" spans="1:9" s="70" customFormat="1" collapsed="1" x14ac:dyDescent="0.25">
      <c r="A556" s="323" t="s">
        <v>347</v>
      </c>
      <c r="B556" s="323"/>
      <c r="C556" s="323"/>
      <c r="D556" s="323"/>
      <c r="E556" s="117"/>
      <c r="F556" s="117"/>
    </row>
    <row r="557" spans="1:9" s="70" customFormat="1" hidden="1" outlineLevel="1" x14ac:dyDescent="0.25">
      <c r="A557" s="116" t="s">
        <v>348</v>
      </c>
      <c r="B557" s="117"/>
      <c r="C557" s="117"/>
      <c r="D557" s="117"/>
      <c r="E557" s="117"/>
      <c r="F557" s="117"/>
    </row>
    <row r="558" spans="1:9" s="70" customFormat="1" hidden="1" outlineLevel="2" x14ac:dyDescent="0.25">
      <c r="A558" s="118" t="s">
        <v>349</v>
      </c>
      <c r="B558" s="200">
        <v>1</v>
      </c>
      <c r="C558" s="200">
        <v>1</v>
      </c>
      <c r="D558" s="200">
        <v>1</v>
      </c>
      <c r="E558" s="200">
        <v>1</v>
      </c>
      <c r="F558" s="200">
        <v>1</v>
      </c>
    </row>
    <row r="559" spans="1:9" s="70" customFormat="1" hidden="1" outlineLevel="2" x14ac:dyDescent="0.25">
      <c r="A559" s="39" t="s">
        <v>350</v>
      </c>
      <c r="B559" s="201">
        <v>1</v>
      </c>
      <c r="C559" s="201">
        <v>1</v>
      </c>
      <c r="D559" s="201">
        <v>1</v>
      </c>
      <c r="E559" s="201">
        <v>0.99810758440110503</v>
      </c>
      <c r="F559" s="201">
        <v>0.85</v>
      </c>
    </row>
    <row r="560" spans="1:9" s="70" customFormat="1" hidden="1" outlineLevel="2" x14ac:dyDescent="0.25">
      <c r="A560" s="39" t="s">
        <v>351</v>
      </c>
      <c r="B560" s="201">
        <v>0</v>
      </c>
      <c r="C560" s="201">
        <v>0</v>
      </c>
      <c r="D560" s="201">
        <v>0</v>
      </c>
      <c r="E560" s="201">
        <v>1.8924155988949401E-3</v>
      </c>
      <c r="F560" s="201">
        <v>0.01</v>
      </c>
    </row>
    <row r="561" spans="1:6" s="70" customFormat="1" hidden="1" outlineLevel="2" x14ac:dyDescent="0.25">
      <c r="A561" s="39" t="s">
        <v>352</v>
      </c>
      <c r="B561" s="201">
        <v>0</v>
      </c>
      <c r="C561" s="201">
        <v>0</v>
      </c>
      <c r="D561" s="201">
        <v>0</v>
      </c>
      <c r="E561" s="201">
        <v>0</v>
      </c>
      <c r="F561" s="201">
        <v>0.14000000000000001</v>
      </c>
    </row>
    <row r="562" spans="1:6" s="70" customFormat="1" hidden="1" outlineLevel="2" x14ac:dyDescent="0.25">
      <c r="A562" s="39" t="s">
        <v>353</v>
      </c>
      <c r="B562" s="201">
        <v>0</v>
      </c>
      <c r="C562" s="201">
        <v>0</v>
      </c>
      <c r="D562" s="201">
        <v>0</v>
      </c>
      <c r="E562" s="201">
        <v>0</v>
      </c>
      <c r="F562" s="201">
        <v>0</v>
      </c>
    </row>
    <row r="563" spans="1:6" s="70" customFormat="1" hidden="1" outlineLevel="2" x14ac:dyDescent="0.25">
      <c r="A563" s="118" t="s">
        <v>354</v>
      </c>
      <c r="B563" s="200">
        <v>0</v>
      </c>
      <c r="C563" s="200">
        <v>0</v>
      </c>
      <c r="D563" s="200">
        <v>0</v>
      </c>
      <c r="E563" s="200">
        <v>0</v>
      </c>
      <c r="F563" s="200">
        <v>0</v>
      </c>
    </row>
    <row r="564" spans="1:6" s="70" customFormat="1" hidden="1" outlineLevel="2" x14ac:dyDescent="0.25">
      <c r="A564" s="39" t="s">
        <v>355</v>
      </c>
      <c r="B564" s="201">
        <v>0</v>
      </c>
      <c r="C564" s="201">
        <v>0</v>
      </c>
      <c r="D564" s="201">
        <v>0</v>
      </c>
      <c r="E564" s="201">
        <v>0</v>
      </c>
      <c r="F564" s="201">
        <v>0</v>
      </c>
    </row>
    <row r="565" spans="1:6" s="70" customFormat="1" hidden="1" outlineLevel="2" x14ac:dyDescent="0.25">
      <c r="A565" s="39" t="s">
        <v>356</v>
      </c>
      <c r="B565" s="201">
        <v>0</v>
      </c>
      <c r="C565" s="201">
        <v>0</v>
      </c>
      <c r="D565" s="201">
        <v>0</v>
      </c>
      <c r="E565" s="201">
        <v>0</v>
      </c>
      <c r="F565" s="201">
        <v>0</v>
      </c>
    </row>
    <row r="566" spans="1:6" s="70" customFormat="1" hidden="1" outlineLevel="2" x14ac:dyDescent="0.25">
      <c r="A566" s="39" t="s">
        <v>357</v>
      </c>
      <c r="B566" s="201">
        <v>0</v>
      </c>
      <c r="C566" s="201">
        <v>0</v>
      </c>
      <c r="D566" s="201">
        <v>0</v>
      </c>
      <c r="E566" s="201">
        <v>0</v>
      </c>
      <c r="F566" s="201">
        <v>0</v>
      </c>
    </row>
    <row r="567" spans="1:6" s="70" customFormat="1" hidden="1" outlineLevel="2" x14ac:dyDescent="0.25">
      <c r="A567" s="39" t="s">
        <v>358</v>
      </c>
      <c r="B567" s="201">
        <v>0</v>
      </c>
      <c r="C567" s="201">
        <v>0</v>
      </c>
      <c r="D567" s="201">
        <v>0</v>
      </c>
      <c r="E567" s="201">
        <v>0</v>
      </c>
      <c r="F567" s="201">
        <v>0</v>
      </c>
    </row>
    <row r="568" spans="1:6" s="70" customFormat="1" hidden="1" outlineLevel="2" x14ac:dyDescent="0.25">
      <c r="A568" s="39" t="s">
        <v>353</v>
      </c>
      <c r="B568" s="201">
        <v>0</v>
      </c>
      <c r="C568" s="201">
        <v>0</v>
      </c>
      <c r="D568" s="201">
        <v>0</v>
      </c>
      <c r="E568" s="201">
        <v>0</v>
      </c>
      <c r="F568" s="201">
        <v>0</v>
      </c>
    </row>
    <row r="569" spans="1:6" s="70" customFormat="1" hidden="1" outlineLevel="2" x14ac:dyDescent="0.25">
      <c r="A569" s="118" t="s">
        <v>359</v>
      </c>
      <c r="B569" s="200">
        <v>0</v>
      </c>
      <c r="C569" s="200">
        <v>0</v>
      </c>
      <c r="D569" s="200">
        <v>0</v>
      </c>
      <c r="E569" s="200">
        <v>0</v>
      </c>
      <c r="F569" s="200">
        <v>0</v>
      </c>
    </row>
    <row r="570" spans="1:6" s="70" customFormat="1" hidden="1" outlineLevel="2" x14ac:dyDescent="0.25">
      <c r="A570" s="76" t="s">
        <v>360</v>
      </c>
      <c r="B570" s="202">
        <v>0</v>
      </c>
      <c r="C570" s="202">
        <v>0</v>
      </c>
      <c r="D570" s="202">
        <v>0</v>
      </c>
      <c r="E570" s="202">
        <v>0</v>
      </c>
      <c r="F570" s="202">
        <v>0</v>
      </c>
    </row>
    <row r="571" spans="1:6" s="70" customFormat="1" hidden="1" outlineLevel="2" x14ac:dyDescent="0.25">
      <c r="A571" s="118" t="s">
        <v>361</v>
      </c>
      <c r="B571" s="200">
        <v>0</v>
      </c>
      <c r="C571" s="200">
        <v>0</v>
      </c>
      <c r="D571" s="200">
        <v>0</v>
      </c>
      <c r="E571" s="200">
        <v>0</v>
      </c>
      <c r="F571" s="200">
        <v>0</v>
      </c>
    </row>
    <row r="572" spans="1:6" s="70" customFormat="1" hidden="1" outlineLevel="1" x14ac:dyDescent="0.25">
      <c r="A572" s="121" t="s">
        <v>362</v>
      </c>
      <c r="B572" s="117"/>
      <c r="C572" s="117"/>
      <c r="D572" s="117"/>
      <c r="E572" s="117"/>
      <c r="F572" s="117"/>
    </row>
    <row r="573" spans="1:6" s="70" customFormat="1" hidden="1" outlineLevel="2" x14ac:dyDescent="0.25">
      <c r="A573" s="118" t="s">
        <v>349</v>
      </c>
      <c r="B573" s="200">
        <v>0.4215406614205881</v>
      </c>
      <c r="C573" s="200">
        <v>0.44235221565339367</v>
      </c>
      <c r="D573" s="200">
        <v>0.46280838308065309</v>
      </c>
      <c r="E573" s="200">
        <v>0.48883357600726024</v>
      </c>
      <c r="F573" s="200">
        <v>0.35</v>
      </c>
    </row>
    <row r="574" spans="1:6" s="70" customFormat="1" hidden="1" outlineLevel="2" x14ac:dyDescent="0.25">
      <c r="A574" s="39" t="s">
        <v>350</v>
      </c>
      <c r="B574" s="201">
        <v>0.36967171014133327</v>
      </c>
      <c r="C574" s="201">
        <v>0.39843939729318789</v>
      </c>
      <c r="D574" s="201">
        <v>0.39766674243814121</v>
      </c>
      <c r="E574" s="201">
        <v>0.41925070829853534</v>
      </c>
      <c r="F574" s="201">
        <v>0.32</v>
      </c>
    </row>
    <row r="575" spans="1:6" s="70" customFormat="1" hidden="1" outlineLevel="2" x14ac:dyDescent="0.25">
      <c r="A575" s="39" t="s">
        <v>351</v>
      </c>
      <c r="B575" s="201">
        <v>5.1868951279254859E-2</v>
      </c>
      <c r="C575" s="201">
        <v>4.3912818360205809E-2</v>
      </c>
      <c r="D575" s="201">
        <v>6.514164064251185E-2</v>
      </c>
      <c r="E575" s="201">
        <v>6.9582867708724877E-2</v>
      </c>
      <c r="F575" s="201">
        <v>0.04</v>
      </c>
    </row>
    <row r="576" spans="1:6" s="70" customFormat="1" hidden="1" outlineLevel="2" x14ac:dyDescent="0.25">
      <c r="A576" s="39" t="s">
        <v>352</v>
      </c>
      <c r="B576" s="201">
        <v>0</v>
      </c>
      <c r="C576" s="201">
        <v>0</v>
      </c>
      <c r="D576" s="201">
        <v>0</v>
      </c>
      <c r="E576" s="201">
        <v>0</v>
      </c>
      <c r="F576" s="201">
        <v>0</v>
      </c>
    </row>
    <row r="577" spans="1:6" s="70" customFormat="1" hidden="1" outlineLevel="2" x14ac:dyDescent="0.25">
      <c r="A577" s="39" t="s">
        <v>353</v>
      </c>
      <c r="B577" s="201">
        <v>0</v>
      </c>
      <c r="C577" s="201">
        <v>0</v>
      </c>
      <c r="D577" s="201">
        <v>0</v>
      </c>
      <c r="E577" s="201">
        <v>0</v>
      </c>
      <c r="F577" s="201">
        <v>0</v>
      </c>
    </row>
    <row r="578" spans="1:6" s="70" customFormat="1" hidden="1" outlineLevel="2" x14ac:dyDescent="0.25">
      <c r="A578" s="118" t="s">
        <v>354</v>
      </c>
      <c r="B578" s="200">
        <v>0.52983862685959804</v>
      </c>
      <c r="C578" s="200">
        <v>0.32644731397708471</v>
      </c>
      <c r="D578" s="200">
        <v>0.23114252482848704</v>
      </c>
      <c r="E578" s="200">
        <v>0.24911118231600263</v>
      </c>
      <c r="F578" s="200">
        <v>0.34</v>
      </c>
    </row>
    <row r="579" spans="1:6" s="70" customFormat="1" hidden="1" outlineLevel="2" x14ac:dyDescent="0.25">
      <c r="A579" s="39" t="s">
        <v>355</v>
      </c>
      <c r="B579" s="201">
        <v>0.52983862685959804</v>
      </c>
      <c r="C579" s="201">
        <v>0.32644731397708471</v>
      </c>
      <c r="D579" s="201">
        <v>0.23114252482848704</v>
      </c>
      <c r="E579" s="201">
        <v>0.24911118231600263</v>
      </c>
      <c r="F579" s="201">
        <v>0.34</v>
      </c>
    </row>
    <row r="580" spans="1:6" s="70" customFormat="1" hidden="1" outlineLevel="2" x14ac:dyDescent="0.25">
      <c r="A580" s="39" t="s">
        <v>356</v>
      </c>
      <c r="B580" s="201">
        <v>0</v>
      </c>
      <c r="C580" s="201">
        <v>0</v>
      </c>
      <c r="D580" s="201">
        <v>0</v>
      </c>
      <c r="E580" s="201">
        <v>0</v>
      </c>
      <c r="F580" s="201">
        <v>0</v>
      </c>
    </row>
    <row r="581" spans="1:6" s="70" customFormat="1" hidden="1" outlineLevel="2" x14ac:dyDescent="0.25">
      <c r="A581" s="39" t="s">
        <v>357</v>
      </c>
      <c r="B581" s="201">
        <v>0</v>
      </c>
      <c r="C581" s="201">
        <v>0</v>
      </c>
      <c r="D581" s="201">
        <v>0</v>
      </c>
      <c r="E581" s="201">
        <v>0</v>
      </c>
      <c r="F581" s="201">
        <v>0</v>
      </c>
    </row>
    <row r="582" spans="1:6" s="70" customFormat="1" hidden="1" outlineLevel="2" x14ac:dyDescent="0.25">
      <c r="A582" s="39" t="s">
        <v>358</v>
      </c>
      <c r="B582" s="201">
        <v>0</v>
      </c>
      <c r="C582" s="201">
        <v>0</v>
      </c>
      <c r="D582" s="201">
        <v>0</v>
      </c>
      <c r="E582" s="201">
        <v>0</v>
      </c>
      <c r="F582" s="201">
        <v>0</v>
      </c>
    </row>
    <row r="583" spans="1:6" s="70" customFormat="1" hidden="1" outlineLevel="2" x14ac:dyDescent="0.25">
      <c r="A583" s="39" t="s">
        <v>353</v>
      </c>
      <c r="B583" s="201">
        <v>0</v>
      </c>
      <c r="C583" s="201">
        <v>0</v>
      </c>
      <c r="D583" s="201">
        <v>0</v>
      </c>
      <c r="E583" s="201">
        <v>0</v>
      </c>
      <c r="F583" s="201">
        <v>0</v>
      </c>
    </row>
    <row r="584" spans="1:6" s="70" customFormat="1" hidden="1" outlineLevel="2" x14ac:dyDescent="0.25">
      <c r="A584" s="118" t="s">
        <v>359</v>
      </c>
      <c r="B584" s="200">
        <v>2.3470395704921435E-2</v>
      </c>
      <c r="C584" s="200">
        <v>2.903050845402904E-2</v>
      </c>
      <c r="D584" s="200">
        <v>3.0039212763854479E-2</v>
      </c>
      <c r="E584" s="200">
        <v>2.4484758955823801E-2</v>
      </c>
      <c r="F584" s="200">
        <v>0.02</v>
      </c>
    </row>
    <row r="585" spans="1:6" s="70" customFormat="1" hidden="1" outlineLevel="2" x14ac:dyDescent="0.25">
      <c r="A585" s="76" t="s">
        <v>360</v>
      </c>
      <c r="B585" s="202">
        <v>2.5150316014892399E-2</v>
      </c>
      <c r="C585" s="202">
        <v>0.20216996191549272</v>
      </c>
      <c r="D585" s="202">
        <v>0.13331044387257754</v>
      </c>
      <c r="E585" s="202">
        <v>2.1335887065837889E-2</v>
      </c>
      <c r="F585" s="202">
        <v>3.9847935474149661E-3</v>
      </c>
    </row>
    <row r="586" spans="1:6" s="70" customFormat="1" hidden="1" outlineLevel="2" x14ac:dyDescent="0.25">
      <c r="A586" s="118" t="s">
        <v>361</v>
      </c>
      <c r="B586" s="200">
        <v>0</v>
      </c>
      <c r="C586" s="200">
        <v>0</v>
      </c>
      <c r="D586" s="200">
        <v>0.1426994354544279</v>
      </c>
      <c r="E586" s="200">
        <v>0.21623459565507558</v>
      </c>
      <c r="F586" s="200">
        <v>0.28142530290816181</v>
      </c>
    </row>
    <row r="587" spans="1:6" s="70" customFormat="1" hidden="1" outlineLevel="1" x14ac:dyDescent="0.25">
      <c r="A587" s="121" t="s">
        <v>363</v>
      </c>
      <c r="B587" s="117"/>
      <c r="C587" s="117"/>
      <c r="D587" s="117"/>
      <c r="E587" s="117"/>
      <c r="F587" s="117"/>
    </row>
    <row r="588" spans="1:6" s="70" customFormat="1" hidden="1" outlineLevel="2" x14ac:dyDescent="0.25">
      <c r="A588" s="118" t="s">
        <v>349</v>
      </c>
      <c r="B588" s="200">
        <v>1</v>
      </c>
      <c r="C588" s="200">
        <v>1</v>
      </c>
      <c r="D588" s="200">
        <v>1</v>
      </c>
      <c r="E588" s="200">
        <v>1</v>
      </c>
      <c r="F588" s="200">
        <v>0.99999999999999989</v>
      </c>
    </row>
    <row r="589" spans="1:6" s="70" customFormat="1" hidden="1" outlineLevel="2" x14ac:dyDescent="0.25">
      <c r="A589" s="39" t="s">
        <v>350</v>
      </c>
      <c r="B589" s="273">
        <v>0.83299999999999996</v>
      </c>
      <c r="C589" s="273">
        <v>0.83299999999999996</v>
      </c>
      <c r="D589" s="273">
        <v>0.83299999999999996</v>
      </c>
      <c r="E589" s="273">
        <v>0.83299999999999996</v>
      </c>
      <c r="F589" s="201">
        <v>1</v>
      </c>
    </row>
    <row r="590" spans="1:6" s="70" customFormat="1" hidden="1" outlineLevel="2" x14ac:dyDescent="0.25">
      <c r="A590" s="39" t="s">
        <v>351</v>
      </c>
      <c r="B590" s="273">
        <v>0</v>
      </c>
      <c r="C590" s="273">
        <v>0</v>
      </c>
      <c r="D590" s="273">
        <v>0</v>
      </c>
      <c r="E590" s="273">
        <v>0</v>
      </c>
      <c r="F590" s="201">
        <v>0</v>
      </c>
    </row>
    <row r="591" spans="1:6" s="70" customFormat="1" hidden="1" outlineLevel="2" x14ac:dyDescent="0.25">
      <c r="A591" s="39" t="s">
        <v>352</v>
      </c>
      <c r="B591" s="273">
        <v>0</v>
      </c>
      <c r="C591" s="273">
        <v>0</v>
      </c>
      <c r="D591" s="273">
        <v>0</v>
      </c>
      <c r="E591" s="273">
        <v>0</v>
      </c>
      <c r="F591" s="201">
        <v>0</v>
      </c>
    </row>
    <row r="592" spans="1:6" s="70" customFormat="1" hidden="1" outlineLevel="2" x14ac:dyDescent="0.25">
      <c r="A592" s="39" t="s">
        <v>353</v>
      </c>
      <c r="B592" s="273">
        <v>0.16699999999999998</v>
      </c>
      <c r="C592" s="273">
        <v>0.16699999999999998</v>
      </c>
      <c r="D592" s="273">
        <v>0.16699999999999998</v>
      </c>
      <c r="E592" s="273">
        <v>0.16699999999999998</v>
      </c>
      <c r="F592" s="201">
        <v>0</v>
      </c>
    </row>
    <row r="593" spans="1:27" s="70" customFormat="1" hidden="1" outlineLevel="2" x14ac:dyDescent="0.25">
      <c r="A593" s="118" t="s">
        <v>354</v>
      </c>
      <c r="B593" s="119">
        <v>0</v>
      </c>
      <c r="C593" s="119">
        <v>0</v>
      </c>
      <c r="D593" s="119">
        <v>0</v>
      </c>
      <c r="E593" s="119">
        <v>0</v>
      </c>
      <c r="F593" s="200">
        <v>0</v>
      </c>
      <c r="G593" s="68"/>
      <c r="H593" s="68"/>
      <c r="I593" s="68"/>
    </row>
    <row r="594" spans="1:27" s="70" customFormat="1" hidden="1" outlineLevel="2" x14ac:dyDescent="0.25">
      <c r="A594" s="39" t="s">
        <v>355</v>
      </c>
      <c r="B594" s="46">
        <v>0</v>
      </c>
      <c r="C594" s="46">
        <v>0</v>
      </c>
      <c r="D594" s="46">
        <v>0</v>
      </c>
      <c r="E594" s="46">
        <v>0</v>
      </c>
      <c r="F594" s="201">
        <v>0</v>
      </c>
      <c r="G594" s="68"/>
      <c r="H594" s="68"/>
      <c r="I594" s="68"/>
    </row>
    <row r="595" spans="1:27" s="70" customFormat="1" hidden="1" outlineLevel="2" x14ac:dyDescent="0.25">
      <c r="A595" s="39" t="s">
        <v>356</v>
      </c>
      <c r="B595" s="46">
        <v>0</v>
      </c>
      <c r="C595" s="46">
        <v>0</v>
      </c>
      <c r="D595" s="46">
        <v>0</v>
      </c>
      <c r="E595" s="46">
        <v>0</v>
      </c>
      <c r="F595" s="201">
        <v>0</v>
      </c>
      <c r="G595" s="68"/>
      <c r="H595" s="68"/>
      <c r="I595" s="68"/>
    </row>
    <row r="596" spans="1:27" s="70" customFormat="1" hidden="1" outlineLevel="2" x14ac:dyDescent="0.25">
      <c r="A596" s="39" t="s">
        <v>357</v>
      </c>
      <c r="B596" s="46">
        <v>0</v>
      </c>
      <c r="C596" s="46">
        <v>0</v>
      </c>
      <c r="D596" s="46">
        <v>0</v>
      </c>
      <c r="E596" s="46">
        <v>0</v>
      </c>
      <c r="F596" s="201">
        <v>0</v>
      </c>
      <c r="G596" s="68"/>
      <c r="H596" s="68"/>
      <c r="I596" s="68"/>
    </row>
    <row r="597" spans="1:27" s="70" customFormat="1" hidden="1" outlineLevel="2" x14ac:dyDescent="0.25">
      <c r="A597" s="39" t="s">
        <v>358</v>
      </c>
      <c r="B597" s="46">
        <v>0</v>
      </c>
      <c r="C597" s="46">
        <v>0</v>
      </c>
      <c r="D597" s="46">
        <v>0</v>
      </c>
      <c r="E597" s="46">
        <v>0</v>
      </c>
      <c r="F597" s="201">
        <v>0</v>
      </c>
      <c r="G597" s="68"/>
      <c r="H597" s="68"/>
      <c r="I597" s="68"/>
    </row>
    <row r="598" spans="1:27" s="70" customFormat="1" hidden="1" outlineLevel="2" x14ac:dyDescent="0.25">
      <c r="A598" s="39" t="s">
        <v>353</v>
      </c>
      <c r="B598" s="46">
        <v>0</v>
      </c>
      <c r="C598" s="46">
        <v>0</v>
      </c>
      <c r="D598" s="46">
        <v>0</v>
      </c>
      <c r="E598" s="46">
        <v>0</v>
      </c>
      <c r="F598" s="201">
        <v>0</v>
      </c>
      <c r="G598" s="68"/>
      <c r="H598" s="68"/>
      <c r="I598" s="68"/>
    </row>
    <row r="599" spans="1:27" s="70" customFormat="1" hidden="1" outlineLevel="2" x14ac:dyDescent="0.25">
      <c r="A599" s="118" t="s">
        <v>359</v>
      </c>
      <c r="B599" s="119">
        <v>0</v>
      </c>
      <c r="C599" s="119">
        <v>0</v>
      </c>
      <c r="D599" s="119">
        <v>0</v>
      </c>
      <c r="E599" s="119">
        <v>0</v>
      </c>
      <c r="F599" s="200">
        <v>0</v>
      </c>
      <c r="G599" s="68"/>
      <c r="H599" s="68"/>
      <c r="I599" s="68"/>
    </row>
    <row r="600" spans="1:27" s="70" customFormat="1" hidden="1" outlineLevel="2" x14ac:dyDescent="0.25">
      <c r="A600" s="76" t="s">
        <v>360</v>
      </c>
      <c r="B600" s="120">
        <v>0</v>
      </c>
      <c r="C600" s="120">
        <v>0</v>
      </c>
      <c r="D600" s="120">
        <v>0</v>
      </c>
      <c r="E600" s="120">
        <v>0</v>
      </c>
      <c r="F600" s="201">
        <v>0</v>
      </c>
      <c r="G600" s="68"/>
      <c r="H600" s="68"/>
      <c r="I600" s="68"/>
    </row>
    <row r="601" spans="1:27" s="70" customFormat="1" hidden="1" outlineLevel="2" x14ac:dyDescent="0.25">
      <c r="A601" s="118" t="s">
        <v>361</v>
      </c>
      <c r="B601" s="119">
        <v>0</v>
      </c>
      <c r="C601" s="119">
        <v>0</v>
      </c>
      <c r="D601" s="119">
        <v>0</v>
      </c>
      <c r="E601" s="119">
        <v>0</v>
      </c>
      <c r="F601" s="200">
        <v>0</v>
      </c>
      <c r="G601" s="68"/>
      <c r="H601" s="68"/>
      <c r="I601" s="68"/>
    </row>
    <row r="602" spans="1:27" s="70" customFormat="1" x14ac:dyDescent="0.25">
      <c r="A602" s="76"/>
      <c r="B602" s="68"/>
      <c r="C602" s="68"/>
      <c r="D602" s="68"/>
      <c r="E602" s="68"/>
      <c r="F602" s="68"/>
      <c r="G602" s="68"/>
      <c r="H602" s="68"/>
      <c r="I602" s="68"/>
    </row>
    <row r="603" spans="1:27" s="70" customFormat="1" collapsed="1" x14ac:dyDescent="0.25">
      <c r="A603" s="323" t="s">
        <v>364</v>
      </c>
      <c r="B603" s="323"/>
      <c r="C603" s="323"/>
      <c r="D603" s="323"/>
      <c r="E603" s="117"/>
      <c r="F603" s="117"/>
      <c r="G603" s="68"/>
      <c r="H603" s="68"/>
      <c r="I603" s="68"/>
    </row>
    <row r="604" spans="1:27" s="73" customFormat="1" hidden="1" outlineLevel="1" x14ac:dyDescent="0.25">
      <c r="A604" s="23" t="s">
        <v>348</v>
      </c>
      <c r="B604" s="309">
        <v>2153689.6</v>
      </c>
      <c r="C604" s="309">
        <v>2289346.63</v>
      </c>
      <c r="D604" s="309">
        <v>2442803.9900000002</v>
      </c>
      <c r="E604" s="309">
        <v>3585184.99</v>
      </c>
      <c r="F604" s="309">
        <v>7186225.6799999997</v>
      </c>
      <c r="G604" s="72"/>
      <c r="H604" s="72"/>
      <c r="I604" s="72"/>
    </row>
    <row r="605" spans="1:27" s="68" customFormat="1" hidden="1" outlineLevel="3" x14ac:dyDescent="0.25">
      <c r="A605" s="2" t="s">
        <v>365</v>
      </c>
      <c r="B605" s="8">
        <v>21.08</v>
      </c>
      <c r="C605" s="8">
        <v>20.89</v>
      </c>
      <c r="D605" s="46">
        <v>12.58</v>
      </c>
      <c r="E605" s="46">
        <v>12</v>
      </c>
      <c r="F605" s="46">
        <v>10.25</v>
      </c>
      <c r="J605" s="70"/>
      <c r="K605" s="70"/>
      <c r="L605" s="70"/>
      <c r="M605" s="70"/>
      <c r="N605" s="70"/>
      <c r="O605" s="70"/>
      <c r="P605" s="70"/>
      <c r="Q605" s="70"/>
      <c r="R605" s="70"/>
      <c r="S605" s="70"/>
      <c r="T605" s="70"/>
      <c r="U605" s="70"/>
      <c r="V605" s="70"/>
      <c r="W605" s="70"/>
      <c r="X605" s="70"/>
      <c r="Y605" s="70"/>
      <c r="Z605" s="70"/>
      <c r="AA605" s="70"/>
    </row>
    <row r="606" spans="1:27" s="68" customFormat="1" hidden="1" outlineLevel="3" x14ac:dyDescent="0.25">
      <c r="A606" s="2" t="s">
        <v>366</v>
      </c>
      <c r="B606" s="46">
        <v>18</v>
      </c>
      <c r="C606" s="46">
        <v>16.78</v>
      </c>
      <c r="D606" s="46">
        <v>11.08</v>
      </c>
      <c r="E606" s="303">
        <v>8.5833333333333321</v>
      </c>
      <c r="F606" s="46">
        <v>10.25</v>
      </c>
      <c r="J606" s="70"/>
      <c r="K606" s="70"/>
      <c r="L606" s="70"/>
      <c r="M606" s="70"/>
      <c r="N606" s="70"/>
      <c r="O606" s="70"/>
      <c r="P606" s="70"/>
      <c r="Q606" s="70"/>
      <c r="R606" s="70"/>
      <c r="S606" s="70"/>
      <c r="T606" s="70"/>
      <c r="U606" s="70"/>
      <c r="V606" s="70"/>
      <c r="W606" s="70"/>
      <c r="X606" s="70"/>
      <c r="Y606" s="70"/>
      <c r="Z606" s="70"/>
      <c r="AA606" s="70"/>
    </row>
    <row r="607" spans="1:27" s="68" customFormat="1" hidden="1" outlineLevel="3" x14ac:dyDescent="0.25">
      <c r="A607" s="26" t="s">
        <v>367</v>
      </c>
      <c r="B607" s="122">
        <v>2153689.6</v>
      </c>
      <c r="C607" s="122">
        <v>2289346.63</v>
      </c>
      <c r="D607" s="122">
        <v>2442803.9900000002</v>
      </c>
      <c r="E607" s="122">
        <v>3585184.99</v>
      </c>
      <c r="F607" s="122">
        <v>7186225.6799999997</v>
      </c>
      <c r="J607" s="70"/>
      <c r="K607" s="70"/>
      <c r="L607" s="70"/>
      <c r="M607" s="70"/>
      <c r="N607" s="70"/>
      <c r="O607" s="70"/>
      <c r="P607" s="70"/>
      <c r="Q607" s="70"/>
      <c r="R607" s="70"/>
      <c r="S607" s="70"/>
      <c r="T607" s="70"/>
      <c r="U607" s="70"/>
      <c r="V607" s="70"/>
      <c r="W607" s="70"/>
      <c r="X607" s="70"/>
      <c r="Y607" s="70"/>
      <c r="Z607" s="70"/>
      <c r="AA607" s="70"/>
    </row>
    <row r="608" spans="1:27" s="68" customFormat="1" hidden="1" outlineLevel="3" x14ac:dyDescent="0.25">
      <c r="A608" s="2" t="s">
        <v>368</v>
      </c>
      <c r="B608" s="123">
        <v>2153689.6</v>
      </c>
      <c r="C608" s="123">
        <v>2289346.63</v>
      </c>
      <c r="D608" s="123">
        <v>2442803.9900000002</v>
      </c>
      <c r="E608" s="123">
        <v>3578400.33</v>
      </c>
      <c r="F608" s="123">
        <v>6133587.9900000002</v>
      </c>
      <c r="J608" s="70"/>
      <c r="K608" s="70"/>
      <c r="L608" s="70"/>
      <c r="M608" s="70"/>
      <c r="N608" s="70"/>
      <c r="O608" s="70"/>
      <c r="P608" s="70"/>
      <c r="Q608" s="70"/>
      <c r="R608" s="70"/>
      <c r="S608" s="70"/>
      <c r="T608" s="70"/>
      <c r="U608" s="70"/>
      <c r="V608" s="70"/>
      <c r="W608" s="70"/>
      <c r="X608" s="70"/>
      <c r="Y608" s="70"/>
      <c r="Z608" s="70"/>
      <c r="AA608" s="70"/>
    </row>
    <row r="609" spans="1:27" s="68" customFormat="1" hidden="1" outlineLevel="3" x14ac:dyDescent="0.25">
      <c r="A609" s="2" t="s">
        <v>369</v>
      </c>
      <c r="B609" s="303">
        <v>0</v>
      </c>
      <c r="C609" s="303">
        <v>0</v>
      </c>
      <c r="D609" s="303">
        <v>0</v>
      </c>
      <c r="E609" s="123">
        <v>6784.66</v>
      </c>
      <c r="F609" s="123">
        <v>74544.36</v>
      </c>
      <c r="J609" s="70"/>
      <c r="K609" s="70"/>
      <c r="L609" s="70"/>
      <c r="M609" s="70"/>
      <c r="N609" s="70"/>
      <c r="O609" s="70"/>
      <c r="P609" s="70"/>
      <c r="Q609" s="70"/>
      <c r="R609" s="70"/>
      <c r="S609" s="70"/>
      <c r="T609" s="70"/>
      <c r="U609" s="70"/>
      <c r="V609" s="70"/>
      <c r="W609" s="70"/>
      <c r="X609" s="70"/>
      <c r="Y609" s="70"/>
      <c r="Z609" s="70"/>
      <c r="AA609" s="70"/>
    </row>
    <row r="610" spans="1:27" s="68" customFormat="1" hidden="1" outlineLevel="3" x14ac:dyDescent="0.25">
      <c r="A610" s="2" t="s">
        <v>370</v>
      </c>
      <c r="B610" s="303">
        <v>0</v>
      </c>
      <c r="C610" s="303">
        <v>0</v>
      </c>
      <c r="D610" s="303">
        <v>0</v>
      </c>
      <c r="E610" s="303">
        <v>0</v>
      </c>
      <c r="F610" s="123">
        <v>978093.33</v>
      </c>
      <c r="J610" s="70"/>
      <c r="K610" s="70"/>
      <c r="L610" s="70"/>
      <c r="M610" s="70"/>
      <c r="N610" s="70"/>
      <c r="O610" s="70"/>
      <c r="P610" s="70"/>
      <c r="Q610" s="70"/>
      <c r="R610" s="70"/>
      <c r="S610" s="70"/>
      <c r="T610" s="70"/>
      <c r="U610" s="70"/>
      <c r="V610" s="70"/>
      <c r="W610" s="70"/>
      <c r="X610" s="70"/>
      <c r="Y610" s="70"/>
      <c r="Z610" s="70"/>
      <c r="AA610" s="70"/>
    </row>
    <row r="611" spans="1:27" s="68" customFormat="1" hidden="1" outlineLevel="3" x14ac:dyDescent="0.25">
      <c r="A611" s="2" t="s">
        <v>353</v>
      </c>
      <c r="B611" s="123">
        <v>0</v>
      </c>
      <c r="C611" s="123">
        <v>0</v>
      </c>
      <c r="D611" s="123">
        <v>0</v>
      </c>
      <c r="E611" s="123">
        <v>0</v>
      </c>
      <c r="F611" s="123">
        <v>0</v>
      </c>
      <c r="J611" s="70"/>
      <c r="K611" s="70"/>
      <c r="L611" s="70"/>
      <c r="M611" s="70"/>
      <c r="N611" s="70"/>
      <c r="O611" s="70"/>
      <c r="P611" s="70"/>
      <c r="Q611" s="70"/>
      <c r="R611" s="70"/>
      <c r="S611" s="70"/>
      <c r="T611" s="70"/>
      <c r="U611" s="70"/>
      <c r="V611" s="70"/>
      <c r="W611" s="70"/>
      <c r="X611" s="70"/>
      <c r="Y611" s="70"/>
      <c r="Z611" s="70"/>
      <c r="AA611" s="70"/>
    </row>
    <row r="612" spans="1:27" s="68" customFormat="1" hidden="1" outlineLevel="3" x14ac:dyDescent="0.25">
      <c r="A612" s="26" t="s">
        <v>371</v>
      </c>
      <c r="B612" s="120">
        <v>0</v>
      </c>
      <c r="C612" s="120">
        <v>0</v>
      </c>
      <c r="D612" s="120">
        <v>0</v>
      </c>
      <c r="E612" s="120">
        <v>0</v>
      </c>
      <c r="F612" s="120">
        <v>0</v>
      </c>
      <c r="J612" s="70"/>
      <c r="K612" s="70"/>
      <c r="L612" s="70"/>
      <c r="M612" s="70"/>
      <c r="N612" s="70"/>
      <c r="O612" s="70"/>
      <c r="P612" s="70"/>
      <c r="Q612" s="70"/>
      <c r="R612" s="70"/>
      <c r="S612" s="70"/>
      <c r="T612" s="70"/>
      <c r="U612" s="70"/>
      <c r="V612" s="70"/>
      <c r="W612" s="70"/>
      <c r="X612" s="70"/>
      <c r="Y612" s="70"/>
      <c r="Z612" s="70"/>
      <c r="AA612" s="70"/>
    </row>
    <row r="613" spans="1:27" s="68" customFormat="1" hidden="1" outlineLevel="3" x14ac:dyDescent="0.25">
      <c r="A613" s="2" t="s">
        <v>355</v>
      </c>
      <c r="B613" s="46">
        <v>0</v>
      </c>
      <c r="C613" s="46">
        <v>0</v>
      </c>
      <c r="D613" s="46">
        <v>0</v>
      </c>
      <c r="E613" s="46">
        <v>0</v>
      </c>
      <c r="F613" s="46">
        <v>0</v>
      </c>
      <c r="J613" s="70"/>
      <c r="K613" s="70"/>
      <c r="L613" s="70"/>
      <c r="M613" s="70"/>
      <c r="N613" s="70"/>
      <c r="O613" s="70"/>
      <c r="P613" s="70"/>
      <c r="Q613" s="70"/>
      <c r="R613" s="70"/>
      <c r="S613" s="70"/>
      <c r="T613" s="70"/>
      <c r="U613" s="70"/>
      <c r="V613" s="70"/>
      <c r="W613" s="70"/>
      <c r="X613" s="70"/>
      <c r="Y613" s="70"/>
      <c r="Z613" s="70"/>
      <c r="AA613" s="70"/>
    </row>
    <row r="614" spans="1:27" s="68" customFormat="1" hidden="1" outlineLevel="3" x14ac:dyDescent="0.25">
      <c r="A614" s="2" t="s">
        <v>356</v>
      </c>
      <c r="B614" s="46">
        <v>0</v>
      </c>
      <c r="C614" s="46">
        <v>0</v>
      </c>
      <c r="D614" s="46">
        <v>0</v>
      </c>
      <c r="E614" s="46">
        <v>0</v>
      </c>
      <c r="F614" s="46">
        <v>0</v>
      </c>
      <c r="J614" s="70"/>
      <c r="K614" s="70"/>
      <c r="L614" s="70"/>
      <c r="M614" s="70"/>
      <c r="N614" s="70"/>
      <c r="O614" s="70"/>
      <c r="P614" s="70"/>
      <c r="Q614" s="70"/>
      <c r="R614" s="70"/>
      <c r="S614" s="70"/>
      <c r="T614" s="70"/>
      <c r="U614" s="70"/>
      <c r="V614" s="70"/>
      <c r="W614" s="70"/>
      <c r="X614" s="70"/>
      <c r="Y614" s="70"/>
      <c r="Z614" s="70"/>
      <c r="AA614" s="70"/>
    </row>
    <row r="615" spans="1:27" s="68" customFormat="1" hidden="1" outlineLevel="3" x14ac:dyDescent="0.25">
      <c r="A615" s="2" t="s">
        <v>372</v>
      </c>
      <c r="B615" s="46">
        <v>0</v>
      </c>
      <c r="C615" s="46">
        <v>0</v>
      </c>
      <c r="D615" s="46">
        <v>0</v>
      </c>
      <c r="E615" s="46">
        <v>0</v>
      </c>
      <c r="F615" s="46">
        <v>0</v>
      </c>
      <c r="J615" s="70"/>
      <c r="K615" s="70"/>
      <c r="L615" s="70"/>
      <c r="M615" s="70"/>
      <c r="N615" s="70"/>
      <c r="O615" s="70"/>
      <c r="P615" s="70"/>
      <c r="Q615" s="70"/>
      <c r="R615" s="70"/>
      <c r="S615" s="70"/>
      <c r="T615" s="70"/>
      <c r="U615" s="70"/>
      <c r="V615" s="70"/>
      <c r="W615" s="70"/>
      <c r="X615" s="70"/>
      <c r="Y615" s="70"/>
      <c r="Z615" s="70"/>
      <c r="AA615" s="70"/>
    </row>
    <row r="616" spans="1:27" s="68" customFormat="1" hidden="1" outlineLevel="3" x14ac:dyDescent="0.25">
      <c r="A616" s="2" t="s">
        <v>358</v>
      </c>
      <c r="B616" s="46">
        <v>0</v>
      </c>
      <c r="C616" s="46">
        <v>0</v>
      </c>
      <c r="D616" s="46">
        <v>0</v>
      </c>
      <c r="E616" s="46">
        <v>0</v>
      </c>
      <c r="F616" s="46">
        <v>0</v>
      </c>
      <c r="J616" s="70"/>
      <c r="K616" s="70"/>
      <c r="L616" s="70"/>
      <c r="M616" s="70"/>
      <c r="N616" s="70"/>
      <c r="O616" s="70"/>
      <c r="P616" s="70"/>
      <c r="Q616" s="70"/>
      <c r="R616" s="70"/>
      <c r="S616" s="70"/>
      <c r="T616" s="70"/>
      <c r="U616" s="70"/>
      <c r="V616" s="70"/>
      <c r="W616" s="70"/>
      <c r="X616" s="70"/>
      <c r="Y616" s="70"/>
      <c r="Z616" s="70"/>
      <c r="AA616" s="70"/>
    </row>
    <row r="617" spans="1:27" s="68" customFormat="1" hidden="1" outlineLevel="3" x14ac:dyDescent="0.25">
      <c r="A617" s="2" t="s">
        <v>353</v>
      </c>
      <c r="B617" s="46">
        <v>0</v>
      </c>
      <c r="C617" s="46">
        <v>0</v>
      </c>
      <c r="D617" s="46">
        <v>0</v>
      </c>
      <c r="E617" s="46">
        <v>0</v>
      </c>
      <c r="F617" s="46">
        <v>0</v>
      </c>
      <c r="J617" s="70"/>
      <c r="K617" s="70"/>
      <c r="L617" s="70"/>
      <c r="M617" s="70"/>
      <c r="N617" s="70"/>
      <c r="O617" s="70"/>
      <c r="P617" s="70"/>
      <c r="Q617" s="70"/>
      <c r="R617" s="70"/>
      <c r="S617" s="70"/>
      <c r="T617" s="70"/>
      <c r="U617" s="70"/>
      <c r="V617" s="70"/>
      <c r="W617" s="70"/>
      <c r="X617" s="70"/>
      <c r="Y617" s="70"/>
      <c r="Z617" s="70"/>
      <c r="AA617" s="70"/>
    </row>
    <row r="618" spans="1:27" s="68" customFormat="1" hidden="1" outlineLevel="3" x14ac:dyDescent="0.25">
      <c r="A618" s="26" t="s">
        <v>373</v>
      </c>
      <c r="B618" s="120">
        <v>0</v>
      </c>
      <c r="C618" s="120">
        <v>0</v>
      </c>
      <c r="D618" s="120">
        <v>0</v>
      </c>
      <c r="E618" s="120">
        <v>0</v>
      </c>
      <c r="F618" s="120">
        <v>0</v>
      </c>
      <c r="J618" s="70"/>
      <c r="K618" s="70"/>
      <c r="L618" s="70"/>
      <c r="M618" s="70"/>
      <c r="N618" s="70"/>
      <c r="O618" s="70"/>
      <c r="P618" s="70"/>
      <c r="Q618" s="70"/>
      <c r="R618" s="70"/>
      <c r="S618" s="70"/>
      <c r="T618" s="70"/>
      <c r="U618" s="70"/>
      <c r="V618" s="70"/>
      <c r="W618" s="70"/>
      <c r="X618" s="70"/>
      <c r="Y618" s="70"/>
      <c r="Z618" s="70"/>
      <c r="AA618" s="70"/>
    </row>
    <row r="619" spans="1:27" s="68" customFormat="1" hidden="1" outlineLevel="3" x14ac:dyDescent="0.25">
      <c r="A619" s="26" t="s">
        <v>374</v>
      </c>
      <c r="B619" s="120">
        <v>0</v>
      </c>
      <c r="C619" s="120">
        <v>0</v>
      </c>
      <c r="D619" s="120">
        <v>0</v>
      </c>
      <c r="E619" s="120">
        <v>0</v>
      </c>
      <c r="F619" s="120">
        <v>0</v>
      </c>
      <c r="J619" s="70"/>
      <c r="K619" s="70"/>
      <c r="L619" s="70"/>
      <c r="M619" s="70"/>
      <c r="N619" s="70"/>
      <c r="O619" s="70"/>
      <c r="P619" s="70"/>
      <c r="Q619" s="70"/>
      <c r="R619" s="70"/>
      <c r="S619" s="70"/>
      <c r="T619" s="70"/>
      <c r="U619" s="70"/>
      <c r="V619" s="70"/>
      <c r="W619" s="70"/>
      <c r="X619" s="70"/>
      <c r="Y619" s="70"/>
      <c r="Z619" s="70"/>
      <c r="AA619" s="70"/>
    </row>
    <row r="620" spans="1:27" s="68" customFormat="1" hidden="1" outlineLevel="3" x14ac:dyDescent="0.25">
      <c r="A620" s="26" t="s">
        <v>375</v>
      </c>
      <c r="B620" s="120">
        <v>0</v>
      </c>
      <c r="C620" s="120">
        <v>0</v>
      </c>
      <c r="D620" s="120">
        <v>0</v>
      </c>
      <c r="E620" s="120">
        <v>0</v>
      </c>
      <c r="F620" s="120">
        <v>0</v>
      </c>
      <c r="J620" s="70"/>
      <c r="K620" s="70"/>
      <c r="L620" s="70"/>
      <c r="M620" s="70"/>
      <c r="N620" s="70"/>
      <c r="O620" s="70"/>
      <c r="P620" s="70"/>
      <c r="Q620" s="70"/>
      <c r="R620" s="70"/>
      <c r="S620" s="70"/>
      <c r="T620" s="70"/>
      <c r="U620" s="70"/>
      <c r="V620" s="70"/>
      <c r="W620" s="70"/>
      <c r="X620" s="70"/>
      <c r="Y620" s="70"/>
      <c r="Z620" s="70"/>
      <c r="AA620" s="70"/>
    </row>
    <row r="621" spans="1:27" s="72" customFormat="1" hidden="1" outlineLevel="1" x14ac:dyDescent="0.25">
      <c r="A621" s="23" t="s">
        <v>362</v>
      </c>
      <c r="B621" s="309">
        <v>21644866</v>
      </c>
      <c r="C621" s="309">
        <v>21658240.019999996</v>
      </c>
      <c r="D621" s="309">
        <v>18400812.109999999</v>
      </c>
      <c r="E621" s="309">
        <v>17669759.82</v>
      </c>
      <c r="F621" s="309">
        <v>30528685.129999999</v>
      </c>
      <c r="J621" s="73"/>
      <c r="K621" s="73"/>
      <c r="L621" s="73"/>
      <c r="M621" s="73"/>
      <c r="N621" s="73"/>
      <c r="O621" s="73"/>
      <c r="P621" s="73"/>
      <c r="Q621" s="73"/>
      <c r="R621" s="73"/>
      <c r="S621" s="73"/>
      <c r="T621" s="73"/>
      <c r="U621" s="73"/>
      <c r="V621" s="73"/>
      <c r="W621" s="73"/>
      <c r="X621" s="73"/>
      <c r="Y621" s="73"/>
      <c r="Z621" s="73"/>
      <c r="AA621" s="73"/>
    </row>
    <row r="622" spans="1:27" s="68" customFormat="1" hidden="1" outlineLevel="2" x14ac:dyDescent="0.25">
      <c r="A622" s="2" t="s">
        <v>365</v>
      </c>
      <c r="B622" s="8">
        <v>9.25</v>
      </c>
      <c r="C622" s="8">
        <v>9</v>
      </c>
      <c r="D622" s="46">
        <v>6.92</v>
      </c>
      <c r="E622" s="46">
        <v>11</v>
      </c>
      <c r="F622" s="46">
        <v>7.58</v>
      </c>
      <c r="J622" s="70"/>
      <c r="K622" s="70"/>
      <c r="L622" s="70"/>
      <c r="M622" s="70"/>
      <c r="N622" s="70"/>
      <c r="O622" s="70"/>
      <c r="P622" s="70"/>
      <c r="Q622" s="70"/>
      <c r="R622" s="70"/>
      <c r="S622" s="70"/>
      <c r="T622" s="70"/>
      <c r="U622" s="70"/>
      <c r="V622" s="70"/>
      <c r="W622" s="70"/>
      <c r="X622" s="70"/>
      <c r="Y622" s="70"/>
      <c r="Z622" s="70"/>
      <c r="AA622" s="70"/>
    </row>
    <row r="623" spans="1:27" s="68" customFormat="1" hidden="1" outlineLevel="2" x14ac:dyDescent="0.25">
      <c r="A623" s="2" t="s">
        <v>366</v>
      </c>
      <c r="B623" s="46">
        <v>9.25</v>
      </c>
      <c r="C623" s="46">
        <v>9</v>
      </c>
      <c r="D623" s="46">
        <v>6.92</v>
      </c>
      <c r="E623" s="46">
        <v>6.5</v>
      </c>
      <c r="F623" s="46">
        <v>7.58</v>
      </c>
      <c r="J623" s="70"/>
      <c r="K623" s="70"/>
      <c r="L623" s="70"/>
      <c r="M623" s="70"/>
      <c r="N623" s="70"/>
      <c r="O623" s="70"/>
      <c r="P623" s="70"/>
      <c r="Q623" s="70"/>
      <c r="R623" s="70"/>
      <c r="S623" s="70"/>
      <c r="T623" s="70"/>
      <c r="U623" s="70"/>
      <c r="V623" s="70"/>
      <c r="W623" s="70"/>
      <c r="X623" s="70"/>
      <c r="Y623" s="70"/>
      <c r="Z623" s="70"/>
      <c r="AA623" s="70"/>
    </row>
    <row r="624" spans="1:27" s="68" customFormat="1" hidden="1" outlineLevel="2" x14ac:dyDescent="0.25">
      <c r="A624" s="26" t="s">
        <v>367</v>
      </c>
      <c r="B624" s="122">
        <v>9124191.129999999</v>
      </c>
      <c r="C624" s="122">
        <v>9580570.459999999</v>
      </c>
      <c r="D624" s="122">
        <v>8516050.0999999996</v>
      </c>
      <c r="E624" s="122">
        <v>8637571.8800000027</v>
      </c>
      <c r="F624" s="122">
        <v>10739841.15</v>
      </c>
      <c r="J624" s="70"/>
      <c r="K624" s="70"/>
      <c r="L624" s="70"/>
      <c r="M624" s="70"/>
      <c r="N624" s="70"/>
      <c r="O624" s="70"/>
      <c r="P624" s="70"/>
      <c r="Q624" s="70"/>
      <c r="R624" s="70"/>
      <c r="S624" s="70"/>
      <c r="T624" s="70"/>
      <c r="U624" s="70"/>
      <c r="V624" s="70"/>
      <c r="W624" s="70"/>
      <c r="X624" s="70"/>
      <c r="Y624" s="70"/>
      <c r="Z624" s="70"/>
      <c r="AA624" s="70"/>
    </row>
    <row r="625" spans="1:27" s="68" customFormat="1" hidden="1" outlineLevel="2" x14ac:dyDescent="0.25">
      <c r="A625" s="2" t="s">
        <v>368</v>
      </c>
      <c r="B625" s="123">
        <v>8001494.6299999999</v>
      </c>
      <c r="C625" s="123">
        <v>8629496.0999999996</v>
      </c>
      <c r="D625" s="123">
        <v>7317391.0099999998</v>
      </c>
      <c r="E625" s="123">
        <v>7408059.3200000003</v>
      </c>
      <c r="F625" s="123">
        <v>9668800.2599999998</v>
      </c>
      <c r="J625" s="70"/>
      <c r="K625" s="70"/>
      <c r="L625" s="70"/>
      <c r="M625" s="70"/>
      <c r="N625" s="70"/>
      <c r="O625" s="70"/>
      <c r="P625" s="70"/>
      <c r="Q625" s="70"/>
      <c r="R625" s="70"/>
      <c r="S625" s="70"/>
      <c r="T625" s="70"/>
      <c r="U625" s="70"/>
      <c r="V625" s="70"/>
      <c r="W625" s="70"/>
      <c r="X625" s="70"/>
      <c r="Y625" s="70"/>
      <c r="Z625" s="70"/>
      <c r="AA625" s="70"/>
    </row>
    <row r="626" spans="1:27" s="68" customFormat="1" hidden="1" outlineLevel="2" x14ac:dyDescent="0.25">
      <c r="A626" s="2" t="s">
        <v>369</v>
      </c>
      <c r="B626" s="123">
        <v>1122696.5</v>
      </c>
      <c r="C626" s="123">
        <v>951074.36</v>
      </c>
      <c r="D626" s="123">
        <v>1198659.0900000001</v>
      </c>
      <c r="E626" s="123">
        <v>1229512.5600000024</v>
      </c>
      <c r="F626" s="123">
        <v>1071040.8899999999</v>
      </c>
      <c r="J626" s="70"/>
      <c r="K626" s="70"/>
      <c r="L626" s="70"/>
      <c r="M626" s="70"/>
      <c r="N626" s="70"/>
      <c r="O626" s="70"/>
      <c r="P626" s="70"/>
      <c r="Q626" s="70"/>
      <c r="R626" s="70"/>
      <c r="S626" s="70"/>
      <c r="T626" s="70"/>
      <c r="U626" s="70"/>
      <c r="V626" s="70"/>
      <c r="W626" s="70"/>
      <c r="X626" s="70"/>
      <c r="Y626" s="70"/>
      <c r="Z626" s="70"/>
      <c r="AA626" s="70"/>
    </row>
    <row r="627" spans="1:27" s="68" customFormat="1" hidden="1" outlineLevel="2" x14ac:dyDescent="0.25">
      <c r="A627" s="2" t="s">
        <v>370</v>
      </c>
      <c r="B627" s="46">
        <v>0</v>
      </c>
      <c r="C627" s="46">
        <v>0</v>
      </c>
      <c r="D627" s="46">
        <v>0</v>
      </c>
      <c r="E627" s="46">
        <v>0</v>
      </c>
      <c r="F627" s="46">
        <v>0</v>
      </c>
      <c r="J627" s="70"/>
      <c r="K627" s="70"/>
      <c r="L627" s="70"/>
      <c r="M627" s="70"/>
      <c r="N627" s="70"/>
      <c r="O627" s="70"/>
      <c r="P627" s="70"/>
      <c r="Q627" s="70"/>
      <c r="R627" s="70"/>
      <c r="S627" s="70"/>
      <c r="T627" s="70"/>
      <c r="U627" s="70"/>
      <c r="V627" s="70"/>
      <c r="W627" s="70"/>
      <c r="X627" s="70"/>
      <c r="Y627" s="70"/>
      <c r="Z627" s="70"/>
      <c r="AA627" s="70"/>
    </row>
    <row r="628" spans="1:27" s="68" customFormat="1" hidden="1" outlineLevel="2" x14ac:dyDescent="0.25">
      <c r="A628" s="2" t="s">
        <v>353</v>
      </c>
      <c r="B628" s="123">
        <v>0</v>
      </c>
      <c r="C628" s="123">
        <v>0</v>
      </c>
      <c r="D628" s="123">
        <v>0</v>
      </c>
      <c r="E628" s="123">
        <v>0</v>
      </c>
      <c r="F628" s="123">
        <v>0</v>
      </c>
      <c r="J628" s="70"/>
      <c r="K628" s="70"/>
      <c r="L628" s="70"/>
      <c r="M628" s="70"/>
      <c r="N628" s="70"/>
      <c r="O628" s="70"/>
      <c r="P628" s="70"/>
      <c r="Q628" s="70"/>
      <c r="R628" s="70"/>
      <c r="S628" s="70"/>
      <c r="T628" s="70"/>
      <c r="U628" s="70"/>
      <c r="V628" s="70"/>
      <c r="W628" s="70"/>
      <c r="X628" s="70"/>
      <c r="Y628" s="70"/>
      <c r="Z628" s="70"/>
      <c r="AA628" s="70"/>
    </row>
    <row r="629" spans="1:27" s="68" customFormat="1" hidden="1" outlineLevel="2" x14ac:dyDescent="0.25">
      <c r="A629" s="26" t="s">
        <v>371</v>
      </c>
      <c r="B629" s="122">
        <v>11468286.08</v>
      </c>
      <c r="C629" s="122">
        <v>7070274.2800000003</v>
      </c>
      <c r="D629" s="122">
        <v>4253210.17</v>
      </c>
      <c r="E629" s="122">
        <v>4401734.7599999979</v>
      </c>
      <c r="F629" s="122">
        <v>10484110.6</v>
      </c>
      <c r="J629" s="70"/>
      <c r="K629" s="70"/>
      <c r="L629" s="70"/>
      <c r="M629" s="70"/>
      <c r="N629" s="70"/>
      <c r="O629" s="70"/>
      <c r="P629" s="70"/>
      <c r="Q629" s="70"/>
      <c r="R629" s="70"/>
      <c r="S629" s="70"/>
      <c r="T629" s="70"/>
      <c r="U629" s="70"/>
      <c r="V629" s="70"/>
      <c r="W629" s="70"/>
      <c r="X629" s="70"/>
      <c r="Y629" s="70"/>
      <c r="Z629" s="70"/>
      <c r="AA629" s="70"/>
    </row>
    <row r="630" spans="1:27" s="68" customFormat="1" hidden="1" outlineLevel="2" x14ac:dyDescent="0.25">
      <c r="A630" s="2" t="s">
        <v>355</v>
      </c>
      <c r="B630" s="123">
        <v>11468286.08</v>
      </c>
      <c r="C630" s="123">
        <v>7070274.2800000003</v>
      </c>
      <c r="D630" s="123">
        <v>4253210.17</v>
      </c>
      <c r="E630" s="123">
        <v>4401734.7599999979</v>
      </c>
      <c r="F630" s="123">
        <v>10484110.6</v>
      </c>
      <c r="J630" s="70"/>
      <c r="K630" s="70"/>
      <c r="L630" s="70"/>
      <c r="M630" s="70"/>
      <c r="N630" s="70"/>
      <c r="O630" s="70"/>
      <c r="P630" s="70"/>
      <c r="Q630" s="70"/>
      <c r="R630" s="70"/>
      <c r="S630" s="70"/>
      <c r="T630" s="70"/>
      <c r="U630" s="70"/>
      <c r="V630" s="70"/>
      <c r="W630" s="70"/>
      <c r="X630" s="70"/>
      <c r="Y630" s="70"/>
      <c r="Z630" s="70"/>
      <c r="AA630" s="70"/>
    </row>
    <row r="631" spans="1:27" s="68" customFormat="1" hidden="1" outlineLevel="2" x14ac:dyDescent="0.25">
      <c r="A631" s="2" t="s">
        <v>356</v>
      </c>
      <c r="B631" s="46">
        <v>0</v>
      </c>
      <c r="C631" s="46">
        <v>0</v>
      </c>
      <c r="D631" s="46">
        <v>0</v>
      </c>
      <c r="E631" s="46">
        <v>0</v>
      </c>
      <c r="F631" s="46">
        <v>0</v>
      </c>
      <c r="J631" s="70"/>
      <c r="K631" s="70"/>
      <c r="L631" s="70"/>
      <c r="M631" s="70"/>
      <c r="N631" s="70"/>
      <c r="O631" s="70"/>
      <c r="P631" s="70"/>
      <c r="Q631" s="70"/>
      <c r="R631" s="70"/>
      <c r="S631" s="70"/>
      <c r="T631" s="70"/>
      <c r="U631" s="70"/>
      <c r="V631" s="70"/>
      <c r="W631" s="70"/>
      <c r="X631" s="70"/>
      <c r="Y631" s="70"/>
      <c r="Z631" s="70"/>
      <c r="AA631" s="70"/>
    </row>
    <row r="632" spans="1:27" s="68" customFormat="1" hidden="1" outlineLevel="2" x14ac:dyDescent="0.25">
      <c r="A632" s="2" t="s">
        <v>372</v>
      </c>
      <c r="B632" s="46">
        <v>0</v>
      </c>
      <c r="C632" s="46">
        <v>0</v>
      </c>
      <c r="D632" s="46">
        <v>0</v>
      </c>
      <c r="E632" s="46">
        <v>0</v>
      </c>
      <c r="F632" s="46">
        <v>0</v>
      </c>
      <c r="J632" s="70"/>
      <c r="K632" s="70"/>
      <c r="L632" s="70"/>
      <c r="M632" s="70"/>
      <c r="N632" s="70"/>
      <c r="O632" s="70"/>
      <c r="P632" s="70"/>
      <c r="Q632" s="70"/>
      <c r="R632" s="70"/>
      <c r="S632" s="70"/>
      <c r="T632" s="70"/>
      <c r="U632" s="70"/>
      <c r="V632" s="70"/>
      <c r="W632" s="70"/>
      <c r="X632" s="70"/>
      <c r="Y632" s="70"/>
      <c r="Z632" s="70"/>
      <c r="AA632" s="70"/>
    </row>
    <row r="633" spans="1:27" s="68" customFormat="1" hidden="1" outlineLevel="2" x14ac:dyDescent="0.25">
      <c r="A633" s="2" t="s">
        <v>358</v>
      </c>
      <c r="B633" s="46">
        <v>0</v>
      </c>
      <c r="C633" s="46">
        <v>0</v>
      </c>
      <c r="D633" s="46">
        <v>0</v>
      </c>
      <c r="E633" s="46">
        <v>0</v>
      </c>
      <c r="F633" s="46">
        <v>0</v>
      </c>
      <c r="J633" s="70"/>
      <c r="K633" s="70"/>
      <c r="L633" s="70"/>
      <c r="M633" s="70"/>
      <c r="N633" s="70"/>
      <c r="O633" s="70"/>
      <c r="P633" s="70"/>
      <c r="Q633" s="70"/>
      <c r="R633" s="70"/>
      <c r="S633" s="70"/>
      <c r="T633" s="70"/>
      <c r="U633" s="70"/>
      <c r="V633" s="70"/>
      <c r="W633" s="70"/>
      <c r="X633" s="70"/>
      <c r="Y633" s="70"/>
      <c r="Z633" s="70"/>
      <c r="AA633" s="70"/>
    </row>
    <row r="634" spans="1:27" s="68" customFormat="1" hidden="1" outlineLevel="2" x14ac:dyDescent="0.25">
      <c r="A634" s="2" t="s">
        <v>353</v>
      </c>
      <c r="B634" s="123">
        <v>0</v>
      </c>
      <c r="C634" s="123">
        <v>0</v>
      </c>
      <c r="D634" s="123">
        <v>0</v>
      </c>
      <c r="E634" s="123">
        <v>0</v>
      </c>
      <c r="F634" s="123">
        <v>0</v>
      </c>
      <c r="J634" s="70"/>
      <c r="K634" s="70"/>
      <c r="L634" s="70"/>
      <c r="M634" s="70"/>
      <c r="N634" s="70"/>
      <c r="O634" s="70"/>
      <c r="P634" s="70"/>
      <c r="Q634" s="70"/>
      <c r="R634" s="70"/>
      <c r="S634" s="70"/>
      <c r="T634" s="70"/>
      <c r="U634" s="70"/>
      <c r="V634" s="70"/>
      <c r="W634" s="70"/>
      <c r="X634" s="70"/>
      <c r="Y634" s="70"/>
      <c r="Z634" s="70"/>
      <c r="AA634" s="70"/>
    </row>
    <row r="635" spans="1:27" s="68" customFormat="1" hidden="1" outlineLevel="2" x14ac:dyDescent="0.25">
      <c r="A635" s="26" t="s">
        <v>373</v>
      </c>
      <c r="B635" s="122">
        <v>508013.57</v>
      </c>
      <c r="C635" s="122">
        <v>628749.72</v>
      </c>
      <c r="D635" s="122">
        <v>552745.91</v>
      </c>
      <c r="E635" s="122">
        <v>432639.81000000058</v>
      </c>
      <c r="F635" s="122">
        <v>644681.43999999994</v>
      </c>
      <c r="J635" s="70"/>
      <c r="K635" s="70"/>
      <c r="L635" s="70"/>
      <c r="M635" s="70"/>
      <c r="N635" s="70"/>
      <c r="O635" s="70"/>
      <c r="P635" s="70"/>
      <c r="Q635" s="70"/>
      <c r="R635" s="70"/>
      <c r="S635" s="70"/>
      <c r="T635" s="70"/>
      <c r="U635" s="70"/>
      <c r="V635" s="70"/>
      <c r="W635" s="70"/>
      <c r="X635" s="70"/>
      <c r="Y635" s="70"/>
      <c r="Z635" s="70"/>
      <c r="AA635" s="70"/>
    </row>
    <row r="636" spans="1:27" s="68" customFormat="1" hidden="1" outlineLevel="2" x14ac:dyDescent="0.25">
      <c r="A636" s="26" t="s">
        <v>374</v>
      </c>
      <c r="B636" s="122">
        <v>544375.22</v>
      </c>
      <c r="C636" s="122">
        <v>4378645.5599999996</v>
      </c>
      <c r="D636" s="122">
        <v>2453020.4300000002</v>
      </c>
      <c r="E636" s="122">
        <v>377000</v>
      </c>
      <c r="F636" s="122">
        <v>98467.199999999997</v>
      </c>
      <c r="J636" s="70"/>
      <c r="K636" s="70"/>
      <c r="L636" s="70"/>
      <c r="M636" s="70"/>
      <c r="N636" s="70"/>
      <c r="O636" s="70"/>
      <c r="P636" s="70"/>
      <c r="Q636" s="70"/>
      <c r="R636" s="70"/>
      <c r="S636" s="70"/>
      <c r="T636" s="70"/>
      <c r="U636" s="70"/>
      <c r="V636" s="70"/>
      <c r="W636" s="70"/>
      <c r="X636" s="70"/>
      <c r="Y636" s="70"/>
      <c r="Z636" s="70"/>
      <c r="AA636" s="70"/>
    </row>
    <row r="637" spans="1:27" s="68" customFormat="1" hidden="1" outlineLevel="2" x14ac:dyDescent="0.25">
      <c r="A637" s="26" t="s">
        <v>375</v>
      </c>
      <c r="B637" s="124">
        <v>0</v>
      </c>
      <c r="C637" s="124">
        <v>0</v>
      </c>
      <c r="D637" s="122">
        <v>2625785.5</v>
      </c>
      <c r="E637" s="122">
        <v>3820813.370000001</v>
      </c>
      <c r="F637" s="122">
        <v>8561584.7400000002</v>
      </c>
      <c r="J637" s="70"/>
      <c r="K637" s="70"/>
      <c r="L637" s="70"/>
      <c r="M637" s="70"/>
      <c r="N637" s="70"/>
      <c r="O637" s="70"/>
      <c r="P637" s="70"/>
      <c r="Q637" s="70"/>
      <c r="R637" s="70"/>
      <c r="S637" s="70"/>
      <c r="T637" s="70"/>
      <c r="U637" s="70"/>
      <c r="V637" s="70"/>
      <c r="W637" s="70"/>
      <c r="X637" s="70"/>
      <c r="Y637" s="70"/>
      <c r="Z637" s="70"/>
      <c r="AA637" s="70"/>
    </row>
    <row r="638" spans="1:27" s="72" customFormat="1" hidden="1" outlineLevel="1" x14ac:dyDescent="0.25">
      <c r="A638" s="23" t="s">
        <v>363</v>
      </c>
      <c r="B638" s="309">
        <f>SUM(B654,B653,B652,B646,B641)</f>
        <v>1036329.9</v>
      </c>
      <c r="C638" s="309">
        <f>SUM(C654,C653,C652,C646,C641)</f>
        <v>1189364.71</v>
      </c>
      <c r="D638" s="309">
        <f>SUM(D654,D653,D652,D646,D641)</f>
        <v>783304.86</v>
      </c>
      <c r="E638" s="309">
        <v>560026.68000000005</v>
      </c>
      <c r="F638" s="309">
        <v>488486.46000000037</v>
      </c>
      <c r="J638" s="73"/>
      <c r="K638" s="73"/>
      <c r="L638" s="73"/>
      <c r="M638" s="73"/>
      <c r="N638" s="73"/>
      <c r="O638" s="73"/>
      <c r="P638" s="73"/>
      <c r="Q638" s="73"/>
      <c r="R638" s="73"/>
      <c r="S638" s="73"/>
      <c r="T638" s="73"/>
      <c r="U638" s="73"/>
      <c r="V638" s="73"/>
      <c r="W638" s="73"/>
      <c r="X638" s="73"/>
      <c r="Y638" s="73"/>
      <c r="Z638" s="73"/>
      <c r="AA638" s="73"/>
    </row>
    <row r="639" spans="1:27" s="68" customFormat="1" hidden="1" outlineLevel="2" x14ac:dyDescent="0.25">
      <c r="A639" s="2" t="s">
        <v>365</v>
      </c>
      <c r="B639" s="46">
        <v>9.92</v>
      </c>
      <c r="C639" s="46">
        <v>6.89</v>
      </c>
      <c r="D639" s="46">
        <v>7.58</v>
      </c>
      <c r="E639" s="46">
        <v>3</v>
      </c>
      <c r="F639" s="46">
        <v>6.17</v>
      </c>
      <c r="J639" s="70"/>
      <c r="K639" s="70"/>
      <c r="L639" s="70"/>
      <c r="M639" s="70"/>
      <c r="N639" s="70"/>
      <c r="O639" s="70"/>
      <c r="P639" s="70"/>
      <c r="Q639" s="70"/>
      <c r="R639" s="70"/>
      <c r="S639" s="70"/>
      <c r="T639" s="70"/>
      <c r="U639" s="70"/>
      <c r="V639" s="70"/>
      <c r="W639" s="70"/>
      <c r="X639" s="70"/>
      <c r="Y639" s="70"/>
      <c r="Z639" s="70"/>
      <c r="AA639" s="70"/>
    </row>
    <row r="640" spans="1:27" s="68" customFormat="1" hidden="1" outlineLevel="2" x14ac:dyDescent="0.25">
      <c r="A640" s="2" t="s">
        <v>366</v>
      </c>
      <c r="B640" s="46">
        <v>9.92</v>
      </c>
      <c r="C640" s="46">
        <v>6.89</v>
      </c>
      <c r="D640" s="46">
        <v>6.42</v>
      </c>
      <c r="E640" s="46">
        <v>3</v>
      </c>
      <c r="F640" s="46">
        <v>3</v>
      </c>
      <c r="J640" s="70"/>
      <c r="K640" s="70"/>
      <c r="L640" s="70"/>
      <c r="M640" s="70"/>
      <c r="N640" s="70"/>
      <c r="O640" s="70"/>
      <c r="P640" s="70"/>
      <c r="Q640" s="70"/>
      <c r="R640" s="70"/>
      <c r="S640" s="70"/>
      <c r="T640" s="70"/>
      <c r="U640" s="70"/>
      <c r="V640" s="70"/>
      <c r="W640" s="70"/>
      <c r="X640" s="70"/>
      <c r="Y640" s="70"/>
      <c r="Z640" s="70"/>
      <c r="AA640" s="70"/>
    </row>
    <row r="641" spans="1:27" s="68" customFormat="1" hidden="1" outlineLevel="2" x14ac:dyDescent="0.25">
      <c r="A641" s="26" t="s">
        <v>367</v>
      </c>
      <c r="B641" s="122">
        <v>1036329.9</v>
      </c>
      <c r="C641" s="122">
        <v>1189364.71</v>
      </c>
      <c r="D641" s="122">
        <v>783304.86</v>
      </c>
      <c r="E641" s="122">
        <v>560026.68000000005</v>
      </c>
      <c r="F641" s="122">
        <v>488486.46000000037</v>
      </c>
      <c r="J641" s="70"/>
      <c r="K641" s="70"/>
      <c r="L641" s="70"/>
      <c r="M641" s="70"/>
      <c r="N641" s="70"/>
      <c r="O641" s="70"/>
      <c r="P641" s="70"/>
      <c r="Q641" s="70"/>
      <c r="R641" s="70"/>
      <c r="S641" s="70"/>
      <c r="T641" s="70"/>
      <c r="U641" s="70"/>
      <c r="V641" s="70"/>
      <c r="W641" s="70"/>
      <c r="X641" s="70"/>
      <c r="Y641" s="70"/>
      <c r="Z641" s="70"/>
      <c r="AA641" s="70"/>
    </row>
    <row r="642" spans="1:27" s="68" customFormat="1" hidden="1" outlineLevel="2" x14ac:dyDescent="0.25">
      <c r="A642" s="2" t="s">
        <v>368</v>
      </c>
      <c r="B642" s="123">
        <v>863608.25</v>
      </c>
      <c r="C642" s="123">
        <v>991313.12</v>
      </c>
      <c r="D642" s="123">
        <v>652754.1</v>
      </c>
      <c r="E642" s="123">
        <v>466689</v>
      </c>
      <c r="F642" s="123">
        <v>488486.46000000037</v>
      </c>
      <c r="J642" s="70"/>
      <c r="K642" s="70"/>
      <c r="L642" s="70"/>
      <c r="M642" s="70"/>
      <c r="N642" s="70"/>
      <c r="O642" s="70"/>
      <c r="P642" s="70"/>
      <c r="Q642" s="70"/>
      <c r="R642" s="70"/>
      <c r="S642" s="70"/>
      <c r="T642" s="70"/>
      <c r="U642" s="70"/>
      <c r="V642" s="70"/>
      <c r="W642" s="70"/>
      <c r="X642" s="70"/>
      <c r="Y642" s="70"/>
      <c r="Z642" s="70"/>
      <c r="AA642" s="70"/>
    </row>
    <row r="643" spans="1:27" s="68" customFormat="1" hidden="1" outlineLevel="2" x14ac:dyDescent="0.25">
      <c r="A643" s="2" t="s">
        <v>369</v>
      </c>
      <c r="B643" s="46">
        <v>0</v>
      </c>
      <c r="C643" s="46">
        <v>0</v>
      </c>
      <c r="D643" s="46">
        <v>0</v>
      </c>
      <c r="E643" s="46">
        <v>0</v>
      </c>
      <c r="F643" s="46">
        <v>0</v>
      </c>
      <c r="J643" s="70"/>
      <c r="K643" s="70"/>
      <c r="L643" s="70"/>
      <c r="M643" s="70"/>
      <c r="N643" s="70"/>
      <c r="O643" s="70"/>
      <c r="P643" s="70"/>
      <c r="Q643" s="70"/>
      <c r="R643" s="70"/>
      <c r="S643" s="70"/>
      <c r="T643" s="70"/>
      <c r="U643" s="70"/>
      <c r="V643" s="70"/>
      <c r="W643" s="70"/>
      <c r="X643" s="70"/>
      <c r="Y643" s="70"/>
      <c r="Z643" s="70"/>
      <c r="AA643" s="70"/>
    </row>
    <row r="644" spans="1:27" s="68" customFormat="1" hidden="1" outlineLevel="2" x14ac:dyDescent="0.25">
      <c r="A644" s="2" t="s">
        <v>370</v>
      </c>
      <c r="B644" s="46">
        <v>0</v>
      </c>
      <c r="C644" s="46">
        <v>0</v>
      </c>
      <c r="D644" s="46">
        <v>0</v>
      </c>
      <c r="E644" s="46">
        <v>0</v>
      </c>
      <c r="F644" s="46">
        <v>0</v>
      </c>
      <c r="J644" s="70"/>
      <c r="K644" s="70"/>
      <c r="L644" s="70"/>
      <c r="M644" s="70"/>
      <c r="N644" s="70"/>
      <c r="O644" s="70"/>
      <c r="P644" s="70"/>
      <c r="Q644" s="70"/>
      <c r="R644" s="70"/>
      <c r="S644" s="70"/>
      <c r="T644" s="70"/>
      <c r="U644" s="70"/>
      <c r="V644" s="70"/>
      <c r="W644" s="70"/>
      <c r="X644" s="70"/>
      <c r="Y644" s="70"/>
      <c r="Z644" s="70"/>
      <c r="AA644" s="70"/>
    </row>
    <row r="645" spans="1:27" s="68" customFormat="1" hidden="1" outlineLevel="2" x14ac:dyDescent="0.25">
      <c r="A645" s="2" t="s">
        <v>353</v>
      </c>
      <c r="B645" s="123">
        <v>172721.65</v>
      </c>
      <c r="C645" s="123">
        <v>198051.59</v>
      </c>
      <c r="D645" s="123">
        <v>130550.76</v>
      </c>
      <c r="E645" s="123">
        <v>93337.68</v>
      </c>
      <c r="F645" s="123">
        <v>0</v>
      </c>
      <c r="J645" s="70"/>
      <c r="K645" s="70"/>
      <c r="L645" s="70"/>
      <c r="M645" s="70"/>
      <c r="N645" s="70"/>
      <c r="O645" s="70"/>
      <c r="P645" s="70"/>
      <c r="Q645" s="70"/>
      <c r="R645" s="70"/>
      <c r="S645" s="70"/>
      <c r="T645" s="70"/>
      <c r="U645" s="70"/>
      <c r="V645" s="70"/>
      <c r="W645" s="70"/>
      <c r="X645" s="70"/>
      <c r="Y645" s="70"/>
      <c r="Z645" s="70"/>
      <c r="AA645" s="70"/>
    </row>
    <row r="646" spans="1:27" s="68" customFormat="1" hidden="1" outlineLevel="2" x14ac:dyDescent="0.25">
      <c r="A646" s="26" t="s">
        <v>371</v>
      </c>
      <c r="B646" s="120">
        <v>0</v>
      </c>
      <c r="C646" s="120">
        <v>0</v>
      </c>
      <c r="D646" s="120">
        <v>0</v>
      </c>
      <c r="E646" s="120">
        <v>0</v>
      </c>
      <c r="F646" s="120">
        <v>0</v>
      </c>
      <c r="J646" s="70"/>
      <c r="K646" s="70"/>
      <c r="L646" s="70"/>
      <c r="M646" s="70"/>
      <c r="N646" s="70"/>
      <c r="O646" s="70"/>
      <c r="P646" s="70"/>
      <c r="Q646" s="70"/>
      <c r="R646" s="70"/>
      <c r="S646" s="70"/>
      <c r="T646" s="70"/>
      <c r="U646" s="70"/>
      <c r="V646" s="70"/>
      <c r="W646" s="70"/>
      <c r="X646" s="70"/>
      <c r="Y646" s="70"/>
      <c r="Z646" s="70"/>
      <c r="AA646" s="70"/>
    </row>
    <row r="647" spans="1:27" s="68" customFormat="1" hidden="1" outlineLevel="2" x14ac:dyDescent="0.25">
      <c r="A647" s="2" t="s">
        <v>355</v>
      </c>
      <c r="B647" s="46">
        <v>0</v>
      </c>
      <c r="C647" s="46">
        <v>0</v>
      </c>
      <c r="D647" s="46">
        <v>0</v>
      </c>
      <c r="E647" s="46">
        <v>0</v>
      </c>
      <c r="F647" s="46">
        <v>0</v>
      </c>
      <c r="J647" s="70"/>
      <c r="K647" s="70"/>
      <c r="L647" s="70"/>
      <c r="M647" s="70"/>
      <c r="N647" s="70"/>
      <c r="O647" s="70"/>
      <c r="P647" s="70"/>
      <c r="Q647" s="70"/>
      <c r="R647" s="70"/>
      <c r="S647" s="70"/>
      <c r="T647" s="70"/>
      <c r="U647" s="70"/>
      <c r="V647" s="70"/>
      <c r="W647" s="70"/>
      <c r="X647" s="70"/>
      <c r="Y647" s="70"/>
      <c r="Z647" s="70"/>
      <c r="AA647" s="70"/>
    </row>
    <row r="648" spans="1:27" s="68" customFormat="1" hidden="1" outlineLevel="2" x14ac:dyDescent="0.25">
      <c r="A648" s="2" t="s">
        <v>356</v>
      </c>
      <c r="B648" s="46">
        <v>0</v>
      </c>
      <c r="C648" s="46">
        <v>0</v>
      </c>
      <c r="D648" s="46">
        <v>0</v>
      </c>
      <c r="E648" s="46">
        <v>0</v>
      </c>
      <c r="F648" s="46">
        <v>0</v>
      </c>
      <c r="J648" s="70"/>
      <c r="K648" s="70"/>
      <c r="L648" s="70"/>
      <c r="M648" s="70"/>
      <c r="N648" s="70"/>
      <c r="O648" s="70"/>
      <c r="P648" s="70"/>
      <c r="Q648" s="70"/>
      <c r="R648" s="70"/>
      <c r="S648" s="70"/>
      <c r="T648" s="70"/>
      <c r="U648" s="70"/>
      <c r="V648" s="70"/>
      <c r="W648" s="70"/>
      <c r="X648" s="70"/>
      <c r="Y648" s="70"/>
      <c r="Z648" s="70"/>
      <c r="AA648" s="70"/>
    </row>
    <row r="649" spans="1:27" s="68" customFormat="1" hidden="1" outlineLevel="2" x14ac:dyDescent="0.25">
      <c r="A649" s="2" t="s">
        <v>372</v>
      </c>
      <c r="B649" s="46">
        <v>0</v>
      </c>
      <c r="C649" s="46">
        <v>0</v>
      </c>
      <c r="D649" s="46">
        <v>0</v>
      </c>
      <c r="E649" s="46">
        <v>0</v>
      </c>
      <c r="F649" s="46">
        <v>0</v>
      </c>
      <c r="J649" s="70"/>
      <c r="K649" s="70"/>
      <c r="L649" s="70"/>
      <c r="M649" s="70"/>
      <c r="N649" s="70"/>
      <c r="O649" s="70"/>
      <c r="P649" s="70"/>
      <c r="Q649" s="70"/>
      <c r="R649" s="70"/>
      <c r="S649" s="70"/>
      <c r="T649" s="70"/>
      <c r="U649" s="70"/>
      <c r="V649" s="70"/>
      <c r="W649" s="70"/>
      <c r="X649" s="70"/>
      <c r="Y649" s="70"/>
      <c r="Z649" s="70"/>
      <c r="AA649" s="70"/>
    </row>
    <row r="650" spans="1:27" s="68" customFormat="1" hidden="1" outlineLevel="2" x14ac:dyDescent="0.25">
      <c r="A650" s="2" t="s">
        <v>358</v>
      </c>
      <c r="B650" s="46">
        <v>0</v>
      </c>
      <c r="C650" s="46">
        <v>0</v>
      </c>
      <c r="D650" s="46">
        <v>0</v>
      </c>
      <c r="E650" s="46">
        <v>0</v>
      </c>
      <c r="F650" s="46">
        <v>0</v>
      </c>
      <c r="J650" s="70"/>
      <c r="K650" s="70"/>
      <c r="L650" s="70"/>
      <c r="M650" s="70"/>
      <c r="N650" s="70"/>
      <c r="O650" s="70"/>
      <c r="P650" s="70"/>
      <c r="Q650" s="70"/>
      <c r="R650" s="70"/>
      <c r="S650" s="70"/>
      <c r="T650" s="70"/>
      <c r="U650" s="70"/>
      <c r="V650" s="70"/>
      <c r="W650" s="70"/>
      <c r="X650" s="70"/>
      <c r="Y650" s="70"/>
      <c r="Z650" s="70"/>
      <c r="AA650" s="70"/>
    </row>
    <row r="651" spans="1:27" s="68" customFormat="1" hidden="1" outlineLevel="2" x14ac:dyDescent="0.25">
      <c r="A651" s="2" t="s">
        <v>353</v>
      </c>
      <c r="B651" s="46">
        <v>0</v>
      </c>
      <c r="C651" s="46">
        <v>0</v>
      </c>
      <c r="D651" s="46">
        <v>0</v>
      </c>
      <c r="E651" s="46">
        <v>0</v>
      </c>
      <c r="F651" s="46">
        <v>0</v>
      </c>
      <c r="J651" s="70"/>
      <c r="K651" s="70"/>
      <c r="L651" s="70"/>
      <c r="M651" s="70"/>
      <c r="N651" s="70"/>
      <c r="O651" s="70"/>
      <c r="P651" s="70"/>
      <c r="Q651" s="70"/>
      <c r="R651" s="70"/>
      <c r="S651" s="70"/>
      <c r="T651" s="70"/>
      <c r="U651" s="70"/>
      <c r="V651" s="70"/>
      <c r="W651" s="70"/>
      <c r="X651" s="70"/>
      <c r="Y651" s="70"/>
      <c r="Z651" s="70"/>
      <c r="AA651" s="70"/>
    </row>
    <row r="652" spans="1:27" s="68" customFormat="1" hidden="1" outlineLevel="2" x14ac:dyDescent="0.25">
      <c r="A652" s="26" t="s">
        <v>373</v>
      </c>
      <c r="B652" s="46">
        <v>0</v>
      </c>
      <c r="C652" s="46">
        <v>0</v>
      </c>
      <c r="D652" s="46">
        <v>0</v>
      </c>
      <c r="E652" s="46">
        <v>0</v>
      </c>
      <c r="F652" s="46">
        <v>0</v>
      </c>
      <c r="J652" s="70"/>
      <c r="K652" s="70"/>
      <c r="L652" s="70"/>
      <c r="M652" s="70"/>
      <c r="N652" s="70"/>
      <c r="O652" s="70"/>
      <c r="P652" s="70"/>
      <c r="Q652" s="70"/>
      <c r="R652" s="70"/>
      <c r="S652" s="70"/>
      <c r="T652" s="70"/>
      <c r="U652" s="70"/>
      <c r="V652" s="70"/>
      <c r="W652" s="70"/>
      <c r="X652" s="70"/>
      <c r="Y652" s="70"/>
      <c r="Z652" s="70"/>
      <c r="AA652" s="70"/>
    </row>
    <row r="653" spans="1:27" s="68" customFormat="1" hidden="1" outlineLevel="2" x14ac:dyDescent="0.25">
      <c r="A653" s="26" t="s">
        <v>374</v>
      </c>
      <c r="B653" s="46">
        <v>0</v>
      </c>
      <c r="C653" s="46">
        <v>0</v>
      </c>
      <c r="D653" s="46">
        <v>0</v>
      </c>
      <c r="E653" s="46">
        <v>0</v>
      </c>
      <c r="F653" s="46">
        <v>0</v>
      </c>
      <c r="J653" s="70"/>
      <c r="K653" s="70"/>
      <c r="L653" s="70"/>
      <c r="M653" s="70"/>
      <c r="N653" s="70"/>
      <c r="O653" s="70"/>
      <c r="P653" s="70"/>
      <c r="Q653" s="70"/>
      <c r="R653" s="70"/>
      <c r="S653" s="70"/>
      <c r="T653" s="70"/>
      <c r="U653" s="70"/>
      <c r="V653" s="70"/>
      <c r="W653" s="70"/>
      <c r="X653" s="70"/>
      <c r="Y653" s="70"/>
      <c r="Z653" s="70"/>
      <c r="AA653" s="70"/>
    </row>
    <row r="654" spans="1:27" s="68" customFormat="1" hidden="1" outlineLevel="2" x14ac:dyDescent="0.25">
      <c r="A654" s="26" t="s">
        <v>375</v>
      </c>
      <c r="B654" s="46">
        <v>0</v>
      </c>
      <c r="C654" s="46">
        <v>0</v>
      </c>
      <c r="D654" s="46">
        <v>0</v>
      </c>
      <c r="E654" s="46">
        <v>0</v>
      </c>
      <c r="F654" s="46">
        <v>0</v>
      </c>
      <c r="J654" s="70"/>
      <c r="K654" s="70"/>
      <c r="L654" s="70"/>
      <c r="M654" s="70"/>
      <c r="N654" s="70"/>
      <c r="O654" s="70"/>
      <c r="P654" s="70"/>
      <c r="Q654" s="70"/>
      <c r="R654" s="70"/>
      <c r="S654" s="70"/>
      <c r="T654" s="70"/>
      <c r="U654" s="70"/>
      <c r="V654" s="70"/>
      <c r="W654" s="70"/>
      <c r="X654" s="70"/>
      <c r="Y654" s="70"/>
      <c r="Z654" s="70"/>
      <c r="AA654" s="70"/>
    </row>
    <row r="655" spans="1:27" s="68" customFormat="1" hidden="1" outlineLevel="1" x14ac:dyDescent="0.25">
      <c r="A655" s="322" t="s">
        <v>376</v>
      </c>
      <c r="B655" s="322"/>
      <c r="C655" s="322"/>
      <c r="D655" s="322"/>
      <c r="J655" s="70"/>
      <c r="K655" s="70"/>
      <c r="L655" s="70"/>
      <c r="M655" s="70"/>
      <c r="N655" s="70"/>
      <c r="O655" s="70"/>
      <c r="P655" s="70"/>
      <c r="Q655" s="70"/>
      <c r="R655" s="70"/>
      <c r="S655" s="70"/>
      <c r="T655" s="70"/>
      <c r="U655" s="70"/>
      <c r="V655" s="70"/>
      <c r="W655" s="70"/>
      <c r="X655" s="70"/>
      <c r="Y655" s="70"/>
      <c r="Z655" s="70"/>
      <c r="AA655" s="70"/>
    </row>
    <row r="656" spans="1:27" s="68" customFormat="1" hidden="1" outlineLevel="1" x14ac:dyDescent="0.25">
      <c r="A656" s="322" t="s">
        <v>377</v>
      </c>
      <c r="B656" s="322"/>
      <c r="C656" s="322"/>
      <c r="D656" s="322"/>
      <c r="E656" s="322"/>
      <c r="F656" s="322"/>
      <c r="J656" s="70"/>
      <c r="K656" s="70"/>
      <c r="L656" s="70"/>
      <c r="M656" s="70"/>
      <c r="N656" s="70"/>
      <c r="O656" s="70"/>
      <c r="P656" s="70"/>
      <c r="Q656" s="70"/>
      <c r="R656" s="70"/>
      <c r="S656" s="70"/>
      <c r="T656" s="70"/>
      <c r="U656" s="70"/>
      <c r="V656" s="70"/>
      <c r="W656" s="70"/>
      <c r="X656" s="70"/>
      <c r="Y656" s="70"/>
      <c r="Z656" s="70"/>
      <c r="AA656" s="70"/>
    </row>
    <row r="657" spans="1:27" x14ac:dyDescent="0.25">
      <c r="A657" s="322"/>
      <c r="B657" s="322"/>
      <c r="C657" s="322"/>
      <c r="D657" s="322"/>
      <c r="E657" s="322"/>
      <c r="F657" s="322"/>
    </row>
    <row r="658" spans="1:27" ht="18.75" x14ac:dyDescent="0.25">
      <c r="A658" s="125" t="s">
        <v>115</v>
      </c>
    </row>
    <row r="660" spans="1:27" s="68" customFormat="1" collapsed="1" x14ac:dyDescent="0.25">
      <c r="A660" s="58" t="s">
        <v>378</v>
      </c>
      <c r="B660" s="56"/>
      <c r="C660" s="56"/>
      <c r="D660" s="56"/>
      <c r="E660" s="56"/>
      <c r="F660" s="56"/>
      <c r="J660" s="70"/>
      <c r="K660" s="70"/>
      <c r="L660" s="70"/>
      <c r="M660" s="70"/>
      <c r="N660" s="70"/>
      <c r="O660" s="70"/>
      <c r="P660" s="70"/>
      <c r="Q660" s="70"/>
      <c r="R660" s="70"/>
      <c r="S660" s="70"/>
      <c r="T660" s="70"/>
      <c r="U660" s="70"/>
      <c r="V660" s="70"/>
      <c r="W660" s="70"/>
      <c r="X660" s="70"/>
      <c r="Y660" s="70"/>
      <c r="Z660" s="70"/>
      <c r="AA660" s="70"/>
    </row>
    <row r="661" spans="1:27" s="68" customFormat="1" hidden="1" outlineLevel="1" x14ac:dyDescent="0.25">
      <c r="A661" s="38" t="s">
        <v>379</v>
      </c>
      <c r="B661" s="43">
        <v>3847</v>
      </c>
      <c r="C661" s="43">
        <v>4459</v>
      </c>
      <c r="D661" s="43">
        <v>4937</v>
      </c>
      <c r="E661" s="43">
        <v>5272</v>
      </c>
      <c r="F661" s="43">
        <v>4982</v>
      </c>
      <c r="J661" s="70"/>
      <c r="K661" s="70"/>
      <c r="L661" s="70"/>
      <c r="M661" s="70"/>
      <c r="N661" s="70"/>
      <c r="O661" s="70"/>
      <c r="P661" s="70"/>
      <c r="Q661" s="70"/>
      <c r="R661" s="70"/>
      <c r="S661" s="70"/>
      <c r="T661" s="70"/>
      <c r="U661" s="70"/>
      <c r="V661" s="70"/>
      <c r="W661" s="70"/>
      <c r="X661" s="70"/>
      <c r="Y661" s="70"/>
      <c r="Z661" s="70"/>
      <c r="AA661" s="70"/>
    </row>
    <row r="662" spans="1:27" s="68" customFormat="1" hidden="1" outlineLevel="1" x14ac:dyDescent="0.25">
      <c r="A662" s="41" t="s">
        <v>380</v>
      </c>
      <c r="B662" s="45">
        <v>13.5</v>
      </c>
      <c r="C662" s="45">
        <v>14.3</v>
      </c>
      <c r="D662" s="45">
        <v>14.3</v>
      </c>
      <c r="E662" s="45">
        <v>11.3</v>
      </c>
      <c r="F662" s="275">
        <v>12.8</v>
      </c>
      <c r="J662" s="70"/>
      <c r="K662" s="70"/>
      <c r="L662" s="70"/>
      <c r="M662" s="70"/>
      <c r="N662" s="70"/>
      <c r="O662" s="70"/>
      <c r="P662" s="70"/>
      <c r="Q662" s="70"/>
      <c r="R662" s="70"/>
      <c r="S662" s="70"/>
      <c r="T662" s="70"/>
      <c r="U662" s="70"/>
      <c r="V662" s="70"/>
      <c r="W662" s="70"/>
      <c r="X662" s="70"/>
      <c r="Y662" s="70"/>
      <c r="Z662" s="70"/>
      <c r="AA662" s="70"/>
    </row>
    <row r="663" spans="1:27" s="68" customFormat="1" hidden="1" outlineLevel="1" x14ac:dyDescent="0.25">
      <c r="A663" s="38" t="s">
        <v>381</v>
      </c>
      <c r="B663" s="44">
        <v>164.8</v>
      </c>
      <c r="C663" s="44">
        <v>164.9</v>
      </c>
      <c r="D663" s="44">
        <v>133</v>
      </c>
      <c r="E663" s="44">
        <v>120.7</v>
      </c>
      <c r="F663" s="274">
        <v>100.6</v>
      </c>
      <c r="J663" s="70"/>
      <c r="K663" s="70"/>
      <c r="L663" s="70"/>
      <c r="M663" s="70"/>
      <c r="N663" s="70"/>
      <c r="O663" s="70"/>
      <c r="P663" s="70"/>
      <c r="Q663" s="70"/>
      <c r="R663" s="70"/>
      <c r="S663" s="70"/>
      <c r="T663" s="70"/>
      <c r="U663" s="70"/>
      <c r="V663" s="70"/>
      <c r="W663" s="70"/>
      <c r="X663" s="70"/>
      <c r="Y663" s="70"/>
      <c r="Z663" s="70"/>
      <c r="AA663" s="70"/>
    </row>
    <row r="664" spans="1:27" s="68" customFormat="1" hidden="1" outlineLevel="1" x14ac:dyDescent="0.25">
      <c r="A664" s="41" t="s">
        <v>382</v>
      </c>
      <c r="B664" s="45">
        <v>28.8</v>
      </c>
      <c r="C664" s="45">
        <v>28.2</v>
      </c>
      <c r="D664" s="45">
        <v>29</v>
      </c>
      <c r="E664" s="45">
        <v>23.2</v>
      </c>
      <c r="F664" s="275">
        <v>24</v>
      </c>
      <c r="J664" s="70"/>
      <c r="K664" s="70"/>
      <c r="L664" s="70"/>
      <c r="M664" s="70"/>
      <c r="N664" s="70"/>
      <c r="O664" s="70"/>
      <c r="P664" s="70"/>
      <c r="Q664" s="70"/>
      <c r="R664" s="70"/>
      <c r="S664" s="70"/>
      <c r="T664" s="70"/>
      <c r="U664" s="70"/>
      <c r="V664" s="70"/>
      <c r="W664" s="70"/>
      <c r="X664" s="70"/>
      <c r="Y664" s="70"/>
      <c r="Z664" s="70"/>
      <c r="AA664" s="70"/>
    </row>
    <row r="665" spans="1:27" s="68" customFormat="1" hidden="1" outlineLevel="1" x14ac:dyDescent="0.25">
      <c r="A665" s="38" t="s">
        <v>383</v>
      </c>
      <c r="B665" s="44">
        <v>39.5</v>
      </c>
      <c r="C665" s="44">
        <v>39.299999999999997</v>
      </c>
      <c r="D665" s="44">
        <v>38</v>
      </c>
      <c r="E665" s="44">
        <v>42</v>
      </c>
      <c r="F665" s="43">
        <v>41</v>
      </c>
      <c r="J665" s="70"/>
      <c r="K665" s="70"/>
      <c r="L665" s="70"/>
      <c r="M665" s="70"/>
      <c r="N665" s="70"/>
      <c r="O665" s="70"/>
      <c r="P665" s="70"/>
      <c r="Q665" s="70"/>
      <c r="R665" s="70"/>
      <c r="S665" s="70"/>
      <c r="T665" s="70"/>
      <c r="U665" s="70"/>
      <c r="V665" s="70"/>
      <c r="W665" s="70"/>
      <c r="X665" s="70"/>
      <c r="Y665" s="70"/>
      <c r="Z665" s="70"/>
      <c r="AA665" s="70"/>
    </row>
    <row r="666" spans="1:27" s="68" customFormat="1" hidden="1" outlineLevel="1" x14ac:dyDescent="0.25">
      <c r="A666" s="41" t="s">
        <v>384</v>
      </c>
      <c r="B666" s="45">
        <v>20.2</v>
      </c>
      <c r="C666" s="45">
        <v>20.8</v>
      </c>
      <c r="D666" s="45">
        <v>21</v>
      </c>
      <c r="E666" s="45">
        <v>24.1</v>
      </c>
      <c r="F666" s="275">
        <v>24.7</v>
      </c>
      <c r="J666" s="70"/>
      <c r="K666" s="70"/>
      <c r="L666" s="70"/>
      <c r="M666" s="70"/>
      <c r="N666" s="70"/>
      <c r="O666" s="70"/>
      <c r="P666" s="70"/>
      <c r="Q666" s="70"/>
      <c r="R666" s="70"/>
      <c r="S666" s="70"/>
      <c r="T666" s="70"/>
      <c r="U666" s="70"/>
      <c r="V666" s="70"/>
      <c r="W666" s="70"/>
      <c r="X666" s="70"/>
      <c r="Y666" s="70"/>
      <c r="Z666" s="70"/>
      <c r="AA666" s="70"/>
    </row>
    <row r="667" spans="1:27" s="68" customFormat="1" hidden="1" outlineLevel="1" x14ac:dyDescent="0.25">
      <c r="A667" s="38" t="s">
        <v>385</v>
      </c>
      <c r="B667" s="44">
        <v>11.4</v>
      </c>
      <c r="C667" s="44">
        <v>11.7</v>
      </c>
      <c r="D667" s="44">
        <v>11</v>
      </c>
      <c r="E667" s="44">
        <v>10.7</v>
      </c>
      <c r="F667" s="274">
        <v>10.5</v>
      </c>
      <c r="J667" s="70"/>
      <c r="K667" s="70"/>
      <c r="L667" s="70"/>
      <c r="M667" s="70"/>
      <c r="N667" s="70"/>
      <c r="O667" s="70"/>
      <c r="P667" s="70"/>
      <c r="Q667" s="70"/>
      <c r="R667" s="70"/>
      <c r="S667" s="70"/>
      <c r="T667" s="70"/>
      <c r="U667" s="70"/>
      <c r="V667" s="70"/>
      <c r="W667" s="70"/>
      <c r="X667" s="70"/>
      <c r="Y667" s="70"/>
      <c r="Z667" s="70"/>
      <c r="AA667" s="70"/>
    </row>
    <row r="668" spans="1:27" s="68" customFormat="1" hidden="1" outlineLevel="1" x14ac:dyDescent="0.25">
      <c r="A668" s="41" t="s">
        <v>386</v>
      </c>
      <c r="B668" s="45">
        <v>25</v>
      </c>
      <c r="C668" s="45">
        <v>22.9</v>
      </c>
      <c r="D668" s="45">
        <v>22</v>
      </c>
      <c r="E668" s="45">
        <v>18.5</v>
      </c>
      <c r="F668" s="275">
        <v>19.899999999999999</v>
      </c>
      <c r="J668" s="70"/>
      <c r="K668" s="70"/>
      <c r="L668" s="70"/>
      <c r="M668" s="70"/>
      <c r="N668" s="70"/>
      <c r="O668" s="70"/>
      <c r="P668" s="70"/>
      <c r="Q668" s="70"/>
      <c r="R668" s="70"/>
      <c r="S668" s="70"/>
      <c r="T668" s="70"/>
      <c r="U668" s="70"/>
      <c r="V668" s="70"/>
      <c r="W668" s="70"/>
      <c r="X668" s="70"/>
      <c r="Y668" s="70"/>
      <c r="Z668" s="70"/>
      <c r="AA668" s="70"/>
    </row>
    <row r="669" spans="1:27" s="68" customFormat="1" hidden="1" outlineLevel="1" x14ac:dyDescent="0.25">
      <c r="A669" s="38" t="s">
        <v>387</v>
      </c>
      <c r="B669" s="44">
        <v>23.1</v>
      </c>
      <c r="C669" s="44">
        <v>21.5</v>
      </c>
      <c r="D669" s="44">
        <v>22.5</v>
      </c>
      <c r="E669" s="44">
        <v>28.8</v>
      </c>
      <c r="F669" s="274">
        <v>30.8</v>
      </c>
      <c r="J669" s="70"/>
      <c r="K669" s="70"/>
      <c r="L669" s="70"/>
      <c r="M669" s="70"/>
      <c r="N669" s="70"/>
      <c r="O669" s="70"/>
      <c r="P669" s="70"/>
      <c r="Q669" s="70"/>
      <c r="R669" s="70"/>
      <c r="S669" s="70"/>
      <c r="T669" s="70"/>
      <c r="U669" s="70"/>
      <c r="V669" s="70"/>
      <c r="W669" s="70"/>
      <c r="X669" s="70"/>
      <c r="Y669" s="70"/>
      <c r="Z669" s="70"/>
      <c r="AA669" s="70"/>
    </row>
    <row r="670" spans="1:27" s="68" customFormat="1" hidden="1" outlineLevel="1" x14ac:dyDescent="0.25">
      <c r="A670" s="41" t="s">
        <v>388</v>
      </c>
      <c r="B670" s="45">
        <v>10.6</v>
      </c>
      <c r="C670" s="45">
        <v>10.3</v>
      </c>
      <c r="D670" s="45">
        <v>10.1</v>
      </c>
      <c r="E670" s="45">
        <v>8.8000000000000007</v>
      </c>
      <c r="F670" s="275">
        <v>9.9</v>
      </c>
      <c r="J670" s="70"/>
      <c r="K670" s="70"/>
      <c r="L670" s="70"/>
      <c r="M670" s="70"/>
      <c r="N670" s="70"/>
      <c r="O670" s="70"/>
      <c r="P670" s="70"/>
      <c r="Q670" s="70"/>
      <c r="R670" s="70"/>
      <c r="S670" s="70"/>
      <c r="T670" s="70"/>
      <c r="U670" s="70"/>
      <c r="V670" s="70"/>
      <c r="W670" s="70"/>
      <c r="X670" s="70"/>
      <c r="Y670" s="70"/>
      <c r="Z670" s="70"/>
      <c r="AA670" s="70"/>
    </row>
    <row r="671" spans="1:27" s="68" customFormat="1" hidden="1" outlineLevel="1" x14ac:dyDescent="0.25">
      <c r="A671" s="38" t="s">
        <v>389</v>
      </c>
      <c r="B671" s="44">
        <v>39</v>
      </c>
      <c r="C671" s="44">
        <v>41.9</v>
      </c>
      <c r="D671" s="44">
        <v>44.2</v>
      </c>
      <c r="E671" s="44">
        <v>48.4</v>
      </c>
      <c r="F671" s="274">
        <v>46.8</v>
      </c>
      <c r="J671" s="70"/>
      <c r="K671" s="70"/>
      <c r="L671" s="70"/>
      <c r="M671" s="70"/>
      <c r="N671" s="70"/>
      <c r="O671" s="70"/>
      <c r="P671" s="70"/>
      <c r="Q671" s="70"/>
      <c r="R671" s="70"/>
      <c r="S671" s="70"/>
      <c r="T671" s="70"/>
      <c r="U671" s="70"/>
      <c r="V671" s="70"/>
      <c r="W671" s="70"/>
      <c r="X671" s="70"/>
      <c r="Y671" s="70"/>
      <c r="Z671" s="70"/>
      <c r="AA671" s="70"/>
    </row>
    <row r="672" spans="1:27" s="68" customFormat="1" ht="30" hidden="1" outlineLevel="1" x14ac:dyDescent="0.25">
      <c r="A672" s="41" t="s">
        <v>390</v>
      </c>
      <c r="B672" s="45">
        <v>20.3</v>
      </c>
      <c r="C672" s="45">
        <v>20.399999999999999</v>
      </c>
      <c r="D672" s="45">
        <v>22</v>
      </c>
      <c r="E672" s="45">
        <v>20</v>
      </c>
      <c r="F672" s="275">
        <v>17.3</v>
      </c>
      <c r="J672" s="70"/>
      <c r="K672" s="70"/>
      <c r="L672" s="70"/>
      <c r="M672" s="70"/>
      <c r="N672" s="70"/>
      <c r="O672" s="70"/>
      <c r="P672" s="70"/>
      <c r="Q672" s="70"/>
      <c r="R672" s="70"/>
      <c r="S672" s="70"/>
      <c r="T672" s="70"/>
      <c r="U672" s="70"/>
      <c r="V672" s="70"/>
      <c r="W672" s="70"/>
      <c r="X672" s="70"/>
      <c r="Y672" s="70"/>
      <c r="Z672" s="70"/>
      <c r="AA672" s="70"/>
    </row>
    <row r="673" spans="1:27" s="68" customFormat="1" hidden="1" outlineLevel="1" x14ac:dyDescent="0.25">
      <c r="A673" s="38" t="s">
        <v>391</v>
      </c>
      <c r="B673" s="44">
        <v>1.7</v>
      </c>
      <c r="C673" s="44">
        <v>1.1000000000000001</v>
      </c>
      <c r="D673" s="44">
        <v>0.9</v>
      </c>
      <c r="E673" s="44">
        <v>1</v>
      </c>
      <c r="F673" s="274">
        <v>0.3</v>
      </c>
      <c r="J673" s="70"/>
      <c r="K673" s="70"/>
      <c r="L673" s="70"/>
      <c r="M673" s="70"/>
      <c r="N673" s="70"/>
      <c r="O673" s="70"/>
      <c r="P673" s="70"/>
      <c r="Q673" s="70"/>
      <c r="R673" s="70"/>
      <c r="S673" s="70"/>
      <c r="T673" s="70"/>
      <c r="U673" s="70"/>
      <c r="V673" s="70"/>
      <c r="W673" s="70"/>
      <c r="X673" s="70"/>
      <c r="Y673" s="70"/>
      <c r="Z673" s="70"/>
      <c r="AA673" s="70"/>
    </row>
    <row r="674" spans="1:27" s="68" customFormat="1" hidden="1" outlineLevel="1" x14ac:dyDescent="0.25">
      <c r="A674" s="41" t="s">
        <v>392</v>
      </c>
      <c r="B674" s="45">
        <v>2.9</v>
      </c>
      <c r="C674" s="45">
        <v>1.2</v>
      </c>
      <c r="D674" s="45">
        <v>2.6</v>
      </c>
      <c r="E674" s="45">
        <v>1.1000000000000001</v>
      </c>
      <c r="F674" s="275">
        <v>1.4250814332247557</v>
      </c>
      <c r="J674" s="70"/>
      <c r="K674" s="70"/>
      <c r="L674" s="70"/>
      <c r="M674" s="70"/>
      <c r="N674" s="70"/>
      <c r="O674" s="70"/>
      <c r="P674" s="70"/>
      <c r="Q674" s="70"/>
      <c r="R674" s="70"/>
      <c r="S674" s="70"/>
      <c r="T674" s="70"/>
      <c r="U674" s="70"/>
      <c r="V674" s="70"/>
      <c r="W674" s="70"/>
      <c r="X674" s="70"/>
      <c r="Y674" s="70"/>
      <c r="Z674" s="70"/>
      <c r="AA674" s="70"/>
    </row>
    <row r="675" spans="1:27" s="68" customFormat="1" hidden="1" outlineLevel="1" x14ac:dyDescent="0.25">
      <c r="A675" s="38" t="s">
        <v>393</v>
      </c>
      <c r="B675" s="44">
        <v>190</v>
      </c>
      <c r="C675" s="44">
        <v>193</v>
      </c>
      <c r="D675" s="44">
        <v>181</v>
      </c>
      <c r="E675" s="44">
        <v>155</v>
      </c>
      <c r="F675" s="43">
        <v>150</v>
      </c>
      <c r="J675" s="70"/>
      <c r="K675" s="70"/>
      <c r="L675" s="70"/>
      <c r="M675" s="70"/>
      <c r="N675" s="70"/>
      <c r="O675" s="70"/>
      <c r="P675" s="70"/>
      <c r="Q675" s="70"/>
      <c r="R675" s="70"/>
      <c r="S675" s="70"/>
      <c r="T675" s="70"/>
      <c r="U675" s="70"/>
      <c r="V675" s="70"/>
      <c r="W675" s="70"/>
      <c r="X675" s="70"/>
      <c r="Y675" s="70"/>
      <c r="Z675" s="70"/>
      <c r="AA675" s="70"/>
    </row>
    <row r="676" spans="1:27" s="68" customFormat="1" x14ac:dyDescent="0.25">
      <c r="A676" s="39"/>
      <c r="J676" s="70"/>
      <c r="K676" s="70"/>
      <c r="L676" s="70"/>
      <c r="M676" s="70"/>
      <c r="N676" s="70"/>
      <c r="O676" s="70"/>
      <c r="P676" s="70"/>
      <c r="Q676" s="70"/>
      <c r="R676" s="70"/>
      <c r="S676" s="70"/>
      <c r="T676" s="70"/>
      <c r="U676" s="70"/>
      <c r="V676" s="70"/>
      <c r="W676" s="70"/>
      <c r="X676" s="70"/>
      <c r="Y676" s="70"/>
      <c r="Z676" s="70"/>
      <c r="AA676" s="70"/>
    </row>
    <row r="677" spans="1:27" s="68" customFormat="1" collapsed="1" x14ac:dyDescent="0.25">
      <c r="A677" s="58" t="s">
        <v>394</v>
      </c>
      <c r="B677" s="56"/>
      <c r="C677" s="56"/>
      <c r="D677" s="56"/>
      <c r="E677" s="56"/>
      <c r="F677" s="56"/>
      <c r="J677" s="70"/>
      <c r="K677" s="70"/>
      <c r="L677" s="70"/>
      <c r="M677" s="70"/>
      <c r="N677" s="70"/>
      <c r="O677" s="70"/>
      <c r="P677" s="70"/>
      <c r="Q677" s="70"/>
      <c r="R677" s="70"/>
      <c r="S677" s="70"/>
      <c r="T677" s="70"/>
      <c r="U677" s="70"/>
      <c r="V677" s="70"/>
      <c r="W677" s="70"/>
      <c r="X677" s="70"/>
      <c r="Y677" s="70"/>
      <c r="Z677" s="70"/>
      <c r="AA677" s="70"/>
    </row>
    <row r="678" spans="1:27" s="68" customFormat="1" hidden="1" outlineLevel="1" x14ac:dyDescent="0.25">
      <c r="A678" s="38" t="s">
        <v>395</v>
      </c>
      <c r="B678" s="43">
        <v>350139</v>
      </c>
      <c r="C678" s="43">
        <v>364930</v>
      </c>
      <c r="D678" s="43">
        <v>388637</v>
      </c>
      <c r="E678" s="44" t="s">
        <v>396</v>
      </c>
      <c r="F678" s="43">
        <v>380488</v>
      </c>
      <c r="J678" s="70"/>
      <c r="K678" s="70"/>
      <c r="L678" s="70"/>
      <c r="M678" s="70"/>
      <c r="N678" s="70"/>
      <c r="O678" s="70"/>
      <c r="P678" s="70"/>
      <c r="Q678" s="70"/>
      <c r="R678" s="70"/>
      <c r="S678" s="70"/>
      <c r="T678" s="70"/>
      <c r="U678" s="70"/>
      <c r="V678" s="70"/>
      <c r="W678" s="70"/>
      <c r="X678" s="70"/>
      <c r="Y678" s="70"/>
      <c r="Z678" s="70"/>
      <c r="AA678" s="70"/>
    </row>
    <row r="679" spans="1:27" s="68" customFormat="1" hidden="1" outlineLevel="1" x14ac:dyDescent="0.25">
      <c r="A679" s="41" t="s">
        <v>397</v>
      </c>
      <c r="B679" s="42">
        <v>68590</v>
      </c>
      <c r="C679" s="42">
        <v>78411</v>
      </c>
      <c r="D679" s="42">
        <v>61863</v>
      </c>
      <c r="E679" s="42">
        <v>52444</v>
      </c>
      <c r="F679" s="42">
        <v>51818</v>
      </c>
      <c r="J679" s="70"/>
      <c r="K679" s="70"/>
      <c r="L679" s="70"/>
      <c r="M679" s="70"/>
      <c r="N679" s="70"/>
      <c r="O679" s="70"/>
      <c r="P679" s="70"/>
      <c r="Q679" s="70"/>
      <c r="R679" s="70"/>
      <c r="S679" s="70"/>
      <c r="T679" s="70"/>
      <c r="U679" s="70"/>
      <c r="V679" s="70"/>
      <c r="W679" s="70"/>
      <c r="X679" s="70"/>
      <c r="Y679" s="70"/>
      <c r="Z679" s="70"/>
      <c r="AA679" s="70"/>
    </row>
    <row r="680" spans="1:27" s="68" customFormat="1" x14ac:dyDescent="0.25">
      <c r="A680" s="39"/>
      <c r="J680" s="70"/>
      <c r="K680" s="70"/>
      <c r="L680" s="70"/>
      <c r="M680" s="70"/>
      <c r="N680" s="70"/>
      <c r="O680" s="70"/>
      <c r="P680" s="70"/>
      <c r="Q680" s="70"/>
      <c r="R680" s="70"/>
      <c r="S680" s="70"/>
      <c r="T680" s="70"/>
      <c r="U680" s="70"/>
      <c r="V680" s="70"/>
      <c r="W680" s="70"/>
      <c r="X680" s="70"/>
      <c r="Y680" s="70"/>
      <c r="Z680" s="70"/>
      <c r="AA680" s="70"/>
    </row>
    <row r="681" spans="1:27" s="68" customFormat="1" collapsed="1" x14ac:dyDescent="0.25">
      <c r="A681" s="58" t="s">
        <v>398</v>
      </c>
      <c r="B681" s="56"/>
      <c r="C681" s="56"/>
      <c r="D681" s="56"/>
      <c r="E681" s="56"/>
      <c r="F681" s="56"/>
      <c r="J681" s="70"/>
      <c r="K681" s="70"/>
      <c r="L681" s="70"/>
      <c r="M681" s="70"/>
      <c r="N681" s="70"/>
      <c r="O681" s="70"/>
      <c r="P681" s="70"/>
      <c r="Q681" s="70"/>
      <c r="R681" s="70"/>
      <c r="S681" s="70"/>
      <c r="T681" s="70"/>
      <c r="U681" s="70"/>
      <c r="V681" s="70"/>
      <c r="W681" s="70"/>
      <c r="X681" s="70"/>
      <c r="Y681" s="70"/>
      <c r="Z681" s="70"/>
      <c r="AA681" s="70"/>
    </row>
    <row r="682" spans="1:27" s="68" customFormat="1" hidden="1" outlineLevel="1" x14ac:dyDescent="0.25">
      <c r="A682" s="38" t="s">
        <v>399</v>
      </c>
      <c r="B682" s="43">
        <v>899</v>
      </c>
      <c r="C682" s="44">
        <v>870</v>
      </c>
      <c r="D682" s="43">
        <v>1066</v>
      </c>
      <c r="E682" s="44">
        <v>955</v>
      </c>
      <c r="F682" s="44">
        <v>978</v>
      </c>
      <c r="J682" s="70"/>
      <c r="K682" s="70"/>
      <c r="L682" s="70"/>
      <c r="M682" s="70"/>
      <c r="N682" s="70"/>
      <c r="O682" s="70"/>
      <c r="P682" s="70"/>
      <c r="Q682" s="70"/>
      <c r="R682" s="70"/>
      <c r="S682" s="70"/>
      <c r="T682" s="70"/>
      <c r="U682" s="70"/>
      <c r="V682" s="70"/>
      <c r="W682" s="70"/>
      <c r="X682" s="70"/>
      <c r="Y682" s="70"/>
      <c r="Z682" s="70"/>
      <c r="AA682" s="70"/>
    </row>
    <row r="683" spans="1:27" s="68" customFormat="1" hidden="1" outlineLevel="1" x14ac:dyDescent="0.25">
      <c r="A683" s="41" t="s">
        <v>400</v>
      </c>
      <c r="B683" s="42">
        <v>32782</v>
      </c>
      <c r="C683" s="42">
        <v>35043</v>
      </c>
      <c r="D683" s="42">
        <v>29679</v>
      </c>
      <c r="E683" s="45" t="s">
        <v>401</v>
      </c>
      <c r="F683" s="42">
        <v>28090</v>
      </c>
      <c r="J683" s="70"/>
      <c r="K683" s="70"/>
      <c r="L683" s="70"/>
      <c r="M683" s="70"/>
      <c r="N683" s="70"/>
      <c r="O683" s="70"/>
      <c r="P683" s="70"/>
      <c r="Q683" s="70"/>
      <c r="R683" s="70"/>
      <c r="S683" s="70"/>
      <c r="T683" s="70"/>
      <c r="U683" s="70"/>
      <c r="V683" s="70"/>
      <c r="W683" s="70"/>
      <c r="X683" s="70"/>
      <c r="Y683" s="70"/>
      <c r="Z683" s="70"/>
      <c r="AA683" s="70"/>
    </row>
    <row r="684" spans="1:27" s="68" customFormat="1" hidden="1" outlineLevel="1" x14ac:dyDescent="0.25">
      <c r="A684" s="38" t="s">
        <v>402</v>
      </c>
      <c r="B684" s="43">
        <v>4774</v>
      </c>
      <c r="C684" s="43">
        <v>5721</v>
      </c>
      <c r="D684" s="43">
        <v>4962</v>
      </c>
      <c r="E684" s="43">
        <v>3174</v>
      </c>
      <c r="F684" s="43">
        <v>2245</v>
      </c>
      <c r="J684" s="70"/>
      <c r="K684" s="70"/>
      <c r="L684" s="70"/>
      <c r="M684" s="70"/>
      <c r="N684" s="70"/>
      <c r="O684" s="70"/>
      <c r="P684" s="70"/>
      <c r="Q684" s="70"/>
      <c r="R684" s="70"/>
      <c r="S684" s="70"/>
      <c r="T684" s="70"/>
      <c r="U684" s="70"/>
      <c r="V684" s="70"/>
      <c r="W684" s="70"/>
      <c r="X684" s="70"/>
      <c r="Y684" s="70"/>
      <c r="Z684" s="70"/>
      <c r="AA684" s="70"/>
    </row>
    <row r="685" spans="1:27" s="68" customFormat="1" hidden="1" outlineLevel="1" x14ac:dyDescent="0.25">
      <c r="A685" s="41" t="s">
        <v>403</v>
      </c>
      <c r="B685" s="42">
        <v>18846</v>
      </c>
      <c r="C685" s="42">
        <v>25033</v>
      </c>
      <c r="D685" s="42">
        <v>21417</v>
      </c>
      <c r="E685" s="42">
        <v>24155</v>
      </c>
      <c r="F685" s="42">
        <v>23777</v>
      </c>
      <c r="J685" s="70"/>
      <c r="K685" s="70"/>
      <c r="L685" s="70"/>
      <c r="M685" s="70"/>
      <c r="N685" s="70"/>
      <c r="O685" s="70"/>
      <c r="P685" s="70"/>
      <c r="Q685" s="70"/>
      <c r="R685" s="70"/>
      <c r="S685" s="70"/>
      <c r="T685" s="70"/>
      <c r="U685" s="70"/>
      <c r="V685" s="70"/>
      <c r="W685" s="70"/>
      <c r="X685" s="70"/>
      <c r="Y685" s="70"/>
      <c r="Z685" s="70"/>
      <c r="AA685" s="70"/>
    </row>
    <row r="686" spans="1:27" s="68" customFormat="1" hidden="1" outlineLevel="1" x14ac:dyDescent="0.25">
      <c r="A686" s="38" t="s">
        <v>404</v>
      </c>
      <c r="B686" s="43">
        <v>7210</v>
      </c>
      <c r="C686" s="43">
        <v>7367</v>
      </c>
      <c r="D686" s="43">
        <v>6307</v>
      </c>
      <c r="E686" s="44" t="s">
        <v>405</v>
      </c>
      <c r="F686" s="43">
        <v>4254</v>
      </c>
      <c r="J686" s="70"/>
      <c r="K686" s="70"/>
      <c r="L686" s="70"/>
      <c r="M686" s="70"/>
      <c r="N686" s="70"/>
      <c r="O686" s="70"/>
      <c r="P686" s="70"/>
      <c r="Q686" s="70"/>
      <c r="R686" s="70"/>
      <c r="S686" s="70"/>
      <c r="T686" s="70"/>
      <c r="U686" s="70"/>
      <c r="V686" s="70"/>
      <c r="W686" s="70"/>
      <c r="X686" s="70"/>
      <c r="Y686" s="70"/>
      <c r="Z686" s="70"/>
      <c r="AA686" s="70"/>
    </row>
    <row r="687" spans="1:27" s="68" customFormat="1" hidden="1" outlineLevel="1" x14ac:dyDescent="0.25">
      <c r="A687" s="41" t="s">
        <v>406</v>
      </c>
      <c r="B687" s="42">
        <v>646</v>
      </c>
      <c r="C687" s="45">
        <v>551</v>
      </c>
      <c r="D687" s="42">
        <v>1080</v>
      </c>
      <c r="E687" s="42">
        <v>1344</v>
      </c>
      <c r="F687" s="42">
        <v>1330</v>
      </c>
      <c r="J687" s="70"/>
      <c r="K687" s="70"/>
      <c r="L687" s="70"/>
      <c r="M687" s="70"/>
      <c r="N687" s="70"/>
      <c r="O687" s="70"/>
      <c r="P687" s="70"/>
      <c r="Q687" s="70"/>
      <c r="R687" s="70"/>
      <c r="S687" s="70"/>
      <c r="T687" s="70"/>
      <c r="U687" s="70"/>
      <c r="V687" s="70"/>
      <c r="W687" s="70"/>
      <c r="X687" s="70"/>
      <c r="Y687" s="70"/>
      <c r="Z687" s="70"/>
      <c r="AA687" s="70"/>
    </row>
    <row r="688" spans="1:27" s="68" customFormat="1" hidden="1" outlineLevel="1" x14ac:dyDescent="0.25">
      <c r="A688" s="38" t="s">
        <v>407</v>
      </c>
      <c r="B688" s="43">
        <v>0</v>
      </c>
      <c r="C688" s="44">
        <v>0</v>
      </c>
      <c r="D688" s="44">
        <v>0</v>
      </c>
      <c r="E688" s="44" t="s">
        <v>270</v>
      </c>
      <c r="F688" s="44">
        <v>0</v>
      </c>
      <c r="J688" s="70"/>
      <c r="K688" s="70"/>
      <c r="L688" s="70"/>
      <c r="M688" s="70"/>
      <c r="N688" s="70"/>
      <c r="O688" s="70"/>
      <c r="P688" s="70"/>
      <c r="Q688" s="70"/>
      <c r="R688" s="70"/>
      <c r="S688" s="70"/>
      <c r="T688" s="70"/>
      <c r="U688" s="70"/>
      <c r="V688" s="70"/>
      <c r="W688" s="70"/>
      <c r="X688" s="70"/>
      <c r="Y688" s="70"/>
      <c r="Z688" s="70"/>
      <c r="AA688" s="70"/>
    </row>
    <row r="689" spans="1:27" s="68" customFormat="1" hidden="1" outlineLevel="1" x14ac:dyDescent="0.25">
      <c r="A689" s="41" t="s">
        <v>408</v>
      </c>
      <c r="B689" s="42">
        <v>2351</v>
      </c>
      <c r="C689" s="45">
        <v>764</v>
      </c>
      <c r="D689" s="42">
        <v>2575</v>
      </c>
      <c r="E689" s="42">
        <v>2672</v>
      </c>
      <c r="F689" s="42">
        <v>545</v>
      </c>
      <c r="J689" s="70"/>
      <c r="K689" s="70"/>
      <c r="L689" s="70"/>
      <c r="M689" s="70"/>
      <c r="N689" s="70"/>
      <c r="O689" s="70"/>
      <c r="P689" s="70"/>
      <c r="Q689" s="70"/>
      <c r="R689" s="70"/>
      <c r="S689" s="70"/>
      <c r="T689" s="70"/>
      <c r="U689" s="70"/>
      <c r="V689" s="70"/>
      <c r="W689" s="70"/>
      <c r="X689" s="70"/>
      <c r="Y689" s="70"/>
      <c r="Z689" s="70"/>
      <c r="AA689" s="70"/>
    </row>
    <row r="690" spans="1:27" s="68" customFormat="1" hidden="1" outlineLevel="1" x14ac:dyDescent="0.25">
      <c r="A690" s="38" t="s">
        <v>409</v>
      </c>
      <c r="B690" s="43">
        <v>1206</v>
      </c>
      <c r="C690" s="43">
        <v>1371</v>
      </c>
      <c r="D690" s="44">
        <v>988</v>
      </c>
      <c r="E690" s="44" t="s">
        <v>410</v>
      </c>
      <c r="F690" s="44">
        <v>713</v>
      </c>
      <c r="J690" s="70"/>
      <c r="K690" s="70"/>
      <c r="L690" s="70"/>
      <c r="M690" s="70"/>
      <c r="N690" s="70"/>
      <c r="O690" s="70"/>
      <c r="P690" s="70"/>
      <c r="Q690" s="70"/>
      <c r="R690" s="70"/>
      <c r="S690" s="70"/>
      <c r="T690" s="70"/>
      <c r="U690" s="70"/>
      <c r="V690" s="70"/>
      <c r="W690" s="70"/>
      <c r="X690" s="70"/>
      <c r="Y690" s="70"/>
      <c r="Z690" s="70"/>
      <c r="AA690" s="70"/>
    </row>
    <row r="691" spans="1:27" s="68" customFormat="1" hidden="1" outlineLevel="1" x14ac:dyDescent="0.25">
      <c r="A691" s="41" t="s">
        <v>111</v>
      </c>
      <c r="B691" s="42">
        <v>2442</v>
      </c>
      <c r="C691" s="42">
        <v>2029</v>
      </c>
      <c r="D691" s="42">
        <v>1672</v>
      </c>
      <c r="E691" s="45" t="s">
        <v>411</v>
      </c>
      <c r="F691" s="45">
        <v>45</v>
      </c>
      <c r="J691" s="70"/>
      <c r="K691" s="70"/>
      <c r="L691" s="70"/>
      <c r="M691" s="70"/>
      <c r="N691" s="70"/>
      <c r="O691" s="70"/>
      <c r="P691" s="70"/>
      <c r="Q691" s="70"/>
      <c r="R691" s="70"/>
      <c r="S691" s="70"/>
      <c r="T691" s="70"/>
      <c r="U691" s="70"/>
      <c r="V691" s="70"/>
      <c r="W691" s="70"/>
      <c r="X691" s="70"/>
      <c r="Y691" s="70"/>
      <c r="Z691" s="70"/>
      <c r="AA691" s="70"/>
    </row>
    <row r="692" spans="1:27" s="68" customFormat="1" x14ac:dyDescent="0.25">
      <c r="A692" s="39"/>
      <c r="J692" s="70"/>
      <c r="K692" s="70"/>
      <c r="L692" s="70"/>
      <c r="M692" s="70"/>
      <c r="N692" s="70"/>
      <c r="O692" s="70"/>
      <c r="P692" s="70"/>
      <c r="Q692" s="70"/>
      <c r="R692" s="70"/>
      <c r="S692" s="70"/>
      <c r="T692" s="70"/>
      <c r="U692" s="70"/>
      <c r="V692" s="70"/>
      <c r="W692" s="70"/>
      <c r="X692" s="70"/>
      <c r="Y692" s="70"/>
      <c r="Z692" s="70"/>
      <c r="AA692" s="70"/>
    </row>
    <row r="693" spans="1:27" s="68" customFormat="1" collapsed="1" x14ac:dyDescent="0.25">
      <c r="A693" s="58" t="s">
        <v>412</v>
      </c>
      <c r="B693" s="56"/>
      <c r="C693" s="56"/>
      <c r="D693" s="56"/>
      <c r="E693" s="56"/>
      <c r="F693" s="56"/>
      <c r="J693" s="70"/>
      <c r="K693" s="70"/>
      <c r="L693" s="70"/>
      <c r="M693" s="70"/>
      <c r="N693" s="70"/>
      <c r="O693" s="70"/>
      <c r="P693" s="70"/>
      <c r="Q693" s="70"/>
      <c r="R693" s="70"/>
      <c r="S693" s="70"/>
      <c r="T693" s="70"/>
      <c r="U693" s="70"/>
      <c r="V693" s="70"/>
      <c r="W693" s="70"/>
      <c r="X693" s="70"/>
      <c r="Y693" s="70"/>
      <c r="Z693" s="70"/>
      <c r="AA693" s="70"/>
    </row>
    <row r="694" spans="1:27" s="68" customFormat="1" hidden="1" outlineLevel="1" x14ac:dyDescent="0.25">
      <c r="A694" s="38" t="s">
        <v>413</v>
      </c>
      <c r="B694" s="43">
        <v>37446</v>
      </c>
      <c r="C694" s="43">
        <v>31636</v>
      </c>
      <c r="D694" s="43">
        <v>35052</v>
      </c>
      <c r="E694" s="43">
        <v>33661</v>
      </c>
      <c r="F694" s="43">
        <v>57881</v>
      </c>
      <c r="G694" s="276"/>
      <c r="J694" s="70"/>
      <c r="K694" s="70"/>
      <c r="L694" s="70"/>
      <c r="M694" s="70"/>
      <c r="N694" s="70"/>
      <c r="O694" s="70"/>
      <c r="P694" s="70"/>
      <c r="Q694" s="70"/>
      <c r="R694" s="70"/>
      <c r="S694" s="70"/>
      <c r="T694" s="70"/>
      <c r="U694" s="70"/>
      <c r="V694" s="70"/>
      <c r="W694" s="70"/>
      <c r="X694" s="70"/>
      <c r="Y694" s="70"/>
      <c r="Z694" s="70"/>
      <c r="AA694" s="70"/>
    </row>
    <row r="695" spans="1:27" s="68" customFormat="1" hidden="1" outlineLevel="1" x14ac:dyDescent="0.25">
      <c r="A695" s="41" t="s">
        <v>414</v>
      </c>
      <c r="B695" s="45">
        <v>10.7</v>
      </c>
      <c r="C695" s="45">
        <v>8.6999999999999993</v>
      </c>
      <c r="D695" s="45">
        <v>9</v>
      </c>
      <c r="E695" s="45" t="s">
        <v>415</v>
      </c>
      <c r="F695" s="45">
        <v>15.2</v>
      </c>
      <c r="G695" s="276"/>
      <c r="J695" s="70"/>
      <c r="K695" s="70"/>
      <c r="L695" s="70"/>
      <c r="M695" s="70"/>
      <c r="N695" s="70"/>
      <c r="O695" s="70"/>
      <c r="P695" s="70"/>
      <c r="Q695" s="70"/>
      <c r="R695" s="70"/>
      <c r="S695" s="70"/>
      <c r="T695" s="70"/>
      <c r="U695" s="70"/>
      <c r="V695" s="70"/>
      <c r="W695" s="70"/>
      <c r="X695" s="70"/>
      <c r="Y695" s="70"/>
      <c r="Z695" s="70"/>
      <c r="AA695" s="70"/>
    </row>
    <row r="696" spans="1:27" s="68" customFormat="1" ht="30" hidden="1" outlineLevel="1" x14ac:dyDescent="0.25">
      <c r="A696" s="38" t="s">
        <v>416</v>
      </c>
      <c r="B696" s="268">
        <v>66.5</v>
      </c>
      <c r="C696" s="44">
        <v>48</v>
      </c>
      <c r="D696" s="44">
        <v>48</v>
      </c>
      <c r="E696" s="44">
        <v>49</v>
      </c>
      <c r="F696" s="268">
        <v>48.661800486618006</v>
      </c>
      <c r="G696" s="278"/>
      <c r="J696" s="70"/>
      <c r="K696" s="70"/>
      <c r="L696" s="70"/>
      <c r="M696" s="70"/>
      <c r="N696" s="70"/>
      <c r="O696" s="70"/>
      <c r="P696" s="70"/>
      <c r="Q696" s="70"/>
      <c r="R696" s="70"/>
      <c r="S696" s="70"/>
      <c r="T696" s="70"/>
      <c r="U696" s="70"/>
      <c r="V696" s="70"/>
      <c r="W696" s="70"/>
      <c r="X696" s="70"/>
      <c r="Y696" s="70"/>
      <c r="Z696" s="70"/>
      <c r="AA696" s="70"/>
    </row>
    <row r="697" spans="1:27" s="68" customFormat="1" ht="30" hidden="1" outlineLevel="1" x14ac:dyDescent="0.25">
      <c r="A697" s="41" t="s">
        <v>417</v>
      </c>
      <c r="B697" s="45">
        <v>1.4</v>
      </c>
      <c r="C697" s="45">
        <v>1.31</v>
      </c>
      <c r="D697" s="45">
        <v>1.3</v>
      </c>
      <c r="E697" s="45">
        <v>1.1000000000000001</v>
      </c>
      <c r="F697" s="266">
        <v>1.1209090909090909</v>
      </c>
      <c r="G697" s="278"/>
      <c r="J697" s="70"/>
      <c r="K697" s="70"/>
      <c r="L697" s="70"/>
      <c r="M697" s="70"/>
      <c r="N697" s="70"/>
      <c r="O697" s="70"/>
      <c r="P697" s="70"/>
      <c r="Q697" s="70"/>
      <c r="R697" s="70"/>
      <c r="S697" s="70"/>
      <c r="T697" s="70"/>
      <c r="U697" s="70"/>
      <c r="V697" s="70"/>
      <c r="W697" s="70"/>
      <c r="X697" s="70"/>
      <c r="Y697" s="70"/>
      <c r="Z697" s="70"/>
      <c r="AA697" s="70"/>
    </row>
    <row r="698" spans="1:27" s="68" customFormat="1" x14ac:dyDescent="0.25">
      <c r="A698" s="39"/>
      <c r="J698" s="70"/>
      <c r="K698" s="70"/>
      <c r="L698" s="70"/>
      <c r="M698" s="70"/>
      <c r="N698" s="70"/>
      <c r="O698" s="70"/>
      <c r="P698" s="70"/>
      <c r="Q698" s="70"/>
      <c r="R698" s="70"/>
      <c r="S698" s="70"/>
      <c r="T698" s="70"/>
      <c r="U698" s="70"/>
      <c r="V698" s="70"/>
      <c r="W698" s="70"/>
      <c r="X698" s="70"/>
      <c r="Y698" s="70"/>
      <c r="Z698" s="70"/>
      <c r="AA698" s="70"/>
    </row>
    <row r="699" spans="1:27" s="68" customFormat="1" collapsed="1" x14ac:dyDescent="0.25">
      <c r="A699" s="58" t="s">
        <v>418</v>
      </c>
      <c r="B699" s="56"/>
      <c r="C699" s="56"/>
      <c r="D699" s="56"/>
      <c r="E699" s="56"/>
      <c r="F699" s="56"/>
      <c r="J699" s="70"/>
      <c r="K699" s="70"/>
      <c r="L699" s="70"/>
      <c r="M699" s="70"/>
      <c r="N699" s="70"/>
      <c r="O699" s="70"/>
      <c r="P699" s="70"/>
      <c r="Q699" s="70"/>
      <c r="R699" s="70"/>
      <c r="S699" s="70"/>
      <c r="T699" s="70"/>
      <c r="U699" s="70"/>
      <c r="V699" s="70"/>
      <c r="W699" s="70"/>
      <c r="X699" s="70"/>
      <c r="Y699" s="70"/>
      <c r="Z699" s="70"/>
      <c r="AA699" s="70"/>
    </row>
    <row r="700" spans="1:27" s="68" customFormat="1" hidden="1" outlineLevel="1" x14ac:dyDescent="0.25">
      <c r="A700" s="38" t="s">
        <v>419</v>
      </c>
      <c r="B700" s="43">
        <v>14350</v>
      </c>
      <c r="C700" s="43">
        <v>14651</v>
      </c>
      <c r="D700" s="43">
        <v>16160</v>
      </c>
      <c r="E700" s="43">
        <v>17642</v>
      </c>
      <c r="F700" s="43">
        <v>17865.407675675677</v>
      </c>
      <c r="J700" s="70"/>
      <c r="K700" s="70"/>
      <c r="L700" s="70"/>
      <c r="M700" s="70"/>
      <c r="N700" s="70"/>
      <c r="O700" s="70"/>
      <c r="P700" s="70"/>
      <c r="Q700" s="70"/>
      <c r="R700" s="70"/>
      <c r="S700" s="70"/>
      <c r="T700" s="70"/>
      <c r="U700" s="70"/>
      <c r="V700" s="70"/>
      <c r="W700" s="70"/>
      <c r="X700" s="70"/>
      <c r="Y700" s="70"/>
      <c r="Z700" s="70"/>
      <c r="AA700" s="70"/>
    </row>
    <row r="701" spans="1:27" s="68" customFormat="1" hidden="1" outlineLevel="1" x14ac:dyDescent="0.25">
      <c r="A701" s="41" t="s">
        <v>420</v>
      </c>
      <c r="B701" s="42">
        <v>3236</v>
      </c>
      <c r="C701" s="42">
        <v>3214</v>
      </c>
      <c r="D701" s="42">
        <v>3742</v>
      </c>
      <c r="E701" s="42">
        <v>3791</v>
      </c>
      <c r="F701" s="42">
        <v>3844</v>
      </c>
      <c r="J701" s="70"/>
      <c r="K701" s="70"/>
      <c r="L701" s="70"/>
      <c r="M701" s="70"/>
      <c r="N701" s="70"/>
      <c r="O701" s="70"/>
      <c r="P701" s="70"/>
      <c r="Q701" s="70"/>
      <c r="R701" s="70"/>
      <c r="S701" s="70"/>
      <c r="T701" s="70"/>
      <c r="U701" s="70"/>
      <c r="V701" s="70"/>
      <c r="W701" s="70"/>
      <c r="X701" s="70"/>
      <c r="Y701" s="70"/>
      <c r="Z701" s="70"/>
      <c r="AA701" s="70"/>
    </row>
    <row r="702" spans="1:27" s="68" customFormat="1" hidden="1" outlineLevel="1" x14ac:dyDescent="0.25">
      <c r="A702" s="38" t="s">
        <v>421</v>
      </c>
      <c r="B702" s="43">
        <v>2843</v>
      </c>
      <c r="C702" s="43">
        <v>2690</v>
      </c>
      <c r="D702" s="43">
        <v>2767</v>
      </c>
      <c r="E702" s="43">
        <v>2884</v>
      </c>
      <c r="F702" s="43">
        <v>3307</v>
      </c>
      <c r="J702" s="70"/>
      <c r="K702" s="70"/>
      <c r="L702" s="70"/>
      <c r="M702" s="70"/>
      <c r="N702" s="70"/>
      <c r="O702" s="70"/>
      <c r="P702" s="70"/>
      <c r="Q702" s="70"/>
      <c r="R702" s="70"/>
      <c r="S702" s="70"/>
      <c r="T702" s="70"/>
      <c r="U702" s="70"/>
      <c r="V702" s="70"/>
      <c r="W702" s="70"/>
      <c r="X702" s="70"/>
      <c r="Y702" s="70"/>
      <c r="Z702" s="70"/>
      <c r="AA702" s="70"/>
    </row>
    <row r="703" spans="1:27" s="68" customFormat="1" x14ac:dyDescent="0.25">
      <c r="A703" s="39"/>
      <c r="J703" s="70"/>
      <c r="K703" s="70"/>
      <c r="L703" s="70"/>
      <c r="M703" s="70"/>
      <c r="N703" s="70"/>
      <c r="O703" s="70"/>
      <c r="P703" s="70"/>
      <c r="Q703" s="70"/>
      <c r="R703" s="70"/>
      <c r="S703" s="70"/>
      <c r="T703" s="70"/>
      <c r="U703" s="70"/>
      <c r="V703" s="70"/>
      <c r="W703" s="70"/>
      <c r="X703" s="70"/>
      <c r="Y703" s="70"/>
      <c r="Z703" s="70"/>
      <c r="AA703" s="70"/>
    </row>
    <row r="704" spans="1:27" s="68" customFormat="1" collapsed="1" x14ac:dyDescent="0.25">
      <c r="A704" s="58" t="s">
        <v>422</v>
      </c>
      <c r="B704" s="56"/>
      <c r="C704" s="56"/>
      <c r="D704" s="56"/>
      <c r="E704" s="56"/>
      <c r="F704" s="56"/>
      <c r="J704" s="70"/>
      <c r="K704" s="70"/>
      <c r="L704" s="70"/>
      <c r="M704" s="70"/>
      <c r="N704" s="70"/>
      <c r="O704" s="70"/>
      <c r="P704" s="70"/>
      <c r="Q704" s="70"/>
      <c r="R704" s="70"/>
      <c r="S704" s="70"/>
      <c r="T704" s="70"/>
      <c r="U704" s="70"/>
      <c r="V704" s="70"/>
      <c r="W704" s="70"/>
      <c r="X704" s="70"/>
      <c r="Y704" s="70"/>
      <c r="Z704" s="70"/>
      <c r="AA704" s="70"/>
    </row>
    <row r="705" spans="1:27" s="68" customFormat="1" hidden="1" outlineLevel="1" x14ac:dyDescent="0.25">
      <c r="A705" s="38" t="s">
        <v>423</v>
      </c>
      <c r="B705" s="43">
        <v>3633</v>
      </c>
      <c r="C705" s="43">
        <v>4217</v>
      </c>
      <c r="D705" s="43">
        <v>4586</v>
      </c>
      <c r="E705" s="43">
        <v>4517</v>
      </c>
      <c r="F705" s="43">
        <v>4270</v>
      </c>
      <c r="J705" s="70"/>
      <c r="K705" s="70"/>
      <c r="L705" s="70"/>
      <c r="M705" s="70"/>
      <c r="N705" s="70"/>
      <c r="O705" s="70"/>
      <c r="P705" s="70"/>
      <c r="Q705" s="70"/>
      <c r="R705" s="70"/>
      <c r="S705" s="70"/>
      <c r="T705" s="70"/>
      <c r="U705" s="70"/>
      <c r="V705" s="70"/>
      <c r="W705" s="70"/>
      <c r="X705" s="70"/>
      <c r="Y705" s="70"/>
      <c r="Z705" s="70"/>
      <c r="AA705" s="70"/>
    </row>
    <row r="706" spans="1:27" s="68" customFormat="1" hidden="1" outlineLevel="1" x14ac:dyDescent="0.25">
      <c r="A706" s="41" t="s">
        <v>424</v>
      </c>
      <c r="B706" s="45">
        <v>0</v>
      </c>
      <c r="C706" s="45">
        <v>0</v>
      </c>
      <c r="D706" s="45">
        <v>0</v>
      </c>
      <c r="E706" s="45">
        <v>0</v>
      </c>
      <c r="F706" s="45">
        <v>0</v>
      </c>
      <c r="J706" s="70"/>
      <c r="K706" s="70"/>
      <c r="L706" s="70"/>
      <c r="M706" s="70"/>
      <c r="N706" s="70"/>
      <c r="O706" s="70"/>
      <c r="P706" s="70"/>
      <c r="Q706" s="70"/>
      <c r="R706" s="70"/>
      <c r="S706" s="70"/>
      <c r="T706" s="70"/>
      <c r="U706" s="70"/>
      <c r="V706" s="70"/>
      <c r="W706" s="70"/>
      <c r="X706" s="70"/>
      <c r="Y706" s="70"/>
      <c r="Z706" s="70"/>
      <c r="AA706" s="70"/>
    </row>
    <row r="707" spans="1:27" s="68" customFormat="1" x14ac:dyDescent="0.25">
      <c r="A707" s="39"/>
      <c r="J707" s="70"/>
      <c r="K707" s="70"/>
      <c r="L707" s="70"/>
      <c r="M707" s="70"/>
      <c r="N707" s="70"/>
      <c r="O707" s="70"/>
      <c r="P707" s="70"/>
      <c r="Q707" s="70"/>
      <c r="R707" s="70"/>
      <c r="S707" s="70"/>
      <c r="T707" s="70"/>
      <c r="U707" s="70"/>
      <c r="V707" s="70"/>
      <c r="W707" s="70"/>
      <c r="X707" s="70"/>
      <c r="Y707" s="70"/>
      <c r="Z707" s="70"/>
      <c r="AA707" s="70"/>
    </row>
    <row r="708" spans="1:27" s="68" customFormat="1" collapsed="1" x14ac:dyDescent="0.25">
      <c r="A708" s="321" t="s">
        <v>425</v>
      </c>
      <c r="B708" s="321"/>
      <c r="C708" s="321"/>
      <c r="D708" s="321"/>
      <c r="E708" s="56"/>
      <c r="F708" s="56"/>
      <c r="J708" s="70"/>
      <c r="K708" s="70"/>
      <c r="L708" s="70"/>
      <c r="M708" s="70"/>
      <c r="N708" s="70"/>
      <c r="O708" s="70"/>
      <c r="P708" s="70"/>
      <c r="Q708" s="70"/>
      <c r="R708" s="70"/>
      <c r="S708" s="70"/>
      <c r="T708" s="70"/>
      <c r="U708" s="70"/>
      <c r="V708" s="70"/>
      <c r="W708" s="70"/>
      <c r="X708" s="70"/>
      <c r="Y708" s="70"/>
      <c r="Z708" s="70"/>
      <c r="AA708" s="70"/>
    </row>
    <row r="709" spans="1:27" s="68" customFormat="1" hidden="1" outlineLevel="1" x14ac:dyDescent="0.25">
      <c r="A709" s="38" t="s">
        <v>426</v>
      </c>
      <c r="B709" s="43">
        <v>0</v>
      </c>
      <c r="C709" s="44">
        <v>0</v>
      </c>
      <c r="D709" s="44">
        <v>0</v>
      </c>
      <c r="E709" s="44">
        <v>0</v>
      </c>
      <c r="F709" s="44">
        <v>0</v>
      </c>
      <c r="J709" s="70"/>
      <c r="K709" s="70"/>
      <c r="L709" s="70"/>
      <c r="M709" s="70"/>
      <c r="N709" s="70"/>
      <c r="O709" s="70"/>
      <c r="P709" s="70"/>
      <c r="Q709" s="70"/>
      <c r="R709" s="70"/>
      <c r="S709" s="70"/>
      <c r="T709" s="70"/>
      <c r="U709" s="70"/>
      <c r="V709" s="70"/>
      <c r="W709" s="70"/>
      <c r="X709" s="70"/>
      <c r="Y709" s="70"/>
      <c r="Z709" s="70"/>
      <c r="AA709" s="70"/>
    </row>
    <row r="710" spans="1:27" s="68" customFormat="1" hidden="1" outlineLevel="1" x14ac:dyDescent="0.25">
      <c r="A710" s="41" t="s">
        <v>427</v>
      </c>
      <c r="B710" s="126">
        <v>3.64</v>
      </c>
      <c r="C710" s="45">
        <v>4.2</v>
      </c>
      <c r="D710" s="45">
        <v>3.5</v>
      </c>
      <c r="E710" s="45">
        <v>2.64</v>
      </c>
      <c r="F710" s="279">
        <v>2.65</v>
      </c>
      <c r="J710" s="70"/>
      <c r="K710" s="70"/>
      <c r="L710" s="70"/>
      <c r="M710" s="70"/>
      <c r="N710" s="70"/>
      <c r="O710" s="70"/>
      <c r="P710" s="70"/>
      <c r="Q710" s="70"/>
      <c r="R710" s="70"/>
      <c r="S710" s="70"/>
      <c r="T710" s="70"/>
      <c r="U710" s="70"/>
      <c r="V710" s="70"/>
      <c r="W710" s="70"/>
      <c r="X710" s="70"/>
      <c r="Y710" s="70"/>
      <c r="Z710" s="70"/>
      <c r="AA710" s="70"/>
    </row>
    <row r="711" spans="1:27" s="68" customFormat="1" hidden="1" outlineLevel="1" x14ac:dyDescent="0.25">
      <c r="A711" s="38" t="s">
        <v>428</v>
      </c>
      <c r="B711" s="127">
        <v>69.38</v>
      </c>
      <c r="C711" s="44">
        <v>71.5</v>
      </c>
      <c r="D711" s="44">
        <v>73.3</v>
      </c>
      <c r="E711" s="44">
        <v>76.61</v>
      </c>
      <c r="F711" s="280">
        <v>74.69</v>
      </c>
      <c r="J711" s="70"/>
      <c r="K711" s="70"/>
      <c r="L711" s="70"/>
      <c r="M711" s="70"/>
      <c r="N711" s="70"/>
      <c r="O711" s="70"/>
      <c r="P711" s="70"/>
      <c r="Q711" s="70"/>
      <c r="R711" s="70"/>
      <c r="S711" s="70"/>
      <c r="T711" s="70"/>
      <c r="U711" s="70"/>
      <c r="V711" s="70"/>
      <c r="W711" s="70"/>
      <c r="X711" s="70"/>
      <c r="Y711" s="70"/>
      <c r="Z711" s="70"/>
      <c r="AA711" s="70"/>
    </row>
    <row r="712" spans="1:27" s="68" customFormat="1" hidden="1" outlineLevel="1" x14ac:dyDescent="0.25">
      <c r="A712" s="41" t="s">
        <v>429</v>
      </c>
      <c r="B712" s="126">
        <v>22.28</v>
      </c>
      <c r="C712" s="45">
        <v>20</v>
      </c>
      <c r="D712" s="45">
        <v>19.600000000000001</v>
      </c>
      <c r="E712" s="45">
        <v>17.489999999999998</v>
      </c>
      <c r="F712" s="279">
        <v>18.79</v>
      </c>
      <c r="J712" s="70"/>
      <c r="K712" s="70"/>
      <c r="L712" s="70"/>
      <c r="M712" s="70"/>
      <c r="N712" s="70"/>
      <c r="O712" s="70"/>
      <c r="P712" s="70"/>
      <c r="Q712" s="70"/>
      <c r="R712" s="70"/>
      <c r="S712" s="70"/>
      <c r="T712" s="70"/>
      <c r="U712" s="70"/>
      <c r="V712" s="70"/>
      <c r="W712" s="70"/>
      <c r="X712" s="70"/>
      <c r="Y712" s="70"/>
      <c r="Z712" s="70"/>
      <c r="AA712" s="70"/>
    </row>
    <row r="713" spans="1:27" s="68" customFormat="1" hidden="1" outlineLevel="1" x14ac:dyDescent="0.25">
      <c r="A713" s="38" t="s">
        <v>430</v>
      </c>
      <c r="B713" s="127">
        <v>4.21</v>
      </c>
      <c r="C713" s="44">
        <v>3.9</v>
      </c>
      <c r="D713" s="44">
        <v>3.6</v>
      </c>
      <c r="E713" s="44">
        <v>3.26</v>
      </c>
      <c r="F713" s="280">
        <v>3.43</v>
      </c>
      <c r="J713" s="70"/>
      <c r="K713" s="70"/>
      <c r="L713" s="70"/>
      <c r="M713" s="70"/>
      <c r="N713" s="70"/>
      <c r="O713" s="70"/>
      <c r="P713" s="70"/>
      <c r="Q713" s="70"/>
      <c r="R713" s="70"/>
      <c r="S713" s="70"/>
      <c r="T713" s="70"/>
      <c r="U713" s="70"/>
      <c r="V713" s="70"/>
      <c r="W713" s="70"/>
      <c r="X713" s="70"/>
      <c r="Y713" s="70"/>
      <c r="Z713" s="70"/>
      <c r="AA713" s="70"/>
    </row>
    <row r="714" spans="1:27" s="68" customFormat="1" hidden="1" outlineLevel="1" x14ac:dyDescent="0.25">
      <c r="A714" s="41" t="s">
        <v>431</v>
      </c>
      <c r="B714" s="45">
        <v>0.02</v>
      </c>
      <c r="C714" s="45">
        <v>0.01</v>
      </c>
      <c r="D714" s="45">
        <v>0.02</v>
      </c>
      <c r="E714" s="45">
        <v>0.02</v>
      </c>
      <c r="F714" s="45">
        <v>2E-3</v>
      </c>
      <c r="J714" s="70"/>
      <c r="K714" s="70"/>
      <c r="L714" s="70"/>
      <c r="M714" s="70"/>
      <c r="N714" s="70"/>
      <c r="O714" s="70"/>
      <c r="P714" s="70"/>
      <c r="Q714" s="70"/>
      <c r="R714" s="70"/>
      <c r="S714" s="70"/>
      <c r="T714" s="70"/>
      <c r="U714" s="70"/>
      <c r="V714" s="70"/>
      <c r="W714" s="70"/>
      <c r="X714" s="70"/>
      <c r="Y714" s="70"/>
      <c r="Z714" s="70"/>
      <c r="AA714" s="70"/>
    </row>
    <row r="715" spans="1:27" s="68" customFormat="1" x14ac:dyDescent="0.25">
      <c r="A715" s="39"/>
      <c r="J715" s="70"/>
      <c r="K715" s="70"/>
      <c r="L715" s="70"/>
      <c r="M715" s="70"/>
      <c r="N715" s="70"/>
      <c r="O715" s="70"/>
      <c r="P715" s="70"/>
      <c r="Q715" s="70"/>
      <c r="R715" s="70"/>
      <c r="S715" s="70"/>
      <c r="T715" s="70"/>
      <c r="U715" s="70"/>
      <c r="V715" s="70"/>
      <c r="W715" s="70"/>
      <c r="X715" s="70"/>
      <c r="Y715" s="70"/>
      <c r="Z715" s="70"/>
      <c r="AA715" s="70"/>
    </row>
    <row r="716" spans="1:27" s="68" customFormat="1" collapsed="1" x14ac:dyDescent="0.25">
      <c r="A716" s="128" t="s">
        <v>432</v>
      </c>
      <c r="B716" s="56"/>
      <c r="C716" s="56"/>
      <c r="D716" s="56"/>
      <c r="E716" s="56"/>
      <c r="F716" s="56"/>
      <c r="J716" s="70"/>
      <c r="K716" s="70"/>
      <c r="L716" s="70"/>
      <c r="M716" s="70"/>
      <c r="N716" s="70"/>
      <c r="O716" s="70"/>
      <c r="P716" s="70"/>
      <c r="Q716" s="70"/>
      <c r="R716" s="70"/>
      <c r="S716" s="70"/>
      <c r="T716" s="70"/>
      <c r="U716" s="70"/>
      <c r="V716" s="70"/>
      <c r="W716" s="70"/>
      <c r="X716" s="70"/>
      <c r="Y716" s="70"/>
      <c r="Z716" s="70"/>
      <c r="AA716" s="70"/>
    </row>
    <row r="717" spans="1:27" s="68" customFormat="1" hidden="1" outlineLevel="1" x14ac:dyDescent="0.25">
      <c r="A717" s="38" t="s">
        <v>433</v>
      </c>
      <c r="B717" s="44">
        <v>19.8</v>
      </c>
      <c r="C717" s="44">
        <v>13.6</v>
      </c>
      <c r="D717" s="44">
        <v>12.3</v>
      </c>
      <c r="E717" s="44">
        <v>4.5999999999999996</v>
      </c>
      <c r="F717" s="265">
        <v>4.0951293759512977</v>
      </c>
      <c r="J717" s="70"/>
      <c r="K717" s="70"/>
      <c r="L717" s="70"/>
      <c r="M717" s="70"/>
      <c r="N717" s="70"/>
      <c r="O717" s="70"/>
      <c r="P717" s="70"/>
      <c r="Q717" s="70"/>
      <c r="R717" s="70"/>
      <c r="S717" s="70"/>
      <c r="T717" s="70"/>
      <c r="U717" s="70"/>
      <c r="V717" s="70"/>
      <c r="W717" s="70"/>
      <c r="X717" s="70"/>
      <c r="Y717" s="70"/>
      <c r="Z717" s="70"/>
      <c r="AA717" s="70"/>
    </row>
    <row r="718" spans="1:27" s="68" customFormat="1" hidden="1" outlineLevel="1" x14ac:dyDescent="0.25">
      <c r="A718" s="41" t="s">
        <v>434</v>
      </c>
      <c r="B718" s="45">
        <v>48.7</v>
      </c>
      <c r="C718" s="45">
        <v>35</v>
      </c>
      <c r="D718" s="45">
        <v>22.8</v>
      </c>
      <c r="E718" s="45">
        <v>5.4</v>
      </c>
      <c r="F718" s="266">
        <v>3.1325966850828717</v>
      </c>
      <c r="J718" s="70"/>
      <c r="K718" s="70"/>
      <c r="L718" s="70"/>
      <c r="M718" s="70"/>
      <c r="N718" s="70"/>
      <c r="O718" s="70"/>
      <c r="P718" s="70"/>
      <c r="Q718" s="70"/>
      <c r="R718" s="70"/>
      <c r="S718" s="70"/>
      <c r="T718" s="70"/>
      <c r="U718" s="70"/>
      <c r="V718" s="70"/>
      <c r="W718" s="70"/>
      <c r="X718" s="70"/>
      <c r="Y718" s="70"/>
      <c r="Z718" s="70"/>
      <c r="AA718" s="70"/>
    </row>
    <row r="719" spans="1:27" s="68" customFormat="1" hidden="1" outlineLevel="1" x14ac:dyDescent="0.25">
      <c r="A719" s="38" t="s">
        <v>435</v>
      </c>
      <c r="B719" s="44">
        <v>55.6</v>
      </c>
      <c r="C719" s="44">
        <v>60.6</v>
      </c>
      <c r="D719" s="44">
        <v>50.3</v>
      </c>
      <c r="E719" s="44">
        <v>86.2</v>
      </c>
      <c r="F719" s="265">
        <v>28.249737704917674</v>
      </c>
      <c r="J719" s="70"/>
      <c r="K719" s="70"/>
      <c r="L719" s="70"/>
      <c r="M719" s="70"/>
      <c r="N719" s="70"/>
      <c r="O719" s="70"/>
      <c r="P719" s="70"/>
      <c r="Q719" s="70"/>
      <c r="R719" s="70"/>
      <c r="S719" s="70"/>
      <c r="T719" s="70"/>
      <c r="U719" s="70"/>
      <c r="V719" s="70"/>
      <c r="W719" s="70"/>
      <c r="X719" s="70"/>
      <c r="Y719" s="70"/>
      <c r="Z719" s="70"/>
      <c r="AA719" s="70"/>
    </row>
    <row r="720" spans="1:27" s="68" customFormat="1" hidden="1" outlineLevel="1" x14ac:dyDescent="0.25">
      <c r="A720" s="41" t="s">
        <v>436</v>
      </c>
      <c r="B720" s="45">
        <v>25.7</v>
      </c>
      <c r="C720" s="45">
        <v>21.9</v>
      </c>
      <c r="D720" s="45">
        <v>17.7</v>
      </c>
      <c r="E720" s="45">
        <v>7.9</v>
      </c>
      <c r="F720" s="266">
        <v>8.4988408037094345</v>
      </c>
      <c r="J720" s="70"/>
      <c r="K720" s="70"/>
      <c r="L720" s="70"/>
      <c r="M720" s="70"/>
      <c r="N720" s="70"/>
      <c r="O720" s="70"/>
      <c r="P720" s="70"/>
      <c r="Q720" s="70"/>
      <c r="R720" s="70"/>
      <c r="S720" s="70"/>
      <c r="T720" s="70"/>
      <c r="U720" s="70"/>
      <c r="V720" s="70"/>
      <c r="W720" s="70"/>
      <c r="X720" s="70"/>
      <c r="Y720" s="70"/>
      <c r="Z720" s="70"/>
      <c r="AA720" s="70"/>
    </row>
    <row r="721" spans="1:27" s="68" customFormat="1" hidden="1" outlineLevel="1" x14ac:dyDescent="0.25">
      <c r="A721" s="38" t="s">
        <v>437</v>
      </c>
      <c r="B721" s="44">
        <v>51.4</v>
      </c>
      <c r="C721" s="44">
        <v>40.799999999999997</v>
      </c>
      <c r="D721" s="44">
        <v>32.700000000000003</v>
      </c>
      <c r="E721" s="44">
        <v>25.6</v>
      </c>
      <c r="F721" s="265">
        <v>30.956962524654561</v>
      </c>
      <c r="J721" s="70"/>
      <c r="K721" s="70"/>
      <c r="L721" s="70"/>
      <c r="M721" s="70"/>
      <c r="N721" s="70"/>
      <c r="O721" s="70"/>
      <c r="P721" s="70"/>
      <c r="Q721" s="70"/>
      <c r="R721" s="70"/>
      <c r="S721" s="70"/>
      <c r="T721" s="70"/>
      <c r="U721" s="70"/>
      <c r="V721" s="70"/>
      <c r="W721" s="70"/>
      <c r="X721" s="70"/>
      <c r="Y721" s="70"/>
      <c r="Z721" s="70"/>
      <c r="AA721" s="70"/>
    </row>
    <row r="722" spans="1:27" s="68" customFormat="1" hidden="1" outlineLevel="1" x14ac:dyDescent="0.25">
      <c r="A722" s="41" t="s">
        <v>438</v>
      </c>
      <c r="B722" s="45">
        <v>40.200000000000003</v>
      </c>
      <c r="C722" s="45">
        <v>34.4</v>
      </c>
      <c r="D722" s="45">
        <v>27.1</v>
      </c>
      <c r="E722" s="45">
        <v>50.6</v>
      </c>
      <c r="F722" s="266">
        <v>22.1</v>
      </c>
      <c r="J722" s="70"/>
      <c r="K722" s="70"/>
      <c r="L722" s="70"/>
      <c r="M722" s="70"/>
      <c r="N722" s="70"/>
      <c r="O722" s="70"/>
      <c r="P722" s="70"/>
      <c r="Q722" s="70"/>
      <c r="R722" s="70"/>
      <c r="S722" s="70"/>
      <c r="T722" s="70"/>
      <c r="U722" s="70"/>
      <c r="V722" s="70"/>
      <c r="W722" s="70"/>
      <c r="X722" s="70"/>
      <c r="Y722" s="70"/>
      <c r="Z722" s="70"/>
      <c r="AA722" s="70"/>
    </row>
    <row r="723" spans="1:27" s="68" customFormat="1" x14ac:dyDescent="0.25">
      <c r="A723" s="39"/>
      <c r="J723" s="70"/>
      <c r="K723" s="70"/>
      <c r="L723" s="70"/>
      <c r="M723" s="70"/>
      <c r="N723" s="70"/>
      <c r="O723" s="70"/>
      <c r="P723" s="70"/>
      <c r="Q723" s="70"/>
      <c r="R723" s="70"/>
      <c r="S723" s="70"/>
      <c r="T723" s="70"/>
      <c r="U723" s="70"/>
      <c r="V723" s="70"/>
      <c r="W723" s="70"/>
      <c r="X723" s="70"/>
      <c r="Y723" s="70"/>
      <c r="Z723" s="70"/>
      <c r="AA723" s="70"/>
    </row>
    <row r="724" spans="1:27" s="68" customFormat="1" collapsed="1" x14ac:dyDescent="0.25">
      <c r="A724" s="128" t="s">
        <v>439</v>
      </c>
      <c r="B724" s="56"/>
      <c r="C724" s="56"/>
      <c r="D724" s="56"/>
      <c r="E724" s="56"/>
      <c r="F724" s="56"/>
      <c r="J724" s="70"/>
      <c r="K724" s="70"/>
      <c r="L724" s="70"/>
      <c r="M724" s="70"/>
      <c r="N724" s="70"/>
      <c r="O724" s="70"/>
      <c r="P724" s="70"/>
      <c r="Q724" s="70"/>
      <c r="R724" s="70"/>
      <c r="S724" s="70"/>
      <c r="T724" s="70"/>
      <c r="U724" s="70"/>
      <c r="V724" s="70"/>
      <c r="W724" s="70"/>
      <c r="X724" s="70"/>
      <c r="Y724" s="70"/>
      <c r="Z724" s="70"/>
      <c r="AA724" s="70"/>
    </row>
    <row r="725" spans="1:27" s="68" customFormat="1" hidden="1" outlineLevel="1" x14ac:dyDescent="0.25">
      <c r="A725" s="38" t="s">
        <v>440</v>
      </c>
      <c r="B725" s="43">
        <v>7204</v>
      </c>
      <c r="C725" s="43">
        <v>7418</v>
      </c>
      <c r="D725" s="43">
        <v>7007</v>
      </c>
      <c r="E725" s="43">
        <v>5928</v>
      </c>
      <c r="F725" s="43">
        <v>7580</v>
      </c>
      <c r="J725" s="70"/>
      <c r="K725" s="70"/>
      <c r="L725" s="70"/>
      <c r="M725" s="70"/>
      <c r="N725" s="70"/>
      <c r="O725" s="70"/>
      <c r="P725" s="70"/>
      <c r="Q725" s="70"/>
      <c r="R725" s="70"/>
      <c r="S725" s="70"/>
      <c r="T725" s="70"/>
      <c r="U725" s="70"/>
      <c r="V725" s="70"/>
      <c r="W725" s="70"/>
      <c r="X725" s="70"/>
      <c r="Y725" s="70"/>
      <c r="Z725" s="70"/>
      <c r="AA725" s="70"/>
    </row>
    <row r="727" spans="1:27" ht="18.75" x14ac:dyDescent="0.25">
      <c r="A727" s="157" t="s">
        <v>179</v>
      </c>
    </row>
    <row r="729" spans="1:27" s="68" customFormat="1" collapsed="1" x14ac:dyDescent="0.25">
      <c r="A729" s="165" t="s">
        <v>378</v>
      </c>
      <c r="B729" s="161"/>
      <c r="C729" s="161"/>
      <c r="D729" s="161"/>
      <c r="E729" s="161"/>
      <c r="F729" s="161"/>
      <c r="J729" s="70"/>
      <c r="K729" s="70"/>
      <c r="L729" s="70"/>
      <c r="M729" s="70"/>
      <c r="N729" s="70"/>
      <c r="O729" s="70"/>
      <c r="P729" s="70"/>
      <c r="Q729" s="70"/>
      <c r="R729" s="70"/>
      <c r="S729" s="70"/>
      <c r="T729" s="70"/>
      <c r="U729" s="70"/>
      <c r="V729" s="70"/>
      <c r="W729" s="70"/>
      <c r="X729" s="70"/>
      <c r="Y729" s="70"/>
      <c r="Z729" s="70"/>
      <c r="AA729" s="70"/>
    </row>
    <row r="730" spans="1:27" s="68" customFormat="1" hidden="1" outlineLevel="1" x14ac:dyDescent="0.25">
      <c r="A730" s="2" t="s">
        <v>441</v>
      </c>
      <c r="B730" s="8">
        <v>182</v>
      </c>
      <c r="C730" s="8">
        <v>220</v>
      </c>
      <c r="D730" s="8">
        <v>219</v>
      </c>
      <c r="E730" s="8">
        <v>220</v>
      </c>
      <c r="F730" s="24">
        <v>215</v>
      </c>
      <c r="J730" s="70"/>
      <c r="K730" s="70"/>
      <c r="L730" s="70"/>
      <c r="M730" s="70"/>
      <c r="N730" s="70"/>
      <c r="O730" s="70"/>
      <c r="P730" s="70"/>
      <c r="Q730" s="70"/>
      <c r="R730" s="70"/>
      <c r="S730" s="70"/>
      <c r="T730" s="70"/>
      <c r="U730" s="70"/>
      <c r="V730" s="70"/>
      <c r="W730" s="70"/>
      <c r="X730" s="70"/>
      <c r="Y730" s="70"/>
      <c r="Z730" s="70"/>
      <c r="AA730" s="70"/>
    </row>
    <row r="731" spans="1:27" s="68" customFormat="1" hidden="1" outlineLevel="1" x14ac:dyDescent="0.25">
      <c r="A731" s="162" t="s">
        <v>380</v>
      </c>
      <c r="B731" s="163">
        <v>10.8</v>
      </c>
      <c r="C731" s="211">
        <v>12.3</v>
      </c>
      <c r="D731" s="211">
        <v>4.3</v>
      </c>
      <c r="E731" s="211">
        <v>11.4</v>
      </c>
      <c r="F731" s="267">
        <v>5.6074766355140184</v>
      </c>
      <c r="J731" s="70"/>
      <c r="K731" s="70"/>
      <c r="L731" s="70"/>
      <c r="M731" s="70"/>
      <c r="N731" s="70"/>
      <c r="O731" s="70"/>
      <c r="P731" s="70"/>
      <c r="Q731" s="70"/>
      <c r="R731" s="70"/>
      <c r="S731" s="70"/>
      <c r="T731" s="70"/>
      <c r="U731" s="70"/>
      <c r="V731" s="70"/>
      <c r="W731" s="70"/>
      <c r="X731" s="70"/>
      <c r="Y731" s="70"/>
      <c r="Z731" s="70"/>
      <c r="AA731" s="70"/>
    </row>
    <row r="732" spans="1:27" s="68" customFormat="1" hidden="1" outlineLevel="1" x14ac:dyDescent="0.25">
      <c r="A732" s="2" t="s">
        <v>381</v>
      </c>
      <c r="B732" s="8">
        <v>103.7</v>
      </c>
      <c r="C732" s="8">
        <v>164.4</v>
      </c>
      <c r="D732" s="8">
        <v>93.9</v>
      </c>
      <c r="E732" s="8">
        <v>97.4</v>
      </c>
      <c r="F732" s="28">
        <v>107.7</v>
      </c>
      <c r="J732" s="70"/>
      <c r="K732" s="70"/>
      <c r="L732" s="70"/>
      <c r="M732" s="70"/>
      <c r="N732" s="70"/>
      <c r="O732" s="70"/>
      <c r="P732" s="70"/>
      <c r="Q732" s="70"/>
      <c r="R732" s="70"/>
      <c r="S732" s="70"/>
      <c r="T732" s="70"/>
      <c r="U732" s="70"/>
      <c r="V732" s="70"/>
      <c r="W732" s="70"/>
      <c r="X732" s="70"/>
      <c r="Y732" s="70"/>
      <c r="Z732" s="70"/>
      <c r="AA732" s="70"/>
    </row>
    <row r="733" spans="1:27" s="68" customFormat="1" hidden="1" outlineLevel="1" x14ac:dyDescent="0.25">
      <c r="A733" s="162" t="s">
        <v>382</v>
      </c>
      <c r="B733" s="163">
        <v>30.8</v>
      </c>
      <c r="C733" s="211">
        <v>31.4</v>
      </c>
      <c r="D733" s="211">
        <v>30.6</v>
      </c>
      <c r="E733" s="211">
        <v>24.1</v>
      </c>
      <c r="F733" s="267">
        <v>24.2</v>
      </c>
      <c r="J733" s="70"/>
      <c r="K733" s="70"/>
      <c r="L733" s="70"/>
      <c r="M733" s="70"/>
      <c r="N733" s="70"/>
      <c r="O733" s="70"/>
      <c r="P733" s="70"/>
      <c r="Q733" s="70"/>
      <c r="R733" s="70"/>
      <c r="S733" s="70"/>
      <c r="T733" s="70"/>
      <c r="U733" s="70"/>
      <c r="V733" s="70"/>
      <c r="W733" s="70"/>
      <c r="X733" s="70"/>
      <c r="Y733" s="70"/>
      <c r="Z733" s="70"/>
      <c r="AA733" s="70"/>
    </row>
    <row r="734" spans="1:27" s="68" customFormat="1" hidden="1" outlineLevel="1" x14ac:dyDescent="0.25">
      <c r="A734" s="2" t="s">
        <v>383</v>
      </c>
      <c r="B734" s="8">
        <v>25.8</v>
      </c>
      <c r="C734" s="8">
        <v>29.5</v>
      </c>
      <c r="D734" s="8">
        <v>31.5</v>
      </c>
      <c r="E734" s="8">
        <v>38.200000000000003</v>
      </c>
      <c r="F734" s="28">
        <v>39.5</v>
      </c>
      <c r="J734" s="70"/>
      <c r="K734" s="70"/>
      <c r="L734" s="70"/>
      <c r="M734" s="70"/>
      <c r="N734" s="70"/>
      <c r="O734" s="70"/>
      <c r="P734" s="70"/>
      <c r="Q734" s="70"/>
      <c r="R734" s="70"/>
      <c r="S734" s="70"/>
      <c r="T734" s="70"/>
      <c r="U734" s="70"/>
      <c r="V734" s="70"/>
      <c r="W734" s="70"/>
      <c r="X734" s="70"/>
      <c r="Y734" s="70"/>
      <c r="Z734" s="70"/>
      <c r="AA734" s="70"/>
    </row>
    <row r="735" spans="1:27" s="68" customFormat="1" hidden="1" outlineLevel="1" x14ac:dyDescent="0.25">
      <c r="A735" s="162" t="s">
        <v>384</v>
      </c>
      <c r="B735" s="163">
        <v>14.8</v>
      </c>
      <c r="C735" s="211">
        <v>14.1</v>
      </c>
      <c r="D735" s="211">
        <v>12.8</v>
      </c>
      <c r="E735" s="211">
        <v>15.5</v>
      </c>
      <c r="F735" s="267">
        <v>14.4</v>
      </c>
      <c r="J735" s="70"/>
      <c r="K735" s="70"/>
      <c r="L735" s="70"/>
      <c r="M735" s="70"/>
      <c r="N735" s="70"/>
      <c r="O735" s="70"/>
      <c r="P735" s="70"/>
      <c r="Q735" s="70"/>
      <c r="R735" s="70"/>
      <c r="S735" s="70"/>
      <c r="T735" s="70"/>
      <c r="U735" s="70"/>
      <c r="V735" s="70"/>
      <c r="W735" s="70"/>
      <c r="X735" s="70"/>
      <c r="Y735" s="70"/>
      <c r="Z735" s="70"/>
      <c r="AA735" s="70"/>
    </row>
    <row r="736" spans="1:27" s="68" customFormat="1" hidden="1" outlineLevel="1" x14ac:dyDescent="0.25">
      <c r="A736" s="2" t="s">
        <v>385</v>
      </c>
      <c r="B736" s="8">
        <v>28.6</v>
      </c>
      <c r="C736" s="8">
        <v>25</v>
      </c>
      <c r="D736" s="8">
        <v>25.1</v>
      </c>
      <c r="E736" s="8">
        <v>22.3</v>
      </c>
      <c r="F736" s="28">
        <v>21.9</v>
      </c>
      <c r="J736" s="70"/>
      <c r="K736" s="70"/>
      <c r="L736" s="70"/>
      <c r="M736" s="70"/>
      <c r="N736" s="70"/>
      <c r="O736" s="70"/>
      <c r="P736" s="70"/>
      <c r="Q736" s="70"/>
      <c r="R736" s="70"/>
      <c r="S736" s="70"/>
      <c r="T736" s="70"/>
      <c r="U736" s="70"/>
      <c r="V736" s="70"/>
      <c r="W736" s="70"/>
      <c r="X736" s="70"/>
      <c r="Y736" s="70"/>
      <c r="Z736" s="70"/>
      <c r="AA736" s="70"/>
    </row>
    <row r="737" spans="1:27" s="68" customFormat="1" hidden="1" outlineLevel="1" x14ac:dyDescent="0.25">
      <c r="A737" s="162" t="s">
        <v>386</v>
      </c>
      <c r="B737" s="163">
        <v>12.6</v>
      </c>
      <c r="C737" s="211">
        <v>10</v>
      </c>
      <c r="D737" s="211">
        <v>9.6</v>
      </c>
      <c r="E737" s="211">
        <v>8.1999999999999993</v>
      </c>
      <c r="F737" s="267">
        <v>7.9</v>
      </c>
      <c r="J737" s="70"/>
      <c r="K737" s="70"/>
      <c r="L737" s="70"/>
      <c r="M737" s="70"/>
      <c r="N737" s="70"/>
      <c r="O737" s="70"/>
      <c r="P737" s="70"/>
      <c r="Q737" s="70"/>
      <c r="R737" s="70"/>
      <c r="S737" s="70"/>
      <c r="T737" s="70"/>
      <c r="U737" s="70"/>
      <c r="V737" s="70"/>
      <c r="W737" s="70"/>
      <c r="X737" s="70"/>
      <c r="Y737" s="70"/>
      <c r="Z737" s="70"/>
      <c r="AA737" s="70"/>
    </row>
    <row r="738" spans="1:27" s="68" customFormat="1" hidden="1" outlineLevel="1" x14ac:dyDescent="0.25">
      <c r="A738" s="2" t="s">
        <v>387</v>
      </c>
      <c r="B738" s="8">
        <v>0</v>
      </c>
      <c r="C738" s="8">
        <v>0</v>
      </c>
      <c r="D738" s="8">
        <v>0</v>
      </c>
      <c r="E738" s="8">
        <v>0</v>
      </c>
      <c r="F738" s="28">
        <v>0</v>
      </c>
      <c r="J738" s="70"/>
      <c r="K738" s="70"/>
      <c r="L738" s="70"/>
      <c r="M738" s="70"/>
      <c r="N738" s="70"/>
      <c r="O738" s="70"/>
      <c r="P738" s="70"/>
      <c r="Q738" s="70"/>
      <c r="R738" s="70"/>
      <c r="S738" s="70"/>
      <c r="T738" s="70"/>
      <c r="U738" s="70"/>
      <c r="V738" s="70"/>
      <c r="W738" s="70"/>
      <c r="X738" s="70"/>
      <c r="Y738" s="70"/>
      <c r="Z738" s="70"/>
      <c r="AA738" s="70"/>
    </row>
    <row r="739" spans="1:27" s="68" customFormat="1" hidden="1" outlineLevel="1" x14ac:dyDescent="0.25">
      <c r="A739" s="162" t="s">
        <v>388</v>
      </c>
      <c r="B739" s="163">
        <v>2.8</v>
      </c>
      <c r="C739" s="211">
        <v>1.8</v>
      </c>
      <c r="D739" s="211">
        <v>1.8</v>
      </c>
      <c r="E739" s="211">
        <v>1.4</v>
      </c>
      <c r="F739" s="267">
        <v>1.9</v>
      </c>
      <c r="J739" s="70"/>
      <c r="K739" s="70"/>
      <c r="L739" s="70"/>
      <c r="M739" s="70"/>
      <c r="N739" s="70"/>
      <c r="O739" s="70"/>
      <c r="P739" s="70"/>
      <c r="Q739" s="70"/>
      <c r="R739" s="70"/>
      <c r="S739" s="70"/>
      <c r="T739" s="70"/>
      <c r="U739" s="70"/>
      <c r="V739" s="70"/>
      <c r="W739" s="70"/>
      <c r="X739" s="70"/>
      <c r="Y739" s="70"/>
      <c r="Z739" s="70"/>
      <c r="AA739" s="70"/>
    </row>
    <row r="740" spans="1:27" s="68" customFormat="1" hidden="1" outlineLevel="1" x14ac:dyDescent="0.25">
      <c r="A740" s="2" t="s">
        <v>389</v>
      </c>
      <c r="B740" s="8">
        <v>25.8</v>
      </c>
      <c r="C740" s="8">
        <v>30.5</v>
      </c>
      <c r="D740" s="8">
        <v>30.1</v>
      </c>
      <c r="E740" s="8">
        <v>33.200000000000003</v>
      </c>
      <c r="F740" s="28">
        <v>34</v>
      </c>
      <c r="J740" s="70"/>
      <c r="K740" s="70"/>
      <c r="L740" s="70"/>
      <c r="M740" s="70"/>
      <c r="N740" s="70"/>
      <c r="O740" s="70"/>
      <c r="P740" s="70"/>
      <c r="Q740" s="70"/>
      <c r="R740" s="70"/>
      <c r="S740" s="70"/>
      <c r="T740" s="70"/>
      <c r="U740" s="70"/>
      <c r="V740" s="70"/>
      <c r="W740" s="70"/>
      <c r="X740" s="70"/>
      <c r="Y740" s="70"/>
      <c r="Z740" s="70"/>
      <c r="AA740" s="70"/>
    </row>
    <row r="741" spans="1:27" s="68" customFormat="1" ht="30" hidden="1" outlineLevel="1" x14ac:dyDescent="0.25">
      <c r="A741" s="162" t="s">
        <v>390</v>
      </c>
      <c r="B741" s="163">
        <v>0</v>
      </c>
      <c r="C741" s="211">
        <v>0</v>
      </c>
      <c r="D741" s="211">
        <v>10</v>
      </c>
      <c r="E741" s="211">
        <v>11</v>
      </c>
      <c r="F741" s="304">
        <v>13</v>
      </c>
      <c r="J741" s="70"/>
      <c r="K741" s="70"/>
      <c r="L741" s="70"/>
      <c r="M741" s="70"/>
      <c r="N741" s="70"/>
      <c r="O741" s="70"/>
      <c r="P741" s="70"/>
      <c r="Q741" s="70"/>
      <c r="R741" s="70"/>
      <c r="S741" s="70"/>
      <c r="T741" s="70"/>
      <c r="U741" s="70"/>
      <c r="V741" s="70"/>
      <c r="W741" s="70"/>
      <c r="X741" s="70"/>
      <c r="Y741" s="70"/>
      <c r="Z741" s="70"/>
      <c r="AA741" s="70"/>
    </row>
    <row r="742" spans="1:27" s="68" customFormat="1" hidden="1" outlineLevel="1" x14ac:dyDescent="0.25">
      <c r="A742" s="2" t="s">
        <v>391</v>
      </c>
      <c r="B742" s="8">
        <v>3.9</v>
      </c>
      <c r="C742" s="8">
        <v>3.2</v>
      </c>
      <c r="D742" s="8">
        <v>2.2999999999999998</v>
      </c>
      <c r="E742" s="8">
        <v>3.6</v>
      </c>
      <c r="F742" s="28">
        <v>1.9</v>
      </c>
      <c r="J742" s="70"/>
      <c r="K742" s="70"/>
      <c r="L742" s="70"/>
      <c r="M742" s="70"/>
      <c r="N742" s="70"/>
      <c r="O742" s="70"/>
      <c r="P742" s="70"/>
      <c r="Q742" s="70"/>
      <c r="R742" s="70"/>
      <c r="S742" s="70"/>
      <c r="T742" s="70"/>
      <c r="U742" s="70"/>
      <c r="V742" s="70"/>
      <c r="W742" s="70"/>
      <c r="X742" s="70"/>
      <c r="Y742" s="70"/>
      <c r="Z742" s="70"/>
      <c r="AA742" s="70"/>
    </row>
    <row r="743" spans="1:27" s="68" customFormat="1" hidden="1" outlineLevel="1" x14ac:dyDescent="0.25">
      <c r="A743" s="162" t="s">
        <v>392</v>
      </c>
      <c r="B743" s="163">
        <v>1.1000000000000001</v>
      </c>
      <c r="C743" s="211">
        <v>1.4</v>
      </c>
      <c r="D743" s="211">
        <v>1.8</v>
      </c>
      <c r="E743" s="211">
        <v>0</v>
      </c>
      <c r="F743" s="267">
        <v>0.46728971962616817</v>
      </c>
      <c r="J743" s="70"/>
      <c r="K743" s="70"/>
      <c r="L743" s="70"/>
      <c r="M743" s="70"/>
      <c r="N743" s="70"/>
      <c r="O743" s="70"/>
      <c r="P743" s="70"/>
      <c r="Q743" s="70"/>
      <c r="R743" s="70"/>
      <c r="S743" s="70"/>
      <c r="T743" s="70"/>
      <c r="U743" s="70"/>
      <c r="V743" s="70"/>
      <c r="W743" s="70"/>
      <c r="X743" s="70"/>
      <c r="Y743" s="70"/>
      <c r="Z743" s="70"/>
      <c r="AA743" s="70"/>
    </row>
    <row r="744" spans="1:27" s="68" customFormat="1" hidden="1" outlineLevel="1" x14ac:dyDescent="0.25">
      <c r="A744" s="2" t="s">
        <v>442</v>
      </c>
      <c r="B744" s="8">
        <v>3</v>
      </c>
      <c r="C744" s="8">
        <v>2.7</v>
      </c>
      <c r="D744" s="8">
        <v>2.2999999999999998</v>
      </c>
      <c r="E744" s="8">
        <v>2.2999999999999998</v>
      </c>
      <c r="F744" s="24">
        <v>5</v>
      </c>
      <c r="J744" s="70"/>
      <c r="K744" s="70"/>
      <c r="L744" s="70"/>
      <c r="M744" s="70"/>
      <c r="N744" s="70"/>
      <c r="O744" s="70"/>
      <c r="P744" s="70"/>
      <c r="Q744" s="70"/>
      <c r="R744" s="70"/>
      <c r="S744" s="70"/>
      <c r="T744" s="70"/>
      <c r="U744" s="70"/>
      <c r="V744" s="70"/>
      <c r="W744" s="70"/>
      <c r="X744" s="70"/>
      <c r="Y744" s="70"/>
      <c r="Z744" s="70"/>
      <c r="AA744" s="70"/>
    </row>
    <row r="745" spans="1:27" s="68" customFormat="1" x14ac:dyDescent="0.25">
      <c r="A745" s="2"/>
      <c r="B745" s="8"/>
      <c r="C745" s="8"/>
      <c r="D745" s="8"/>
      <c r="E745" s="8"/>
      <c r="F745" s="8"/>
      <c r="J745" s="70"/>
      <c r="K745" s="70"/>
      <c r="L745" s="70"/>
      <c r="M745" s="70"/>
      <c r="N745" s="70"/>
      <c r="O745" s="70"/>
      <c r="P745" s="70"/>
      <c r="Q745" s="70"/>
      <c r="R745" s="70"/>
      <c r="S745" s="70"/>
      <c r="T745" s="70"/>
      <c r="U745" s="70"/>
      <c r="V745" s="70"/>
      <c r="W745" s="70"/>
      <c r="X745" s="70"/>
      <c r="Y745" s="70"/>
      <c r="Z745" s="70"/>
      <c r="AA745" s="70"/>
    </row>
    <row r="746" spans="1:27" s="68" customFormat="1" collapsed="1" x14ac:dyDescent="0.25">
      <c r="A746" s="165" t="s">
        <v>394</v>
      </c>
      <c r="B746" s="161"/>
      <c r="C746" s="161"/>
      <c r="D746" s="161"/>
      <c r="E746" s="161"/>
      <c r="F746" s="161"/>
      <c r="J746" s="70"/>
      <c r="K746" s="70"/>
      <c r="L746" s="70"/>
      <c r="M746" s="70"/>
      <c r="N746" s="70"/>
      <c r="O746" s="70"/>
      <c r="P746" s="70"/>
      <c r="Q746" s="70"/>
      <c r="R746" s="70"/>
      <c r="S746" s="70"/>
      <c r="T746" s="70"/>
      <c r="U746" s="70"/>
      <c r="V746" s="70"/>
      <c r="W746" s="70"/>
      <c r="X746" s="70"/>
      <c r="Y746" s="70"/>
      <c r="Z746" s="70"/>
      <c r="AA746" s="70"/>
    </row>
    <row r="747" spans="1:27" s="68" customFormat="1" hidden="1" outlineLevel="1" x14ac:dyDescent="0.25">
      <c r="A747" s="2" t="s">
        <v>395</v>
      </c>
      <c r="B747" s="3">
        <v>23930</v>
      </c>
      <c r="C747" s="3">
        <v>23930</v>
      </c>
      <c r="D747" s="3">
        <v>24839</v>
      </c>
      <c r="E747" s="3">
        <v>22638</v>
      </c>
      <c r="F747" s="3">
        <v>18703</v>
      </c>
      <c r="J747" s="70"/>
      <c r="K747" s="70"/>
      <c r="L747" s="70"/>
      <c r="M747" s="70"/>
      <c r="N747" s="70"/>
      <c r="O747" s="70"/>
      <c r="P747" s="70"/>
      <c r="Q747" s="70"/>
      <c r="R747" s="70"/>
      <c r="S747" s="70"/>
      <c r="T747" s="70"/>
      <c r="U747" s="70"/>
      <c r="V747" s="70"/>
      <c r="W747" s="70"/>
      <c r="X747" s="70"/>
      <c r="Y747" s="70"/>
      <c r="Z747" s="70"/>
      <c r="AA747" s="70"/>
    </row>
    <row r="748" spans="1:27" s="68" customFormat="1" hidden="1" outlineLevel="1" x14ac:dyDescent="0.25">
      <c r="A748" s="162" t="s">
        <v>397</v>
      </c>
      <c r="B748" s="164">
        <v>4316</v>
      </c>
      <c r="C748" s="212">
        <v>6083</v>
      </c>
      <c r="D748" s="212">
        <v>5279</v>
      </c>
      <c r="E748" s="211" t="s">
        <v>443</v>
      </c>
      <c r="F748" s="212">
        <v>5112</v>
      </c>
      <c r="J748" s="70"/>
      <c r="K748" s="70"/>
      <c r="L748" s="70"/>
      <c r="M748" s="70"/>
      <c r="N748" s="70"/>
      <c r="O748" s="70"/>
      <c r="P748" s="70"/>
      <c r="Q748" s="70"/>
      <c r="R748" s="70"/>
      <c r="S748" s="70"/>
      <c r="T748" s="70"/>
      <c r="U748" s="70"/>
      <c r="V748" s="70"/>
      <c r="W748" s="70"/>
      <c r="X748" s="70"/>
      <c r="Y748" s="70"/>
      <c r="Z748" s="70"/>
      <c r="AA748" s="70"/>
    </row>
    <row r="749" spans="1:27" s="68" customFormat="1" x14ac:dyDescent="0.25">
      <c r="A749" s="2"/>
      <c r="B749" s="8"/>
      <c r="C749" s="8"/>
      <c r="D749" s="8"/>
      <c r="E749" s="8"/>
      <c r="F749" s="8"/>
      <c r="J749" s="70"/>
      <c r="K749" s="70"/>
      <c r="L749" s="70"/>
      <c r="M749" s="70"/>
      <c r="N749" s="70"/>
      <c r="O749" s="70"/>
      <c r="P749" s="70"/>
      <c r="Q749" s="70"/>
      <c r="R749" s="70"/>
      <c r="S749" s="70"/>
      <c r="T749" s="70"/>
      <c r="U749" s="70"/>
      <c r="V749" s="70"/>
      <c r="W749" s="70"/>
      <c r="X749" s="70"/>
      <c r="Y749" s="70"/>
      <c r="Z749" s="70"/>
      <c r="AA749" s="70"/>
    </row>
    <row r="750" spans="1:27" s="68" customFormat="1" collapsed="1" x14ac:dyDescent="0.25">
      <c r="A750" s="165" t="s">
        <v>398</v>
      </c>
      <c r="B750" s="161"/>
      <c r="C750" s="161"/>
      <c r="D750" s="161"/>
      <c r="E750" s="161"/>
      <c r="F750" s="161"/>
      <c r="J750" s="70"/>
      <c r="K750" s="70"/>
      <c r="L750" s="70"/>
      <c r="M750" s="70"/>
      <c r="N750" s="70"/>
      <c r="O750" s="70"/>
      <c r="P750" s="70"/>
      <c r="Q750" s="70"/>
      <c r="R750" s="70"/>
      <c r="S750" s="70"/>
      <c r="T750" s="70"/>
      <c r="U750" s="70"/>
      <c r="V750" s="70"/>
      <c r="W750" s="70"/>
      <c r="X750" s="70"/>
      <c r="Y750" s="70"/>
      <c r="Z750" s="70"/>
      <c r="AA750" s="70"/>
    </row>
    <row r="751" spans="1:27" s="68" customFormat="1" hidden="1" outlineLevel="1" x14ac:dyDescent="0.25">
      <c r="A751" s="162" t="s">
        <v>399</v>
      </c>
      <c r="B751" s="163">
        <v>80</v>
      </c>
      <c r="C751" s="211">
        <v>25</v>
      </c>
      <c r="D751" s="211">
        <v>119</v>
      </c>
      <c r="E751" s="211" t="s">
        <v>444</v>
      </c>
      <c r="F751" s="211">
        <v>2</v>
      </c>
      <c r="J751" s="70"/>
      <c r="K751" s="70"/>
      <c r="L751" s="70"/>
      <c r="M751" s="70"/>
      <c r="N751" s="70"/>
      <c r="O751" s="70"/>
      <c r="P751" s="70"/>
      <c r="Q751" s="70"/>
      <c r="R751" s="70"/>
      <c r="S751" s="70"/>
      <c r="T751" s="70"/>
      <c r="U751" s="70"/>
      <c r="V751" s="70"/>
      <c r="W751" s="70"/>
      <c r="X751" s="70"/>
      <c r="Y751" s="70"/>
      <c r="Z751" s="70"/>
      <c r="AA751" s="70"/>
    </row>
    <row r="752" spans="1:27" s="68" customFormat="1" hidden="1" outlineLevel="1" x14ac:dyDescent="0.25">
      <c r="A752" s="2" t="s">
        <v>400</v>
      </c>
      <c r="B752" s="3">
        <v>1454</v>
      </c>
      <c r="C752" s="3">
        <v>1718</v>
      </c>
      <c r="D752" s="3">
        <v>1876</v>
      </c>
      <c r="E752" s="3">
        <v>1862</v>
      </c>
      <c r="F752" s="3">
        <v>1898</v>
      </c>
      <c r="J752" s="70"/>
      <c r="K752" s="70"/>
      <c r="L752" s="70"/>
      <c r="M752" s="70"/>
      <c r="N752" s="70"/>
      <c r="O752" s="70"/>
      <c r="P752" s="70"/>
      <c r="Q752" s="70"/>
      <c r="R752" s="70"/>
      <c r="S752" s="70"/>
      <c r="T752" s="70"/>
      <c r="U752" s="70"/>
      <c r="V752" s="70"/>
      <c r="W752" s="70"/>
      <c r="X752" s="70"/>
      <c r="Y752" s="70"/>
      <c r="Z752" s="70"/>
      <c r="AA752" s="70"/>
    </row>
    <row r="753" spans="1:27" s="68" customFormat="1" hidden="1" outlineLevel="1" x14ac:dyDescent="0.25">
      <c r="A753" s="162" t="s">
        <v>402</v>
      </c>
      <c r="B753" s="163">
        <v>18</v>
      </c>
      <c r="C753" s="211">
        <v>41</v>
      </c>
      <c r="D753" s="211">
        <v>51</v>
      </c>
      <c r="E753" s="211" t="s">
        <v>445</v>
      </c>
      <c r="F753" s="211">
        <v>24</v>
      </c>
      <c r="J753" s="70"/>
      <c r="K753" s="70"/>
      <c r="L753" s="70"/>
      <c r="M753" s="70"/>
      <c r="N753" s="70"/>
      <c r="O753" s="70"/>
      <c r="P753" s="70"/>
      <c r="Q753" s="70"/>
      <c r="R753" s="70"/>
      <c r="S753" s="70"/>
      <c r="T753" s="70"/>
      <c r="U753" s="70"/>
      <c r="V753" s="70"/>
      <c r="W753" s="70"/>
      <c r="X753" s="70"/>
      <c r="Y753" s="70"/>
      <c r="Z753" s="70"/>
      <c r="AA753" s="70"/>
    </row>
    <row r="754" spans="1:27" s="68" customFormat="1" hidden="1" outlineLevel="1" x14ac:dyDescent="0.25">
      <c r="A754" s="2" t="s">
        <v>403</v>
      </c>
      <c r="B754" s="8">
        <v>534</v>
      </c>
      <c r="C754" s="3">
        <v>1072</v>
      </c>
      <c r="D754" s="3">
        <v>1158</v>
      </c>
      <c r="E754" s="3">
        <v>1137</v>
      </c>
      <c r="F754" s="3">
        <v>992</v>
      </c>
      <c r="J754" s="70"/>
      <c r="K754" s="70"/>
      <c r="L754" s="70"/>
      <c r="M754" s="70"/>
      <c r="N754" s="70"/>
      <c r="O754" s="70"/>
      <c r="P754" s="70"/>
      <c r="Q754" s="70"/>
      <c r="R754" s="70"/>
      <c r="S754" s="70"/>
      <c r="T754" s="70"/>
      <c r="U754" s="70"/>
      <c r="V754" s="70"/>
      <c r="W754" s="70"/>
      <c r="X754" s="70"/>
      <c r="Y754" s="70"/>
      <c r="Z754" s="70"/>
      <c r="AA754" s="70"/>
    </row>
    <row r="755" spans="1:27" s="68" customFormat="1" hidden="1" outlineLevel="1" x14ac:dyDescent="0.25">
      <c r="A755" s="162" t="s">
        <v>404</v>
      </c>
      <c r="B755" s="163">
        <v>415</v>
      </c>
      <c r="C755" s="211">
        <v>477</v>
      </c>
      <c r="D755" s="211">
        <v>492</v>
      </c>
      <c r="E755" s="211" t="s">
        <v>446</v>
      </c>
      <c r="F755" s="211">
        <v>419</v>
      </c>
      <c r="J755" s="70"/>
      <c r="K755" s="70"/>
      <c r="L755" s="70"/>
      <c r="M755" s="70"/>
      <c r="N755" s="70"/>
      <c r="O755" s="70"/>
      <c r="P755" s="70"/>
      <c r="Q755" s="70"/>
      <c r="R755" s="70"/>
      <c r="S755" s="70"/>
      <c r="T755" s="70"/>
      <c r="U755" s="70"/>
      <c r="V755" s="70"/>
      <c r="W755" s="70"/>
      <c r="X755" s="70"/>
      <c r="Y755" s="70"/>
      <c r="Z755" s="70"/>
      <c r="AA755" s="70"/>
    </row>
    <row r="756" spans="1:27" s="68" customFormat="1" hidden="1" outlineLevel="1" x14ac:dyDescent="0.25">
      <c r="A756" s="2" t="s">
        <v>447</v>
      </c>
      <c r="B756" s="8">
        <v>0</v>
      </c>
      <c r="C756" s="8">
        <v>0</v>
      </c>
      <c r="D756" s="8">
        <v>0</v>
      </c>
      <c r="E756" s="8">
        <v>0</v>
      </c>
      <c r="F756" s="8">
        <v>0</v>
      </c>
      <c r="J756" s="70"/>
      <c r="K756" s="70"/>
      <c r="L756" s="70"/>
      <c r="M756" s="70"/>
      <c r="N756" s="70"/>
      <c r="O756" s="70"/>
      <c r="P756" s="70"/>
      <c r="Q756" s="70"/>
      <c r="R756" s="70"/>
      <c r="S756" s="70"/>
      <c r="T756" s="70"/>
      <c r="U756" s="70"/>
      <c r="V756" s="70"/>
      <c r="W756" s="70"/>
      <c r="X756" s="70"/>
      <c r="Y756" s="70"/>
      <c r="Z756" s="70"/>
      <c r="AA756" s="70"/>
    </row>
    <row r="757" spans="1:27" s="68" customFormat="1" hidden="1" outlineLevel="1" x14ac:dyDescent="0.25">
      <c r="A757" s="162" t="s">
        <v>407</v>
      </c>
      <c r="B757" s="163">
        <v>0</v>
      </c>
      <c r="C757" s="211">
        <v>0</v>
      </c>
      <c r="D757" s="211">
        <v>0</v>
      </c>
      <c r="E757" s="211" t="s">
        <v>270</v>
      </c>
      <c r="F757" s="211">
        <v>0</v>
      </c>
      <c r="J757" s="70"/>
      <c r="K757" s="70"/>
      <c r="L757" s="70"/>
      <c r="M757" s="70"/>
      <c r="N757" s="70"/>
      <c r="O757" s="70"/>
      <c r="P757" s="70"/>
      <c r="Q757" s="70"/>
      <c r="R757" s="70"/>
      <c r="S757" s="70"/>
      <c r="T757" s="70"/>
      <c r="U757" s="70"/>
      <c r="V757" s="70"/>
      <c r="W757" s="70"/>
      <c r="X757" s="70"/>
      <c r="Y757" s="70"/>
      <c r="Z757" s="70"/>
      <c r="AA757" s="70"/>
    </row>
    <row r="758" spans="1:27" s="68" customFormat="1" hidden="1" outlineLevel="1" x14ac:dyDescent="0.25">
      <c r="A758" s="2" t="s">
        <v>408</v>
      </c>
      <c r="B758" s="8">
        <v>0</v>
      </c>
      <c r="C758" s="8">
        <v>0</v>
      </c>
      <c r="D758" s="8">
        <v>0</v>
      </c>
      <c r="E758" s="8">
        <v>0</v>
      </c>
      <c r="F758" s="8">
        <v>0</v>
      </c>
      <c r="J758" s="70"/>
      <c r="K758" s="70"/>
      <c r="L758" s="70"/>
      <c r="M758" s="70"/>
      <c r="N758" s="70"/>
      <c r="O758" s="70"/>
      <c r="P758" s="70"/>
      <c r="Q758" s="70"/>
      <c r="R758" s="70"/>
      <c r="S758" s="70"/>
      <c r="T758" s="70"/>
      <c r="U758" s="70"/>
      <c r="V758" s="70"/>
      <c r="W758" s="70"/>
      <c r="X758" s="70"/>
      <c r="Y758" s="70"/>
      <c r="Z758" s="70"/>
      <c r="AA758" s="70"/>
    </row>
    <row r="759" spans="1:27" s="68" customFormat="1" hidden="1" outlineLevel="1" x14ac:dyDescent="0.25">
      <c r="A759" s="162" t="s">
        <v>409</v>
      </c>
      <c r="B759" s="163">
        <v>11</v>
      </c>
      <c r="C759" s="211">
        <v>9</v>
      </c>
      <c r="D759" s="211">
        <v>3</v>
      </c>
      <c r="E759" s="211" t="s">
        <v>448</v>
      </c>
      <c r="F759" s="211">
        <v>9</v>
      </c>
      <c r="J759" s="70"/>
      <c r="K759" s="70"/>
      <c r="L759" s="70"/>
      <c r="M759" s="70"/>
      <c r="N759" s="70"/>
      <c r="O759" s="70"/>
      <c r="P759" s="70"/>
      <c r="Q759" s="70"/>
      <c r="R759" s="70"/>
      <c r="S759" s="70"/>
      <c r="T759" s="70"/>
      <c r="U759" s="70"/>
      <c r="V759" s="70"/>
      <c r="W759" s="70"/>
      <c r="X759" s="70"/>
      <c r="Y759" s="70"/>
      <c r="Z759" s="70"/>
      <c r="AA759" s="70"/>
    </row>
    <row r="760" spans="1:27" s="68" customFormat="1" hidden="1" outlineLevel="1" x14ac:dyDescent="0.25">
      <c r="A760" s="2" t="s">
        <v>111</v>
      </c>
      <c r="B760" s="8">
        <v>26</v>
      </c>
      <c r="C760" s="8">
        <v>37</v>
      </c>
      <c r="D760" s="8">
        <v>30</v>
      </c>
      <c r="E760" s="8">
        <v>28</v>
      </c>
      <c r="F760" s="8">
        <v>27</v>
      </c>
      <c r="J760" s="70"/>
      <c r="K760" s="70"/>
      <c r="L760" s="70"/>
      <c r="M760" s="70"/>
      <c r="N760" s="70"/>
      <c r="O760" s="70"/>
      <c r="P760" s="70"/>
      <c r="Q760" s="70"/>
      <c r="R760" s="70"/>
      <c r="S760" s="70"/>
      <c r="T760" s="70"/>
      <c r="U760" s="70"/>
      <c r="V760" s="70"/>
      <c r="W760" s="70"/>
      <c r="X760" s="70"/>
      <c r="Y760" s="70"/>
      <c r="Z760" s="70"/>
      <c r="AA760" s="70"/>
    </row>
    <row r="761" spans="1:27" s="68" customFormat="1" x14ac:dyDescent="0.25">
      <c r="A761" s="2"/>
      <c r="B761" s="8"/>
      <c r="C761" s="8"/>
      <c r="D761" s="8"/>
      <c r="E761" s="8"/>
      <c r="F761" s="8"/>
      <c r="J761" s="70"/>
      <c r="K761" s="70"/>
      <c r="L761" s="70"/>
      <c r="M761" s="70"/>
      <c r="N761" s="70"/>
      <c r="O761" s="70"/>
      <c r="P761" s="70"/>
      <c r="Q761" s="70"/>
      <c r="R761" s="70"/>
      <c r="S761" s="70"/>
      <c r="T761" s="70"/>
      <c r="U761" s="70"/>
      <c r="V761" s="70"/>
      <c r="W761" s="70"/>
      <c r="X761" s="70"/>
      <c r="Y761" s="70"/>
      <c r="Z761" s="70"/>
      <c r="AA761" s="70"/>
    </row>
    <row r="762" spans="1:27" s="68" customFormat="1" collapsed="1" x14ac:dyDescent="0.25">
      <c r="A762" s="165" t="s">
        <v>412</v>
      </c>
      <c r="B762" s="161"/>
      <c r="C762" s="161"/>
      <c r="D762" s="161"/>
      <c r="E762" s="161"/>
      <c r="F762" s="161"/>
      <c r="J762" s="70"/>
      <c r="K762" s="70"/>
      <c r="L762" s="70"/>
      <c r="M762" s="70"/>
      <c r="N762" s="70"/>
      <c r="O762" s="70"/>
      <c r="P762" s="70"/>
      <c r="Q762" s="70"/>
      <c r="R762" s="70"/>
      <c r="S762" s="70"/>
      <c r="T762" s="70"/>
      <c r="U762" s="70"/>
      <c r="V762" s="70"/>
      <c r="W762" s="70"/>
      <c r="X762" s="70"/>
      <c r="Y762" s="70"/>
      <c r="Z762" s="70"/>
      <c r="AA762" s="70"/>
    </row>
    <row r="763" spans="1:27" s="68" customFormat="1" hidden="1" outlineLevel="1" x14ac:dyDescent="0.25">
      <c r="A763" s="2" t="s">
        <v>413</v>
      </c>
      <c r="B763" s="3">
        <v>1472</v>
      </c>
      <c r="C763" s="3">
        <v>2549</v>
      </c>
      <c r="D763" s="3">
        <v>1864</v>
      </c>
      <c r="E763" s="3">
        <v>1635</v>
      </c>
      <c r="F763" s="3">
        <v>2616</v>
      </c>
      <c r="G763" s="276"/>
      <c r="J763" s="70"/>
      <c r="K763" s="70"/>
      <c r="L763" s="70"/>
      <c r="M763" s="70"/>
      <c r="N763" s="70"/>
      <c r="O763" s="70"/>
      <c r="P763" s="70"/>
      <c r="Q763" s="70"/>
      <c r="R763" s="70"/>
      <c r="S763" s="70"/>
      <c r="T763" s="70"/>
      <c r="U763" s="70"/>
      <c r="V763" s="70"/>
      <c r="W763" s="70"/>
      <c r="X763" s="70"/>
      <c r="Y763" s="70"/>
      <c r="Z763" s="70"/>
      <c r="AA763" s="70"/>
    </row>
    <row r="764" spans="1:27" s="68" customFormat="1" hidden="1" outlineLevel="1" x14ac:dyDescent="0.25">
      <c r="A764" s="162" t="s">
        <v>414</v>
      </c>
      <c r="B764" s="163">
        <v>6.2</v>
      </c>
      <c r="C764" s="211">
        <v>10.7</v>
      </c>
      <c r="D764" s="211">
        <v>7.5</v>
      </c>
      <c r="E764" s="211">
        <v>7.7</v>
      </c>
      <c r="F764" s="281">
        <v>14</v>
      </c>
      <c r="G764" s="277"/>
      <c r="J764" s="70"/>
      <c r="K764" s="70"/>
      <c r="L764" s="70"/>
      <c r="M764" s="70"/>
      <c r="N764" s="70"/>
      <c r="O764" s="70"/>
      <c r="P764" s="70"/>
      <c r="Q764" s="70"/>
      <c r="R764" s="70"/>
      <c r="S764" s="70"/>
      <c r="T764" s="70"/>
      <c r="U764" s="70"/>
      <c r="V764" s="70"/>
      <c r="W764" s="70"/>
      <c r="X764" s="70"/>
      <c r="Y764" s="70"/>
      <c r="Z764" s="70"/>
      <c r="AA764" s="70"/>
    </row>
    <row r="765" spans="1:27" s="68" customFormat="1" ht="30" hidden="1" outlineLevel="1" x14ac:dyDescent="0.25">
      <c r="A765" s="2" t="s">
        <v>416</v>
      </c>
      <c r="B765" s="8">
        <v>26.5</v>
      </c>
      <c r="C765" s="8">
        <v>23.63</v>
      </c>
      <c r="D765" s="8">
        <v>39.200000000000003</v>
      </c>
      <c r="E765" s="8">
        <v>19.100000000000001</v>
      </c>
      <c r="F765" s="28">
        <v>19.370229007633586</v>
      </c>
      <c r="G765" s="278"/>
      <c r="J765" s="70"/>
      <c r="K765" s="70"/>
      <c r="L765" s="70"/>
      <c r="M765" s="70"/>
      <c r="N765" s="70"/>
      <c r="O765" s="70"/>
      <c r="P765" s="70"/>
      <c r="Q765" s="70"/>
      <c r="R765" s="70"/>
      <c r="S765" s="70"/>
      <c r="T765" s="70"/>
      <c r="U765" s="70"/>
      <c r="V765" s="70"/>
      <c r="W765" s="70"/>
      <c r="X765" s="70"/>
      <c r="Y765" s="70"/>
      <c r="Z765" s="70"/>
      <c r="AA765" s="70"/>
    </row>
    <row r="766" spans="1:27" s="68" customFormat="1" ht="30" hidden="1" outlineLevel="1" x14ac:dyDescent="0.25">
      <c r="A766" s="162" t="s">
        <v>417</v>
      </c>
      <c r="B766" s="163">
        <v>1.6</v>
      </c>
      <c r="C766" s="211">
        <v>1.81</v>
      </c>
      <c r="D766" s="211">
        <v>1.02</v>
      </c>
      <c r="E766" s="211">
        <v>2.2200000000000002</v>
      </c>
      <c r="F766" s="281">
        <v>1.4290909090909092</v>
      </c>
      <c r="G766" s="278"/>
      <c r="J766" s="70"/>
      <c r="K766" s="70"/>
      <c r="L766" s="70"/>
      <c r="M766" s="70"/>
      <c r="N766" s="70"/>
      <c r="O766" s="70"/>
      <c r="P766" s="70"/>
      <c r="Q766" s="70"/>
      <c r="R766" s="70"/>
      <c r="S766" s="70"/>
      <c r="T766" s="70"/>
      <c r="U766" s="70"/>
      <c r="V766" s="70"/>
      <c r="W766" s="70"/>
      <c r="X766" s="70"/>
      <c r="Y766" s="70"/>
      <c r="Z766" s="70"/>
      <c r="AA766" s="70"/>
    </row>
    <row r="767" spans="1:27" s="68" customFormat="1" x14ac:dyDescent="0.25">
      <c r="A767" s="39"/>
      <c r="J767" s="70"/>
      <c r="K767" s="70"/>
      <c r="L767" s="70"/>
      <c r="M767" s="70"/>
      <c r="N767" s="70"/>
      <c r="O767" s="70"/>
      <c r="P767" s="70"/>
      <c r="Q767" s="70"/>
      <c r="R767" s="70"/>
      <c r="S767" s="70"/>
      <c r="T767" s="70"/>
      <c r="U767" s="70"/>
      <c r="V767" s="70"/>
      <c r="W767" s="70"/>
      <c r="X767" s="70"/>
      <c r="Y767" s="70"/>
      <c r="Z767" s="70"/>
      <c r="AA767" s="70"/>
    </row>
    <row r="768" spans="1:27" s="68" customFormat="1" collapsed="1" x14ac:dyDescent="0.25">
      <c r="A768" s="160" t="s">
        <v>449</v>
      </c>
      <c r="B768" s="161"/>
      <c r="C768" s="161"/>
      <c r="D768" s="161"/>
      <c r="E768" s="161"/>
      <c r="F768" s="161"/>
      <c r="J768" s="70"/>
      <c r="K768" s="70"/>
      <c r="L768" s="70"/>
      <c r="M768" s="70"/>
      <c r="N768" s="70"/>
      <c r="O768" s="70"/>
      <c r="P768" s="70"/>
      <c r="Q768" s="70"/>
      <c r="R768" s="70"/>
      <c r="S768" s="70"/>
      <c r="T768" s="70"/>
      <c r="U768" s="70"/>
      <c r="V768" s="70"/>
      <c r="W768" s="70"/>
      <c r="X768" s="70"/>
      <c r="Y768" s="70"/>
      <c r="Z768" s="70"/>
      <c r="AA768" s="70"/>
    </row>
    <row r="769" spans="1:27" s="68" customFormat="1" hidden="1" outlineLevel="1" x14ac:dyDescent="0.25">
      <c r="A769" s="162" t="s">
        <v>450</v>
      </c>
      <c r="B769" s="164">
        <v>16510</v>
      </c>
      <c r="C769" s="212">
        <v>17520</v>
      </c>
      <c r="D769" s="212">
        <v>19597</v>
      </c>
      <c r="E769" s="212">
        <v>18508</v>
      </c>
      <c r="F769" s="212">
        <v>18383.5</v>
      </c>
      <c r="J769" s="70"/>
      <c r="K769" s="70"/>
      <c r="L769" s="70"/>
      <c r="M769" s="70"/>
      <c r="N769" s="70"/>
      <c r="O769" s="70"/>
      <c r="P769" s="70"/>
      <c r="Q769" s="70"/>
      <c r="R769" s="70"/>
      <c r="S769" s="70"/>
      <c r="T769" s="70"/>
      <c r="U769" s="70"/>
      <c r="V769" s="70"/>
      <c r="W769" s="70"/>
      <c r="X769" s="70"/>
      <c r="Y769" s="70"/>
      <c r="Z769" s="70"/>
      <c r="AA769" s="70"/>
    </row>
    <row r="770" spans="1:27" s="68" customFormat="1" hidden="1" outlineLevel="1" x14ac:dyDescent="0.25">
      <c r="A770" s="2" t="s">
        <v>451</v>
      </c>
      <c r="B770" s="3">
        <v>3916</v>
      </c>
      <c r="C770" s="3">
        <v>4165</v>
      </c>
      <c r="D770" s="3">
        <v>4435</v>
      </c>
      <c r="E770" s="3">
        <v>4547</v>
      </c>
      <c r="F770" s="3">
        <v>5728</v>
      </c>
      <c r="J770" s="70"/>
      <c r="K770" s="70"/>
      <c r="L770" s="70"/>
      <c r="M770" s="70"/>
      <c r="N770" s="70"/>
      <c r="O770" s="70"/>
      <c r="P770" s="70"/>
      <c r="Q770" s="70"/>
      <c r="R770" s="70"/>
      <c r="S770" s="70"/>
      <c r="T770" s="70"/>
      <c r="U770" s="70"/>
      <c r="V770" s="70"/>
      <c r="W770" s="70"/>
      <c r="X770" s="70"/>
      <c r="Y770" s="70"/>
      <c r="Z770" s="70"/>
      <c r="AA770" s="70"/>
    </row>
    <row r="771" spans="1:27" s="68" customFormat="1" hidden="1" outlineLevel="1" x14ac:dyDescent="0.25">
      <c r="A771" s="162" t="s">
        <v>452</v>
      </c>
      <c r="B771" s="164">
        <v>4717</v>
      </c>
      <c r="C771" s="212">
        <v>4308</v>
      </c>
      <c r="D771" s="212">
        <v>4695</v>
      </c>
      <c r="E771" s="212">
        <v>4685</v>
      </c>
      <c r="F771" s="212">
        <v>4590</v>
      </c>
      <c r="J771" s="70"/>
      <c r="K771" s="70"/>
      <c r="L771" s="70"/>
      <c r="M771" s="70"/>
      <c r="N771" s="70"/>
      <c r="O771" s="70"/>
      <c r="P771" s="70"/>
      <c r="Q771" s="70"/>
      <c r="R771" s="70"/>
      <c r="S771" s="70"/>
      <c r="T771" s="70"/>
      <c r="U771" s="70"/>
      <c r="V771" s="70"/>
      <c r="W771" s="70"/>
      <c r="X771" s="70"/>
      <c r="Y771" s="70"/>
      <c r="Z771" s="70"/>
      <c r="AA771" s="70"/>
    </row>
    <row r="772" spans="1:27" s="68" customFormat="1" x14ac:dyDescent="0.25">
      <c r="A772" s="39"/>
      <c r="J772" s="70"/>
      <c r="K772" s="70"/>
      <c r="L772" s="70"/>
      <c r="M772" s="70"/>
      <c r="N772" s="70"/>
      <c r="O772" s="70"/>
      <c r="P772" s="70"/>
      <c r="Q772" s="70"/>
      <c r="R772" s="70"/>
      <c r="S772" s="70"/>
      <c r="T772" s="70"/>
      <c r="U772" s="70"/>
      <c r="V772" s="70"/>
      <c r="W772" s="70"/>
      <c r="X772" s="70"/>
      <c r="Y772" s="70"/>
      <c r="Z772" s="70"/>
      <c r="AA772" s="70"/>
    </row>
    <row r="773" spans="1:27" s="68" customFormat="1" collapsed="1" x14ac:dyDescent="0.25">
      <c r="A773" s="160" t="s">
        <v>422</v>
      </c>
      <c r="B773" s="161"/>
      <c r="C773" s="161"/>
      <c r="D773" s="161"/>
      <c r="E773" s="161"/>
      <c r="F773" s="161"/>
      <c r="J773" s="70"/>
      <c r="K773" s="70"/>
      <c r="L773" s="70"/>
      <c r="M773" s="70"/>
      <c r="N773" s="70"/>
      <c r="O773" s="70"/>
      <c r="P773" s="70"/>
      <c r="Q773" s="70"/>
      <c r="R773" s="70"/>
      <c r="S773" s="70"/>
      <c r="T773" s="70"/>
      <c r="U773" s="70"/>
      <c r="V773" s="70"/>
      <c r="W773" s="70"/>
      <c r="X773" s="70"/>
      <c r="Y773" s="70"/>
      <c r="Z773" s="70"/>
      <c r="AA773" s="70"/>
    </row>
    <row r="774" spans="1:27" s="68" customFormat="1" hidden="1" outlineLevel="1" x14ac:dyDescent="0.25">
      <c r="A774" s="2" t="s">
        <v>423</v>
      </c>
      <c r="B774" s="8">
        <v>166</v>
      </c>
      <c r="C774" s="8">
        <v>204</v>
      </c>
      <c r="D774" s="8">
        <v>203</v>
      </c>
      <c r="E774" s="8">
        <v>187</v>
      </c>
      <c r="F774" s="8">
        <v>187</v>
      </c>
      <c r="J774" s="70"/>
      <c r="K774" s="70"/>
      <c r="L774" s="70"/>
      <c r="M774" s="70"/>
      <c r="N774" s="70"/>
      <c r="O774" s="70"/>
      <c r="P774" s="70"/>
      <c r="Q774" s="70"/>
      <c r="R774" s="70"/>
      <c r="S774" s="70"/>
      <c r="T774" s="70"/>
      <c r="U774" s="70"/>
      <c r="V774" s="70"/>
      <c r="W774" s="70"/>
      <c r="X774" s="70"/>
      <c r="Y774" s="70"/>
      <c r="Z774" s="70"/>
      <c r="AA774" s="70"/>
    </row>
    <row r="775" spans="1:27" s="68" customFormat="1" hidden="1" outlineLevel="1" x14ac:dyDescent="0.25">
      <c r="A775" s="162" t="s">
        <v>424</v>
      </c>
      <c r="B775" s="163">
        <v>0</v>
      </c>
      <c r="C775" s="211">
        <v>0</v>
      </c>
      <c r="D775" s="211">
        <v>0</v>
      </c>
      <c r="E775" s="211">
        <v>0</v>
      </c>
      <c r="F775" s="211">
        <v>0</v>
      </c>
      <c r="J775" s="70"/>
      <c r="K775" s="70"/>
      <c r="L775" s="70"/>
      <c r="M775" s="70"/>
      <c r="N775" s="70"/>
      <c r="O775" s="70"/>
      <c r="P775" s="70"/>
      <c r="Q775" s="70"/>
      <c r="R775" s="70"/>
      <c r="S775" s="70"/>
      <c r="T775" s="70"/>
      <c r="U775" s="70"/>
      <c r="V775" s="70"/>
      <c r="W775" s="70"/>
      <c r="X775" s="70"/>
      <c r="Y775" s="70"/>
      <c r="Z775" s="70"/>
      <c r="AA775" s="70"/>
    </row>
    <row r="776" spans="1:27" s="68" customFormat="1" x14ac:dyDescent="0.25">
      <c r="A776" s="39"/>
      <c r="J776" s="70"/>
      <c r="K776" s="70"/>
      <c r="L776" s="70"/>
      <c r="M776" s="70"/>
      <c r="N776" s="70"/>
      <c r="O776" s="70"/>
      <c r="P776" s="70"/>
      <c r="Q776" s="70"/>
      <c r="R776" s="70"/>
      <c r="S776" s="70"/>
      <c r="T776" s="70"/>
      <c r="U776" s="70"/>
      <c r="V776" s="70"/>
      <c r="W776" s="70"/>
      <c r="X776" s="70"/>
      <c r="Y776" s="70"/>
      <c r="Z776" s="70"/>
      <c r="AA776" s="70"/>
    </row>
    <row r="777" spans="1:27" s="68" customFormat="1" collapsed="1" x14ac:dyDescent="0.25">
      <c r="A777" s="160" t="s">
        <v>425</v>
      </c>
      <c r="B777" s="161"/>
      <c r="C777" s="161"/>
      <c r="D777" s="161"/>
      <c r="E777" s="161"/>
      <c r="F777" s="161"/>
      <c r="J777" s="70"/>
      <c r="K777" s="70"/>
      <c r="L777" s="70"/>
      <c r="M777" s="70"/>
      <c r="N777" s="70"/>
      <c r="O777" s="70"/>
      <c r="P777" s="70"/>
      <c r="Q777" s="70"/>
      <c r="R777" s="70"/>
      <c r="S777" s="70"/>
      <c r="T777" s="70"/>
      <c r="U777" s="70"/>
      <c r="V777" s="70"/>
      <c r="W777" s="70"/>
      <c r="X777" s="70"/>
      <c r="Y777" s="70"/>
      <c r="Z777" s="70"/>
      <c r="AA777" s="70"/>
    </row>
    <row r="778" spans="1:27" s="68" customFormat="1" hidden="1" outlineLevel="1" x14ac:dyDescent="0.25">
      <c r="A778" s="2" t="s">
        <v>426</v>
      </c>
      <c r="B778" s="8">
        <v>0</v>
      </c>
      <c r="C778" s="8">
        <v>0</v>
      </c>
      <c r="D778" s="8">
        <v>0</v>
      </c>
      <c r="E778" s="8">
        <v>0</v>
      </c>
      <c r="F778" s="24">
        <v>0</v>
      </c>
      <c r="J778" s="70"/>
      <c r="K778" s="70"/>
      <c r="L778" s="70"/>
      <c r="M778" s="70"/>
      <c r="N778" s="70"/>
      <c r="O778" s="70"/>
      <c r="P778" s="70"/>
      <c r="Q778" s="70"/>
      <c r="R778" s="70"/>
      <c r="S778" s="70"/>
      <c r="T778" s="70"/>
      <c r="U778" s="70"/>
      <c r="V778" s="70"/>
      <c r="W778" s="70"/>
      <c r="X778" s="70"/>
      <c r="Y778" s="70"/>
      <c r="Z778" s="70"/>
      <c r="AA778" s="70"/>
    </row>
    <row r="779" spans="1:27" s="68" customFormat="1" hidden="1" outlineLevel="1" x14ac:dyDescent="0.25">
      <c r="A779" s="162" t="s">
        <v>427</v>
      </c>
      <c r="B779" s="163">
        <v>5.5</v>
      </c>
      <c r="C779" s="211">
        <v>4.5</v>
      </c>
      <c r="D779" s="211">
        <v>3.7</v>
      </c>
      <c r="E779" s="211">
        <v>2.7</v>
      </c>
      <c r="F779" s="267">
        <v>2.8037383177570092</v>
      </c>
      <c r="J779" s="70"/>
      <c r="K779" s="70"/>
      <c r="L779" s="70"/>
      <c r="M779" s="70"/>
      <c r="N779" s="70"/>
      <c r="O779" s="70"/>
      <c r="P779" s="70"/>
      <c r="Q779" s="70"/>
      <c r="R779" s="70"/>
      <c r="S779" s="70"/>
      <c r="T779" s="70"/>
      <c r="U779" s="70"/>
      <c r="V779" s="70"/>
      <c r="W779" s="70"/>
      <c r="X779" s="70"/>
      <c r="Y779" s="70"/>
      <c r="Z779" s="70"/>
      <c r="AA779" s="70"/>
    </row>
    <row r="780" spans="1:27" s="68" customFormat="1" hidden="1" outlineLevel="1" x14ac:dyDescent="0.25">
      <c r="A780" s="2" t="s">
        <v>428</v>
      </c>
      <c r="B780" s="8">
        <v>57.7</v>
      </c>
      <c r="C780" s="8">
        <v>61.8</v>
      </c>
      <c r="D780" s="8">
        <v>63</v>
      </c>
      <c r="E780" s="8">
        <v>62.3</v>
      </c>
      <c r="F780" s="28">
        <v>62.3</v>
      </c>
      <c r="J780" s="70"/>
      <c r="K780" s="70"/>
      <c r="L780" s="70"/>
      <c r="M780" s="70"/>
      <c r="N780" s="70"/>
      <c r="O780" s="70"/>
      <c r="P780" s="70"/>
      <c r="Q780" s="70"/>
      <c r="R780" s="70"/>
      <c r="S780" s="70"/>
      <c r="T780" s="70"/>
      <c r="U780" s="70"/>
      <c r="V780" s="70"/>
      <c r="W780" s="70"/>
      <c r="X780" s="70"/>
      <c r="Y780" s="70"/>
      <c r="Z780" s="70"/>
      <c r="AA780" s="70"/>
    </row>
    <row r="781" spans="1:27" s="68" customFormat="1" hidden="1" outlineLevel="1" x14ac:dyDescent="0.25">
      <c r="A781" s="162" t="s">
        <v>429</v>
      </c>
      <c r="B781" s="163">
        <v>30.2</v>
      </c>
      <c r="C781" s="211">
        <v>27.7</v>
      </c>
      <c r="D781" s="211">
        <v>28.3</v>
      </c>
      <c r="E781" s="211">
        <v>31.4</v>
      </c>
      <c r="F781" s="267">
        <v>30.7</v>
      </c>
      <c r="J781" s="70"/>
      <c r="K781" s="70"/>
      <c r="L781" s="70"/>
      <c r="M781" s="70"/>
      <c r="N781" s="70"/>
      <c r="O781" s="70"/>
      <c r="P781" s="70"/>
      <c r="Q781" s="70"/>
      <c r="R781" s="70"/>
      <c r="S781" s="70"/>
      <c r="T781" s="70"/>
      <c r="U781" s="70"/>
      <c r="V781" s="70"/>
      <c r="W781" s="70"/>
      <c r="X781" s="70"/>
      <c r="Y781" s="70"/>
      <c r="Z781" s="70"/>
      <c r="AA781" s="70"/>
    </row>
    <row r="782" spans="1:27" s="68" customFormat="1" hidden="1" outlineLevel="1" x14ac:dyDescent="0.25">
      <c r="A782" s="2" t="s">
        <v>430</v>
      </c>
      <c r="B782" s="8">
        <v>6</v>
      </c>
      <c r="C782" s="8">
        <v>5.5</v>
      </c>
      <c r="D782" s="8">
        <v>5</v>
      </c>
      <c r="E782" s="8">
        <v>3.6</v>
      </c>
      <c r="F782" s="28">
        <v>4.2</v>
      </c>
      <c r="J782" s="70"/>
      <c r="K782" s="70"/>
      <c r="L782" s="70"/>
      <c r="M782" s="70"/>
      <c r="N782" s="70"/>
      <c r="O782" s="70"/>
      <c r="P782" s="70"/>
      <c r="Q782" s="70"/>
      <c r="R782" s="70"/>
      <c r="S782" s="70"/>
      <c r="T782" s="70"/>
      <c r="U782" s="70"/>
      <c r="V782" s="70"/>
      <c r="W782" s="70"/>
      <c r="X782" s="70"/>
      <c r="Y782" s="70"/>
      <c r="Z782" s="70"/>
      <c r="AA782" s="70"/>
    </row>
    <row r="783" spans="1:27" s="68" customFormat="1" hidden="1" outlineLevel="1" x14ac:dyDescent="0.25">
      <c r="A783" s="162" t="s">
        <v>431</v>
      </c>
      <c r="B783" s="163">
        <v>0.01</v>
      </c>
      <c r="C783" s="211">
        <v>2E-3</v>
      </c>
      <c r="D783" s="211">
        <v>1E-3</v>
      </c>
      <c r="E783" s="211">
        <v>0</v>
      </c>
      <c r="F783" s="211">
        <v>2.0000000000000001E-4</v>
      </c>
      <c r="J783" s="70"/>
      <c r="K783" s="70"/>
      <c r="L783" s="70"/>
      <c r="M783" s="70"/>
      <c r="N783" s="70"/>
      <c r="O783" s="70"/>
      <c r="P783" s="70"/>
      <c r="Q783" s="70"/>
      <c r="R783" s="70"/>
      <c r="S783" s="70"/>
      <c r="T783" s="70"/>
      <c r="U783" s="70"/>
      <c r="V783" s="70"/>
      <c r="W783" s="70"/>
      <c r="X783" s="70"/>
      <c r="Y783" s="70"/>
      <c r="Z783" s="70"/>
      <c r="AA783" s="70"/>
    </row>
    <row r="784" spans="1:27" s="68" customFormat="1" x14ac:dyDescent="0.25">
      <c r="A784" s="39"/>
      <c r="J784" s="70"/>
      <c r="K784" s="70"/>
      <c r="L784" s="70"/>
      <c r="M784" s="70"/>
      <c r="N784" s="70"/>
      <c r="O784" s="70"/>
      <c r="P784" s="70"/>
      <c r="Q784" s="70"/>
      <c r="R784" s="70"/>
      <c r="S784" s="70"/>
      <c r="T784" s="70"/>
      <c r="U784" s="70"/>
      <c r="V784" s="70"/>
      <c r="W784" s="70"/>
      <c r="X784" s="70"/>
      <c r="Y784" s="70"/>
      <c r="Z784" s="70"/>
      <c r="AA784" s="70"/>
    </row>
    <row r="785" spans="1:27" s="68" customFormat="1" collapsed="1" x14ac:dyDescent="0.25">
      <c r="A785" s="160" t="s">
        <v>432</v>
      </c>
      <c r="B785" s="161"/>
      <c r="C785" s="161"/>
      <c r="D785" s="161"/>
      <c r="E785" s="161"/>
      <c r="F785" s="161"/>
      <c r="J785" s="70"/>
      <c r="K785" s="70"/>
      <c r="L785" s="70"/>
      <c r="M785" s="70"/>
      <c r="N785" s="70"/>
      <c r="O785" s="70"/>
      <c r="P785" s="70"/>
      <c r="Q785" s="70"/>
      <c r="R785" s="70"/>
      <c r="S785" s="70"/>
      <c r="T785" s="70"/>
      <c r="U785" s="70"/>
      <c r="V785" s="70"/>
      <c r="W785" s="70"/>
      <c r="X785" s="70"/>
      <c r="Y785" s="70"/>
      <c r="Z785" s="70"/>
      <c r="AA785" s="70"/>
    </row>
    <row r="786" spans="1:27" s="68" customFormat="1" hidden="1" outlineLevel="1" x14ac:dyDescent="0.25">
      <c r="A786" s="162" t="s">
        <v>433</v>
      </c>
      <c r="B786" s="163">
        <v>7.6</v>
      </c>
      <c r="C786" s="211">
        <v>9.6999999999999993</v>
      </c>
      <c r="D786" s="211">
        <v>9</v>
      </c>
      <c r="E786" s="211">
        <v>2.9</v>
      </c>
      <c r="F786" s="267">
        <v>4.8571428571428568</v>
      </c>
      <c r="J786" s="70"/>
      <c r="K786" s="70"/>
      <c r="L786" s="70"/>
      <c r="M786" s="70"/>
      <c r="N786" s="70"/>
      <c r="O786" s="70"/>
      <c r="P786" s="70"/>
      <c r="Q786" s="70"/>
      <c r="R786" s="70"/>
      <c r="S786" s="70"/>
      <c r="T786" s="70"/>
      <c r="U786" s="70"/>
      <c r="V786" s="70"/>
      <c r="W786" s="70"/>
      <c r="X786" s="70"/>
      <c r="Y786" s="70"/>
      <c r="Z786" s="70"/>
      <c r="AA786" s="70"/>
    </row>
    <row r="787" spans="1:27" s="68" customFormat="1" hidden="1" outlineLevel="1" x14ac:dyDescent="0.25">
      <c r="A787" s="2" t="s">
        <v>434</v>
      </c>
      <c r="B787" s="8">
        <v>42.1</v>
      </c>
      <c r="C787" s="8">
        <v>22.2</v>
      </c>
      <c r="D787" s="8">
        <v>13.2</v>
      </c>
      <c r="E787" s="8">
        <v>11.2</v>
      </c>
      <c r="F787" s="28">
        <v>1</v>
      </c>
      <c r="J787" s="70"/>
      <c r="K787" s="70"/>
      <c r="L787" s="70"/>
      <c r="M787" s="70"/>
      <c r="N787" s="70"/>
      <c r="O787" s="70"/>
      <c r="P787" s="70"/>
      <c r="Q787" s="70"/>
      <c r="R787" s="70"/>
      <c r="S787" s="70"/>
      <c r="T787" s="70"/>
      <c r="U787" s="70"/>
      <c r="V787" s="70"/>
      <c r="W787" s="70"/>
      <c r="X787" s="70"/>
      <c r="Y787" s="70"/>
      <c r="Z787" s="70"/>
      <c r="AA787" s="70"/>
    </row>
    <row r="788" spans="1:27" s="68" customFormat="1" hidden="1" outlineLevel="1" x14ac:dyDescent="0.25">
      <c r="A788" s="162" t="s">
        <v>435</v>
      </c>
      <c r="B788" s="163">
        <v>16.100000000000001</v>
      </c>
      <c r="C788" s="211">
        <v>80.3</v>
      </c>
      <c r="D788" s="211">
        <v>38.200000000000003</v>
      </c>
      <c r="E788" s="211">
        <v>40.799999999999997</v>
      </c>
      <c r="F788" s="267">
        <v>33.806458333333353</v>
      </c>
      <c r="J788" s="70"/>
      <c r="K788" s="70"/>
      <c r="L788" s="70"/>
      <c r="M788" s="70"/>
      <c r="N788" s="70"/>
      <c r="O788" s="70"/>
      <c r="P788" s="70"/>
      <c r="Q788" s="70"/>
      <c r="R788" s="70"/>
      <c r="S788" s="70"/>
      <c r="T788" s="70"/>
      <c r="U788" s="70"/>
      <c r="V788" s="70"/>
      <c r="W788" s="70"/>
      <c r="X788" s="70"/>
      <c r="Y788" s="70"/>
      <c r="Z788" s="70"/>
      <c r="AA788" s="70"/>
    </row>
    <row r="789" spans="1:27" s="68" customFormat="1" hidden="1" outlineLevel="1" x14ac:dyDescent="0.25">
      <c r="A789" s="2" t="s">
        <v>436</v>
      </c>
      <c r="B789" s="8">
        <v>31.4</v>
      </c>
      <c r="C789" s="8">
        <v>26.8</v>
      </c>
      <c r="D789" s="8">
        <v>24</v>
      </c>
      <c r="E789" s="8">
        <v>19.600000000000001</v>
      </c>
      <c r="F789" s="28">
        <v>26.575925925925933</v>
      </c>
      <c r="J789" s="70"/>
      <c r="K789" s="70"/>
      <c r="L789" s="70"/>
      <c r="M789" s="70"/>
      <c r="N789" s="70"/>
      <c r="O789" s="70"/>
      <c r="P789" s="70"/>
      <c r="Q789" s="70"/>
      <c r="R789" s="70"/>
      <c r="S789" s="70"/>
      <c r="T789" s="70"/>
      <c r="U789" s="70"/>
      <c r="V789" s="70"/>
      <c r="W789" s="70"/>
      <c r="X789" s="70"/>
      <c r="Y789" s="70"/>
      <c r="Z789" s="70"/>
      <c r="AA789" s="70"/>
    </row>
    <row r="790" spans="1:27" s="68" customFormat="1" hidden="1" outlineLevel="1" x14ac:dyDescent="0.25">
      <c r="A790" s="162" t="s">
        <v>437</v>
      </c>
      <c r="B790" s="163">
        <v>38.799999999999997</v>
      </c>
      <c r="C790" s="211">
        <v>30.3</v>
      </c>
      <c r="D790" s="211">
        <v>26.4</v>
      </c>
      <c r="E790" s="211">
        <v>22.4</v>
      </c>
      <c r="F790" s="267">
        <v>20.614455445544564</v>
      </c>
      <c r="J790" s="70"/>
      <c r="K790" s="70"/>
      <c r="L790" s="70"/>
      <c r="M790" s="70"/>
      <c r="N790" s="70"/>
      <c r="O790" s="70"/>
      <c r="P790" s="70"/>
      <c r="Q790" s="70"/>
      <c r="R790" s="70"/>
      <c r="S790" s="70"/>
      <c r="T790" s="70"/>
      <c r="U790" s="70"/>
      <c r="V790" s="70"/>
      <c r="W790" s="70"/>
      <c r="X790" s="70"/>
      <c r="Y790" s="70"/>
      <c r="Z790" s="70"/>
      <c r="AA790" s="70"/>
    </row>
    <row r="791" spans="1:27" s="68" customFormat="1" hidden="1" outlineLevel="1" x14ac:dyDescent="0.25">
      <c r="A791" s="2" t="s">
        <v>438</v>
      </c>
      <c r="B791" s="8">
        <v>27.2</v>
      </c>
      <c r="C791" s="8">
        <v>33.799999999999997</v>
      </c>
      <c r="D791" s="8">
        <v>22.1</v>
      </c>
      <c r="E791" s="8">
        <v>24.3</v>
      </c>
      <c r="F791" s="8">
        <v>23.8</v>
      </c>
      <c r="J791" s="70"/>
      <c r="K791" s="70"/>
      <c r="L791" s="70"/>
      <c r="M791" s="70"/>
      <c r="N791" s="70"/>
      <c r="O791" s="70"/>
      <c r="P791" s="70"/>
      <c r="Q791" s="70"/>
      <c r="R791" s="70"/>
      <c r="S791" s="70"/>
      <c r="T791" s="70"/>
      <c r="U791" s="70"/>
      <c r="V791" s="70"/>
      <c r="W791" s="70"/>
      <c r="X791" s="70"/>
      <c r="Y791" s="70"/>
      <c r="Z791" s="70"/>
      <c r="AA791" s="70"/>
    </row>
    <row r="792" spans="1:27" s="68" customFormat="1" x14ac:dyDescent="0.25">
      <c r="A792" s="2"/>
      <c r="B792" s="8"/>
      <c r="C792" s="8"/>
      <c r="D792" s="8"/>
      <c r="E792" s="8"/>
      <c r="F792" s="8"/>
      <c r="J792" s="70"/>
      <c r="K792" s="70"/>
      <c r="L792" s="70"/>
      <c r="M792" s="70"/>
      <c r="N792" s="70"/>
      <c r="O792" s="70"/>
      <c r="P792" s="70"/>
      <c r="Q792" s="70"/>
      <c r="R792" s="70"/>
      <c r="S792" s="70"/>
      <c r="T792" s="70"/>
      <c r="U792" s="70"/>
      <c r="V792" s="70"/>
      <c r="W792" s="70"/>
      <c r="X792" s="70"/>
      <c r="Y792" s="70"/>
      <c r="Z792" s="70"/>
      <c r="AA792" s="70"/>
    </row>
    <row r="793" spans="1:27" s="68" customFormat="1" collapsed="1" x14ac:dyDescent="0.25">
      <c r="A793" s="160" t="s">
        <v>439</v>
      </c>
      <c r="B793" s="161"/>
      <c r="C793" s="161"/>
      <c r="D793" s="161"/>
      <c r="E793" s="161"/>
      <c r="F793" s="161"/>
      <c r="J793" s="70"/>
      <c r="K793" s="70"/>
      <c r="L793" s="70"/>
      <c r="M793" s="70"/>
      <c r="N793" s="70"/>
      <c r="O793" s="70"/>
      <c r="P793" s="70"/>
      <c r="Q793" s="70"/>
      <c r="R793" s="70"/>
      <c r="S793" s="70"/>
      <c r="T793" s="70"/>
      <c r="U793" s="70"/>
      <c r="V793" s="70"/>
      <c r="W793" s="70"/>
      <c r="X793" s="70"/>
      <c r="Y793" s="70"/>
      <c r="Z793" s="70"/>
      <c r="AA793" s="70"/>
    </row>
    <row r="794" spans="1:27" s="68" customFormat="1" hidden="1" outlineLevel="1" x14ac:dyDescent="0.25">
      <c r="A794" s="162" t="s">
        <v>440</v>
      </c>
      <c r="B794" s="163">
        <v>527</v>
      </c>
      <c r="C794" s="163">
        <v>443</v>
      </c>
      <c r="D794" s="163">
        <v>410</v>
      </c>
      <c r="E794" s="163">
        <v>518</v>
      </c>
      <c r="F794" s="164">
        <v>1076</v>
      </c>
      <c r="J794" s="70"/>
      <c r="K794" s="70"/>
      <c r="L794" s="70"/>
      <c r="M794" s="70"/>
      <c r="N794" s="70"/>
      <c r="O794" s="70"/>
      <c r="P794" s="70"/>
      <c r="Q794" s="70"/>
      <c r="R794" s="70"/>
      <c r="S794" s="70"/>
      <c r="T794" s="70"/>
      <c r="U794" s="70"/>
      <c r="V794" s="70"/>
      <c r="W794" s="70"/>
      <c r="X794" s="70"/>
      <c r="Y794" s="70"/>
      <c r="Z794" s="70"/>
      <c r="AA794" s="70"/>
    </row>
  </sheetData>
  <mergeCells count="27">
    <mergeCell ref="E656:F656"/>
    <mergeCell ref="A657:D657"/>
    <mergeCell ref="E657:F657"/>
    <mergeCell ref="A708:D708"/>
    <mergeCell ref="A244:D244"/>
    <mergeCell ref="A556:D556"/>
    <mergeCell ref="A603:D603"/>
    <mergeCell ref="A655:D655"/>
    <mergeCell ref="A338:D338"/>
    <mergeCell ref="A336:F336"/>
    <mergeCell ref="A264:F264"/>
    <mergeCell ref="A656:D656"/>
    <mergeCell ref="A185:D185"/>
    <mergeCell ref="A193:D193"/>
    <mergeCell ref="A224:D224"/>
    <mergeCell ref="A241:D241"/>
    <mergeCell ref="A242:D242"/>
    <mergeCell ref="A207:F207"/>
    <mergeCell ref="A209:E209"/>
    <mergeCell ref="A183:D183"/>
    <mergeCell ref="A9:D9"/>
    <mergeCell ref="A21:D21"/>
    <mergeCell ref="A35:D35"/>
    <mergeCell ref="A58:D58"/>
    <mergeCell ref="A142:D142"/>
    <mergeCell ref="A19:D19"/>
    <mergeCell ref="A100:D100"/>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0D0BCD1DDF224088105BCE40C48D61" ma:contentTypeVersion="17" ma:contentTypeDescription="Create a new document." ma:contentTypeScope="" ma:versionID="fe833cc912982ce7e4a5f3f68db176ee">
  <xsd:schema xmlns:xsd="http://www.w3.org/2001/XMLSchema" xmlns:xs="http://www.w3.org/2001/XMLSchema" xmlns:p="http://schemas.microsoft.com/office/2006/metadata/properties" xmlns:ns2="b5ab650c-9139-4256-ba67-3d6097a55509" xmlns:ns3="26a5cfcb-0842-4c09-859a-2495158b1c98" targetNamespace="http://schemas.microsoft.com/office/2006/metadata/properties" ma:root="true" ma:fieldsID="36171ec25a322bb04a14f7e4f5aad3d1" ns2:_="" ns3:_="">
    <xsd:import namespace="b5ab650c-9139-4256-ba67-3d6097a55509"/>
    <xsd:import namespace="26a5cfcb-0842-4c09-859a-2495158b1c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ab650c-9139-4256-ba67-3d6097a555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8624bd-f9c4-4953-a0ad-16555b58a49c"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a5cfcb-0842-4c09-859a-2495158b1c9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eba42cf-26f3-499e-aa97-162951c9bfa5}" ma:internalName="TaxCatchAll" ma:showField="CatchAllData" ma:web="26a5cfcb-0842-4c09-859a-2495158b1c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5ab650c-9139-4256-ba67-3d6097a55509">
      <Terms xmlns="http://schemas.microsoft.com/office/infopath/2007/PartnerControls"/>
    </lcf76f155ced4ddcb4097134ff3c332f>
    <TaxCatchAll xmlns="26a5cfcb-0842-4c09-859a-2495158b1c9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F672BC-BFFE-441F-84AB-8D0678AC8D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ab650c-9139-4256-ba67-3d6097a55509"/>
    <ds:schemaRef ds:uri="26a5cfcb-0842-4c09-859a-2495158b1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163B53-D457-4827-9A5B-441D5B29C402}">
  <ds:schemaRefs>
    <ds:schemaRef ds:uri="http://schemas.microsoft.com/office/2006/metadata/properties"/>
    <ds:schemaRef ds:uri="http://schemas.microsoft.com/office/infopath/2007/PartnerControls"/>
    <ds:schemaRef ds:uri="b5ab650c-9139-4256-ba67-3d6097a55509"/>
    <ds:schemaRef ds:uri="26a5cfcb-0842-4c09-859a-2495158b1c98"/>
  </ds:schemaRefs>
</ds:datastoreItem>
</file>

<file path=customXml/itemProps3.xml><?xml version="1.0" encoding="utf-8"?>
<ds:datastoreItem xmlns:ds="http://schemas.openxmlformats.org/officeDocument/2006/customXml" ds:itemID="{181772A8-7B98-4B60-8B89-05158EB390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vt:i4>
      </vt:variant>
    </vt:vector>
  </HeadingPairs>
  <TitlesOfParts>
    <vt:vector size="18" baseType="lpstr">
      <vt:lpstr>Capa</vt:lpstr>
      <vt:lpstr>Sumário</vt:lpstr>
      <vt:lpstr>1. ESG na Light</vt:lpstr>
      <vt:lpstr>2. Aviso Legal</vt:lpstr>
      <vt:lpstr>3. Reportes e Políticas</vt:lpstr>
      <vt:lpstr>4. Investimentos</vt:lpstr>
      <vt:lpstr>5. Geração</vt:lpstr>
      <vt:lpstr>6. Distribuição</vt:lpstr>
      <vt:lpstr>7. Pessoas</vt:lpstr>
      <vt:lpstr>8. Meio Ambiente</vt:lpstr>
      <vt:lpstr>9. Saúde e Segurança</vt:lpstr>
      <vt:lpstr>10. Clientes</vt:lpstr>
      <vt:lpstr>11. Conformidade</vt:lpstr>
      <vt:lpstr>12. Dashboard Trimestral</vt:lpstr>
      <vt:lpstr>13. Relação GRI x SASB</vt:lpstr>
      <vt:lpstr>'4. Investimentos'!_bookmark1</vt:lpstr>
      <vt:lpstr>'9. Saúde e Segurança'!_bookmark1</vt:lpstr>
      <vt:lpstr>'4. Investimentos'!Area_de_impressao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Regiane Abreu</dc:creator>
  <cp:keywords/>
  <dc:description/>
  <cp:lastModifiedBy>mariana zanatta brito 4009626</cp:lastModifiedBy>
  <cp:revision/>
  <dcterms:created xsi:type="dcterms:W3CDTF">2020-06-23T20:14:00Z</dcterms:created>
  <dcterms:modified xsi:type="dcterms:W3CDTF">2022-11-10T15:04:41Z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0x0101002B0D0BCD1DDF224088105BCE40C48D61</vt:lpwstr>
  </property>
  <property fmtid="{D5CDD505-2E9C-101B-9397-08002B2CF9AE}" pid="3" name="MediaServiceImageTags">
    <vt:lpwstr/>
  </property>
</Properties>
</file>