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lightsa.sharepoint.com/teams/RelaescomInvestidores/Shared Documents/General/ESG/Release 2T22/Cópia de arquivos para subir/"/>
    </mc:Choice>
  </mc:AlternateContent>
  <xr:revisionPtr revIDLastSave="0" documentId="8_{E5858F36-0059-42BA-A124-60348031BAAE}" xr6:coauthVersionLast="47" xr6:coauthVersionMax="47" xr10:uidLastSave="{00000000-0000-0000-0000-000000000000}"/>
  <bookViews>
    <workbookView xWindow="-120" yWindow="-120" windowWidth="20730" windowHeight="11160" tabRatio="797" xr2:uid="{00000000-000D-0000-FFFF-FFFF00000000}"/>
  </bookViews>
  <sheets>
    <sheet name="Coversheet" sheetId="26" r:id="rId1"/>
    <sheet name="Summary" sheetId="27" r:id="rId2"/>
    <sheet name="1. ESG at Light" sheetId="28" r:id="rId3"/>
    <sheet name="2. Disclaimer" sheetId="29" r:id="rId4"/>
    <sheet name="3. Reports and policies" sheetId="30" r:id="rId5"/>
    <sheet name="4. Investments" sheetId="1" r:id="rId6"/>
    <sheet name="5. Generation" sheetId="21" r:id="rId7"/>
    <sheet name="6. Distribution" sheetId="16" r:id="rId8"/>
    <sheet name="7. People" sheetId="15" r:id="rId9"/>
    <sheet name="8. Environmental" sheetId="17" r:id="rId10"/>
    <sheet name="9. Health and Safety" sheetId="7" r:id="rId11"/>
    <sheet name="10. Customers" sheetId="19" r:id="rId12"/>
    <sheet name="11. Compliance" sheetId="20" r:id="rId13"/>
    <sheet name="12. Quaterly Dashboard" sheetId="33" r:id="rId14"/>
    <sheet name="13. GRI x SASB Relationship" sheetId="32" r:id="rId15"/>
  </sheets>
  <definedNames>
    <definedName name="_bookmark1" localSheetId="5">'4. Investments'!$A$73</definedName>
    <definedName name="_bookmark1" localSheetId="10">'9. Health and Safety'!$A$122</definedName>
    <definedName name="_Toc31361077" localSheetId="5">'4. Investments'!#REF!</definedName>
    <definedName name="_Toc31361077" localSheetId="10">'9. Health and Safety'!#REF!</definedName>
    <definedName name="_xlnm.Print_Area" localSheetId="5">'4. Investments'!$A$6:$D$220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33" l="1"/>
  <c r="O24" i="33"/>
  <c r="O22" i="33"/>
  <c r="E52" i="15"/>
  <c r="D52" i="15"/>
  <c r="C52" i="15"/>
  <c r="B52" i="15"/>
  <c r="E48" i="15"/>
  <c r="D48" i="15"/>
  <c r="C48" i="15"/>
  <c r="B48" i="15"/>
  <c r="E44" i="15"/>
  <c r="D44" i="15"/>
  <c r="C44" i="15"/>
  <c r="B44" i="15"/>
  <c r="E40" i="15"/>
  <c r="D40" i="15"/>
  <c r="C40" i="15"/>
  <c r="B40" i="15"/>
  <c r="E36" i="15"/>
  <c r="D36" i="15"/>
  <c r="C36" i="15"/>
  <c r="B36" i="15"/>
  <c r="B56" i="15" s="1"/>
  <c r="F67" i="16"/>
  <c r="E67" i="16"/>
  <c r="D67" i="16"/>
  <c r="C67" i="16"/>
  <c r="B67" i="16"/>
  <c r="F65" i="16"/>
  <c r="F63" i="16"/>
  <c r="M26" i="33"/>
  <c r="E32" i="20"/>
  <c r="D32" i="20"/>
  <c r="C32" i="20"/>
  <c r="B32" i="20"/>
  <c r="F29" i="20"/>
  <c r="E29" i="20"/>
  <c r="F26" i="20"/>
  <c r="E26" i="20"/>
  <c r="D26" i="20"/>
  <c r="C26" i="20"/>
  <c r="B26" i="20"/>
  <c r="E23" i="20"/>
  <c r="D23" i="20"/>
  <c r="C23" i="20"/>
  <c r="B23" i="20"/>
  <c r="E20" i="20"/>
  <c r="D20" i="20"/>
  <c r="C20" i="20"/>
  <c r="B20" i="20"/>
  <c r="E17" i="20"/>
  <c r="D17" i="20"/>
  <c r="C17" i="20"/>
  <c r="B17" i="20"/>
  <c r="E83" i="7"/>
  <c r="D83" i="7"/>
  <c r="E80" i="7"/>
  <c r="D80" i="7"/>
  <c r="E77" i="7"/>
  <c r="D77" i="7"/>
  <c r="F491" i="17"/>
  <c r="F490" i="17"/>
  <c r="F489" i="17"/>
  <c r="F488" i="17"/>
  <c r="F486" i="17"/>
  <c r="F485" i="17"/>
  <c r="F484" i="17"/>
  <c r="F483" i="17"/>
  <c r="F476" i="17"/>
  <c r="F471" i="17"/>
  <c r="F465" i="17"/>
  <c r="F460" i="17"/>
  <c r="F455" i="17"/>
  <c r="F453" i="17"/>
  <c r="F452" i="17"/>
  <c r="F451" i="17"/>
  <c r="F449" i="17"/>
  <c r="F448" i="17"/>
  <c r="F447" i="17"/>
  <c r="F443" i="17"/>
  <c r="F439" i="17"/>
  <c r="F435" i="17"/>
  <c r="F432" i="17"/>
  <c r="F454" i="17" s="1"/>
  <c r="F428" i="17"/>
  <c r="F424" i="17"/>
  <c r="F419" i="17"/>
  <c r="F418" i="17"/>
  <c r="F417" i="17"/>
  <c r="F416" i="17"/>
  <c r="F415" i="17"/>
  <c r="F414" i="17"/>
  <c r="F413" i="17"/>
  <c r="F412" i="17"/>
  <c r="F411" i="17"/>
  <c r="F410" i="17"/>
  <c r="F409" i="17"/>
  <c r="F408" i="17"/>
  <c r="F407" i="17"/>
  <c r="F406" i="17"/>
  <c r="F404" i="17"/>
  <c r="F403" i="17"/>
  <c r="F402" i="17"/>
  <c r="F401" i="17"/>
  <c r="F400" i="17"/>
  <c r="F383" i="17"/>
  <c r="F377" i="17"/>
  <c r="F361" i="17"/>
  <c r="F354" i="17" s="1"/>
  <c r="F315" i="17"/>
  <c r="F314" i="17"/>
  <c r="F312" i="17"/>
  <c r="F311" i="17"/>
  <c r="F310" i="17"/>
  <c r="F309" i="17"/>
  <c r="F306" i="17"/>
  <c r="F317" i="17" s="1"/>
  <c r="F305" i="17"/>
  <c r="F316" i="17" s="1"/>
  <c r="F302" i="17"/>
  <c r="F313" i="17" s="1"/>
  <c r="F297" i="17"/>
  <c r="F308" i="17" s="1"/>
  <c r="F296" i="17"/>
  <c r="F307" i="17" s="1"/>
  <c r="F267" i="17"/>
  <c r="F278" i="17" s="1"/>
  <c r="F266" i="17"/>
  <c r="F277" i="17" s="1"/>
  <c r="F263" i="17"/>
  <c r="F262" i="17"/>
  <c r="F273" i="17" s="1"/>
  <c r="E240" i="17"/>
  <c r="E239" i="17"/>
  <c r="E238" i="17"/>
  <c r="E237" i="17"/>
  <c r="E236" i="17"/>
  <c r="E235" i="17"/>
  <c r="E234" i="17"/>
  <c r="E233" i="17"/>
  <c r="E232" i="17"/>
  <c r="E231" i="17"/>
  <c r="E230" i="17"/>
  <c r="E229" i="17"/>
  <c r="E228" i="17"/>
  <c r="E227" i="17"/>
  <c r="E226" i="17"/>
  <c r="E225" i="17"/>
  <c r="E219" i="17"/>
  <c r="E218" i="17"/>
  <c r="E217" i="17"/>
  <c r="E216" i="17"/>
  <c r="E215" i="17"/>
  <c r="E214" i="17"/>
  <c r="E213" i="17"/>
  <c r="F65" i="17"/>
  <c r="F64" i="17"/>
  <c r="F63" i="17"/>
  <c r="F59" i="17"/>
  <c r="E65" i="17"/>
  <c r="E59" i="17"/>
  <c r="E48" i="17"/>
  <c r="F57" i="17"/>
  <c r="F56" i="17"/>
  <c r="F53" i="17"/>
  <c r="F52" i="17"/>
  <c r="F48" i="17"/>
  <c r="F46" i="17"/>
  <c r="F41" i="17"/>
  <c r="F36" i="17"/>
  <c r="F28" i="17"/>
  <c r="F18" i="17"/>
  <c r="F12" i="17"/>
  <c r="D638" i="15"/>
  <c r="C638" i="15"/>
  <c r="B638" i="15"/>
  <c r="F554" i="15"/>
  <c r="E547" i="15"/>
  <c r="D547" i="15"/>
  <c r="C547" i="15"/>
  <c r="B547" i="15"/>
  <c r="E540" i="15"/>
  <c r="D540" i="15"/>
  <c r="C540" i="15"/>
  <c r="B540" i="15"/>
  <c r="E533" i="15"/>
  <c r="D533" i="15"/>
  <c r="C533" i="15"/>
  <c r="B533" i="15"/>
  <c r="E526" i="15"/>
  <c r="D526" i="15"/>
  <c r="C526" i="15"/>
  <c r="B526" i="15"/>
  <c r="E519" i="15"/>
  <c r="D519" i="15"/>
  <c r="C519" i="15"/>
  <c r="B519" i="15"/>
  <c r="E512" i="15"/>
  <c r="D512" i="15"/>
  <c r="C512" i="15"/>
  <c r="B512" i="15"/>
  <c r="E504" i="15"/>
  <c r="D504" i="15"/>
  <c r="C504" i="15"/>
  <c r="B504" i="15"/>
  <c r="E497" i="15"/>
  <c r="D497" i="15"/>
  <c r="C497" i="15"/>
  <c r="B497" i="15"/>
  <c r="E490" i="15"/>
  <c r="D490" i="15"/>
  <c r="C490" i="15"/>
  <c r="B490" i="15"/>
  <c r="E483" i="15"/>
  <c r="D483" i="15"/>
  <c r="C483" i="15"/>
  <c r="B483" i="15"/>
  <c r="E476" i="15"/>
  <c r="D476" i="15"/>
  <c r="C476" i="15"/>
  <c r="B476" i="15"/>
  <c r="E469" i="15"/>
  <c r="D469" i="15"/>
  <c r="C469" i="15"/>
  <c r="C468" i="15" s="1"/>
  <c r="B469" i="15"/>
  <c r="E461" i="15"/>
  <c r="D461" i="15"/>
  <c r="C461" i="15"/>
  <c r="B461" i="15"/>
  <c r="E454" i="15"/>
  <c r="D454" i="15"/>
  <c r="C454" i="15"/>
  <c r="B454" i="15"/>
  <c r="E447" i="15"/>
  <c r="D447" i="15"/>
  <c r="C447" i="15"/>
  <c r="B447" i="15"/>
  <c r="E440" i="15"/>
  <c r="D440" i="15"/>
  <c r="C440" i="15"/>
  <c r="B440" i="15"/>
  <c r="E433" i="15"/>
  <c r="D433" i="15"/>
  <c r="C433" i="15"/>
  <c r="B433" i="15"/>
  <c r="E426" i="15"/>
  <c r="D426" i="15"/>
  <c r="C426" i="15"/>
  <c r="B426" i="15"/>
  <c r="E418" i="15"/>
  <c r="D418" i="15"/>
  <c r="C418" i="15"/>
  <c r="B418" i="15"/>
  <c r="E411" i="15"/>
  <c r="D411" i="15"/>
  <c r="C411" i="15"/>
  <c r="B411" i="15"/>
  <c r="E404" i="15"/>
  <c r="D404" i="15"/>
  <c r="C404" i="15"/>
  <c r="B404" i="15"/>
  <c r="E397" i="15"/>
  <c r="D397" i="15"/>
  <c r="C397" i="15"/>
  <c r="B397" i="15"/>
  <c r="E390" i="15"/>
  <c r="D390" i="15"/>
  <c r="C390" i="15"/>
  <c r="B390" i="15"/>
  <c r="D383" i="15"/>
  <c r="C383" i="15"/>
  <c r="B383" i="15"/>
  <c r="E375" i="15"/>
  <c r="D375" i="15"/>
  <c r="C375" i="15"/>
  <c r="B375" i="15"/>
  <c r="E368" i="15"/>
  <c r="D368" i="15"/>
  <c r="C368" i="15"/>
  <c r="B368" i="15"/>
  <c r="E361" i="15"/>
  <c r="D361" i="15"/>
  <c r="C361" i="15"/>
  <c r="B361" i="15"/>
  <c r="E354" i="15"/>
  <c r="D354" i="15"/>
  <c r="C354" i="15"/>
  <c r="B354" i="15"/>
  <c r="E347" i="15"/>
  <c r="D347" i="15"/>
  <c r="C347" i="15"/>
  <c r="B347" i="15"/>
  <c r="E340" i="15"/>
  <c r="D340" i="15"/>
  <c r="C340" i="15"/>
  <c r="B340" i="15"/>
  <c r="D94" i="15"/>
  <c r="C94" i="15"/>
  <c r="B94" i="15"/>
  <c r="D93" i="15"/>
  <c r="C93" i="15"/>
  <c r="B93" i="15"/>
  <c r="D92" i="15"/>
  <c r="C92" i="15"/>
  <c r="B92" i="15"/>
  <c r="E91" i="15"/>
  <c r="D91" i="15"/>
  <c r="C91" i="15"/>
  <c r="B91" i="15"/>
  <c r="E87" i="15"/>
  <c r="E83" i="15" s="1"/>
  <c r="D87" i="15"/>
  <c r="C87" i="15"/>
  <c r="B87" i="15"/>
  <c r="C83" i="15"/>
  <c r="E82" i="15"/>
  <c r="D82" i="15"/>
  <c r="C82" i="15"/>
  <c r="B82" i="15"/>
  <c r="E81" i="15"/>
  <c r="D81" i="15"/>
  <c r="C81" i="15"/>
  <c r="B81" i="15"/>
  <c r="E80" i="15"/>
  <c r="D80" i="15"/>
  <c r="C80" i="15"/>
  <c r="B80" i="15"/>
  <c r="E79" i="15"/>
  <c r="D79" i="15"/>
  <c r="C79" i="15"/>
  <c r="B79" i="15"/>
  <c r="E75" i="15"/>
  <c r="D75" i="15"/>
  <c r="C75" i="15"/>
  <c r="B75" i="15"/>
  <c r="B71" i="15" s="1"/>
  <c r="E70" i="15"/>
  <c r="E98" i="15" s="1"/>
  <c r="D70" i="15"/>
  <c r="C70" i="15"/>
  <c r="B70" i="15"/>
  <c r="E69" i="15"/>
  <c r="D69" i="15"/>
  <c r="C69" i="15"/>
  <c r="B69" i="15"/>
  <c r="E68" i="15"/>
  <c r="D68" i="15"/>
  <c r="D96" i="15" s="1"/>
  <c r="C68" i="15"/>
  <c r="B68" i="15"/>
  <c r="E67" i="15"/>
  <c r="D67" i="15"/>
  <c r="C67" i="15"/>
  <c r="B67" i="15"/>
  <c r="B59" i="15" s="1"/>
  <c r="E63" i="15"/>
  <c r="D63" i="15"/>
  <c r="D59" i="15" s="1"/>
  <c r="C63" i="15"/>
  <c r="B63" i="15"/>
  <c r="F56" i="16"/>
  <c r="E56" i="16"/>
  <c r="D56" i="16"/>
  <c r="C56" i="16"/>
  <c r="B56" i="16"/>
  <c r="F23" i="16"/>
  <c r="F19" i="21"/>
  <c r="F234" i="1"/>
  <c r="F233" i="1"/>
  <c r="F218" i="1"/>
  <c r="F217" i="1"/>
  <c r="F201" i="1"/>
  <c r="F184" i="1"/>
  <c r="F183" i="1"/>
  <c r="F168" i="1"/>
  <c r="F167" i="1"/>
  <c r="F151" i="1"/>
  <c r="F135" i="1"/>
  <c r="F134" i="1"/>
  <c r="F133" i="1"/>
  <c r="F132" i="1"/>
  <c r="F34" i="1"/>
  <c r="F33" i="1"/>
  <c r="F32" i="1"/>
  <c r="F31" i="1"/>
  <c r="F30" i="1"/>
  <c r="F29" i="1"/>
  <c r="F28" i="1"/>
  <c r="F19" i="1"/>
  <c r="F11" i="1"/>
  <c r="F482" i="17" l="1"/>
  <c r="F376" i="17"/>
  <c r="F446" i="17"/>
  <c r="F487" i="17"/>
  <c r="E56" i="15"/>
  <c r="C56" i="15"/>
  <c r="D97" i="15"/>
  <c r="D56" i="15"/>
  <c r="D468" i="15"/>
  <c r="C511" i="15"/>
  <c r="E511" i="15"/>
  <c r="B425" i="15"/>
  <c r="E425" i="15"/>
  <c r="C339" i="15"/>
  <c r="B339" i="15"/>
  <c r="C425" i="15"/>
  <c r="D382" i="15"/>
  <c r="D339" i="15"/>
  <c r="F405" i="17"/>
  <c r="F423" i="17"/>
  <c r="F434" i="17"/>
  <c r="F470" i="17"/>
  <c r="F398" i="17"/>
  <c r="F399" i="17"/>
  <c r="F459" i="17"/>
  <c r="F450" i="17"/>
  <c r="F261" i="17"/>
  <c r="F272" i="17" s="1"/>
  <c r="F265" i="17"/>
  <c r="F276" i="17" s="1"/>
  <c r="F274" i="17"/>
  <c r="F67" i="17"/>
  <c r="F58" i="17"/>
  <c r="F55" i="17"/>
  <c r="B382" i="15"/>
  <c r="E339" i="15"/>
  <c r="D425" i="15"/>
  <c r="B468" i="15"/>
  <c r="B511" i="15"/>
  <c r="B98" i="15"/>
  <c r="C382" i="15"/>
  <c r="E96" i="15"/>
  <c r="C98" i="15"/>
  <c r="E71" i="15"/>
  <c r="B83" i="15"/>
  <c r="E382" i="15"/>
  <c r="D511" i="15"/>
  <c r="B96" i="15"/>
  <c r="E468" i="15"/>
  <c r="C59" i="15"/>
  <c r="C97" i="15"/>
  <c r="D83" i="15"/>
  <c r="C71" i="15"/>
  <c r="E59" i="15"/>
  <c r="C96" i="15"/>
  <c r="E97" i="15"/>
  <c r="B97" i="15"/>
  <c r="D98" i="15"/>
  <c r="D95" i="15" s="1"/>
  <c r="D71" i="15"/>
  <c r="F27" i="1"/>
  <c r="F481" i="17" l="1"/>
  <c r="D554" i="15"/>
  <c r="C554" i="15"/>
  <c r="B554" i="15"/>
  <c r="E554" i="15"/>
  <c r="E95" i="15"/>
  <c r="B95" i="15"/>
  <c r="F445" i="17"/>
  <c r="F260" i="17"/>
  <c r="F271" i="17" s="1"/>
  <c r="F68" i="17"/>
  <c r="C95" i="15"/>
  <c r="E218" i="1" l="1"/>
  <c r="E183" i="1"/>
  <c r="E167" i="1"/>
  <c r="E34" i="1" l="1"/>
  <c r="E33" i="1"/>
  <c r="E32" i="1"/>
  <c r="E31" i="1"/>
  <c r="E30" i="1"/>
  <c r="E29" i="1"/>
  <c r="E28" i="1"/>
  <c r="E19" i="1"/>
  <c r="E11" i="1"/>
  <c r="E27" i="1" l="1"/>
  <c r="E491" i="17" l="1"/>
  <c r="E490" i="17"/>
  <c r="E489" i="17"/>
  <c r="E488" i="17"/>
  <c r="E486" i="17"/>
  <c r="E485" i="17"/>
  <c r="E484" i="17"/>
  <c r="E483" i="17"/>
  <c r="E476" i="17"/>
  <c r="E471" i="17"/>
  <c r="E465" i="17"/>
  <c r="E460" i="17"/>
  <c r="E455" i="17"/>
  <c r="E453" i="17"/>
  <c r="E452" i="17"/>
  <c r="E451" i="17"/>
  <c r="E449" i="17"/>
  <c r="E448" i="17"/>
  <c r="E447" i="17"/>
  <c r="E443" i="17"/>
  <c r="E439" i="17"/>
  <c r="E435" i="17"/>
  <c r="E432" i="17"/>
  <c r="E428" i="17"/>
  <c r="E424" i="17"/>
  <c r="E419" i="17"/>
  <c r="E418" i="17"/>
  <c r="E417" i="17"/>
  <c r="E416" i="17"/>
  <c r="E415" i="17"/>
  <c r="E414" i="17"/>
  <c r="E413" i="17"/>
  <c r="E412" i="17"/>
  <c r="E411" i="17"/>
  <c r="E410" i="17"/>
  <c r="E409" i="17"/>
  <c r="E408" i="17"/>
  <c r="E407" i="17"/>
  <c r="E406" i="17"/>
  <c r="E404" i="17"/>
  <c r="E403" i="17"/>
  <c r="E402" i="17"/>
  <c r="E401" i="17"/>
  <c r="E400" i="17"/>
  <c r="E383" i="17"/>
  <c r="E377" i="17"/>
  <c r="E361" i="17"/>
  <c r="E355" i="17"/>
  <c r="E309" i="17"/>
  <c r="E310" i="17"/>
  <c r="E311" i="17"/>
  <c r="E312" i="17"/>
  <c r="E314" i="17"/>
  <c r="E315" i="17"/>
  <c r="E316" i="17"/>
  <c r="E317" i="17"/>
  <c r="E302" i="17"/>
  <c r="E297" i="17"/>
  <c r="E291" i="17"/>
  <c r="E286" i="17"/>
  <c r="E281" i="17"/>
  <c r="E279" i="17"/>
  <c r="E278" i="17"/>
  <c r="E275" i="17"/>
  <c r="E269" i="17"/>
  <c r="E266" i="17"/>
  <c r="E277" i="17" s="1"/>
  <c r="E263" i="17"/>
  <c r="E274" i="17" s="1"/>
  <c r="E262" i="17"/>
  <c r="E273" i="17" s="1"/>
  <c r="E258" i="17"/>
  <c r="E254" i="17"/>
  <c r="E250" i="17"/>
  <c r="E189" i="17"/>
  <c r="E180" i="17"/>
  <c r="E161" i="17"/>
  <c r="E150" i="17"/>
  <c r="E224" i="17" l="1"/>
  <c r="E265" i="17"/>
  <c r="E276" i="17" s="1"/>
  <c r="E280" i="17"/>
  <c r="E212" i="17"/>
  <c r="E313" i="17"/>
  <c r="E376" i="17"/>
  <c r="E285" i="17"/>
  <c r="E454" i="17"/>
  <c r="E423" i="17"/>
  <c r="E482" i="17"/>
  <c r="E459" i="17"/>
  <c r="E354" i="17"/>
  <c r="E470" i="17"/>
  <c r="E434" i="17"/>
  <c r="E399" i="17"/>
  <c r="E487" i="17"/>
  <c r="E450" i="17"/>
  <c r="E149" i="17"/>
  <c r="E446" i="17"/>
  <c r="E405" i="17"/>
  <c r="E308" i="17"/>
  <c r="E296" i="17"/>
  <c r="E249" i="17"/>
  <c r="E179" i="17"/>
  <c r="E261" i="17"/>
  <c r="E260" i="17" l="1"/>
  <c r="E271" i="17" s="1"/>
  <c r="E307" i="17"/>
  <c r="E398" i="17"/>
  <c r="E445" i="17"/>
  <c r="E481" i="17"/>
  <c r="E211" i="17"/>
  <c r="E272" i="17"/>
  <c r="D68" i="17" l="1"/>
  <c r="C68" i="17"/>
  <c r="E55" i="17"/>
  <c r="D238" i="15" l="1"/>
  <c r="C238" i="15"/>
  <c r="B238" i="15"/>
  <c r="D235" i="15"/>
  <c r="C235" i="15"/>
  <c r="B235" i="15"/>
  <c r="E232" i="15"/>
  <c r="D232" i="15"/>
  <c r="C232" i="15"/>
  <c r="B232" i="15"/>
  <c r="E229" i="15"/>
  <c r="D229" i="15"/>
  <c r="C229" i="15"/>
  <c r="B229" i="15"/>
  <c r="E226" i="15"/>
  <c r="D226" i="15"/>
  <c r="C226" i="15"/>
  <c r="B226" i="15"/>
  <c r="E222" i="15"/>
  <c r="D222" i="15"/>
  <c r="C222" i="15"/>
  <c r="B222" i="15"/>
  <c r="E221" i="15"/>
  <c r="D221" i="15"/>
  <c r="C221" i="15"/>
  <c r="B221" i="15"/>
  <c r="D217" i="15"/>
  <c r="C217" i="15"/>
  <c r="B217" i="15"/>
  <c r="E214" i="15"/>
  <c r="D214" i="15"/>
  <c r="C214" i="15"/>
  <c r="B214" i="15"/>
  <c r="E211" i="15"/>
  <c r="D211" i="15"/>
  <c r="C211" i="15"/>
  <c r="B211" i="15"/>
  <c r="E241" i="15" l="1"/>
  <c r="B241" i="15"/>
  <c r="C241" i="15"/>
  <c r="D241" i="15"/>
  <c r="B220" i="15"/>
  <c r="D220" i="15"/>
  <c r="C220" i="15"/>
  <c r="E220" i="15"/>
  <c r="C83" i="7" l="1"/>
  <c r="B83" i="7"/>
  <c r="C80" i="7"/>
  <c r="B80" i="7"/>
  <c r="C77" i="7"/>
  <c r="B77" i="7"/>
  <c r="E331" i="15"/>
  <c r="E326" i="15"/>
  <c r="E321" i="15"/>
  <c r="E315" i="15"/>
  <c r="E310" i="15"/>
  <c r="E305" i="15"/>
  <c r="E299" i="15"/>
  <c r="E294" i="15"/>
  <c r="E288" i="15"/>
  <c r="D288" i="15"/>
  <c r="C288" i="15"/>
  <c r="B288" i="15"/>
  <c r="E283" i="15"/>
  <c r="E278" i="15"/>
  <c r="E272" i="15"/>
  <c r="E267" i="15"/>
  <c r="E33" i="15"/>
  <c r="E32" i="15"/>
  <c r="E28" i="15"/>
  <c r="E25" i="15"/>
  <c r="E22" i="15"/>
  <c r="E14" i="15"/>
  <c r="E18" i="15" s="1"/>
  <c r="E31" i="15" l="1"/>
  <c r="E136" i="15" l="1"/>
  <c r="D136" i="15"/>
  <c r="C136" i="15"/>
  <c r="B136" i="15"/>
  <c r="E135" i="15"/>
  <c r="D135" i="15"/>
  <c r="C135" i="15"/>
  <c r="B135" i="15"/>
  <c r="E134" i="15"/>
  <c r="D134" i="15"/>
  <c r="C134" i="15"/>
  <c r="B134" i="15"/>
  <c r="E133" i="15"/>
  <c r="D133" i="15"/>
  <c r="C133" i="15"/>
  <c r="B133" i="15"/>
  <c r="E129" i="15"/>
  <c r="D129" i="15"/>
  <c r="C129" i="15"/>
  <c r="B129" i="15"/>
  <c r="E124" i="15"/>
  <c r="D124" i="15"/>
  <c r="C124" i="15"/>
  <c r="B124" i="15"/>
  <c r="E123" i="15"/>
  <c r="D123" i="15"/>
  <c r="C123" i="15"/>
  <c r="B123" i="15"/>
  <c r="E122" i="15"/>
  <c r="D122" i="15"/>
  <c r="C122" i="15"/>
  <c r="B122" i="15"/>
  <c r="E121" i="15"/>
  <c r="D121" i="15"/>
  <c r="C121" i="15"/>
  <c r="B121" i="15"/>
  <c r="E117" i="15"/>
  <c r="D117" i="15"/>
  <c r="C117" i="15"/>
  <c r="B117" i="15"/>
  <c r="E112" i="15"/>
  <c r="D112" i="15"/>
  <c r="C112" i="15"/>
  <c r="B112" i="15"/>
  <c r="E111" i="15"/>
  <c r="D111" i="15"/>
  <c r="C111" i="15"/>
  <c r="B111" i="15"/>
  <c r="E110" i="15"/>
  <c r="D110" i="15"/>
  <c r="C110" i="15"/>
  <c r="B110" i="15"/>
  <c r="E109" i="15"/>
  <c r="D109" i="15"/>
  <c r="C109" i="15"/>
  <c r="B109" i="15"/>
  <c r="E105" i="15"/>
  <c r="D105" i="15"/>
  <c r="C105" i="15"/>
  <c r="B105" i="15"/>
  <c r="E125" i="15" l="1"/>
  <c r="B113" i="15"/>
  <c r="C113" i="15"/>
  <c r="D125" i="15"/>
  <c r="E101" i="15"/>
  <c r="D113" i="15"/>
  <c r="E138" i="15"/>
  <c r="B101" i="15"/>
  <c r="E113" i="15"/>
  <c r="C101" i="15"/>
  <c r="E140" i="15"/>
  <c r="C139" i="15"/>
  <c r="D101" i="15"/>
  <c r="B139" i="15"/>
  <c r="D139" i="15"/>
  <c r="E139" i="15"/>
  <c r="B125" i="15"/>
  <c r="B140" i="15"/>
  <c r="C125" i="15"/>
  <c r="C138" i="15"/>
  <c r="C140" i="15"/>
  <c r="B138" i="15"/>
  <c r="D138" i="15"/>
  <c r="D140" i="15"/>
  <c r="D137" i="15" l="1"/>
  <c r="E137" i="15"/>
  <c r="C137" i="15"/>
  <c r="B137" i="15"/>
  <c r="E107" i="7" l="1"/>
  <c r="D107" i="7"/>
  <c r="C107" i="7"/>
  <c r="E105" i="7"/>
  <c r="D105" i="7"/>
  <c r="C105" i="7"/>
  <c r="E98" i="7"/>
  <c r="D98" i="7"/>
  <c r="C98" i="7"/>
  <c r="E96" i="7"/>
  <c r="D96" i="7"/>
  <c r="C96" i="7"/>
  <c r="D72" i="7" l="1"/>
  <c r="C72" i="7"/>
  <c r="B72" i="7"/>
  <c r="D69" i="7"/>
  <c r="C69" i="7"/>
  <c r="B69" i="7"/>
  <c r="D66" i="7"/>
  <c r="C66" i="7"/>
  <c r="B66" i="7"/>
  <c r="D63" i="7"/>
  <c r="C63" i="7"/>
  <c r="B63" i="7"/>
  <c r="D60" i="7"/>
  <c r="C60" i="7"/>
  <c r="B60" i="7"/>
  <c r="D57" i="7"/>
  <c r="C57" i="7"/>
  <c r="B57" i="7"/>
  <c r="D53" i="7"/>
  <c r="C53" i="7"/>
  <c r="B53" i="7"/>
  <c r="D50" i="7"/>
  <c r="C50" i="7"/>
  <c r="B50" i="7"/>
  <c r="D47" i="7"/>
  <c r="C47" i="7"/>
  <c r="B47" i="7"/>
  <c r="D44" i="7"/>
  <c r="C44" i="7"/>
  <c r="B44" i="7"/>
  <c r="D41" i="7"/>
  <c r="C41" i="7"/>
  <c r="B41" i="7"/>
  <c r="D38" i="7"/>
  <c r="C38" i="7"/>
  <c r="B38" i="7"/>
  <c r="D18" i="7"/>
  <c r="C18" i="7"/>
  <c r="B18" i="7"/>
  <c r="D15" i="7"/>
  <c r="C15" i="7"/>
  <c r="B15" i="7"/>
  <c r="C21" i="7" l="1"/>
  <c r="D21" i="7"/>
  <c r="B21" i="7"/>
  <c r="E135" i="1"/>
  <c r="E134" i="1"/>
  <c r="E133" i="1"/>
  <c r="E132" i="1"/>
  <c r="E115" i="17"/>
  <c r="E114" i="17"/>
  <c r="E113" i="17"/>
  <c r="E19" i="21" l="1"/>
  <c r="D33" i="15" l="1"/>
  <c r="C33" i="15"/>
  <c r="B33" i="15"/>
  <c r="D32" i="15"/>
  <c r="C32" i="15"/>
  <c r="B32" i="15"/>
  <c r="D28" i="15"/>
  <c r="C28" i="15"/>
  <c r="B28" i="15"/>
  <c r="D25" i="15"/>
  <c r="C25" i="15"/>
  <c r="B25" i="15"/>
  <c r="D22" i="15"/>
  <c r="C22" i="15"/>
  <c r="B22" i="15"/>
  <c r="D14" i="15"/>
  <c r="C14" i="15"/>
  <c r="B14" i="15"/>
  <c r="D10" i="15"/>
  <c r="C10" i="15"/>
  <c r="B10" i="15"/>
  <c r="D19" i="21"/>
  <c r="C19" i="21"/>
  <c r="B19" i="21"/>
  <c r="D31" i="15" l="1"/>
  <c r="B18" i="15"/>
  <c r="C18" i="15"/>
  <c r="B31" i="15"/>
  <c r="C31" i="15"/>
  <c r="D18" i="15"/>
</calcChain>
</file>

<file path=xl/sharedStrings.xml><?xml version="1.0" encoding="utf-8"?>
<sst xmlns="http://schemas.openxmlformats.org/spreadsheetml/2006/main" count="2075" uniqueCount="859">
  <si>
    <t>Fontes Nova (FTN)</t>
  </si>
  <si>
    <t>Nilo Peçanha (NLP)</t>
  </si>
  <si>
    <t>Pereira Passos (PPS)</t>
  </si>
  <si>
    <t>Ilha dos Pombos (ILH)</t>
  </si>
  <si>
    <t>Santa Branca (SBR)</t>
  </si>
  <si>
    <t>Fontes Nova (Piraí - RJ)</t>
  </si>
  <si>
    <t>Nilo Peçanha (Piraí - RJ)</t>
  </si>
  <si>
    <t>Pereira Passos (Piraí - RJ)</t>
  </si>
  <si>
    <t>Ilha dos Pombos (Carmo/Além Paraíba RJ/MG)</t>
  </si>
  <si>
    <t>Santa Branca (Santa Branca/Jacareí SP)</t>
  </si>
  <si>
    <t>Angra (Eletronuclear)</t>
  </si>
  <si>
    <t>Total</t>
  </si>
  <si>
    <t>Diesel</t>
  </si>
  <si>
    <t>Gasolina</t>
  </si>
  <si>
    <t>Álcool</t>
  </si>
  <si>
    <t>NA</t>
  </si>
  <si>
    <t>São Paulo</t>
  </si>
  <si>
    <t>-</t>
  </si>
  <si>
    <t>TOTAL</t>
  </si>
  <si>
    <t>Rio de Janeiro</t>
  </si>
  <si>
    <t>Paraná</t>
  </si>
  <si>
    <t>Minas Gerais</t>
  </si>
  <si>
    <t>Santa Catarina</t>
  </si>
  <si>
    <t>Total Material</t>
  </si>
  <si>
    <t>1) Itaipu</t>
  </si>
  <si>
    <t>Industrial</t>
  </si>
  <si>
    <t>Rural</t>
  </si>
  <si>
    <t>Call Center</t>
  </si>
  <si>
    <t>ND</t>
  </si>
  <si>
    <t>Light SESA</t>
  </si>
  <si>
    <t>Grande Rio</t>
  </si>
  <si>
    <t>Interior</t>
  </si>
  <si>
    <t> 0</t>
  </si>
  <si>
    <t>      Total &lt;30</t>
  </si>
  <si>
    <t>      Total &gt;50</t>
  </si>
  <si>
    <t>      Total 30-50</t>
  </si>
  <si>
    <t>Av. Mal Floriano, 168</t>
  </si>
  <si>
    <t>R. Frei Caneca, 363</t>
  </si>
  <si>
    <t>Estr. do Tindiba</t>
  </si>
  <si>
    <t>Cascadura</t>
  </si>
  <si>
    <t>Barra do Piraí</t>
  </si>
  <si>
    <t>Nova Iguaçu</t>
  </si>
  <si>
    <t>    Grande Rio</t>
  </si>
  <si>
    <t>&gt; 10 anos</t>
  </si>
  <si>
    <t>    Interior</t>
  </si>
  <si>
    <t>      Indígena</t>
  </si>
  <si>
    <t>Light S.A.</t>
  </si>
  <si>
    <t>Fontes Nova</t>
  </si>
  <si>
    <t>Nilo Peçanha</t>
  </si>
  <si>
    <t>Pereira Passos</t>
  </si>
  <si>
    <t>Ilha dos Pombos</t>
  </si>
  <si>
    <t>Santa Branca</t>
  </si>
  <si>
    <t>Elevatórias</t>
  </si>
  <si>
    <t>PCH Lajes</t>
  </si>
  <si>
    <t>PCH Paracambi</t>
  </si>
  <si>
    <t>Belo Monte</t>
  </si>
  <si>
    <t>Guanhães</t>
  </si>
  <si>
    <t>1.</t>
  </si>
  <si>
    <t>2.</t>
  </si>
  <si>
    <t>3.</t>
  </si>
  <si>
    <t>4.</t>
  </si>
  <si>
    <t>5.</t>
  </si>
  <si>
    <t>6.</t>
  </si>
  <si>
    <t>7.</t>
  </si>
  <si>
    <t>8.</t>
  </si>
  <si>
    <t>9.</t>
  </si>
  <si>
    <t>10.</t>
  </si>
  <si>
    <t>ENVIRONMENTAL</t>
  </si>
  <si>
    <t>SOCIAL</t>
  </si>
  <si>
    <t>GOVERNANCE</t>
  </si>
  <si>
    <t>ECONOMIC</t>
  </si>
  <si>
    <t>11.</t>
  </si>
  <si>
    <t>12.</t>
  </si>
  <si>
    <t>EESG</t>
  </si>
  <si>
    <t>4) PROINFA</t>
  </si>
  <si>
    <t>7) Angra (Eletronuclear)</t>
  </si>
  <si>
    <t>2,69% </t>
  </si>
  <si>
    <t> 384.996</t>
  </si>
  <si>
    <t> 33.992</t>
  </si>
  <si>
    <t>4.927 </t>
  </si>
  <si>
    <t> 827</t>
  </si>
  <si>
    <t> 621</t>
  </si>
  <si>
    <t> 8,7</t>
  </si>
  <si>
    <t> 4.933</t>
  </si>
  <si>
    <t> 60</t>
  </si>
  <si>
    <t> 39</t>
  </si>
  <si>
    <t> 434</t>
  </si>
  <si>
    <t>7 </t>
  </si>
  <si>
    <t>SF6</t>
  </si>
  <si>
    <t>CO2</t>
  </si>
  <si>
    <t>Resíduos Sólidos</t>
  </si>
  <si>
    <t> 91.779</t>
  </si>
  <si>
    <t> NA</t>
  </si>
  <si>
    <t> 17,23</t>
  </si>
  <si>
    <t>3.790 </t>
  </si>
  <si>
    <t>2017-2021</t>
  </si>
  <si>
    <t>SUMMARY</t>
  </si>
  <si>
    <t>EESG Data</t>
  </si>
  <si>
    <t>Disclaimer</t>
  </si>
  <si>
    <t>Reports and policies</t>
  </si>
  <si>
    <t>Social and Environmental Investments</t>
  </si>
  <si>
    <t>Generation</t>
  </si>
  <si>
    <t>Distribution</t>
  </si>
  <si>
    <t>People</t>
  </si>
  <si>
    <t>Environmental</t>
  </si>
  <si>
    <t>Health and Safety</t>
  </si>
  <si>
    <t>Customers</t>
  </si>
  <si>
    <t>Compliance</t>
  </si>
  <si>
    <t>Quaterly Dashboard</t>
  </si>
  <si>
    <t>IN LIGHT ACTIVITIES</t>
  </si>
  <si>
    <r>
      <t>Our commitment to sustainability began in 2005, when Light joined B3’s Novo Mercado (Brasil Bolsa Balcão), and was ratified in 2007, with the accession to the United Nations Global Compact. The first one established a highly differentiated standard of corporate governance within the company, whereas the second encouraged the company to adopt social responsibility and sustainability policies in areas such as human rights, labor, environment and fight against corruption.</t>
    </r>
    <r>
      <rPr>
        <sz val="11"/>
        <rFont val="Calibri"/>
        <family val="2"/>
        <scheme val="minor"/>
      </rPr>
      <t xml:space="preserve"> Since 2007, we joined ISE B3, which aims to identify companies with the best corporate sustainability practices in Brazil.</t>
    </r>
  </si>
  <si>
    <t>General aspects considered</t>
  </si>
  <si>
    <t>EESG dynamics present in several aspects of our business</t>
  </si>
  <si>
    <t>Economic-financial analysis integrated with socio-environmental and governance factors. ESG factors can no longer be treated separately</t>
  </si>
  <si>
    <t>Combat energy loss and deliquency
Access to quality energy
Expansion of digital service
Clients satisfaction
Security of customer data
R&amp;D Projects</t>
  </si>
  <si>
    <t>Human Resources</t>
  </si>
  <si>
    <t>Security of the workforce and population
Quality of life
Light Academy
Inclusion
Goals related to ESG issues</t>
  </si>
  <si>
    <t>Energy efficiency, use of natural resources, waste management, environmental impact and climate change</t>
  </si>
  <si>
    <t>Energy Efficiency</t>
  </si>
  <si>
    <t>Educational projects
Distributed generation
Use of efficient equipment</t>
  </si>
  <si>
    <t>Light Institute</t>
  </si>
  <si>
    <t>Educational actions
Cultural projects</t>
  </si>
  <si>
    <t>Human rights, relationships with suppliers, customers, communities, employees, privacy and data security</t>
  </si>
  <si>
    <t>Clean energy generation
Environmental management system</t>
  </si>
  <si>
    <t>Communication</t>
  </si>
  <si>
    <t>Sponsorships leveraged from incentive funds (Rouanet Law, ICMS Law)</t>
  </si>
  <si>
    <t>Board composition, executive compensation, decision processes, ethics, compliance, transparency</t>
  </si>
  <si>
    <t>Audit, Risks and Compliance</t>
  </si>
  <si>
    <t>Compliance Program
Ethics Committee
Corporate Risk Management</t>
  </si>
  <si>
    <t>Board of Directors and Executive Board</t>
  </si>
  <si>
    <t>Best practices of corporate governance</t>
  </si>
  <si>
    <t>DISCLAIMER</t>
  </si>
  <si>
    <t>Content | Disclaimer</t>
  </si>
  <si>
    <t>The metrics are in accordance with the GRI standard (https://www.globalreporting.org), with consolidated indicators from Light S.A. and specific indicators for its wholly owned subsidiaries: Light Sesa and Light Energia.</t>
  </si>
  <si>
    <t>We also apply the Integrated Reporting Framework (https://integratedreporting.org). All information is in line with Light's other corporate reports, ensuring an integrated process for calculating and disclosing information.</t>
  </si>
  <si>
    <t>For more information on the indicators presented here, see our Annual Report:</t>
  </si>
  <si>
    <t>http://ri.light.com.br/en/sustainability/reports/</t>
  </si>
  <si>
    <r>
      <t xml:space="preserve">We present the EESG indicators monitored on a quarterly basis and also the indicators published in our </t>
    </r>
    <r>
      <rPr>
        <b/>
        <sz val="11"/>
        <color rgb="FFF39C00"/>
        <rFont val="Calibri"/>
        <family val="2"/>
        <scheme val="minor"/>
      </rPr>
      <t>2020 Annual Report</t>
    </r>
    <r>
      <rPr>
        <sz val="11"/>
        <color theme="1"/>
        <rFont val="Calibri"/>
        <family val="2"/>
        <scheme val="minor"/>
      </rPr>
      <t>, with annual information for the years ended in 2017, 2018, 2019 and 2020.</t>
    </r>
  </si>
  <si>
    <t>REPORTS AND POLICIES</t>
  </si>
  <si>
    <t>Main EESG annual reports</t>
  </si>
  <si>
    <t>Annual Report</t>
  </si>
  <si>
    <t>Answer ISE B3</t>
  </si>
  <si>
    <t>Answer CDP</t>
  </si>
  <si>
    <t>Corporate Policies</t>
  </si>
  <si>
    <t>Corporate Social Policy</t>
  </si>
  <si>
    <t>Risk Management Policy</t>
  </si>
  <si>
    <t>Anticorruption Policy</t>
  </si>
  <si>
    <t>Donations Policy</t>
  </si>
  <si>
    <t>Sponsorship Policy</t>
  </si>
  <si>
    <t>Code of Business Conduct and Ethics</t>
  </si>
  <si>
    <t>Commitment to Sustainable Development</t>
  </si>
  <si>
    <t>Light S.A. Indicators (Consolidated)</t>
  </si>
  <si>
    <t xml:space="preserve">
Environmental investments, in R$ Thousand [GRI 103-2]</t>
  </si>
  <si>
    <t>Maintenance and environmental safety</t>
  </si>
  <si>
    <t>Education and environmental projects</t>
  </si>
  <si>
    <t>Licensing and compliance with environmental legislation</t>
  </si>
  <si>
    <t>Implementation and maintenance of the environmental management system</t>
  </si>
  <si>
    <t>Reforestation / containment embankments and slopes</t>
  </si>
  <si>
    <t>Removal of aquatic plants</t>
  </si>
  <si>
    <t>Research and Development</t>
  </si>
  <si>
    <t>Light Energy</t>
  </si>
  <si>
    <t>Company engagement with social action (Sponsorships - all companies)</t>
  </si>
  <si>
    <t>Funds invested in education (R$ Thousand)</t>
  </si>
  <si>
    <t>Funds invested in health and sanitation (R$ thousand)</t>
  </si>
  <si>
    <t>Funds invested in culture (R$ Thousand)</t>
  </si>
  <si>
    <t>Funds invested in sports (R$ thousand)</t>
  </si>
  <si>
    <t>Other funds invested in social actions (R$ thousand)</t>
  </si>
  <si>
    <t>Employees who volunteer in the community outside the company / total of employees (%)</t>
  </si>
  <si>
    <t>Number of monthly hours donated (released from normal work hours) by the company for employee volunteer work</t>
  </si>
  <si>
    <t>Spending proportion with suppliers by state and kind [GRI 204-1]</t>
  </si>
  <si>
    <t>Amount</t>
  </si>
  <si>
    <t>% spending</t>
  </si>
  <si>
    <t>Sao Paulo</t>
  </si>
  <si>
    <t>Others</t>
  </si>
  <si>
    <t>Total Service</t>
  </si>
  <si>
    <t>Total amount</t>
  </si>
  <si>
    <t>Light SESA Indicators</t>
  </si>
  <si>
    <t>Investments in the Energy Efficiency Program by type of project (R$ thousand) [GRI EU7]</t>
  </si>
  <si>
    <t>Own resources</t>
  </si>
  <si>
    <t>Third-party funds</t>
  </si>
  <si>
    <t>Client Features</t>
  </si>
  <si>
    <t>Trade and Services</t>
  </si>
  <si>
    <t>Government</t>
  </si>
  <si>
    <t>Public Utility</t>
  </si>
  <si>
    <t>Residential</t>
  </si>
  <si>
    <t>Low Income Residential</t>
  </si>
  <si>
    <t>Public Lighting</t>
  </si>
  <si>
    <t>Municipal Energy Management</t>
  </si>
  <si>
    <t>Education</t>
  </si>
  <si>
    <t>EE Management</t>
  </si>
  <si>
    <t>ABRADEE campaign</t>
  </si>
  <si>
    <t>PROCEL (0.1 ROL)</t>
  </si>
  <si>
    <t xml:space="preserve">
Investments in R&amp;D by research theme (R$ Thousand) (GRI EU8)</t>
  </si>
  <si>
    <t>AF - Alternative sources of electricity generation</t>
  </si>
  <si>
    <t>GT - Thermoelectric Generation</t>
  </si>
  <si>
    <t>GB - Basin and Reservoir Management</t>
  </si>
  <si>
    <t>MA - Environment</t>
  </si>
  <si>
    <t>SE - Safety</t>
  </si>
  <si>
    <t>EE - Energy Efficiency</t>
  </si>
  <si>
    <t>PL - Electric Energy Systems Planning</t>
  </si>
  <si>
    <t>OP - Electric Energy Systems Operation</t>
  </si>
  <si>
    <t>SC - Supervision, Control and Protection of Electric Energy Systems</t>
  </si>
  <si>
    <t>QC - Quality and Reliability of Electric Energy Services</t>
  </si>
  <si>
    <t>MF - Measurement, Billing and fighting of commercial loss</t>
  </si>
  <si>
    <t>OU - Other</t>
  </si>
  <si>
    <t>Investments in R&amp;D - Classification of projects by innovation chain stage</t>
  </si>
  <si>
    <t>Directed Basic Research (No. of projects)</t>
  </si>
  <si>
    <t>Directed Basic Research (R$ Thousand)</t>
  </si>
  <si>
    <t>Applied Research (No. of projects)</t>
  </si>
  <si>
    <t>Applied Research (R$ Thousand)</t>
  </si>
  <si>
    <t>Experimental Development (No. of projects)</t>
  </si>
  <si>
    <t>Experimental Development  (R$ Thousand)</t>
  </si>
  <si>
    <t>Serial Head (No. of projects )</t>
  </si>
  <si>
    <t>Serial Head (R$ Thousand)</t>
  </si>
  <si>
    <t>Initial Batch (No. of projects )</t>
  </si>
  <si>
    <t>Initial Batch (R$ Thousand)</t>
  </si>
  <si>
    <t>Entry in the Market (No. of projects )</t>
  </si>
  <si>
    <t>Entry in the Market (R$ Thousand)</t>
  </si>
  <si>
    <t>Total (No. of projects )</t>
  </si>
  <si>
    <t>Total (R$ Thousand)</t>
  </si>
  <si>
    <t>Investments in R&amp;D - Projects classification by type of generated product</t>
  </si>
  <si>
    <t>Concept or Methodology (No. of projects)</t>
  </si>
  <si>
    <t>Concept or Methodology (R$ Thousand)</t>
  </si>
  <si>
    <t>Software (No. of projects)</t>
  </si>
  <si>
    <t>Software (R$ Thousand)</t>
  </si>
  <si>
    <t>System or Process (No. of projects)</t>
  </si>
  <si>
    <t>System or Process (R$ Thousand)</t>
  </si>
  <si>
    <t>Material or Substance (No. of projects)</t>
  </si>
  <si>
    <t>Material or Substance (R$ Thousand)</t>
  </si>
  <si>
    <t>Component or Device (No. of projects)</t>
  </si>
  <si>
    <t>Component or Device (R$ Thousand)</t>
  </si>
  <si>
    <t>Machine or Equipment (No. of projects)</t>
  </si>
  <si>
    <t>Machine or Equipment (R$ Thousand)</t>
  </si>
  <si>
    <t>Light Energia Indicators</t>
  </si>
  <si>
    <t>Investments in R&amp;D by research theme (R$ Thousand) (GRI EU8)</t>
  </si>
  <si>
    <t>FA - Alternative sources of electric energy generation</t>
  </si>
  <si>
    <t>GT -  Thermoelectric Generation</t>
  </si>
  <si>
    <t>PL -  Electric Energy Systems Planning</t>
  </si>
  <si>
    <t>SC -  Supervision, Control and Protection of Electric Energy Systems</t>
  </si>
  <si>
    <t>Experimental Development (R$ Thousand)</t>
  </si>
  <si>
    <t>Serial Head  (No. of projects)</t>
  </si>
  <si>
    <t>Serial Head  (R$ Thousand)</t>
  </si>
  <si>
    <t>Initial Batch (No. of projects)</t>
  </si>
  <si>
    <t>Entry in the Market (No. of projects)</t>
  </si>
  <si>
    <t>Total (No. of projects)</t>
  </si>
  <si>
    <t>Investments in R&amp;D - Projects classification by generated product type</t>
  </si>
  <si>
    <t>Concept or methodology (No. of projects)</t>
  </si>
  <si>
    <t>Concept or methodology (R$ Thousand)</t>
  </si>
  <si>
    <t>Installed Capacity per Plant (MW) [GRI EU1]</t>
  </si>
  <si>
    <t>Note: Capacity proportional to Light's participation</t>
  </si>
  <si>
    <t>Factor of Plants Average Availability (%) [GRI EU30]</t>
  </si>
  <si>
    <t>Source: SGI Performance Report</t>
  </si>
  <si>
    <t>Net Energy Production (GWh) [GRI EU2]</t>
  </si>
  <si>
    <t>Gross generation (includes internal losses and consumption)</t>
  </si>
  <si>
    <t>Net generation - Generation delivered to SIN</t>
  </si>
  <si>
    <t>Note: PCH Paracambi, which is owned by LightGer and in which Light holds 51% of the share capital, is not included.</t>
  </si>
  <si>
    <t>Information of Distribution Network [GRI EU4]</t>
  </si>
  <si>
    <t>Installed capacity (MVA)</t>
  </si>
  <si>
    <t>Transmission lines (km)</t>
  </si>
  <si>
    <t>Total distribution network (km)</t>
  </si>
  <si>
    <t>Substations</t>
  </si>
  <si>
    <t>Distribution transformers (un.)</t>
  </si>
  <si>
    <t>Compliance with the demand performed by energy source GWh [GRI EU10]</t>
  </si>
  <si>
    <t>Note: Power is purchased to meet our projected demand through auctions without the option to choose the source of electricity. Power cannot be traded directly between Light Group generation and distribution/supply subsidiaries. Adjustment mechanisms are available that enable power supply and demand to be balanced by purchasing additional electricity or returning contracts.</t>
  </si>
  <si>
    <t>Hydro (auctions + quotas)</t>
  </si>
  <si>
    <t>Thermal (auctions + bilateral agreement)</t>
  </si>
  <si>
    <t>Proinfa (Small Hydropower)</t>
  </si>
  <si>
    <t>Proinfa (Wind)</t>
  </si>
  <si>
    <t>Proinfa (Biomass)</t>
  </si>
  <si>
    <t>Wind (auctions)</t>
  </si>
  <si>
    <t>2) Initias contracts</t>
  </si>
  <si>
    <t>3) Bilateral contracts</t>
  </si>
  <si>
    <t>3.1) Third parties</t>
  </si>
  <si>
    <t>3.2) Related parties</t>
  </si>
  <si>
    <t>5) CCEAR (Hydro + thermal)</t>
  </si>
  <si>
    <t>6) Surplus and Shortfall Offsetting Mechanism (MCSD)</t>
  </si>
  <si>
    <t>8) Quotas</t>
  </si>
  <si>
    <t>Energy Purchase</t>
  </si>
  <si>
    <t>Energy purchase (GWh) - Total</t>
  </si>
  <si>
    <t>Total of distributed energy (GWh)</t>
  </si>
  <si>
    <t xml:space="preserve">Residential </t>
  </si>
  <si>
    <t>Commercial</t>
  </si>
  <si>
    <t>Note: number of installations per customer</t>
  </si>
  <si>
    <t>Segments / Total</t>
  </si>
  <si>
    <t>Internal Use</t>
  </si>
  <si>
    <t>Utilities</t>
  </si>
  <si>
    <t>Captive Consumers (GWh)</t>
  </si>
  <si>
    <t>% Share of segments in total electricity distributed</t>
  </si>
  <si>
    <t>General Data - Sale of energy</t>
  </si>
  <si>
    <t>Sale of energy by installed capacity (GWh/MVA*No. hours/year)</t>
  </si>
  <si>
    <t>Energy sold by employee (MWh)</t>
  </si>
  <si>
    <t>Number of consumers by employee</t>
  </si>
  <si>
    <t>Added value / GWh Sold</t>
  </si>
  <si>
    <t>Total of workers by employment type, labor agreement and region [GRI 102-8]</t>
  </si>
  <si>
    <t>Contract for determined period</t>
  </si>
  <si>
    <t>Contract for undetermined period</t>
  </si>
  <si>
    <t>Total of our employees by gender and region [GRI 102-8]</t>
  </si>
  <si>
    <t>Female</t>
  </si>
  <si>
    <t>Male</t>
  </si>
  <si>
    <t>Number of employees based on geographic location and activity performed [GRI 102-8]</t>
  </si>
  <si>
    <t>Administrative</t>
  </si>
  <si>
    <t>Management</t>
  </si>
  <si>
    <t>Operational</t>
  </si>
  <si>
    <t>Professional</t>
  </si>
  <si>
    <t>Technical</t>
  </si>
  <si>
    <t>N° of dismissal by gender, age and region [GRI 401-1]</t>
  </si>
  <si>
    <t>      Female &lt;30</t>
  </si>
  <si>
    <t>      Female &gt;50</t>
  </si>
  <si>
    <t>      Female 30-50</t>
  </si>
  <si>
    <t>      Total Female</t>
  </si>
  <si>
    <t>      Male &lt;30</t>
  </si>
  <si>
    <t>      Male &gt;50</t>
  </si>
  <si>
    <t>      Male 30-50</t>
  </si>
  <si>
    <t>      Total Male</t>
  </si>
  <si>
    <t>Number of hires by gender, age and region [GRI 401-1]</t>
  </si>
  <si>
    <t>Turnover rate by gender, age and region [GRI 401-1]</t>
  </si>
  <si>
    <t>* FORMULA = Number of terminations in the year / Workforce in previous period (use the number of employees in tens, separated by region and gender, to calculate the percentage)</t>
  </si>
  <si>
    <t>Proportion of base salaries between men and women (%), by employee category [GRI 405-2]</t>
  </si>
  <si>
    <t>Average Male Salary / Average Female Salary</t>
  </si>
  <si>
    <t>Location</t>
  </si>
  <si>
    <t>Number of Employees</t>
  </si>
  <si>
    <t>Minimum base salary in major operating units, in R$ [GRI 202-1]</t>
  </si>
  <si>
    <t>Total outsourced employees, by employment type, labor agreement, gender and region [GRI 102-8]</t>
  </si>
  <si>
    <t>Maintenance, cleaning, safety and conservation</t>
  </si>
  <si>
    <t>Other management activities (core activities)</t>
  </si>
  <si>
    <t>Other management activities (supportin activities)</t>
  </si>
  <si>
    <t>Sales, promotion, and marketing</t>
  </si>
  <si>
    <t>Other</t>
  </si>
  <si>
    <t>Number of outsourced by groups based on activity performed and geographic location [GRI 102-8]</t>
  </si>
  <si>
    <r>
      <t xml:space="preserve">Note 1: Contractor and subcontractor employees involved in construction, operation and maintenance activities are dedicated to these activities during the entire year and work during the working hours established in their employment contracts. </t>
    </r>
    <r>
      <rPr>
        <b/>
        <sz val="11"/>
        <color rgb="FF58595B"/>
        <rFont val="Calibri"/>
        <family val="2"/>
        <scheme val="minor"/>
      </rPr>
      <t>[GRI EU17]</t>
    </r>
  </si>
  <si>
    <t>General Average</t>
  </si>
  <si>
    <t>Administrative level</t>
  </si>
  <si>
    <t>Management level</t>
  </si>
  <si>
    <t>Operational level</t>
  </si>
  <si>
    <t>Professional leve</t>
  </si>
  <si>
    <t>Technical level</t>
  </si>
  <si>
    <t>Percentage of employees with retirement right, by employee category, lane, and region [GRI EU15]</t>
  </si>
  <si>
    <t>Administration</t>
  </si>
  <si>
    <t>      &lt; 5 years</t>
  </si>
  <si>
    <t>  Between 5 -10 years</t>
  </si>
  <si>
    <t>&gt; 10 years</t>
  </si>
  <si>
    <t>Retirees</t>
  </si>
  <si>
    <t>      Between 5 -10 years</t>
  </si>
  <si>
    <t>     Between 5 -10 years</t>
  </si>
  <si>
    <t>Operation</t>
  </si>
  <si>
    <t>*Formula = Number of retirable employees by region and time remaining / Total by region</t>
  </si>
  <si>
    <t>Employees by category, according to diversity indicators [GRI 405-1]</t>
  </si>
  <si>
    <t>    Female &lt; 30 years</t>
  </si>
  <si>
    <t xml:space="preserve">      Asian</t>
  </si>
  <si>
    <t>      White</t>
  </si>
  <si>
    <t>      Indigenous</t>
  </si>
  <si>
    <t>      Brown</t>
  </si>
  <si>
    <t>      Black</t>
  </si>
  <si>
    <t>      Not informed</t>
  </si>
  <si>
    <t>    Female 30-50 years</t>
  </si>
  <si>
    <t xml:space="preserve">      Brown</t>
  </si>
  <si>
    <t xml:space="preserve">      Black</t>
  </si>
  <si>
    <t xml:space="preserve">      Not informed</t>
  </si>
  <si>
    <t>    Female &gt; 50 years</t>
  </si>
  <si>
    <t>    Male &lt; 30 years</t>
  </si>
  <si>
    <t>      Asian</t>
  </si>
  <si>
    <t>    Male 30-50 years</t>
  </si>
  <si>
    <t>    Male &gt; 50 years</t>
  </si>
  <si>
    <t>     Indigenous</t>
  </si>
  <si>
    <t xml:space="preserve">      Indigenous</t>
  </si>
  <si>
    <t>      Indigenous</t>
  </si>
  <si>
    <t>Compensation policy of Board of Directors, Executive Board, and Fiscal Council in % [GRI 102-35]</t>
  </si>
  <si>
    <t>Board of directors</t>
  </si>
  <si>
    <t>FIXED ANNUAL COMPENSATION</t>
  </si>
  <si>
    <t>Salary or management fees</t>
  </si>
  <si>
    <t>Direct and indirect benefits</t>
  </si>
  <si>
    <t>Participation in committees</t>
  </si>
  <si>
    <t>Other (charges)</t>
  </si>
  <si>
    <t>VARIABLE COMPENSATION IN THE YEAR</t>
  </si>
  <si>
    <t>Bonus</t>
  </si>
  <si>
    <t>Profit sharing</t>
  </si>
  <si>
    <t>Participation in meetings</t>
  </si>
  <si>
    <t>Commissions</t>
  </si>
  <si>
    <t>POST-EMPLOYMENT</t>
  </si>
  <si>
    <t>CESSATION OF POSITION</t>
  </si>
  <si>
    <t>STOCK BASED</t>
  </si>
  <si>
    <t>Statutory Executive Board</t>
  </si>
  <si>
    <t>Fiscal Council</t>
  </si>
  <si>
    <t>N° total of members</t>
  </si>
  <si>
    <t>Number of paid members</t>
  </si>
  <si>
    <t>Annual fixed compensation</t>
  </si>
  <si>
    <t>Salary or fees</t>
  </si>
  <si>
    <t>Variable compensation</t>
  </si>
  <si>
    <t>Post-employment</t>
  </si>
  <si>
    <t>Cessation of position</t>
  </si>
  <si>
    <t>Stock based (inclusive options)</t>
  </si>
  <si>
    <t>The number of members of this body is equivalent to the annual average of the number of members of the body calculated each month, as instructed by the CVM.</t>
  </si>
  <si>
    <t>General</t>
  </si>
  <si>
    <t>Total number of employees</t>
  </si>
  <si>
    <t>Turnover rate (%)</t>
  </si>
  <si>
    <t>Average overtime per employee/year (in hours)</t>
  </si>
  <si>
    <t>Employees up to 30 years old (%)</t>
  </si>
  <si>
    <t>Employees aged between 31 and 40 years (%)</t>
  </si>
  <si>
    <t>Employees aged between 41 and 50 years (%)</t>
  </si>
  <si>
    <t>Employees over 50 years of age (%)</t>
  </si>
  <si>
    <t>Number of women in relation to the total of employees (%</t>
  </si>
  <si>
    <t>Women in management positions - in relation to the total of management positions (%)</t>
  </si>
  <si>
    <t>Female black employees (black and brown) - in relation to the total of employees (%)</t>
  </si>
  <si>
    <t>Black employees (black and brown) - in relation to the total of employees (%)</t>
  </si>
  <si>
    <t>Black employees (black and brown) in management positions in relation to the total of management positions (%)</t>
  </si>
  <si>
    <t>Trainees in relation to the total of employees (%)</t>
  </si>
  <si>
    <t>Employees of the apprentice hiring program (%)</t>
  </si>
  <si>
    <t>Employees with disabilities</t>
  </si>
  <si>
    <t>Compensation (R$ Thousand)</t>
  </si>
  <si>
    <t>Gross payroll</t>
  </si>
  <si>
    <t>Mandatory social charges</t>
  </si>
  <si>
    <t>Total benefits (R$ Thousand)</t>
  </si>
  <si>
    <t>Feed</t>
  </si>
  <si>
    <t>Transportation</t>
  </si>
  <si>
    <t>Health</t>
  </si>
  <si>
    <t>Foundation</t>
  </si>
  <si>
    <t>Occupational Safety and Health</t>
  </si>
  <si>
    <t>Culture</t>
  </si>
  <si>
    <t>Capacity building and professional development</t>
  </si>
  <si>
    <t>Day care units or day care assistances</t>
  </si>
  <si>
    <t>Total investment in profit sharing program (R$ Thousand)</t>
  </si>
  <si>
    <t>Amounts distributed in relation to gross payroll (%)</t>
  </si>
  <si>
    <t>Division of the highest compensation by the lowest compensation in kind paid by the company (includes profit sharing and bonus)</t>
  </si>
  <si>
    <t>Division of the company's lowest compensation by the current minimum salary (includes profit sharing and bonus program)</t>
  </si>
  <si>
    <t>Compensation Profile by category - average salary (R$)</t>
  </si>
  <si>
    <t>Management positions (superintendents, managers and coordinators)</t>
  </si>
  <si>
    <t>Administrative positions</t>
  </si>
  <si>
    <t>Production positions</t>
  </si>
  <si>
    <t>Retirement preparation</t>
  </si>
  <si>
    <t>Number of beneficiaries by the supplementary social security program</t>
  </si>
  <si>
    <t>Number of beneficiaries by the program of retirement preparation</t>
  </si>
  <si>
    <t>Retirement Preparation</t>
  </si>
  <si>
    <t>Education Profile (percentage in relation to total employees)</t>
  </si>
  <si>
    <t>Illiterate in the workforce (%)</t>
  </si>
  <si>
    <t>Elementary school</t>
  </si>
  <si>
    <t>High school (%)</t>
  </si>
  <si>
    <t>Higher education (%)</t>
  </si>
  <si>
    <t>Graduation (specialization, master, doctorate) (%)</t>
  </si>
  <si>
    <t>Amount invested in professional development and education (% of ROL)</t>
  </si>
  <si>
    <t>Number of professional development hours per employee/year (HH), based on employee category</t>
  </si>
  <si>
    <t>Professional level</t>
  </si>
  <si>
    <t>SUPPLIERS</t>
  </si>
  <si>
    <t>Number of outsourced employees</t>
  </si>
  <si>
    <t>General Information</t>
  </si>
  <si>
    <t>Number of our employees</t>
  </si>
  <si>
    <t>Number of women in relation to the total of employees (%)</t>
  </si>
  <si>
    <t>Employees with disabilities (%)</t>
  </si>
  <si>
    <t>Occupational safety and health</t>
  </si>
  <si>
    <t>Training and professional development</t>
  </si>
  <si>
    <t>Compensation Profile per categories - average salary (R$)</t>
  </si>
  <si>
    <t>Management positions (superintendents, managers and coordinators) – R$</t>
  </si>
  <si>
    <t>Administrative positions - R$</t>
  </si>
  <si>
    <t>Production positions - R$</t>
  </si>
  <si>
    <t>Elementary school (%)</t>
  </si>
  <si>
    <t>Number of professional development hours per employee/year (HH), by employee category</t>
  </si>
  <si>
    <t xml:space="preserve">General </t>
  </si>
  <si>
    <t>Diversion RIO PARAÍBA - GUANDU (Annual Average Outflow)</t>
  </si>
  <si>
    <t>Diversion RIO PIRAÍ - GUANDU (Annual Average Outflow)</t>
  </si>
  <si>
    <t>Total withdrawals</t>
  </si>
  <si>
    <t>Note: “Piraí - Guandu Diversion" refers to the average pumping rates at Santa Cecília; "Piraí - Guandu Diversion" refers to the average annual flow
rates measured at the V-3-482 Rosário Tunnel Outlet and V-1-105 Fazenda Nova Esperança hydrological stations.</t>
  </si>
  <si>
    <t>Total water contribution to Guandu River - Ribeirão das Lajes (Lajes + Transposition)</t>
  </si>
  <si>
    <t>Total water contribution to Guandu River - CEDAE Gutter</t>
  </si>
  <si>
    <t>Total of contribution/offer</t>
  </si>
  <si>
    <t>Note: Total water withdrawal to the Guandu River - Riberão das Lajes is measured as the average annual discharge at Station V-3-489 – downstream of Pereira Passos.
Total water withdrawal to the Guandu River – CEDAE Channel is measured as the average annual discharge at Station V-3-486 – CEDAE Channel.</t>
  </si>
  <si>
    <t>Water consumption at Light facilities [GRI 303-5]</t>
  </si>
  <si>
    <t>Water consumption (average m3/day)</t>
  </si>
  <si>
    <t>Energy consumption of light scope 1 (our fleet), by primary energy source, in MWh [GRI 302-1]</t>
  </si>
  <si>
    <t>Petrol</t>
  </si>
  <si>
    <t>Ethanol</t>
  </si>
  <si>
    <t>Note: In 2020 we adopted a new methodology for converting liters into MWh.</t>
  </si>
  <si>
    <t>Energy consumption outside the company indicated by primary source, in MWh [GRI 302-2]</t>
  </si>
  <si>
    <t>Categories</t>
  </si>
  <si>
    <t>Mobile Combustion</t>
  </si>
  <si>
    <t>Stationary Combustion</t>
  </si>
  <si>
    <t>Fugitive Emissions</t>
  </si>
  <si>
    <t>Wastewater Treatment</t>
  </si>
  <si>
    <t>Solid Waste</t>
  </si>
  <si>
    <t>Total Direct (Scope 1) GHG Emissions</t>
  </si>
  <si>
    <t>Energy Consumption</t>
  </si>
  <si>
    <t>T&amp;D losses</t>
  </si>
  <si>
    <t>Solid waste (Composting)</t>
  </si>
  <si>
    <t>Wastewater treatment / Infiltrator</t>
  </si>
  <si>
    <t>HFC</t>
  </si>
  <si>
    <t>Gasoline (Point source)</t>
  </si>
  <si>
    <t>Diesel (Point source)</t>
  </si>
  <si>
    <t>Gasoline (Fleet)</t>
  </si>
  <si>
    <t>Diesel (Fleet)</t>
  </si>
  <si>
    <t>Ethanol (Fleet)</t>
  </si>
  <si>
    <t>Gasoline (Boats)</t>
  </si>
  <si>
    <t>Diesel (Boats)</t>
  </si>
  <si>
    <t>Emission Sources</t>
  </si>
  <si>
    <t>Energy Indirect (Scope 2) GHG Emissions</t>
  </si>
  <si>
    <t>Land Transportation</t>
  </si>
  <si>
    <t>Air Travel</t>
  </si>
  <si>
    <t>Gasoline (Contractors)</t>
  </si>
  <si>
    <t>Diesel (Contractors)</t>
  </si>
  <si>
    <t>Ethanol (Contractors)</t>
  </si>
  <si>
    <t>CNG (Contractors)</t>
  </si>
  <si>
    <t>Trimming Waste (Third-Party)</t>
  </si>
  <si>
    <t>Other Indirect (Scope 3) GHG Emissions</t>
  </si>
  <si>
    <t>Total Emissions</t>
  </si>
  <si>
    <t>Units served</t>
  </si>
  <si>
    <t>Energy saved (MWh/year)</t>
  </si>
  <si>
    <t>Demand Reduction in the Edge (kW)</t>
  </si>
  <si>
    <t>Public Authorities</t>
  </si>
  <si>
    <t>Public Service</t>
  </si>
  <si>
    <t>Educational</t>
  </si>
  <si>
    <t>Plastic</t>
  </si>
  <si>
    <t>Glass</t>
  </si>
  <si>
    <t>Environment</t>
  </si>
  <si>
    <t>Isolated protected network (ecological network or green line) in the urban area (in km)</t>
  </si>
  <si>
    <t>Percentage of isolated protected network/total distribution network in the urban area (%)</t>
  </si>
  <si>
    <t>Annual volume of greenhouse gases (CO2, CH4, N2,O, HFC, PFC, SF6) emitted into the atmosphere (in tons of CO2
 equivalent) - Scopes 1 and 2</t>
  </si>
  <si>
    <t>Annual volume of ozone-depleting emissions (in tons of CFC equivalents)</t>
  </si>
  <si>
    <t>Annual quantity (in tons) of solid wastes generated (garbage, waste, debris, etc.) (*)</t>
  </si>
  <si>
    <t>Total energy consumption by source (in MWh)</t>
  </si>
  <si>
    <t>Fossil fuels</t>
  </si>
  <si>
    <t>Alternative sources (gas, wind energy, solar energy, etc.)</t>
  </si>
  <si>
    <t>Hydroelectric</t>
  </si>
  <si>
    <t>Total energy consumption (in MWh)</t>
  </si>
  <si>
    <t>Energy consumption per kWh distributed (sold)</t>
  </si>
  <si>
    <t>Total direct energy consumption indicated by primary energy source(MWh)</t>
  </si>
  <si>
    <t>Natural Gas</t>
  </si>
  <si>
    <t>Total water consumption by the source (m3)</t>
  </si>
  <si>
    <t>Supply (public network)</t>
  </si>
  <si>
    <t>Surface collection (water courses)</t>
  </si>
  <si>
    <t>Underground source (well)</t>
  </si>
  <si>
    <t>Total water consumption (m3)</t>
  </si>
  <si>
    <t>Water consumption by employee (m3)</t>
  </si>
  <si>
    <t>Number of employees trained in the environmental education programs</t>
  </si>
  <si>
    <t>Employees trained in the environmental education programs / total of employees (%)</t>
  </si>
  <si>
    <t>Number of environmental training hours of employees / total of training hours (%)</t>
  </si>
  <si>
    <t>(*) Considering only wastes with Wastes Declaration</t>
  </si>
  <si>
    <t>Waste by composition, in metric tons (t)  Light SESA [GRI 306-3]</t>
  </si>
  <si>
    <t>Waste directed to disposal</t>
  </si>
  <si>
    <t>Waste diverted from disposal</t>
  </si>
  <si>
    <t>Waste generated</t>
  </si>
  <si>
    <t>Hazardous waste</t>
  </si>
  <si>
    <t>Transformer</t>
  </si>
  <si>
    <t>Oily waste</t>
  </si>
  <si>
    <t>Incandescent lamps</t>
  </si>
  <si>
    <t>Electrical and electronic equipment/meters</t>
  </si>
  <si>
    <t>Contaminated PPE</t>
  </si>
  <si>
    <t>Inorganic waste containing hazardous substances</t>
  </si>
  <si>
    <t>Asphalt and tar-based products</t>
  </si>
  <si>
    <t>Nonhazardous waste</t>
  </si>
  <si>
    <t>Metals</t>
  </si>
  <si>
    <t>Insulators</t>
  </si>
  <si>
    <t>Wood</t>
  </si>
  <si>
    <t>Concrete poles</t>
  </si>
  <si>
    <t>Wood poles/crossarms</t>
  </si>
  <si>
    <t>Tree trimmings</t>
  </si>
  <si>
    <t>Non-contaminated PPE</t>
  </si>
  <si>
    <t>Construction and demolition</t>
  </si>
  <si>
    <t>Rock and soil</t>
  </si>
  <si>
    <t>Mud and sludge</t>
  </si>
  <si>
    <t>Earth and stones</t>
  </si>
  <si>
    <t>Grass cuttings</t>
  </si>
  <si>
    <t>Special waste</t>
  </si>
  <si>
    <t>Septic tank sludge</t>
  </si>
  <si>
    <t>Sewage</t>
  </si>
  <si>
    <t>Note: With our adoption of the new GRI 306 standard in 2020, the information reported in previous years is no longer comparable and has been omitted.</t>
  </si>
  <si>
    <t>Waste diverted from disposal  by recovery operation, in metric tons (t) Light SESA [GRI 306-4]</t>
  </si>
  <si>
    <t>Preparation for reuse</t>
  </si>
  <si>
    <t>Recycling</t>
  </si>
  <si>
    <t>Other recovery operations</t>
  </si>
  <si>
    <t>Within the organization</t>
  </si>
  <si>
    <t>Outside the organization</t>
  </si>
  <si>
    <t>DISTRIBUTION</t>
  </si>
  <si>
    <t>GENERATION</t>
  </si>
  <si>
    <t>PEOPLE</t>
  </si>
  <si>
    <t>Waste prevented</t>
  </si>
  <si>
    <t>Waste directed to disposal by disposal operation, in metric tons (t) - Light SESA [GRI 306-5]</t>
  </si>
  <si>
    <t>Incineration (with energy recovery)</t>
  </si>
  <si>
    <t>Incineration (without energy recovery)</t>
  </si>
  <si>
    <t>Landfilling</t>
  </si>
  <si>
    <t>Other disposal operations</t>
  </si>
  <si>
    <t>Annual volume of greenhouse gases (CO2, CH4, N2O, HFC, PFC, SF6) emitted into the atmosphere (in tons of CO2 equivalent) - Scopes 1 and 2</t>
  </si>
  <si>
    <t>Annual volume of ozone-depleting emissions</t>
  </si>
  <si>
    <t>Annual quantity (in tons) of solid wastes generated (garbage, waste, debris, etc.)</t>
  </si>
  <si>
    <t>Amount of wastes contaminated by designated PCB</t>
  </si>
  <si>
    <t>Total energy consumption by source (in kWh)</t>
  </si>
  <si>
    <t>Total direct energy consumption indicated by electric energy source (in MWh)</t>
  </si>
  <si>
    <t>Natural gas</t>
  </si>
  <si>
    <t>Total water consumption</t>
  </si>
  <si>
    <r>
      <t>Water consumption by employee (m</t>
    </r>
    <r>
      <rPr>
        <vertAlign val="superscript"/>
        <sz val="11"/>
        <color rgb="FF58595B"/>
        <rFont val="Calibri"/>
        <family val="2"/>
        <scheme val="minor"/>
      </rPr>
      <t>3</t>
    </r>
    <r>
      <rPr>
        <sz val="11"/>
        <color rgb="FF58595B"/>
        <rFont val="Calibri"/>
        <family val="2"/>
        <scheme val="minor"/>
      </rPr>
      <t>)</t>
    </r>
  </si>
  <si>
    <t>Electric energy consumption of generation and auxiliary units (maximum consumption in MWh defined per hydroelectric plant)</t>
  </si>
  <si>
    <r>
      <t>Water consumption per kWh generated (maximum outflow consumption - m</t>
    </r>
    <r>
      <rPr>
        <vertAlign val="superscript"/>
        <sz val="11"/>
        <color rgb="FF58595B"/>
        <rFont val="Calibri"/>
        <family val="2"/>
        <scheme val="minor"/>
      </rPr>
      <t>3</t>
    </r>
    <r>
      <rPr>
        <sz val="11"/>
        <color rgb="FF58595B"/>
        <rFont val="Calibri"/>
        <family val="2"/>
        <scheme val="minor"/>
      </rPr>
      <t>/s - per kWh delivered)</t>
    </r>
  </si>
  <si>
    <t>Restoration of riparian forest (ha)</t>
  </si>
  <si>
    <t>Rescue of fish in turbines (kg of fish per machine stop)</t>
  </si>
  <si>
    <t>Fish restocking (amount of fry released in reservoirs per year)</t>
  </si>
  <si>
    <t>Release of sanitary effluents without treatment, and leakage of lubricating and hydraulic oils in the turbines (ton/year)</t>
  </si>
  <si>
    <t xml:space="preserve">Number of employees trained in the environmental education programs </t>
  </si>
  <si>
    <t>Percentage of employees trained in the environmental education programs / total of employees (%)</t>
  </si>
  <si>
    <t>Number of environmental training hours of employees / total of training hours</t>
  </si>
  <si>
    <t>Waste by composition, in metric tons (t) - Light Energia [GRI 306-3]</t>
  </si>
  <si>
    <t xml:space="preserve">Used insulating oil               </t>
  </si>
  <si>
    <t xml:space="preserve">Used lubricants                </t>
  </si>
  <si>
    <t>Lamps</t>
  </si>
  <si>
    <t>Batteries</t>
  </si>
  <si>
    <t>Contaminated material</t>
  </si>
  <si>
    <t>Vegetation (at water intakes and barriers)</t>
  </si>
  <si>
    <t>Paper / cardboard</t>
  </si>
  <si>
    <t>Construction waste</t>
  </si>
  <si>
    <t>Rubber (miscellaneous)</t>
  </si>
  <si>
    <t>Scrap metal</t>
  </si>
  <si>
    <t>Ferrous scrap</t>
  </si>
  <si>
    <t>Electronic scrap</t>
  </si>
  <si>
    <t>Municipal waste</t>
  </si>
  <si>
    <t>Washable towels</t>
  </si>
  <si>
    <t>Waste diverted from disposal  by recovery operation, in metric tons (t) - Light Energia [GRI 306-4]</t>
  </si>
  <si>
    <t>Waste directed to disposal by disposal operation, in metric tons (t) - Light Energia [GRI 306-5]</t>
  </si>
  <si>
    <t>HEALTH AND SAFETY</t>
  </si>
  <si>
    <t>Frequency and Severity Rate of accidents with the workforce</t>
  </si>
  <si>
    <t>Frequency Rate</t>
  </si>
  <si>
    <t>Severity Rate</t>
  </si>
  <si>
    <t>Typical occurrences with removal registered in the last three years - contracted workers [GRI 403-2]</t>
  </si>
  <si>
    <t>With death</t>
  </si>
  <si>
    <t>Without death</t>
  </si>
  <si>
    <t>Rate of general absenteeism (our employees) by medical leaves based on region [GRI 403-2]</t>
  </si>
  <si>
    <t>Total number of non-compliance cases related to the impacts caused in the health and safety and arising judicial claims [GRI 416-2, GRI EU25]</t>
  </si>
  <si>
    <t>Number total of accidents without death with the population</t>
  </si>
  <si>
    <t xml:space="preserve">Number total of accidents with death with the population </t>
  </si>
  <si>
    <t>Legal claims arising from accidents with the population - General Litigation Base</t>
  </si>
  <si>
    <t>Occurrences - employees of Light - amount by region [GRI 403-2]</t>
  </si>
  <si>
    <t>Number of employees who suffer accident - Typical</t>
  </si>
  <si>
    <t>Days lost</t>
  </si>
  <si>
    <t>Days deducted</t>
  </si>
  <si>
    <t>Deaths - Typical</t>
  </si>
  <si>
    <t>Number of employees who suffer accident - Transfer</t>
  </si>
  <si>
    <t>Death - Transfer</t>
  </si>
  <si>
    <t>Rate of work return and retention after a maternity/paternity leave, indicated by gender [GRI 401-3]</t>
  </si>
  <si>
    <t>Employees with leave right (unit)</t>
  </si>
  <si>
    <t>Employees who took leave (unit)</t>
  </si>
  <si>
    <t>Employees who returned to work after taking leave (unit)</t>
  </si>
  <si>
    <t>Rate of work return (%)</t>
  </si>
  <si>
    <t>TF Index (frequency rate) total company in the period, for employees</t>
  </si>
  <si>
    <t>TG Index (seriousness rate) total company in the period, for employees</t>
  </si>
  <si>
    <t>TF Index (frequency rate) total company in the period, for outsourced/contracted</t>
  </si>
  <si>
    <t xml:space="preserve">TG Index (seriousness rate) total company in the period, for outsourced/contracted </t>
  </si>
  <si>
    <t>TF Index (frequency rate) total company in the period, for the workforce (our + third-parties)</t>
  </si>
  <si>
    <t>TG Index (seriousness rate) total company in the period, for the workforce (our + third-parties)</t>
  </si>
  <si>
    <t>Deaths - our employees</t>
  </si>
  <si>
    <t>Deaths - outsourced</t>
  </si>
  <si>
    <t>TG Index (seriousness rate) total company in the period, for outsourced/contracted</t>
  </si>
  <si>
    <t xml:space="preserve">Occupational Injuries [GRI 403-9] </t>
  </si>
  <si>
    <t>For all direct employees</t>
  </si>
  <si>
    <t>Number of fatalities as a result of work-related injuries</t>
  </si>
  <si>
    <t>Rate of fatalities as a result of work-related injuries</t>
  </si>
  <si>
    <t>Number of high-consequence work-related injuries (excluding fatalities)</t>
  </si>
  <si>
    <t>Rate of high-consequence work-related injuries (excluding fatalities)</t>
  </si>
  <si>
    <t>Number of recordable work-related injuries</t>
  </si>
  <si>
    <t>Rate of recordable work-related injuries</t>
  </si>
  <si>
    <t>Number of hours worked</t>
  </si>
  <si>
    <t>Main types of occupational injuries</t>
  </si>
  <si>
    <t>For all workers who are not employees, but whose work and/or
workplace is controlled by the organization (outsourced workers):</t>
  </si>
  <si>
    <t>Bruises and fractures</t>
  </si>
  <si>
    <t>Bruises and sprains</t>
  </si>
  <si>
    <t>Sprains and fractures</t>
  </si>
  <si>
    <t>Fractures and burns</t>
  </si>
  <si>
    <t>Burns and bruises</t>
  </si>
  <si>
    <t>Note 1: High-consequence work-related injury means a work-related injury that results in a fatality or in an injury from which the worker cannot, does not, or is not expected to recover fully to pre-injury health status within six months (GRI Definition)
Note 2: Lost-time injuries &gt; =180 lost days
Note 3: Recordable work-related injury or ill health means a work-related injury or ill health that results in any of the following: death, days away from work, restricted work or transfer to another job, medical treatment beyond first aid, or loss of consciousness (GRI Definition). These figures include lost-time injuries only
Note 4: Total hours: MHW+Overtime for direct employees
Note 5: Types of work-related injury can include death, amputation of a limb, laceration, fracture, hernia, burns, loss of consciousness, and paralysis, among others. These figures include the two primary types of injuries in each year</t>
  </si>
  <si>
    <t>Number and rate of fatalities as a result of work-related ill health</t>
  </si>
  <si>
    <t>The number of cases of recordable work-related ill health</t>
  </si>
  <si>
    <t>Main types of work-related ill health</t>
  </si>
  <si>
    <t>For all workers who are not employees, but whose work and/or workplace is controlled by the organization (outsourced workers):</t>
  </si>
  <si>
    <t>Number of fatalities as a result of work-related ill health</t>
  </si>
  <si>
    <t>Excellence in customer service</t>
  </si>
  <si>
    <t>Incoming Calls (unit)</t>
  </si>
  <si>
    <t>Average Number of Customer Service Clerks (unit)</t>
  </si>
  <si>
    <t>INS - Service Level Index (%)</t>
  </si>
  <si>
    <t>IAb - Abandonment Index (%)</t>
  </si>
  <si>
    <t>ICO - Busy Calls Index (%)</t>
  </si>
  <si>
    <t>TMA - Average Customer Service Time (s)</t>
  </si>
  <si>
    <t>Indemnity for Electrical Damages</t>
  </si>
  <si>
    <t>Volume of Requests (unit)</t>
  </si>
  <si>
    <t>Valid (unit)</t>
  </si>
  <si>
    <t>Complaints Indicators (*)</t>
  </si>
  <si>
    <t>Valid Complaints (unit)</t>
  </si>
  <si>
    <t>Equivalent Complaint Duration (DER) (hours) (**)</t>
  </si>
  <si>
    <t>Equivalent Complaint Frequency for every thousand Consumer Units (FER) (unit) (**)</t>
  </si>
  <si>
    <t>Breach of commercial services deadlines (In compliance with the effectiveness of this specific regulatory requirement - REN 414/2010)</t>
  </si>
  <si>
    <t>Customer services performed (unit)</t>
  </si>
  <si>
    <t>Out-of-time customer services (unit)</t>
  </si>
  <si>
    <t>Efficiency of Customer service (%)</t>
  </si>
  <si>
    <t>Number of referred consumers complaints</t>
  </si>
  <si>
    <t>ANEEL – state/regional agencies</t>
  </si>
  <si>
    <t>To the Company (excluding complaints regarding Energy Interruptions, Electrical Damage and Supply Voltage)</t>
  </si>
  <si>
    <t>To the Court</t>
  </si>
  <si>
    <t>To PROCON</t>
  </si>
  <si>
    <t>(*) Excluding complaints for Supply Interruptions, Voltage Variation and Electrical Damage, which, according to REN 414/2010, should not be registered for DER and FER purposes, because they have rules and terms defined in specific regulations</t>
  </si>
  <si>
    <t xml:space="preserve">(**) Established in Normative Resolution 414/2010 </t>
  </si>
  <si>
    <t>Number of residential dismissal by lack of payment [GRI EU27]</t>
  </si>
  <si>
    <t>Cuts due to default in the residential segment</t>
  </si>
  <si>
    <t>Low income tariff [GRI 201-4]</t>
  </si>
  <si>
    <t>Number of low income households served</t>
  </si>
  <si>
    <t>Total low income households in relation to total households served (residential clients/customers) (%)</t>
  </si>
  <si>
    <t>Billing revenue in the low-income residential subclass (R$ Thousand)</t>
  </si>
  <si>
    <t>Total billing revenue in the low-income residential subclass according to the total billing revenue from residential class (%)</t>
  </si>
  <si>
    <t>Subsidy received (Eletrobrás) related to low income consumers (R$ thousand)</t>
  </si>
  <si>
    <t>Satisfaction Survey (%)</t>
  </si>
  <si>
    <t>ISQP Retail Customers (Abradee Survey)</t>
  </si>
  <si>
    <t>Customer Satisfaction Index with the Execution of Services (ISES)</t>
  </si>
  <si>
    <t>Index of the National Electric Energy Agency (Aneel) for Consumer Satisfaction (IASC)</t>
  </si>
  <si>
    <t>ISQP Large Private and Public Customers</t>
  </si>
  <si>
    <t>COMPLIANCE</t>
  </si>
  <si>
    <t>Fines and sanctions related to the service provision, in R$ thousand [GRI 419-1]</t>
  </si>
  <si>
    <t>Payment of credit for breach of term of commercial services</t>
  </si>
  <si>
    <t>Provisions for tax, civil, labor and regulatory risks, in R$ thousand [GRI 419-1]</t>
  </si>
  <si>
    <t>Labor</t>
  </si>
  <si>
    <t>Provision</t>
  </si>
  <si>
    <t>Success fees</t>
  </si>
  <si>
    <t>Civil</t>
  </si>
  <si>
    <t>Tax</t>
  </si>
  <si>
    <t>Regulatory</t>
  </si>
  <si>
    <t>Note 1: The company has legal, administrative, tax, labor, civil and regulatory proceedings in several procedural instances. Management periodically reassesses the contingency risks related to these processes and, based on the opinion of its legal advisors, constitutes a provision for risks, which chances of unfavorable outcome are deemed as probable and which amounts may be quantified.</t>
  </si>
  <si>
    <t>Note 2: The variation in item of line provisions for tax, civil, labor and regulatory risks occurred mainly due to the recognition of provision related to ANEEL’s Assessment Notice, as detailed in our Notes</t>
  </si>
  <si>
    <t>Labor Claims (our employees)</t>
  </si>
  <si>
    <t>Amount provisioned in liabilities for the period (R$ Thousand)</t>
  </si>
  <si>
    <t>Number of labor lawsuits against the company in the period (*)</t>
  </si>
  <si>
    <t>Number of labor lawsuits deemed valid in the period (**)</t>
  </si>
  <si>
    <t>Number of labor lawsuits deemed invalid in the period (**)</t>
  </si>
  <si>
    <t>Total amounts of severance and fines paid by Court order for the period (R$ thousand)</t>
  </si>
  <si>
    <t>Labor Claims</t>
  </si>
  <si>
    <t>Amount provisioned in liabilities (R$ Thousand)</t>
  </si>
  <si>
    <t>Number of labor lawsuits against the company in the period</t>
  </si>
  <si>
    <t>Number of labor lawsuits deemed valid in the period</t>
  </si>
  <si>
    <t>Number of labor lawsuits deemed invalid in the period</t>
  </si>
  <si>
    <t>Energy consumption by employee (MWh)</t>
  </si>
  <si>
    <t xml:space="preserve">Outsourced employees </t>
  </si>
  <si>
    <t>%  of women in relation to the total of employees</t>
  </si>
  <si>
    <t>% of women in management positions</t>
  </si>
  <si>
    <t>Turnover rate</t>
  </si>
  <si>
    <t>Accident frequency rate</t>
  </si>
  <si>
    <t>Accident severity rate</t>
  </si>
  <si>
    <t>2Q21</t>
  </si>
  <si>
    <t>2Q20</t>
  </si>
  <si>
    <t>ESG at Light</t>
  </si>
  <si>
    <t>ESG Actions</t>
  </si>
  <si>
    <t>ESG</t>
  </si>
  <si>
    <t>CUSTOMERS</t>
  </si>
  <si>
    <t>1Q19</t>
  </si>
  <si>
    <t>2Q19</t>
  </si>
  <si>
    <t>3Q19</t>
  </si>
  <si>
    <t>4Q19</t>
  </si>
  <si>
    <t>1Q20</t>
  </si>
  <si>
    <t>3Q20</t>
  </si>
  <si>
    <t>4Q20</t>
  </si>
  <si>
    <t>1Q21</t>
  </si>
  <si>
    <t>GRI X SASB</t>
  </si>
  <si>
    <t>GRI</t>
  </si>
  <si>
    <t>SASB - Utilities &amp; Power Generation</t>
  </si>
  <si>
    <t>In the table below the GRI disclosures in this Report are mapped to the relevant Sustainability Accounting Standards Board (SASB) disclosures.
SASB is a nonprofit organization, founded in 2011, that sets standards to guide the disclosure of financially material sustainability information by companies to their investors.
In this report we include disclosures for Electric Utilities &amp; Power Generators. Sustainability Accounting Standard.</t>
  </si>
  <si>
    <t>102 General disclosures</t>
  </si>
  <si>
    <t>IF-EU-420a.2. Percentage of electric load served by smart grid technology</t>
  </si>
  <si>
    <t>IF-EU-110a.3. Description of long-term and short-term strategy or plan to manage Scope 1 emissions, emissionreduction targets, and an analysis of performance against those targets</t>
  </si>
  <si>
    <t>IF-EU-000.A. Number of residential, commercial and industrial customers served</t>
  </si>
  <si>
    <t>IF-EU-000.B. Total electricity delivered by type of customer</t>
  </si>
  <si>
    <t>IF-EU-000.C. Length of transmission and distribution lines</t>
  </si>
  <si>
    <t>IF-EU-000.D. Total electricity generated</t>
  </si>
  <si>
    <t>IF-EU-000.E. Total wholesale electricity purchased</t>
  </si>
  <si>
    <t>201 Economic performance</t>
  </si>
  <si>
    <t>IF-EU-420a.1. Electric utility revenues</t>
  </si>
  <si>
    <t>IF-EU-420a.3. Customer electricity savings from efficiency measures</t>
  </si>
  <si>
    <t>302 Energy</t>
  </si>
  <si>
    <t>303 Water</t>
  </si>
  <si>
    <t>IF-EU-140a.1. Total water withdrawn and total water consumed</t>
  </si>
  <si>
    <t>IF-EU-140a.2. Number of incidents of noncompliance associated with water consumption</t>
  </si>
  <si>
    <t>IF-EU-140a.3. Description of water management risks and discussion of strategies and practices to mitigate those risks</t>
  </si>
  <si>
    <t>IF-EU-110a.1. Gross global Scope 1 emissions</t>
  </si>
  <si>
    <t>305 Emissions</t>
  </si>
  <si>
    <t>IF-EU-110a.2. Greenhouse gas emissions associated with power deliveries</t>
  </si>
  <si>
    <t>IF-EU-110a.4. Number of customers served in markets subject to renewable portfolio standards (RPS) and percentage fulfillment of RPS target by market</t>
  </si>
  <si>
    <t>IF-EU-120a.1. Air emissions for the following pollutants: NOx (excluding N2O), SOx, particulate matter (PM 10), lead (Pb) and mercury (Hg)</t>
  </si>
  <si>
    <t>403 Occupational health and safety</t>
  </si>
  <si>
    <t>IF-EU-320a.1. Occupational injury rates</t>
  </si>
  <si>
    <t>IF-EU-550a.1. Number of incidents of non-compliance with standards or regulations on physical and cyber security</t>
  </si>
  <si>
    <t>415 Public policy</t>
  </si>
  <si>
    <t>418 Customer privacy</t>
  </si>
  <si>
    <t>419 Social and economic compliance</t>
  </si>
  <si>
    <t>EU9 Provisions for decommissioning of nuclear power sites</t>
  </si>
  <si>
    <t>IF-EU-540a.1. Total number of nuclear power units</t>
  </si>
  <si>
    <t>IF-EU-540a.2. Description of efforts to manage nuclear safety and emergency preparedness</t>
  </si>
  <si>
    <t>EU11 Average generation efficiency of thermal plants</t>
  </si>
  <si>
    <t>IF-EU-150a.1. Amount of coal combustion residuals (CCR) generated, percentage recycled</t>
  </si>
  <si>
    <t>IF-EU-150a.2. Total number of coal combustion residual (CCR) impoundments, broken down by hazard potential classification and structural integrity assessment</t>
  </si>
  <si>
    <t>EU23 Programs, including those in partnership with government, to
improve or maintain access to electricity and customer support services</t>
  </si>
  <si>
    <t>IF-EU-240a.1. Average retail electric rate for residential, commercial, and industrial customers</t>
  </si>
  <si>
    <t>IF-EU-240a.2. Typical monthly electric bill for residential customers</t>
  </si>
  <si>
    <t>IF-EU-240a.4. Discussion of impact of external factors on customer affordability of electricity</t>
  </si>
  <si>
    <t>EU27 Number of residential disconnections for non-payment</t>
  </si>
  <si>
    <t>IF-EU-240a.3. Number of residential customer electric disconnections for nonpayment</t>
  </si>
  <si>
    <t>EU28 Power outage frequency</t>
  </si>
  <si>
    <t>EU29 Average power outage duration</t>
  </si>
  <si>
    <t>IF-EU-550a.2. System Average Interruption Duration Index (SAIDI), System Average Interruption Frequency
Index (SAIFI), and Customer Average Interruption Duration Index (CAIDI), inclusive of major event days</t>
  </si>
  <si>
    <t>GRI x SASB Relationship</t>
  </si>
  <si>
    <t>13.</t>
  </si>
  <si>
    <t>3Q21</t>
  </si>
  <si>
    <t>Our 2020 and 2021 Annual Reports and GHG Inventories were assured by  an independent auditor, Ernst &amp; Young Auditores Independentes, based on the GRI "broad" reporting standards and the Brazilian GHG Protocol.</t>
  </si>
  <si>
    <t>(*) The payment of PROCEL 2021 is not shown in the table, as no payments occurred.</t>
  </si>
  <si>
    <t>CDE (0,12 ROL)</t>
  </si>
  <si>
    <t>Note: in 2017, 2018, 2019, 2020 and 2021 in addition to the funds invested in the projects, R$ 693 thousand, R$ 693 thousand, R$ 1,088 thousand, R$ 582 thousand, and R$ 684 thousand were spent on the Management Project, respectively.</t>
  </si>
  <si>
    <t>Note: in 2017, 2018, 2019, 2020 and 2021, in addition to project expenditure, R$ 56 thousand, R$ 10 thousand, R$ 54 thousand, R$ 386 thousand and R$ 7 thousand were invested in our Management Project. Respectively.</t>
  </si>
  <si>
    <t>Source: Generation 2021</t>
  </si>
  <si>
    <t>Note: in 2021 Light sold 2,707 GWh on the spot market for a total electricity requirement of 25,285 GWh. There were no sales through the Surplus Sales Mechanism (MVE) in 2021.</t>
  </si>
  <si>
    <t>Grid usage (GWh)</t>
  </si>
  <si>
    <t>Grid usage revenue</t>
  </si>
  <si>
    <t>Note: All employees with indefinite employment contracts work full time. Fixed-term contracts include young apprentices, who work for 4 hours daily. In 2021, there were 71 young apprentices.</t>
  </si>
  <si>
    <t>Average hours of training of own employees [GRI 404-1]</t>
  </si>
  <si>
    <t>Compensation of the Board of Directors, Fiscal Council and Executive Board paid by the company, in R$ [GRI 102-35]</t>
  </si>
  <si>
    <t>Total of water withdrawn by source (m3.109/year) [GRI 303-3]</t>
  </si>
  <si>
    <t>Water sources materially affected by water withdrawal (annual average outflow - m3/s) [GRI 303-3]</t>
  </si>
  <si>
    <t>CNG</t>
  </si>
  <si>
    <t>Reforesting</t>
  </si>
  <si>
    <t>Land use change</t>
  </si>
  <si>
    <t>Suppression of native plants</t>
  </si>
  <si>
    <t>Solid Waste (Landfilling)</t>
  </si>
  <si>
    <t>Note 1: Light’s Corporate Greenhouse Gas Emissions Inventory for fiscal 2021 was developed at our own initiative by a specialized consulting firm, in collaboration with Light staff. The inventory was compiled from December 2021 to March 2022 in accordance with the guidelines outlined in the “GHG Protocol Corporate Accounting and Reporting Standard” and international standard ISO 14.064-1, and includes the greenhouse gas emissions covered by the Kyoto Protocol namely: CO2, CH4, N2O, PFCs, HFCs, SF6 and NF3.
The inventory boundaries were set using the Operational Control approach under the GHG Protocol, covering direct (Scope 1) GHG emissions, energy indirect (Scope 2) GHG emissions, and other indirect (Scope 3) GHG emissions. The inventory reports on emissions produced by Light S.A.’s three main subsidiaries: Light Serviços de Eletricidade S.A. (“SESA”), Light Energia S.A., (“Energia”), and Light Com Comercializadora de Energia S.A. (“COM”).
Note 2: In accordance with the GHG Protocol, all biogenic CO2 emissions (CO2 from the use of biofuels or biomass) are reported separately in this inventory. A distinction is made between fossil and biogenic CO2 emissions due to the fact that biogenic CO2 emissions do not introduce new carbon into the existing natural carbon cycle and therefore do not contribute to the greenhouse gas effect.
Note 3: Light Com Comercializadora de Energia S.A (“COM”) was added to the GHG inventory in 2020.</t>
  </si>
  <si>
    <t>Contaminated soil and rocks</t>
  </si>
  <si>
    <t>Contaminated liquid waste</t>
  </si>
  <si>
    <t>Fluorescent lamps</t>
  </si>
  <si>
    <t>Cement</t>
  </si>
  <si>
    <t>Bricks</t>
  </si>
  <si>
    <t>Cables</t>
  </si>
  <si>
    <t>PCB-contaminated oil</t>
  </si>
  <si>
    <t>Paper and cardboard</t>
  </si>
  <si>
    <t>Note: With our adoption of the new GRI 306 standard in 2020, the information reported in previous years is no longer comparable and has been omitted.
The Light SESA unit does not have waste direct to disposal operations inside its unit.</t>
  </si>
  <si>
    <t>Non-significant</t>
  </si>
  <si>
    <t>Note: There is a difference between the numbers reported prior to 2021 as in such years the formula would consider employees who were still on leave on the calculation of the rate of return. The rate of work return formula will be revised for 2022 [GRI 102-48, GRI 102-49</t>
  </si>
  <si>
    <t>Sprains and superficial traumas</t>
  </si>
  <si>
    <t>WORK-RELATED ILL HEALTH [GRI 403-10]</t>
  </si>
  <si>
    <t>Financial Remuneration DIC/FIC/DMIC/DICRI (*)</t>
  </si>
  <si>
    <t>Regulatory fines (**)</t>
  </si>
  <si>
    <t>Note 3: In 2021, five ACP’s (Public Civil Actions) were filed, one being followed up by the environmental law department. In 2021, there were a total of 51 underrgoing ACPs. No ACP filed in 2021 was resolved in 2021. All non-confidential and relevant legal, administrative or arbitration proceedings are detailed in section 4.3 of our Reference Form.</t>
  </si>
  <si>
    <t>(*) In 2020, R$ 25,164 thousand were related to compensation for consumer units and R$ 14,549 thousand for distributors.
(**) In 2020, there was only one regulatory fine which resulted from AI 013/2017 - Quality Indicators for the year 2014. In 2021, a fine was paid referring to the Results Plan – Commercial.</t>
  </si>
  <si>
    <t>(*) New labor claims brought in the period by direct employees.
(**) Active claims at period-end from direct 
(***) Does not include guarantee withdrawals.
Note: All lawsuits deemed partially valid are being considered valid.</t>
  </si>
  <si>
    <t>4Q21</t>
  </si>
  <si>
    <t>% de women in the upper management</t>
  </si>
  <si>
    <t>Average hours of training per employee</t>
  </si>
  <si>
    <t>Complaints in relation to the total of customers</t>
  </si>
  <si>
    <t>Customer support</t>
  </si>
  <si>
    <t>Community relationship</t>
  </si>
  <si>
    <t>Community investment (Energy efficicency program resources) (R$ MM)</t>
  </si>
  <si>
    <t>Climate change</t>
  </si>
  <si>
    <t>Innovation and Technology</t>
  </si>
  <si>
    <t>R&amp;D Investments (R$ MM)</t>
  </si>
  <si>
    <t xml:space="preserve">Own Employees </t>
  </si>
  <si>
    <t>QUARTELY INDICATORS</t>
  </si>
  <si>
    <t>Obs .: Pruning costs are not considered as environmental investments, but as operation and maintenance.</t>
  </si>
  <si>
    <t>INVESTMENTS</t>
  </si>
  <si>
    <t>Note 1: In 2021, young apprentices started being formally counted as employees. 
Note 2: In 2021, the unit located in Estr. do Tindiba was deactivated.</t>
  </si>
  <si>
    <t>Note: Full-time with employment agreements for undertermined periods.</t>
  </si>
  <si>
    <r>
      <t>Note 2: Security-related activities are entirely outsourced. Light requires a complete training program, including training on the principles of human rights as set out in our Code of Ethics.</t>
    </r>
    <r>
      <rPr>
        <b/>
        <sz val="11"/>
        <color rgb="FF58595B"/>
        <rFont val="Calibri"/>
        <family val="2"/>
        <scheme val="minor"/>
      </rPr>
      <t xml:space="preserve"> [GRI 410-1]</t>
    </r>
  </si>
  <si>
    <t>Total GHG Emissions by weight, in metric tons of CO2 eq [GRI 305-1, GRI 305-2]
GROUP</t>
  </si>
  <si>
    <t>Energy Efficiency Program - Results Achieved (related to projects completed in the year) [GRI EU7]</t>
  </si>
  <si>
    <t>Scraps / disused equipment</t>
  </si>
  <si>
    <t>Number of active agreements in December of each year [GRI EU3]</t>
  </si>
  <si>
    <t>1Q22</t>
  </si>
  <si>
    <t>2Q22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</si>
</sst>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b/>
      <sz val="11"/>
      <color rgb="FF58595B"/>
      <name val="Calibri"/>
      <family val="2"/>
      <scheme val="minor"/>
    </font>
    <font>
      <b/>
      <sz val="11"/>
      <color rgb="FF000000"/>
      <name val="Calibri"/>
      <family val="2"/>
      <scheme val="minor"/>
    </font>
    <font>
      <b/>
      <sz val="11"/>
      <color rgb="FFFFFFFF"/>
      <name val="Calibri"/>
      <family val="2"/>
      <scheme val="minor"/>
    </font>
    <font>
      <sz val="11"/>
      <color rgb="FF58595B"/>
      <name val="Calibri"/>
      <family val="2"/>
      <scheme val="minor"/>
    </font>
    <font>
      <b/>
      <i/>
      <sz val="11"/>
      <color rgb="FF58595B"/>
      <name val="Calibri"/>
      <family val="2"/>
      <scheme val="minor"/>
    </font>
    <font>
      <b/>
      <sz val="14"/>
      <color rgb="FF00A99D"/>
      <name val="Calibri"/>
      <family val="2"/>
      <scheme val="minor"/>
    </font>
    <font>
      <b/>
      <sz val="14"/>
      <color rgb="FF0076BE"/>
      <name val="Calibri"/>
      <family val="2"/>
      <scheme val="minor"/>
    </font>
    <font>
      <sz val="11"/>
      <color theme="1"/>
      <name val="Calibri"/>
      <family val="2"/>
      <scheme val="minor"/>
    </font>
    <font>
      <b/>
      <u/>
      <sz val="14"/>
      <color rgb="FF00A99D"/>
      <name val="Calibri"/>
      <family val="2"/>
      <scheme val="minor"/>
    </font>
    <font>
      <b/>
      <u/>
      <sz val="14"/>
      <color rgb="FF0076BE"/>
      <name val="Calibri"/>
      <family val="2"/>
      <scheme val="minor"/>
    </font>
    <font>
      <b/>
      <u/>
      <sz val="14"/>
      <color rgb="FF73C167"/>
      <name val="Calibri"/>
      <family val="2"/>
      <scheme val="minor"/>
    </font>
    <font>
      <b/>
      <sz val="14"/>
      <color rgb="FF5BC4BF"/>
      <name val="Calibri"/>
      <family val="2"/>
      <scheme val="minor"/>
    </font>
    <font>
      <sz val="10"/>
      <color rgb="FF58595B"/>
      <name val="Calibri"/>
      <family val="2"/>
      <scheme val="minor"/>
    </font>
    <font>
      <b/>
      <sz val="10"/>
      <color rgb="FF58595B"/>
      <name val="Calibri"/>
      <family val="2"/>
      <scheme val="minor"/>
    </font>
    <font>
      <b/>
      <sz val="14"/>
      <color rgb="FF729FD4"/>
      <name val="Calibri"/>
      <family val="2"/>
      <scheme val="minor"/>
    </font>
    <font>
      <b/>
      <sz val="14"/>
      <color rgb="FFFFC000"/>
      <name val="Calibri"/>
      <family val="2"/>
      <scheme val="minor"/>
    </font>
    <font>
      <b/>
      <sz val="11"/>
      <color rgb="FFFFC000"/>
      <name val="Calibri"/>
      <family val="2"/>
      <scheme val="minor"/>
    </font>
    <font>
      <b/>
      <sz val="16"/>
      <color rgb="FFFFC000"/>
      <name val="Calibri"/>
      <family val="2"/>
      <scheme val="minor"/>
    </font>
    <font>
      <u/>
      <sz val="11"/>
      <color theme="10"/>
      <name val="Calibri"/>
      <family val="2"/>
      <scheme val="minor"/>
    </font>
    <font>
      <b/>
      <sz val="12"/>
      <color rgb="FF00A99D"/>
      <name val="Calibri"/>
      <family val="2"/>
      <scheme val="minor"/>
    </font>
    <font>
      <sz val="9"/>
      <color theme="1"/>
      <name val="Calibri"/>
      <family val="2"/>
      <scheme val="minor"/>
    </font>
    <font>
      <b/>
      <sz val="11"/>
      <color rgb="FFF39C00"/>
      <name val="Calibri"/>
      <family val="2"/>
      <scheme val="minor"/>
    </font>
    <font>
      <b/>
      <sz val="9"/>
      <color rgb="FFF39C00"/>
      <name val="Calibri"/>
      <family val="2"/>
      <scheme val="minor"/>
    </font>
    <font>
      <b/>
      <sz val="11"/>
      <color theme="1"/>
      <name val="Arial"/>
      <family val="2"/>
    </font>
    <font>
      <b/>
      <sz val="14"/>
      <color rgb="FFF39C00"/>
      <name val="Calibri"/>
      <family val="2"/>
      <scheme val="minor"/>
    </font>
    <font>
      <sz val="11"/>
      <name val="Calibri"/>
      <family val="2"/>
      <scheme val="minor"/>
    </font>
    <font>
      <b/>
      <u/>
      <sz val="16"/>
      <color rgb="FFF39C00"/>
      <name val="Calibri"/>
      <family val="2"/>
      <scheme val="minor"/>
    </font>
    <font>
      <b/>
      <sz val="11"/>
      <color rgb="FFFF0000"/>
      <name val="Calibri"/>
      <family val="2"/>
      <scheme val="minor"/>
    </font>
    <font>
      <sz val="8"/>
      <color theme="1"/>
      <name val="Calibri"/>
      <family val="2"/>
      <scheme val="minor"/>
    </font>
    <font>
      <b/>
      <sz val="11"/>
      <name val="Calibri"/>
      <family val="2"/>
      <scheme val="minor"/>
    </font>
    <font>
      <sz val="11"/>
      <color rgb="FF729FD4"/>
      <name val="Calibri"/>
      <family val="2"/>
      <scheme val="minor"/>
    </font>
    <font>
      <b/>
      <sz val="16"/>
      <color rgb="FFF39C00"/>
      <name val="Calibri"/>
      <family val="2"/>
      <scheme val="minor"/>
    </font>
    <font>
      <vertAlign val="superscript"/>
      <sz val="11"/>
      <color rgb="FF58595B"/>
      <name val="Calibri"/>
      <family val="2"/>
      <scheme val="minor"/>
    </font>
    <font>
      <b/>
      <sz val="10"/>
      <color rgb="FFFFFFFF"/>
      <name val="Calibri"/>
      <family val="2"/>
      <scheme val="minor"/>
    </font>
    <font>
      <b/>
      <sz val="10"/>
      <color rgb="FFF39C00"/>
      <name val="Calibri"/>
      <family val="2"/>
      <scheme val="minor"/>
    </font>
    <font>
      <sz val="10"/>
      <color rgb="FF000000"/>
      <name val="Calibri"/>
      <family val="2"/>
      <scheme val="minor"/>
    </font>
    <font>
      <sz val="11"/>
      <color rgb="FF58595B"/>
      <name val="Calibri"/>
      <family val="2"/>
    </font>
  </fonts>
  <fills count="19">
    <fill>
      <patternFill patternType="none"/>
    </fill>
    <fill>
      <patternFill patternType="gray125"/>
    </fill>
    <fill>
      <patternFill patternType="solid">
        <fgColor rgb="FF5BC4BF"/>
        <bgColor indexed="64"/>
      </patternFill>
    </fill>
    <fill>
      <patternFill patternType="solid">
        <fgColor rgb="FFDBF0ED"/>
        <bgColor indexed="64"/>
      </patternFill>
    </fill>
    <fill>
      <patternFill patternType="solid">
        <fgColor rgb="FFFFFFFF"/>
        <bgColor indexed="64"/>
      </patternFill>
    </fill>
    <fill>
      <patternFill patternType="solid">
        <fgColor rgb="FF729FD4"/>
        <bgColor indexed="64"/>
      </patternFill>
    </fill>
    <fill>
      <patternFill patternType="solid">
        <fgColor rgb="FFF2F4FA"/>
        <bgColor indexed="64"/>
      </patternFill>
    </fill>
    <fill>
      <patternFill patternType="solid">
        <fgColor rgb="FFDCE4F4"/>
        <bgColor indexed="64"/>
      </patternFill>
    </fill>
    <fill>
      <patternFill patternType="solid">
        <fgColor rgb="FFBFD0EB"/>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39C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CE4D6"/>
        <bgColor indexed="64"/>
      </patternFill>
    </fill>
    <fill>
      <patternFill patternType="solid">
        <fgColor rgb="FFFBE4D5"/>
        <bgColor indexed="64"/>
      </patternFill>
    </fill>
    <fill>
      <patternFill patternType="solid">
        <fgColor rgb="FFF8CBAD"/>
        <bgColor indexed="64"/>
      </patternFill>
    </fill>
  </fills>
  <borders count="5">
    <border>
      <left/>
      <right/>
      <top/>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thick">
        <color rgb="FFFFC000"/>
      </right>
      <top/>
      <bottom/>
      <diagonal/>
    </border>
    <border>
      <left style="thick">
        <color rgb="FFFFC000"/>
      </left>
      <right/>
      <top/>
      <bottom/>
      <diagonal/>
    </border>
  </borders>
  <cellStyleXfs count="4">
    <xf numFmtId="0" fontId="0" fillId="0" borderId="0"/>
    <xf numFmtId="43" fontId="11" fillId="0" borderId="0" applyFont="0" applyFill="0" applyBorder="0" applyAlignment="0" applyProtection="0"/>
    <xf numFmtId="9" fontId="11" fillId="0" borderId="0" applyFont="0" applyFill="0" applyBorder="0" applyAlignment="0" applyProtection="0"/>
    <xf numFmtId="0" fontId="22" fillId="0" borderId="0" applyNumberFormat="0" applyFill="0" applyBorder="0" applyAlignment="0" applyProtection="0"/>
  </cellStyleXfs>
  <cellXfs count="458">
    <xf numFmtId="0" fontId="0" fillId="0" borderId="0" xfId="0"/>
    <xf numFmtId="0" fontId="6" fillId="5" borderId="0" xfId="0" applyFont="1" applyFill="1" applyBorder="1" applyAlignment="1">
      <alignment vertical="center" wrapText="1"/>
    </xf>
    <xf numFmtId="0" fontId="7" fillId="0" borderId="0" xfId="0" applyFont="1" applyBorder="1" applyAlignment="1">
      <alignment vertical="center" wrapText="1"/>
    </xf>
    <xf numFmtId="3" fontId="7" fillId="0" borderId="0" xfId="0" applyNumberFormat="1" applyFont="1" applyBorder="1" applyAlignment="1">
      <alignment horizontal="center" vertical="center" wrapText="1"/>
    </xf>
    <xf numFmtId="0" fontId="6" fillId="2" borderId="0" xfId="0" applyFont="1" applyFill="1" applyBorder="1" applyAlignment="1">
      <alignment horizontal="center" vertical="center" wrapText="1"/>
    </xf>
    <xf numFmtId="3" fontId="4" fillId="0" borderId="0" xfId="0" applyNumberFormat="1" applyFont="1" applyBorder="1" applyAlignment="1">
      <alignment horizontal="center" vertical="center" wrapText="1"/>
    </xf>
    <xf numFmtId="0" fontId="7"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3" fontId="0" fillId="0" borderId="0" xfId="0" applyNumberFormat="1" applyFont="1" applyBorder="1" applyAlignment="1">
      <alignment horizontal="center" vertical="center" wrapText="1"/>
    </xf>
    <xf numFmtId="3" fontId="7" fillId="3" borderId="0" xfId="0" applyNumberFormat="1"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vertical="center" wrapText="1"/>
    </xf>
    <xf numFmtId="0" fontId="6" fillId="2"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 fillId="2" borderId="0" xfId="0" applyFont="1" applyFill="1" applyBorder="1" applyAlignment="1">
      <alignment vertical="center" wrapText="1"/>
    </xf>
    <xf numFmtId="0" fontId="9" fillId="0" borderId="0" xfId="0" applyFont="1" applyBorder="1" applyAlignment="1">
      <alignment horizontal="left" vertical="center"/>
    </xf>
    <xf numFmtId="0" fontId="0" fillId="0" borderId="0" xfId="0" applyFont="1" applyBorder="1" applyAlignment="1">
      <alignment horizontal="center"/>
    </xf>
    <xf numFmtId="0" fontId="0" fillId="0" borderId="0" xfId="0" applyFont="1" applyBorder="1"/>
    <xf numFmtId="0" fontId="4" fillId="0" borderId="0" xfId="0" applyFont="1" applyBorder="1" applyAlignment="1">
      <alignment horizontal="left" vertical="center"/>
    </xf>
    <xf numFmtId="0" fontId="7" fillId="3" borderId="0" xfId="0" applyFont="1" applyFill="1" applyBorder="1" applyAlignment="1">
      <alignment vertical="center" wrapText="1"/>
    </xf>
    <xf numFmtId="0" fontId="7" fillId="0" borderId="0" xfId="0" applyFont="1" applyBorder="1" applyAlignment="1">
      <alignment horizontal="left" vertical="center"/>
    </xf>
    <xf numFmtId="0" fontId="6" fillId="2" borderId="0" xfId="0" applyFont="1" applyFill="1" applyBorder="1" applyAlignment="1">
      <alignment vertical="center" wrapText="1"/>
    </xf>
    <xf numFmtId="3" fontId="3" fillId="3" borderId="0" xfId="0" applyNumberFormat="1" applyFont="1" applyFill="1" applyBorder="1" applyAlignment="1">
      <alignment horizontal="center" vertical="center" wrapText="1"/>
    </xf>
    <xf numFmtId="0" fontId="4" fillId="3" borderId="0" xfId="0" applyFont="1" applyFill="1" applyBorder="1" applyAlignment="1">
      <alignment vertical="center" wrapText="1"/>
    </xf>
    <xf numFmtId="1" fontId="7" fillId="0" borderId="0" xfId="0" applyNumberFormat="1" applyFont="1" applyBorder="1" applyAlignment="1">
      <alignment horizontal="center" vertical="center" wrapText="1"/>
    </xf>
    <xf numFmtId="1" fontId="7" fillId="3" borderId="0" xfId="0" applyNumberFormat="1" applyFont="1" applyFill="1" applyBorder="1" applyAlignment="1">
      <alignment horizontal="center" vertical="center" wrapText="1"/>
    </xf>
    <xf numFmtId="0" fontId="4" fillId="0" borderId="0" xfId="0" applyFont="1" applyBorder="1" applyAlignment="1">
      <alignment vertical="center" wrapText="1"/>
    </xf>
    <xf numFmtId="1" fontId="4" fillId="0" borderId="0" xfId="0" applyNumberFormat="1" applyFont="1" applyBorder="1" applyAlignment="1">
      <alignment horizontal="center" vertical="center" wrapText="1"/>
    </xf>
    <xf numFmtId="165" fontId="7" fillId="0" borderId="0" xfId="0" applyNumberFormat="1" applyFont="1" applyBorder="1" applyAlignment="1">
      <alignment horizontal="center" vertical="center" wrapText="1"/>
    </xf>
    <xf numFmtId="165" fontId="7" fillId="3" borderId="0" xfId="0" applyNumberFormat="1"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4" fontId="7" fillId="3" borderId="0" xfId="0" applyNumberFormat="1" applyFont="1" applyFill="1" applyBorder="1" applyAlignment="1">
      <alignment horizontal="center" vertical="center" wrapText="1"/>
    </xf>
    <xf numFmtId="0" fontId="0" fillId="0" borderId="0" xfId="0" applyFont="1" applyBorder="1" applyAlignment="1">
      <alignment horizontal="left" vertical="center" indent="2"/>
    </xf>
    <xf numFmtId="0" fontId="0" fillId="0" borderId="0" xfId="0" applyFont="1" applyBorder="1" applyAlignment="1">
      <alignment horizontal="right" vertical="center"/>
    </xf>
    <xf numFmtId="0" fontId="4" fillId="0" borderId="0" xfId="0" applyFont="1" applyFill="1" applyBorder="1" applyAlignment="1">
      <alignment vertical="center" wrapText="1"/>
    </xf>
    <xf numFmtId="0" fontId="0" fillId="0" borderId="0" xfId="0" applyFont="1" applyFill="1" applyBorder="1"/>
    <xf numFmtId="0" fontId="0" fillId="0" borderId="0" xfId="0" applyFont="1" applyBorder="1" applyAlignment="1">
      <alignment horizontal="justify" vertical="center"/>
    </xf>
    <xf numFmtId="0" fontId="10" fillId="0" borderId="0" xfId="0" applyFont="1" applyBorder="1" applyAlignment="1">
      <alignment horizontal="left" vertical="center"/>
    </xf>
    <xf numFmtId="0" fontId="6" fillId="5" borderId="0" xfId="0" applyFont="1" applyFill="1" applyBorder="1" applyAlignment="1">
      <alignment horizontal="center" vertical="center" wrapText="1"/>
    </xf>
    <xf numFmtId="0" fontId="4" fillId="6" borderId="0" xfId="0" applyFont="1" applyFill="1" applyBorder="1" applyAlignment="1">
      <alignment vertical="center" wrapText="1"/>
    </xf>
    <xf numFmtId="0" fontId="7" fillId="7" borderId="0" xfId="0" applyFont="1" applyFill="1" applyBorder="1" applyAlignment="1">
      <alignment horizontal="left" vertical="center" wrapText="1" indent="1"/>
    </xf>
    <xf numFmtId="0" fontId="7" fillId="6" borderId="0" xfId="0" applyFont="1" applyFill="1" applyBorder="1" applyAlignment="1">
      <alignment horizontal="left" vertical="center" wrapText="1" indent="1"/>
    </xf>
    <xf numFmtId="0" fontId="7" fillId="6" borderId="0" xfId="0" applyFont="1" applyFill="1" applyBorder="1" applyAlignment="1">
      <alignment vertical="center" wrapText="1"/>
    </xf>
    <xf numFmtId="0" fontId="7" fillId="0" borderId="0" xfId="0" applyFont="1" applyBorder="1" applyAlignment="1">
      <alignment vertical="center"/>
    </xf>
    <xf numFmtId="3" fontId="4" fillId="6" borderId="0" xfId="0" applyNumberFormat="1" applyFont="1" applyFill="1" applyBorder="1" applyAlignment="1">
      <alignment horizontal="center" vertical="center" wrapText="1"/>
    </xf>
    <xf numFmtId="0" fontId="7" fillId="7" borderId="0" xfId="0" applyFont="1" applyFill="1" applyBorder="1" applyAlignment="1">
      <alignment vertical="center" wrapText="1"/>
    </xf>
    <xf numFmtId="3" fontId="7" fillId="7" borderId="0" xfId="0" applyNumberFormat="1" applyFont="1" applyFill="1" applyBorder="1" applyAlignment="1">
      <alignment horizontal="center" vertical="center" wrapText="1"/>
    </xf>
    <xf numFmtId="3" fontId="7" fillId="6" borderId="0" xfId="0" applyNumberFormat="1"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3" fillId="6" borderId="0" xfId="0" applyFont="1" applyFill="1" applyBorder="1" applyAlignment="1">
      <alignment vertical="center" wrapText="1"/>
    </xf>
    <xf numFmtId="0" fontId="3" fillId="7" borderId="0" xfId="0" applyFont="1" applyFill="1" applyBorder="1" applyAlignment="1">
      <alignment vertical="center" wrapText="1"/>
    </xf>
    <xf numFmtId="0" fontId="0" fillId="7" borderId="0" xfId="0" applyFont="1" applyFill="1" applyBorder="1" applyAlignment="1">
      <alignment horizontal="center" vertical="center" wrapText="1"/>
    </xf>
    <xf numFmtId="0" fontId="7" fillId="0" borderId="0" xfId="0" applyFont="1" applyBorder="1" applyAlignment="1">
      <alignment horizontal="left" vertical="center" wrapText="1" indent="1"/>
    </xf>
    <xf numFmtId="0" fontId="5" fillId="7" borderId="0" xfId="0" applyFont="1" applyFill="1" applyBorder="1" applyAlignment="1">
      <alignment vertical="center" wrapText="1"/>
    </xf>
    <xf numFmtId="0" fontId="4" fillId="7" borderId="0" xfId="0" applyFont="1" applyFill="1" applyBorder="1" applyAlignment="1">
      <alignment vertical="center" wrapText="1"/>
    </xf>
    <xf numFmtId="0" fontId="4" fillId="7" borderId="0" xfId="0" applyFont="1" applyFill="1" applyBorder="1" applyAlignment="1">
      <alignment horizontal="center" vertical="center" wrapText="1"/>
    </xf>
    <xf numFmtId="3" fontId="4" fillId="7" borderId="0" xfId="0" applyNumberFormat="1" applyFont="1" applyFill="1" applyBorder="1" applyAlignment="1">
      <alignment horizontal="center" vertical="center" wrapText="1"/>
    </xf>
    <xf numFmtId="0" fontId="4" fillId="6" borderId="0"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6"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2" fontId="7" fillId="0" borderId="0" xfId="0" applyNumberFormat="1" applyFont="1" applyBorder="1" applyAlignment="1">
      <alignment horizontal="center" vertical="center" wrapText="1"/>
    </xf>
    <xf numFmtId="0" fontId="1" fillId="5" borderId="0" xfId="0" applyFont="1" applyFill="1" applyBorder="1" applyAlignment="1">
      <alignment vertical="center" wrapText="1"/>
    </xf>
    <xf numFmtId="0" fontId="7" fillId="6" borderId="0" xfId="0" quotePrefix="1" applyFont="1" applyFill="1" applyBorder="1" applyAlignment="1">
      <alignment horizontal="center" vertical="center" wrapText="1"/>
    </xf>
    <xf numFmtId="0" fontId="12" fillId="0" borderId="0" xfId="0" applyFont="1" applyBorder="1" applyAlignment="1">
      <alignment horizontal="center" vertical="center"/>
    </xf>
    <xf numFmtId="0" fontId="0" fillId="0" borderId="0" xfId="0" applyFill="1" applyBorder="1" applyAlignment="1">
      <alignment vertical="center" wrapText="1"/>
    </xf>
    <xf numFmtId="0" fontId="13" fillId="0" borderId="0" xfId="0" applyFont="1" applyBorder="1" applyAlignment="1">
      <alignment horizontal="center" vertical="center"/>
    </xf>
    <xf numFmtId="0" fontId="3" fillId="3"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Border="1" applyAlignment="1">
      <alignment horizontal="center"/>
    </xf>
    <xf numFmtId="0" fontId="1" fillId="2" borderId="0" xfId="0" applyFont="1" applyFill="1" applyAlignment="1">
      <alignment horizontal="center" vertical="center" wrapText="1"/>
    </xf>
    <xf numFmtId="0" fontId="7" fillId="0" borderId="0" xfId="0" applyFont="1" applyAlignment="1">
      <alignment horizontal="center"/>
    </xf>
    <xf numFmtId="0" fontId="7" fillId="0" borderId="0" xfId="0" applyFont="1"/>
    <xf numFmtId="0" fontId="7" fillId="3" borderId="0" xfId="0" applyFont="1" applyFill="1" applyAlignment="1">
      <alignment vertical="center" wrapText="1"/>
    </xf>
    <xf numFmtId="0" fontId="7" fillId="3" borderId="0" xfId="0" applyFont="1" applyFill="1" applyAlignment="1">
      <alignment horizontal="center" vertical="center" wrapText="1"/>
    </xf>
    <xf numFmtId="0" fontId="7" fillId="0" borderId="0" xfId="0" applyFont="1" applyAlignment="1">
      <alignment horizontal="left" vertical="center" wrapText="1" indent="2"/>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3" fontId="7" fillId="3" borderId="0" xfId="0" applyNumberFormat="1" applyFont="1" applyFill="1" applyAlignment="1">
      <alignment horizontal="center" vertical="center" wrapText="1"/>
    </xf>
    <xf numFmtId="0" fontId="4" fillId="3" borderId="0" xfId="0" applyFont="1" applyFill="1" applyAlignment="1">
      <alignment vertical="center" wrapText="1"/>
    </xf>
    <xf numFmtId="3" fontId="4" fillId="3" borderId="0" xfId="0" applyNumberFormat="1" applyFont="1" applyFill="1" applyAlignment="1">
      <alignment horizontal="center" vertical="center" wrapText="1"/>
    </xf>
    <xf numFmtId="0" fontId="1" fillId="2" borderId="0" xfId="0" applyFont="1" applyFill="1" applyAlignment="1">
      <alignment vertical="center" wrapText="1"/>
    </xf>
    <xf numFmtId="0" fontId="4" fillId="0" borderId="0" xfId="0" applyFont="1" applyAlignment="1">
      <alignment horizontal="center"/>
    </xf>
    <xf numFmtId="0" fontId="4" fillId="0" borderId="0" xfId="0" applyFont="1"/>
    <xf numFmtId="0" fontId="7" fillId="3" borderId="0" xfId="0" applyFont="1" applyFill="1" applyAlignment="1">
      <alignment horizontal="left" vertical="center" wrapText="1" indent="2"/>
    </xf>
    <xf numFmtId="0" fontId="7" fillId="0" borderId="0" xfId="0" applyFont="1" applyAlignment="1">
      <alignment vertical="center" wrapText="1"/>
    </xf>
    <xf numFmtId="3" fontId="4" fillId="0" borderId="0" xfId="0" applyNumberFormat="1" applyFont="1" applyAlignment="1">
      <alignment horizontal="center"/>
    </xf>
    <xf numFmtId="0" fontId="4" fillId="0" borderId="0" xfId="0" applyFont="1" applyBorder="1" applyAlignment="1">
      <alignment vertical="center"/>
    </xf>
    <xf numFmtId="0" fontId="16" fillId="3" borderId="0" xfId="0" applyFont="1" applyFill="1" applyAlignment="1">
      <alignment wrapText="1"/>
    </xf>
    <xf numFmtId="0" fontId="7" fillId="3" borderId="0" xfId="0" applyFont="1" applyFill="1" applyAlignment="1">
      <alignment horizontal="center"/>
    </xf>
    <xf numFmtId="0" fontId="16" fillId="0" borderId="0" xfId="0" applyFont="1" applyAlignment="1">
      <alignment wrapText="1"/>
    </xf>
    <xf numFmtId="0" fontId="7" fillId="4" borderId="0" xfId="0" applyFont="1" applyFill="1" applyAlignment="1">
      <alignment horizontal="center" vertical="center" wrapText="1"/>
    </xf>
    <xf numFmtId="0" fontId="16" fillId="0" borderId="0" xfId="0" applyFont="1" applyAlignment="1">
      <alignment horizontal="left" wrapText="1"/>
    </xf>
    <xf numFmtId="0" fontId="16" fillId="3" borderId="0" xfId="0" applyFont="1" applyFill="1" applyAlignment="1">
      <alignment horizontal="left" wrapText="1"/>
    </xf>
    <xf numFmtId="0" fontId="17" fillId="3" borderId="0" xfId="0" applyFont="1" applyFill="1" applyAlignment="1">
      <alignment wrapText="1"/>
    </xf>
    <xf numFmtId="0" fontId="4" fillId="3" borderId="0" xfId="0" applyFont="1" applyFill="1" applyAlignment="1">
      <alignment horizontal="center"/>
    </xf>
    <xf numFmtId="9" fontId="7" fillId="4" borderId="0" xfId="2" applyFont="1" applyFill="1" applyBorder="1" applyAlignment="1">
      <alignment horizontal="center" vertical="center" wrapText="1"/>
    </xf>
    <xf numFmtId="9" fontId="7" fillId="0" borderId="0" xfId="2" applyFont="1" applyFill="1" applyBorder="1" applyAlignment="1">
      <alignment horizontal="center" vertical="center" wrapText="1"/>
    </xf>
    <xf numFmtId="0" fontId="17" fillId="0" borderId="0" xfId="0" applyFont="1" applyAlignment="1">
      <alignment wrapText="1"/>
    </xf>
    <xf numFmtId="9" fontId="4" fillId="0" borderId="0" xfId="0" applyNumberFormat="1" applyFont="1" applyAlignment="1">
      <alignment horizontal="center"/>
    </xf>
    <xf numFmtId="9" fontId="4" fillId="3" borderId="0" xfId="0" applyNumberFormat="1" applyFont="1" applyFill="1" applyAlignment="1">
      <alignment horizontal="center"/>
    </xf>
    <xf numFmtId="9" fontId="4" fillId="9" borderId="0" xfId="2" applyFont="1" applyFill="1" applyBorder="1" applyAlignment="1">
      <alignment horizontal="center" vertical="center" wrapText="1"/>
    </xf>
    <xf numFmtId="0" fontId="7" fillId="0" borderId="0" xfId="0" applyFont="1" applyBorder="1"/>
    <xf numFmtId="3" fontId="7" fillId="3" borderId="0" xfId="0" applyNumberFormat="1" applyFont="1" applyFill="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horizontal="center" vertical="center"/>
    </xf>
    <xf numFmtId="9" fontId="7" fillId="0" borderId="0" xfId="0" applyNumberFormat="1" applyFont="1" applyAlignment="1">
      <alignment horizontal="center" vertical="center"/>
    </xf>
    <xf numFmtId="0" fontId="7" fillId="3" borderId="0" xfId="0" applyFont="1" applyFill="1" applyAlignment="1">
      <alignment horizontal="left" vertical="center" indent="2"/>
    </xf>
    <xf numFmtId="3" fontId="7" fillId="4" borderId="0" xfId="0" applyNumberFormat="1" applyFont="1" applyFill="1" applyAlignment="1">
      <alignment horizontal="center" vertical="center"/>
    </xf>
    <xf numFmtId="0" fontId="7" fillId="4" borderId="0" xfId="0" applyFont="1" applyFill="1" applyAlignment="1">
      <alignment horizontal="left" vertical="center" indent="2"/>
    </xf>
    <xf numFmtId="0" fontId="7" fillId="0" borderId="0" xfId="0" applyFont="1" applyBorder="1" applyAlignment="1">
      <alignment horizontal="center" vertical="top"/>
    </xf>
    <xf numFmtId="0" fontId="7" fillId="0" borderId="0" xfId="0" applyFont="1" applyBorder="1" applyAlignment="1">
      <alignment vertical="top"/>
    </xf>
    <xf numFmtId="0" fontId="7" fillId="0" borderId="0" xfId="0" applyFont="1" applyFill="1" applyAlignment="1">
      <alignment horizontal="left" vertical="center" wrapText="1" indent="2"/>
    </xf>
    <xf numFmtId="0" fontId="4" fillId="3" borderId="0" xfId="0" applyFont="1" applyFill="1"/>
    <xf numFmtId="3" fontId="4" fillId="3" borderId="0" xfId="0" applyNumberFormat="1" applyFont="1" applyFill="1" applyAlignment="1">
      <alignment horizontal="center"/>
    </xf>
    <xf numFmtId="0" fontId="4" fillId="3" borderId="0" xfId="0" applyFont="1" applyFill="1" applyAlignment="1">
      <alignment horizontal="center" vertical="center" wrapText="1"/>
    </xf>
    <xf numFmtId="0" fontId="7" fillId="9" borderId="0" xfId="0" applyFont="1" applyFill="1" applyAlignment="1">
      <alignment horizontal="center" vertical="center" wrapText="1"/>
    </xf>
    <xf numFmtId="2" fontId="7" fillId="9" borderId="0" xfId="0" applyNumberFormat="1" applyFont="1" applyFill="1" applyAlignment="1">
      <alignment horizontal="center" vertical="center" wrapText="1"/>
    </xf>
    <xf numFmtId="2" fontId="4" fillId="3" borderId="0" xfId="0" applyNumberFormat="1" applyFont="1" applyFill="1" applyAlignment="1">
      <alignment horizontal="center" vertical="center" wrapText="1"/>
    </xf>
    <xf numFmtId="2" fontId="7" fillId="0" borderId="0" xfId="0" applyNumberFormat="1" applyFont="1" applyAlignment="1">
      <alignment horizontal="center" vertical="center" wrapText="1"/>
    </xf>
    <xf numFmtId="0" fontId="4" fillId="10" borderId="0" xfId="0" applyFont="1" applyFill="1" applyAlignment="1">
      <alignment vertical="center" wrapText="1"/>
    </xf>
    <xf numFmtId="0" fontId="4" fillId="10" borderId="0" xfId="0" applyFont="1" applyFill="1" applyAlignment="1">
      <alignment horizontal="center" vertical="center" wrapText="1"/>
    </xf>
    <xf numFmtId="0" fontId="7" fillId="3" borderId="0" xfId="0" applyFont="1" applyFill="1" applyAlignment="1">
      <alignment horizontal="left" vertical="center" wrapText="1"/>
    </xf>
    <xf numFmtId="0" fontId="7" fillId="0" borderId="0" xfId="0" applyFont="1" applyAlignment="1">
      <alignment horizontal="left" vertical="center" wrapText="1"/>
    </xf>
    <xf numFmtId="3" fontId="7" fillId="0" borderId="0" xfId="0" applyNumberFormat="1" applyFont="1" applyAlignment="1">
      <alignment horizontal="center"/>
    </xf>
    <xf numFmtId="3" fontId="7" fillId="3" borderId="0" xfId="0" applyNumberFormat="1" applyFont="1" applyFill="1" applyAlignment="1">
      <alignment horizontal="center"/>
    </xf>
    <xf numFmtId="0" fontId="4" fillId="3" borderId="0" xfId="0" applyFont="1" applyFill="1" applyAlignment="1">
      <alignment wrapText="1"/>
    </xf>
    <xf numFmtId="0" fontId="7" fillId="0" borderId="0" xfId="0" applyFont="1" applyAlignment="1">
      <alignment wrapText="1"/>
    </xf>
    <xf numFmtId="1" fontId="7" fillId="0" borderId="0" xfId="0" applyNumberFormat="1" applyFont="1" applyAlignment="1">
      <alignment horizontal="center" vertical="center" wrapText="1"/>
    </xf>
    <xf numFmtId="0" fontId="7" fillId="0" borderId="0" xfId="0" applyFont="1" applyAlignment="1">
      <alignment horizontal="left" wrapText="1" indent="2"/>
    </xf>
    <xf numFmtId="1" fontId="7" fillId="3" borderId="0" xfId="0" applyNumberFormat="1" applyFont="1" applyFill="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wrapText="1"/>
    </xf>
    <xf numFmtId="0" fontId="4" fillId="3" borderId="0" xfId="0" applyFont="1" applyFill="1" applyBorder="1" applyAlignment="1">
      <alignment vertical="center"/>
    </xf>
    <xf numFmtId="0" fontId="4" fillId="2" borderId="0" xfId="0" applyFont="1" applyFill="1" applyBorder="1" applyAlignment="1">
      <alignment horizontal="left" vertical="center"/>
    </xf>
    <xf numFmtId="0" fontId="18" fillId="0" borderId="0" xfId="0" applyFont="1" applyBorder="1" applyAlignment="1">
      <alignment horizontal="left" vertical="center"/>
    </xf>
    <xf numFmtId="4" fontId="7" fillId="7" borderId="0" xfId="0" applyNumberFormat="1" applyFont="1" applyFill="1" applyBorder="1" applyAlignment="1">
      <alignment horizontal="center" vertical="center" wrapText="1"/>
    </xf>
    <xf numFmtId="4" fontId="7" fillId="6" borderId="0" xfId="0" applyNumberFormat="1" applyFont="1" applyFill="1" applyBorder="1" applyAlignment="1">
      <alignment horizontal="center" vertical="center" wrapText="1"/>
    </xf>
    <xf numFmtId="0" fontId="1" fillId="5" borderId="0" xfId="0" applyFont="1" applyFill="1" applyBorder="1" applyAlignment="1">
      <alignment vertical="center"/>
    </xf>
    <xf numFmtId="0" fontId="7" fillId="0" borderId="0" xfId="0" applyFont="1" applyFill="1" applyBorder="1" applyAlignment="1">
      <alignment horizontal="center"/>
    </xf>
    <xf numFmtId="0" fontId="7" fillId="0" borderId="0" xfId="0" applyFont="1" applyFill="1" applyBorder="1"/>
    <xf numFmtId="0" fontId="4" fillId="3" borderId="0" xfId="0" applyFont="1" applyFill="1" applyAlignment="1">
      <alignment horizontal="left" vertical="center" wrapText="1" indent="2"/>
    </xf>
    <xf numFmtId="0" fontId="19" fillId="0" borderId="0" xfId="0" applyFont="1" applyBorder="1" applyAlignment="1">
      <alignment horizontal="center" vertical="center"/>
    </xf>
    <xf numFmtId="0" fontId="0" fillId="11" borderId="0" xfId="0" applyFill="1"/>
    <xf numFmtId="0" fontId="0" fillId="0" borderId="0" xfId="0" applyAlignment="1">
      <alignment wrapText="1"/>
    </xf>
    <xf numFmtId="0" fontId="21" fillId="0" borderId="0" xfId="0" applyFont="1"/>
    <xf numFmtId="0" fontId="21" fillId="0" borderId="0" xfId="0" applyFont="1" applyAlignment="1">
      <alignment horizontal="right"/>
    </xf>
    <xf numFmtId="0" fontId="0" fillId="0" borderId="0" xfId="0" applyAlignment="1">
      <alignment vertical="top" wrapText="1"/>
    </xf>
    <xf numFmtId="0" fontId="4" fillId="0" borderId="0" xfId="0" applyFont="1" applyAlignment="1">
      <alignment horizontal="right"/>
    </xf>
    <xf numFmtId="0" fontId="7" fillId="7"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Fill="1" applyBorder="1" applyAlignment="1">
      <alignment horizontal="left" vertical="center"/>
    </xf>
    <xf numFmtId="164" fontId="4" fillId="3" borderId="0" xfId="0" applyNumberFormat="1" applyFont="1" applyFill="1" applyAlignment="1">
      <alignment horizontal="center" vertical="center" wrapText="1"/>
    </xf>
    <xf numFmtId="0" fontId="20" fillId="0" borderId="0" xfId="0" applyFont="1" applyBorder="1" applyAlignment="1">
      <alignment horizontal="left" vertical="center"/>
    </xf>
    <xf numFmtId="0" fontId="0" fillId="2" borderId="0" xfId="0" applyFill="1"/>
    <xf numFmtId="0" fontId="22" fillId="0" borderId="0" xfId="3" applyAlignment="1">
      <alignment wrapText="1"/>
    </xf>
    <xf numFmtId="0" fontId="0" fillId="12" borderId="0" xfId="0" applyFill="1"/>
    <xf numFmtId="0" fontId="0" fillId="12" borderId="0" xfId="0" applyFill="1" applyAlignment="1">
      <alignment horizontal="justify" vertical="center"/>
    </xf>
    <xf numFmtId="3" fontId="7" fillId="0" borderId="0" xfId="0" applyNumberFormat="1" applyFont="1" applyFill="1" applyBorder="1" applyAlignment="1">
      <alignment horizontal="center" vertical="center" wrapText="1"/>
    </xf>
    <xf numFmtId="0" fontId="24" fillId="0" borderId="0" xfId="0" applyFont="1" applyAlignment="1">
      <alignment vertical="center" wrapText="1"/>
    </xf>
    <xf numFmtId="0" fontId="26" fillId="0" borderId="3" xfId="0" applyFont="1" applyBorder="1" applyAlignment="1">
      <alignment horizontal="right" vertical="center" wrapText="1" indent="1"/>
    </xf>
    <xf numFmtId="0" fontId="26" fillId="0" borderId="0" xfId="0" applyFont="1" applyBorder="1" applyAlignment="1">
      <alignment vertical="center" wrapText="1"/>
    </xf>
    <xf numFmtId="0" fontId="26" fillId="0" borderId="0" xfId="0" applyFont="1" applyBorder="1" applyAlignment="1">
      <alignment horizontal="right" vertical="center" wrapText="1" indent="1"/>
    </xf>
    <xf numFmtId="0" fontId="25" fillId="0" borderId="0" xfId="0" applyFont="1"/>
    <xf numFmtId="0" fontId="9" fillId="0" borderId="0" xfId="0" applyFont="1" applyBorder="1" applyAlignment="1">
      <alignment horizontal="left" vertical="center" indent="1"/>
    </xf>
    <xf numFmtId="0" fontId="9" fillId="0" borderId="0" xfId="0" applyFont="1" applyBorder="1" applyAlignment="1">
      <alignment horizontal="left" vertical="center" indent="2"/>
    </xf>
    <xf numFmtId="0" fontId="25" fillId="0" borderId="0" xfId="0" applyFont="1" applyAlignment="1">
      <alignment horizontal="right" vertical="center" indent="2"/>
    </xf>
    <xf numFmtId="0" fontId="27" fillId="0" borderId="0" xfId="0" applyFont="1" applyAlignment="1">
      <alignment vertical="center"/>
    </xf>
    <xf numFmtId="0" fontId="7" fillId="6" borderId="0" xfId="0" applyFont="1" applyFill="1" applyBorder="1" applyAlignment="1">
      <alignment horizontal="justify" vertical="center" wrapText="1"/>
    </xf>
    <xf numFmtId="0" fontId="28" fillId="0" borderId="0" xfId="0" applyFont="1" applyBorder="1" applyAlignment="1">
      <alignment horizontal="center" vertical="center"/>
    </xf>
    <xf numFmtId="0" fontId="28" fillId="0" borderId="0" xfId="0" applyFont="1" applyBorder="1" applyAlignment="1">
      <alignment horizontal="left" vertical="center"/>
    </xf>
    <xf numFmtId="164" fontId="7" fillId="7" borderId="0" xfId="1" applyNumberFormat="1" applyFont="1" applyFill="1" applyBorder="1" applyAlignment="1">
      <alignment horizontal="center" vertical="center" wrapText="1"/>
    </xf>
    <xf numFmtId="164" fontId="7" fillId="6" borderId="0" xfId="1" applyNumberFormat="1" applyFont="1" applyFill="1" applyBorder="1" applyAlignment="1">
      <alignment horizontal="center" vertical="center" wrapText="1"/>
    </xf>
    <xf numFmtId="0" fontId="1" fillId="13" borderId="0" xfId="0" applyFont="1" applyFill="1" applyBorder="1" applyAlignment="1">
      <alignment vertical="center"/>
    </xf>
    <xf numFmtId="0" fontId="1" fillId="13" borderId="0" xfId="0" applyFont="1" applyFill="1" applyBorder="1" applyAlignment="1">
      <alignment horizontal="center" vertical="center" wrapText="1"/>
    </xf>
    <xf numFmtId="0" fontId="7" fillId="14" borderId="0" xfId="0" applyFont="1" applyFill="1" applyBorder="1" applyAlignment="1">
      <alignment vertical="center" wrapText="1"/>
    </xf>
    <xf numFmtId="0" fontId="7" fillId="14" borderId="0" xfId="0" applyFont="1" applyFill="1" applyBorder="1" applyAlignment="1">
      <alignment horizontal="center" vertical="center" wrapText="1"/>
    </xf>
    <xf numFmtId="3" fontId="7" fillId="14" borderId="0" xfId="0" applyNumberFormat="1" applyFont="1" applyFill="1" applyBorder="1" applyAlignment="1">
      <alignment horizontal="center" vertical="center" wrapText="1"/>
    </xf>
    <xf numFmtId="0" fontId="1" fillId="13" borderId="0" xfId="0" applyFont="1" applyFill="1" applyBorder="1" applyAlignment="1">
      <alignment vertical="center" wrapText="1"/>
    </xf>
    <xf numFmtId="0" fontId="6" fillId="13" borderId="0" xfId="0" applyFont="1" applyFill="1" applyBorder="1" applyAlignment="1">
      <alignment horizontal="center" vertical="center" wrapText="1"/>
    </xf>
    <xf numFmtId="0" fontId="3" fillId="14" borderId="0" xfId="0" applyFont="1" applyFill="1" applyBorder="1" applyAlignment="1">
      <alignment horizontal="center" vertical="center" wrapText="1"/>
    </xf>
    <xf numFmtId="0" fontId="7" fillId="14" borderId="0" xfId="0" applyFont="1" applyFill="1" applyBorder="1" applyAlignment="1">
      <alignment horizontal="left" vertical="center" wrapText="1" indent="1"/>
    </xf>
    <xf numFmtId="2" fontId="7" fillId="14" borderId="0" xfId="0" applyNumberFormat="1" applyFont="1" applyFill="1" applyBorder="1" applyAlignment="1">
      <alignment horizontal="center" vertical="center" wrapText="1"/>
    </xf>
    <xf numFmtId="0" fontId="4" fillId="14" borderId="0" xfId="0" applyFont="1" applyFill="1" applyBorder="1" applyAlignment="1">
      <alignment vertical="center" wrapText="1"/>
    </xf>
    <xf numFmtId="3" fontId="4" fillId="14" borderId="0" xfId="0" applyNumberFormat="1" applyFont="1" applyFill="1" applyBorder="1" applyAlignment="1">
      <alignment horizontal="center" vertical="center" wrapText="1"/>
    </xf>
    <xf numFmtId="0" fontId="0" fillId="14" borderId="0" xfId="0" applyFont="1" applyFill="1" applyBorder="1" applyAlignment="1">
      <alignment horizontal="center" vertical="center" wrapText="1"/>
    </xf>
    <xf numFmtId="0" fontId="4" fillId="14" borderId="0" xfId="0"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wrapText="1"/>
    </xf>
    <xf numFmtId="9" fontId="3"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67" fontId="0" fillId="0" borderId="0" xfId="2" applyNumberFormat="1" applyFont="1" applyBorder="1" applyAlignment="1">
      <alignment horizontal="right" vertical="center"/>
    </xf>
    <xf numFmtId="0" fontId="0" fillId="0" borderId="0" xfId="0" applyAlignment="1">
      <alignment vertical="center"/>
    </xf>
    <xf numFmtId="0" fontId="30" fillId="12" borderId="0" xfId="3" applyFont="1" applyFill="1"/>
    <xf numFmtId="0" fontId="0" fillId="11" borderId="0" xfId="0" applyFill="1" applyAlignment="1">
      <alignment vertical="center"/>
    </xf>
    <xf numFmtId="0" fontId="0" fillId="0" borderId="0" xfId="0" applyAlignment="1">
      <alignment horizontal="right" vertical="center"/>
    </xf>
    <xf numFmtId="0" fontId="0" fillId="11" borderId="0" xfId="0" applyFill="1" applyAlignment="1">
      <alignment horizontal="right" vertical="center"/>
    </xf>
    <xf numFmtId="0" fontId="23" fillId="0" borderId="0" xfId="0" applyFont="1" applyBorder="1" applyAlignment="1">
      <alignment horizontal="right" vertical="center"/>
    </xf>
    <xf numFmtId="0" fontId="2" fillId="0" borderId="0" xfId="0" applyFont="1" applyBorder="1"/>
    <xf numFmtId="3" fontId="4" fillId="3" borderId="0" xfId="0" applyNumberFormat="1" applyFont="1" applyFill="1" applyBorder="1" applyAlignment="1">
      <alignment vertical="center" wrapText="1"/>
    </xf>
    <xf numFmtId="0" fontId="7" fillId="14" borderId="0" xfId="0" applyFont="1" applyFill="1" applyBorder="1" applyAlignment="1">
      <alignment horizontal="center" vertical="center" wrapText="1"/>
    </xf>
    <xf numFmtId="3" fontId="7" fillId="6" borderId="0" xfId="0" applyNumberFormat="1" applyFont="1" applyFill="1" applyAlignment="1">
      <alignment horizontal="center" vertical="center" wrapText="1"/>
    </xf>
    <xf numFmtId="3" fontId="7" fillId="7" borderId="0" xfId="0" applyNumberFormat="1" applyFont="1" applyFill="1" applyAlignment="1">
      <alignment horizontal="center" vertical="center" wrapText="1"/>
    </xf>
    <xf numFmtId="0" fontId="7" fillId="7" borderId="0" xfId="0" applyFont="1" applyFill="1" applyAlignment="1">
      <alignment horizontal="center" vertical="center" wrapText="1"/>
    </xf>
    <xf numFmtId="164" fontId="7" fillId="0" borderId="0" xfId="0" applyNumberFormat="1" applyFont="1" applyAlignment="1">
      <alignment horizontal="center" vertical="center" wrapText="1"/>
    </xf>
    <xf numFmtId="164" fontId="7" fillId="3" borderId="0" xfId="0" applyNumberFormat="1" applyFont="1" applyFill="1" applyAlignment="1">
      <alignment horizontal="center" vertical="center" wrapText="1"/>
    </xf>
    <xf numFmtId="3" fontId="3" fillId="7" borderId="0" xfId="0" applyNumberFormat="1" applyFont="1" applyFill="1" applyAlignment="1">
      <alignment horizontal="center" vertical="center" wrapText="1"/>
    </xf>
    <xf numFmtId="3" fontId="3" fillId="6" borderId="0" xfId="0" applyNumberFormat="1" applyFont="1" applyFill="1" applyAlignment="1">
      <alignment horizontal="center" vertical="center" wrapText="1"/>
    </xf>
    <xf numFmtId="0" fontId="7" fillId="7" borderId="0" xfId="0" applyFont="1" applyFill="1" applyAlignment="1">
      <alignment vertical="center" wrapText="1"/>
    </xf>
    <xf numFmtId="0" fontId="7" fillId="6" borderId="0" xfId="0" applyFont="1" applyFill="1" applyAlignment="1">
      <alignment vertical="center" wrapText="1"/>
    </xf>
    <xf numFmtId="0" fontId="4" fillId="6" borderId="0" xfId="0" applyFont="1" applyFill="1" applyAlignment="1">
      <alignment vertical="center" wrapText="1"/>
    </xf>
    <xf numFmtId="3" fontId="5" fillId="6" borderId="0" xfId="0" applyNumberFormat="1" applyFont="1" applyFill="1" applyAlignment="1">
      <alignment horizontal="center" vertical="center" wrapText="1"/>
    </xf>
    <xf numFmtId="0" fontId="7" fillId="7" borderId="0" xfId="0" applyFont="1" applyFill="1" applyAlignment="1">
      <alignment horizontal="left" vertical="center" wrapText="1" indent="1"/>
    </xf>
    <xf numFmtId="0" fontId="7" fillId="6" borderId="0" xfId="0" applyFont="1" applyFill="1" applyAlignment="1">
      <alignment horizontal="left" vertical="center" wrapText="1" indent="1"/>
    </xf>
    <xf numFmtId="0" fontId="3" fillId="6" borderId="0" xfId="0" applyFont="1" applyFill="1" applyAlignment="1">
      <alignment horizontal="center" vertical="center" wrapText="1"/>
    </xf>
    <xf numFmtId="0" fontId="7" fillId="7" borderId="0" xfId="0" applyFont="1" applyFill="1" applyAlignment="1">
      <alignment horizontal="left" vertical="center" wrapText="1" indent="2"/>
    </xf>
    <xf numFmtId="0" fontId="3" fillId="7" borderId="0" xfId="0" applyFont="1" applyFill="1" applyAlignment="1">
      <alignment horizontal="center" vertical="center" wrapText="1"/>
    </xf>
    <xf numFmtId="3" fontId="4" fillId="6" borderId="0" xfId="0" applyNumberFormat="1" applyFont="1" applyFill="1" applyAlignment="1">
      <alignment horizontal="center" vertical="center" wrapText="1"/>
    </xf>
    <xf numFmtId="0" fontId="7" fillId="6" borderId="0" xfId="0" applyFont="1" applyFill="1" applyAlignment="1">
      <alignment horizontal="center" vertical="center" wrapText="1"/>
    </xf>
    <xf numFmtId="10" fontId="7" fillId="6" borderId="0" xfId="0" applyNumberFormat="1" applyFont="1" applyFill="1" applyAlignment="1">
      <alignment horizontal="center" vertical="center" wrapText="1"/>
    </xf>
    <xf numFmtId="10" fontId="7" fillId="7" borderId="0" xfId="0" applyNumberFormat="1" applyFont="1" applyFill="1" applyAlignment="1">
      <alignment horizontal="center" vertical="center" wrapText="1"/>
    </xf>
    <xf numFmtId="0" fontId="4" fillId="0" borderId="0" xfId="0" applyFont="1" applyAlignment="1">
      <alignment horizontal="center" vertical="center" wrapText="1"/>
    </xf>
    <xf numFmtId="4" fontId="7" fillId="0" borderId="0" xfId="0" applyNumberFormat="1" applyFont="1" applyAlignment="1">
      <alignment horizontal="center" vertical="center" wrapText="1"/>
    </xf>
    <xf numFmtId="0" fontId="7" fillId="14" borderId="0" xfId="0" applyFont="1" applyFill="1" applyAlignment="1">
      <alignment horizontal="center" vertical="center" wrapText="1"/>
    </xf>
    <xf numFmtId="3" fontId="7" fillId="14" borderId="0" xfId="0" applyNumberFormat="1" applyFont="1" applyFill="1" applyAlignment="1">
      <alignment horizontal="center" vertical="center" wrapText="1"/>
    </xf>
    <xf numFmtId="0" fontId="7" fillId="7" borderId="0" xfId="0" applyFont="1" applyFill="1" applyBorder="1" applyAlignment="1">
      <alignment horizontal="center" vertical="center" wrapText="1"/>
    </xf>
    <xf numFmtId="0" fontId="7" fillId="14" borderId="0" xfId="0" applyFont="1" applyFill="1" applyBorder="1" applyAlignment="1">
      <alignment horizontal="center" vertical="center" wrapText="1"/>
    </xf>
    <xf numFmtId="0" fontId="32" fillId="0" borderId="0" xfId="0" applyFont="1" applyAlignment="1">
      <alignment horizontal="center" vertical="center"/>
    </xf>
    <xf numFmtId="0" fontId="32" fillId="3" borderId="0" xfId="0" applyFont="1" applyFill="1" applyAlignment="1">
      <alignment horizontal="center" vertical="center"/>
    </xf>
    <xf numFmtId="0" fontId="0" fillId="3" borderId="0" xfId="0" applyFill="1" applyAlignment="1">
      <alignment horizontal="center" vertical="center"/>
    </xf>
    <xf numFmtId="0" fontId="7" fillId="3" borderId="0" xfId="0" applyFont="1" applyFill="1" applyAlignment="1">
      <alignment horizontal="left" vertical="center"/>
    </xf>
    <xf numFmtId="0" fontId="7" fillId="0" borderId="0" xfId="0" applyFont="1" applyAlignment="1">
      <alignment horizontal="left" vertical="center"/>
    </xf>
    <xf numFmtId="9" fontId="4" fillId="3" borderId="0" xfId="2" applyFont="1" applyFill="1" applyBorder="1" applyAlignment="1">
      <alignment horizontal="center" vertical="center"/>
    </xf>
    <xf numFmtId="9" fontId="7" fillId="0" borderId="0" xfId="2" applyFont="1" applyBorder="1" applyAlignment="1">
      <alignment horizontal="center" vertical="center"/>
    </xf>
    <xf numFmtId="9" fontId="4" fillId="0" borderId="0" xfId="2" applyFont="1" applyBorder="1" applyAlignment="1">
      <alignment horizontal="center" vertical="center"/>
    </xf>
    <xf numFmtId="0" fontId="7" fillId="0" borderId="0" xfId="0" applyFont="1" applyAlignment="1">
      <alignment vertical="center"/>
    </xf>
    <xf numFmtId="0" fontId="31" fillId="0" borderId="0" xfId="0" applyFont="1" applyAlignment="1">
      <alignment horizontal="left" vertical="center"/>
    </xf>
    <xf numFmtId="0" fontId="0" fillId="0" borderId="0" xfId="0" applyNumberFormat="1" applyFont="1" applyAlignment="1">
      <alignment horizontal="center"/>
    </xf>
    <xf numFmtId="3" fontId="7" fillId="4" borderId="0" xfId="0" applyNumberFormat="1" applyFont="1" applyFill="1" applyAlignment="1">
      <alignment horizontal="center" vertical="center" wrapText="1"/>
    </xf>
    <xf numFmtId="3" fontId="4" fillId="0" borderId="0" xfId="0" applyNumberFormat="1" applyFont="1" applyAlignment="1">
      <alignment horizontal="center" vertical="center" wrapText="1"/>
    </xf>
    <xf numFmtId="9" fontId="7" fillId="3" borderId="0" xfId="0" applyNumberFormat="1" applyFont="1" applyFill="1" applyAlignment="1">
      <alignment horizontal="center" vertical="center" wrapText="1"/>
    </xf>
    <xf numFmtId="9" fontId="7"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0" fontId="4" fillId="0" borderId="0" xfId="0" applyFont="1" applyAlignment="1">
      <alignment horizontal="center" wrapText="1"/>
    </xf>
    <xf numFmtId="166" fontId="4" fillId="0" borderId="0" xfId="1" applyNumberFormat="1" applyFont="1" applyAlignment="1">
      <alignment horizontal="center" vertical="center" wrapText="1"/>
    </xf>
    <xf numFmtId="0" fontId="7" fillId="14"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0" fillId="0" borderId="0" xfId="0" applyFont="1"/>
    <xf numFmtId="0" fontId="20" fillId="0" borderId="0" xfId="0" applyFont="1"/>
    <xf numFmtId="0" fontId="0" fillId="11" borderId="0" xfId="0" applyFont="1" applyFill="1"/>
    <xf numFmtId="0" fontId="7" fillId="16" borderId="0" xfId="0" applyFont="1" applyFill="1" applyAlignment="1">
      <alignment horizontal="center" vertical="center" wrapText="1"/>
    </xf>
    <xf numFmtId="3" fontId="7" fillId="16" borderId="0" xfId="0" applyNumberFormat="1" applyFont="1" applyFill="1" applyAlignment="1">
      <alignment horizontal="center" vertical="center" wrapText="1"/>
    </xf>
    <xf numFmtId="0" fontId="28" fillId="0" borderId="0" xfId="0" applyFont="1" applyFill="1" applyBorder="1" applyAlignment="1">
      <alignment horizontal="center" vertical="center"/>
    </xf>
    <xf numFmtId="0" fontId="0" fillId="0" borderId="0" xfId="0" quotePrefix="1"/>
    <xf numFmtId="0" fontId="2" fillId="0" borderId="0" xfId="0" applyFont="1"/>
    <xf numFmtId="3" fontId="7" fillId="0" borderId="0" xfId="0" applyNumberFormat="1" applyFont="1" applyFill="1" applyBorder="1" applyAlignment="1">
      <alignment vertical="center" wrapText="1"/>
    </xf>
    <xf numFmtId="0" fontId="7" fillId="0" borderId="0" xfId="0" applyFont="1" applyFill="1" applyBorder="1" applyAlignment="1">
      <alignment horizontal="left" vertical="center"/>
    </xf>
    <xf numFmtId="4" fontId="7" fillId="0" borderId="0" xfId="0" applyNumberFormat="1" applyFont="1" applyFill="1" applyBorder="1" applyAlignment="1">
      <alignment horizontal="right" vertical="center" wrapText="1"/>
    </xf>
    <xf numFmtId="4" fontId="33" fillId="10" borderId="0" xfId="0" applyNumberFormat="1" applyFont="1" applyFill="1" applyBorder="1" applyAlignment="1">
      <alignment horizontal="right" vertical="center" wrapText="1"/>
    </xf>
    <xf numFmtId="4" fontId="33" fillId="2" borderId="0" xfId="0" applyNumberFormat="1" applyFont="1" applyFill="1" applyBorder="1" applyAlignment="1">
      <alignment horizontal="right" vertical="center" wrapText="1"/>
    </xf>
    <xf numFmtId="0" fontId="0" fillId="0" borderId="0" xfId="0" applyFont="1" applyFill="1" applyBorder="1" applyAlignment="1">
      <alignment horizontal="left" wrapText="1"/>
    </xf>
    <xf numFmtId="4" fontId="7" fillId="3" borderId="0" xfId="0" applyNumberFormat="1" applyFont="1" applyFill="1" applyBorder="1" applyAlignment="1">
      <alignment horizontal="right" vertical="center" wrapText="1"/>
    </xf>
    <xf numFmtId="0" fontId="0" fillId="3" borderId="0" xfId="0" applyFont="1" applyFill="1" applyBorder="1" applyAlignment="1">
      <alignment horizontal="left" vertical="center" wrapText="1"/>
    </xf>
    <xf numFmtId="0" fontId="0" fillId="0" borderId="0" xfId="0" applyFont="1" applyFill="1" applyBorder="1" applyAlignment="1">
      <alignment vertical="center"/>
    </xf>
    <xf numFmtId="0" fontId="0" fillId="3" borderId="0" xfId="0" applyFont="1" applyFill="1" applyBorder="1" applyAlignment="1">
      <alignment wrapText="1"/>
    </xf>
    <xf numFmtId="0" fontId="0" fillId="3" borderId="0" xfId="0" applyFont="1" applyFill="1" applyBorder="1" applyAlignment="1">
      <alignment horizontal="left" wrapText="1"/>
    </xf>
    <xf numFmtId="3" fontId="0" fillId="0" borderId="0" xfId="0" applyNumberFormat="1" applyAlignment="1">
      <alignment horizontal="center" vertical="center" wrapText="1"/>
    </xf>
    <xf numFmtId="3" fontId="3" fillId="3" borderId="0" xfId="0" applyNumberFormat="1" applyFont="1" applyFill="1" applyAlignment="1">
      <alignment horizontal="center" vertical="center" wrapText="1"/>
    </xf>
    <xf numFmtId="0" fontId="7" fillId="17" borderId="0" xfId="0" applyFont="1" applyFill="1" applyAlignment="1">
      <alignment horizontal="center" vertical="center" wrapText="1"/>
    </xf>
    <xf numFmtId="0" fontId="34" fillId="8" borderId="0" xfId="0" applyFont="1" applyFill="1" applyBorder="1" applyAlignment="1">
      <alignment horizontal="center"/>
    </xf>
    <xf numFmtId="0" fontId="0" fillId="8" borderId="0" xfId="0" applyFont="1" applyFill="1" applyBorder="1" applyAlignment="1">
      <alignment horizontal="center"/>
    </xf>
    <xf numFmtId="0" fontId="0" fillId="18" borderId="0" xfId="0" applyFont="1" applyFill="1" applyBorder="1" applyAlignment="1">
      <alignment horizontal="center"/>
    </xf>
    <xf numFmtId="43" fontId="0" fillId="0" borderId="0" xfId="1" applyFont="1"/>
    <xf numFmtId="0" fontId="0" fillId="0" borderId="0" xfId="0" applyBorder="1"/>
    <xf numFmtId="43" fontId="0" fillId="0" borderId="0" xfId="1" applyFont="1" applyBorder="1"/>
    <xf numFmtId="0" fontId="0" fillId="0" borderId="0" xfId="0" applyFill="1" applyBorder="1"/>
    <xf numFmtId="43" fontId="0" fillId="0" borderId="0" xfId="1" applyFont="1" applyFill="1" applyBorder="1" applyAlignment="1">
      <alignment horizontal="center"/>
    </xf>
    <xf numFmtId="0" fontId="0" fillId="0" borderId="0" xfId="0" applyBorder="1" applyAlignment="1">
      <alignment vertical="center"/>
    </xf>
    <xf numFmtId="0" fontId="0" fillId="9" borderId="0" xfId="0" applyFill="1" applyBorder="1" applyAlignment="1">
      <alignment vertical="center"/>
    </xf>
    <xf numFmtId="43" fontId="2" fillId="18" borderId="0" xfId="1" applyFont="1" applyFill="1" applyBorder="1" applyAlignment="1">
      <alignment horizontal="center"/>
    </xf>
    <xf numFmtId="0" fontId="2" fillId="7" borderId="0" xfId="0" applyFont="1" applyFill="1" applyBorder="1"/>
    <xf numFmtId="43" fontId="2" fillId="7" borderId="0" xfId="1" applyFont="1" applyFill="1" applyBorder="1" applyAlignment="1">
      <alignment horizontal="center"/>
    </xf>
    <xf numFmtId="0" fontId="2" fillId="8" borderId="0" xfId="0" applyFont="1" applyFill="1" applyBorder="1"/>
    <xf numFmtId="43" fontId="2" fillId="8" borderId="0" xfId="1" applyFont="1" applyFill="1" applyBorder="1" applyAlignment="1">
      <alignment horizontal="center" vertical="center" wrapText="1"/>
    </xf>
    <xf numFmtId="43" fontId="0" fillId="7" borderId="0" xfId="1" applyFont="1" applyFill="1" applyBorder="1"/>
    <xf numFmtId="43" fontId="2" fillId="8" borderId="0" xfId="1" applyFont="1" applyFill="1" applyBorder="1"/>
    <xf numFmtId="43" fontId="0" fillId="0" borderId="0" xfId="1" applyFont="1" applyBorder="1" applyAlignment="1">
      <alignment horizontal="center"/>
    </xf>
    <xf numFmtId="0" fontId="2" fillId="5" borderId="0" xfId="0" applyFont="1" applyFill="1" applyBorder="1" applyAlignment="1">
      <alignment horizontal="left" vertical="center" wrapText="1"/>
    </xf>
    <xf numFmtId="0" fontId="0" fillId="7" borderId="0" xfId="0" applyFont="1" applyFill="1" applyBorder="1"/>
    <xf numFmtId="0" fontId="0" fillId="9" borderId="0" xfId="0" applyFont="1" applyFill="1" applyBorder="1" applyAlignment="1">
      <alignment vertical="center"/>
    </xf>
    <xf numFmtId="0" fontId="3" fillId="0" borderId="0" xfId="0" applyFont="1" applyBorder="1"/>
    <xf numFmtId="0" fontId="3" fillId="0" borderId="0" xfId="0" applyFont="1" applyBorder="1" applyAlignment="1">
      <alignment vertical="center"/>
    </xf>
    <xf numFmtId="4" fontId="0" fillId="0" borderId="0" xfId="0" applyNumberFormat="1" applyBorder="1" applyAlignment="1">
      <alignment vertical="center"/>
    </xf>
    <xf numFmtId="0" fontId="2" fillId="0" borderId="0" xfId="0" applyFont="1" applyBorder="1" applyAlignment="1">
      <alignment horizontal="center"/>
    </xf>
    <xf numFmtId="43" fontId="4" fillId="16" borderId="0" xfId="1" applyFont="1" applyFill="1" applyAlignment="1">
      <alignment horizontal="center" vertical="center" wrapText="1"/>
    </xf>
    <xf numFmtId="0" fontId="4" fillId="8" borderId="0" xfId="0" applyFont="1" applyFill="1" applyAlignment="1">
      <alignment vertical="center" wrapText="1"/>
    </xf>
    <xf numFmtId="0" fontId="0" fillId="2" borderId="0" xfId="0" applyFont="1" applyFill="1" applyBorder="1" applyAlignment="1">
      <alignment horizontal="center"/>
    </xf>
    <xf numFmtId="3" fontId="3" fillId="0" borderId="0" xfId="0" applyNumberFormat="1" applyFont="1" applyFill="1" applyBorder="1" applyAlignment="1">
      <alignment horizontal="center" vertical="center" wrapText="1"/>
    </xf>
    <xf numFmtId="3" fontId="4" fillId="7" borderId="0" xfId="0" applyNumberFormat="1" applyFont="1" applyFill="1" applyAlignment="1">
      <alignment horizontal="center" vertical="center" wrapText="1"/>
    </xf>
    <xf numFmtId="0" fontId="7" fillId="6" borderId="0" xfId="0" quotePrefix="1" applyFont="1" applyFill="1" applyAlignment="1">
      <alignment horizontal="center" vertical="center" wrapText="1"/>
    </xf>
    <xf numFmtId="0" fontId="4" fillId="7" borderId="0" xfId="0" applyFont="1" applyFill="1" applyAlignment="1">
      <alignment horizontal="center" vertical="center" wrapText="1"/>
    </xf>
    <xf numFmtId="0" fontId="0" fillId="13" borderId="0" xfId="0" applyFont="1" applyFill="1" applyBorder="1"/>
    <xf numFmtId="3" fontId="4" fillId="14" borderId="0" xfId="0" applyNumberFormat="1" applyFont="1" applyFill="1" applyAlignment="1">
      <alignment horizontal="center" vertical="center" wrapText="1"/>
    </xf>
    <xf numFmtId="0" fontId="4" fillId="14" borderId="0" xfId="0" applyFont="1" applyFill="1" applyAlignment="1">
      <alignment horizontal="center" vertical="center" wrapText="1"/>
    </xf>
    <xf numFmtId="0" fontId="0" fillId="0" borderId="0" xfId="0" applyAlignment="1">
      <alignment horizontal="left" vertical="center" wrapText="1"/>
    </xf>
    <xf numFmtId="0" fontId="7" fillId="0" borderId="0" xfId="0" applyFont="1" applyBorder="1" applyAlignment="1">
      <alignment horizontal="left" vertical="center" wrapText="1"/>
    </xf>
    <xf numFmtId="0" fontId="6" fillId="2" borderId="0" xfId="0" applyFont="1" applyFill="1" applyBorder="1" applyAlignment="1">
      <alignment horizontal="left" vertical="center" wrapText="1"/>
    </xf>
    <xf numFmtId="0" fontId="7" fillId="0" borderId="0" xfId="0" applyFont="1" applyBorder="1" applyAlignment="1">
      <alignment horizontal="left" vertical="center" wrapText="1"/>
    </xf>
    <xf numFmtId="0" fontId="1" fillId="2" borderId="0" xfId="0" applyFont="1" applyFill="1" applyBorder="1" applyAlignment="1">
      <alignment horizontal="left" vertical="center" wrapText="1"/>
    </xf>
    <xf numFmtId="0" fontId="22" fillId="0" borderId="0" xfId="3" applyAlignment="1">
      <alignment vertical="center"/>
    </xf>
    <xf numFmtId="0" fontId="35" fillId="0" borderId="0" xfId="0" applyFont="1"/>
    <xf numFmtId="0" fontId="2" fillId="0" borderId="0" xfId="0" applyFont="1" applyAlignment="1">
      <alignment wrapText="1"/>
    </xf>
    <xf numFmtId="0" fontId="1" fillId="2" borderId="0" xfId="0" applyFont="1" applyFill="1" applyBorder="1" applyAlignment="1">
      <alignment vertical="center"/>
    </xf>
    <xf numFmtId="0" fontId="7" fillId="0" borderId="0" xfId="0" applyFont="1" applyAlignment="1">
      <alignment horizontal="left" wrapText="1" indent="1"/>
    </xf>
    <xf numFmtId="0" fontId="2" fillId="8" borderId="0" xfId="0" applyFont="1" applyFill="1" applyBorder="1" applyAlignment="1">
      <alignment wrapText="1"/>
    </xf>
    <xf numFmtId="0" fontId="6" fillId="2" borderId="1" xfId="0" applyFont="1" applyFill="1" applyBorder="1" applyAlignment="1">
      <alignment vertical="center" wrapText="1"/>
    </xf>
    <xf numFmtId="0" fontId="6" fillId="2" borderId="2" xfId="0" applyFont="1" applyFill="1" applyBorder="1" applyAlignment="1">
      <alignment horizontal="center" vertical="center" wrapText="1"/>
    </xf>
    <xf numFmtId="0" fontId="2" fillId="3" borderId="0" xfId="0" applyFont="1" applyFill="1" applyAlignment="1">
      <alignment vertical="center"/>
    </xf>
    <xf numFmtId="0" fontId="0" fillId="3" borderId="0" xfId="0" applyFill="1"/>
    <xf numFmtId="0" fontId="3" fillId="3" borderId="0" xfId="0" applyFont="1" applyFill="1" applyAlignment="1">
      <alignment vertical="center" wrapText="1"/>
    </xf>
    <xf numFmtId="3" fontId="3" fillId="3" borderId="0" xfId="0" applyNumberFormat="1" applyFont="1" applyFill="1" applyAlignment="1">
      <alignment horizontal="right" vertical="center" wrapText="1"/>
    </xf>
    <xf numFmtId="0" fontId="0" fillId="3" borderId="0" xfId="0" applyFill="1" applyAlignment="1">
      <alignment vertical="center"/>
    </xf>
    <xf numFmtId="10" fontId="0" fillId="0" borderId="0" xfId="2" applyNumberFormat="1" applyFont="1" applyBorder="1" applyAlignment="1">
      <alignment horizontal="right" vertical="center"/>
    </xf>
    <xf numFmtId="0" fontId="5" fillId="3" borderId="0" xfId="0" applyFont="1" applyFill="1" applyAlignment="1">
      <alignment vertical="center" wrapText="1"/>
    </xf>
    <xf numFmtId="4" fontId="3" fillId="3" borderId="0" xfId="0" applyNumberFormat="1" applyFont="1" applyFill="1" applyAlignment="1">
      <alignment horizontal="right" vertical="center" wrapText="1"/>
    </xf>
    <xf numFmtId="0" fontId="37" fillId="2" borderId="0" xfId="0" applyFont="1" applyFill="1" applyBorder="1" applyAlignment="1">
      <alignment horizontal="center" vertical="center" wrapText="1"/>
    </xf>
    <xf numFmtId="0" fontId="39" fillId="0" borderId="0" xfId="0" applyFont="1" applyFill="1" applyBorder="1" applyAlignment="1">
      <alignment vertical="center" wrapText="1"/>
    </xf>
    <xf numFmtId="0" fontId="38" fillId="3" borderId="0" xfId="0" applyFont="1" applyFill="1" applyBorder="1" applyAlignment="1">
      <alignment vertical="center" wrapText="1"/>
    </xf>
    <xf numFmtId="0" fontId="39" fillId="3" borderId="0" xfId="0" applyFont="1" applyFill="1" applyBorder="1" applyAlignment="1">
      <alignment vertical="center" wrapText="1"/>
    </xf>
    <xf numFmtId="0" fontId="38" fillId="0" borderId="0" xfId="0" applyFont="1" applyBorder="1" applyAlignment="1">
      <alignment vertical="center" wrapText="1"/>
    </xf>
    <xf numFmtId="0" fontId="39" fillId="0" borderId="0" xfId="0" applyFont="1" applyBorder="1" applyAlignment="1">
      <alignment vertical="center" wrapText="1"/>
    </xf>
    <xf numFmtId="4" fontId="7" fillId="3" borderId="0" xfId="0" applyNumberFormat="1" applyFont="1" applyFill="1" applyBorder="1" applyAlignment="1">
      <alignment horizontal="right" vertical="center" wrapText="1"/>
    </xf>
    <xf numFmtId="0" fontId="2" fillId="5" borderId="0" xfId="0" applyFont="1" applyFill="1" applyBorder="1" applyAlignment="1">
      <alignment horizontal="left" vertical="center" wrapText="1"/>
    </xf>
    <xf numFmtId="1" fontId="7" fillId="3" borderId="0" xfId="0" applyNumberFormat="1" applyFont="1" applyFill="1" applyAlignment="1">
      <alignment horizontal="center" vertical="center" wrapText="1"/>
    </xf>
    <xf numFmtId="0" fontId="6" fillId="5" borderId="0" xfId="0" applyFont="1" applyFill="1" applyAlignment="1">
      <alignment horizontal="center" vertical="center" wrapText="1"/>
    </xf>
    <xf numFmtId="0" fontId="0" fillId="7" borderId="0" xfId="0" applyFill="1" applyAlignment="1">
      <alignment horizontal="center" vertical="center" wrapText="1"/>
    </xf>
    <xf numFmtId="3" fontId="7" fillId="6" borderId="0" xfId="0" quotePrefix="1" applyNumberFormat="1" applyFont="1" applyFill="1" applyAlignment="1">
      <alignment horizontal="center" vertical="center" wrapText="1"/>
    </xf>
    <xf numFmtId="0" fontId="0" fillId="13" borderId="0" xfId="0" applyFill="1"/>
    <xf numFmtId="0" fontId="0" fillId="14" borderId="0" xfId="0" applyFill="1" applyAlignment="1">
      <alignment horizontal="center" vertical="center" wrapText="1"/>
    </xf>
    <xf numFmtId="0" fontId="6" fillId="2" borderId="0" xfId="0" applyFont="1" applyFill="1" applyAlignment="1">
      <alignment horizontal="center" vertical="center" wrapText="1"/>
    </xf>
    <xf numFmtId="165" fontId="7" fillId="0" borderId="0" xfId="0" applyNumberFormat="1" applyFont="1" applyAlignment="1">
      <alignment horizontal="center" vertical="center" wrapText="1"/>
    </xf>
    <xf numFmtId="165" fontId="7" fillId="3" borderId="0" xfId="0" applyNumberFormat="1" applyFont="1" applyFill="1" applyAlignment="1">
      <alignment horizontal="center" vertical="center" wrapText="1"/>
    </xf>
    <xf numFmtId="1" fontId="7" fillId="6" borderId="0" xfId="0" applyNumberFormat="1" applyFont="1" applyFill="1" applyAlignment="1">
      <alignment horizontal="center" vertical="center" wrapText="1"/>
    </xf>
    <xf numFmtId="3" fontId="7" fillId="7" borderId="0" xfId="0" applyNumberFormat="1" applyFont="1" applyFill="1" applyAlignment="1">
      <alignment horizontal="left" vertical="center" wrapText="1"/>
    </xf>
    <xf numFmtId="0" fontId="4" fillId="2" borderId="0" xfId="0" applyFont="1" applyFill="1" applyAlignment="1">
      <alignment horizontal="center" vertical="center" wrapText="1"/>
    </xf>
    <xf numFmtId="167" fontId="7" fillId="0" borderId="0" xfId="2" applyNumberFormat="1" applyFont="1" applyAlignment="1">
      <alignment horizontal="center" vertical="center"/>
    </xf>
    <xf numFmtId="0" fontId="4" fillId="3" borderId="0" xfId="0" applyFont="1" applyFill="1" applyAlignment="1">
      <alignment horizontal="center" vertical="center"/>
    </xf>
    <xf numFmtId="0" fontId="4" fillId="0" borderId="0" xfId="0" applyFont="1" applyAlignment="1">
      <alignment horizontal="center" vertical="center"/>
    </xf>
    <xf numFmtId="4" fontId="4" fillId="3" borderId="0" xfId="0" applyNumberFormat="1" applyFont="1" applyFill="1" applyAlignment="1">
      <alignment horizontal="center" vertical="center" wrapText="1"/>
    </xf>
    <xf numFmtId="2" fontId="7" fillId="0" borderId="0" xfId="0" applyNumberFormat="1" applyFont="1" applyAlignment="1">
      <alignment horizontal="center" vertical="center"/>
    </xf>
    <xf numFmtId="4" fontId="4" fillId="0" borderId="0" xfId="0" applyNumberFormat="1" applyFont="1" applyAlignment="1">
      <alignment horizontal="center" vertical="center"/>
    </xf>
    <xf numFmtId="4" fontId="7" fillId="0" borderId="0" xfId="0" applyNumberFormat="1" applyFont="1" applyAlignment="1">
      <alignment horizontal="center" vertical="center"/>
    </xf>
    <xf numFmtId="3" fontId="4" fillId="0" borderId="0" xfId="0" applyNumberFormat="1" applyFont="1" applyAlignment="1">
      <alignment horizontal="center" vertical="center"/>
    </xf>
    <xf numFmtId="164" fontId="7" fillId="7" borderId="0" xfId="0" applyNumberFormat="1" applyFont="1" applyFill="1" applyAlignment="1">
      <alignment horizontal="center" vertical="center" wrapText="1"/>
    </xf>
    <xf numFmtId="164" fontId="7" fillId="6" borderId="0" xfId="0" applyNumberFormat="1" applyFont="1" applyFill="1" applyAlignment="1">
      <alignment horizontal="center" vertical="center" wrapText="1"/>
    </xf>
    <xf numFmtId="0" fontId="1" fillId="5" borderId="0" xfId="0" applyFont="1" applyFill="1" applyAlignment="1">
      <alignment horizontal="center" vertical="center" wrapText="1"/>
    </xf>
    <xf numFmtId="165" fontId="7" fillId="7" borderId="0" xfId="0" applyNumberFormat="1" applyFont="1" applyFill="1" applyAlignment="1">
      <alignment horizontal="center" vertical="center" wrapText="1"/>
    </xf>
    <xf numFmtId="2" fontId="7" fillId="7" borderId="0" xfId="0" applyNumberFormat="1" applyFont="1" applyFill="1" applyAlignment="1">
      <alignment horizontal="center" vertical="center" wrapText="1"/>
    </xf>
    <xf numFmtId="2" fontId="7" fillId="6" borderId="0" xfId="0" applyNumberFormat="1" applyFont="1" applyFill="1" applyAlignment="1">
      <alignment horizontal="center" vertical="center" wrapText="1"/>
    </xf>
    <xf numFmtId="165" fontId="7" fillId="6" borderId="0" xfId="0" applyNumberFormat="1" applyFont="1" applyFill="1" applyAlignment="1">
      <alignment horizontal="center" vertical="center" wrapText="1"/>
    </xf>
    <xf numFmtId="0" fontId="1" fillId="13" borderId="0" xfId="0" applyFont="1" applyFill="1" applyAlignment="1">
      <alignment horizontal="center" vertical="center" wrapText="1"/>
    </xf>
    <xf numFmtId="165" fontId="7" fillId="16" borderId="0" xfId="0" applyNumberFormat="1" applyFont="1" applyFill="1" applyAlignment="1">
      <alignment horizontal="center" vertical="center" wrapText="1"/>
    </xf>
    <xf numFmtId="1" fontId="7" fillId="16" borderId="0" xfId="0" applyNumberFormat="1" applyFont="1" applyFill="1" applyAlignment="1">
      <alignment horizontal="center" vertical="center" wrapText="1"/>
    </xf>
    <xf numFmtId="2" fontId="7" fillId="16" borderId="0" xfId="0" applyNumberFormat="1" applyFont="1" applyFill="1" applyAlignment="1">
      <alignment horizontal="center" vertical="center" wrapText="1"/>
    </xf>
    <xf numFmtId="3" fontId="5" fillId="0" borderId="0" xfId="0" applyNumberFormat="1" applyFont="1" applyFill="1" applyAlignment="1">
      <alignment horizontal="center" vertical="center" wrapText="1"/>
    </xf>
    <xf numFmtId="3" fontId="2" fillId="0" borderId="0" xfId="0" applyNumberFormat="1" applyFont="1" applyBorder="1" applyAlignment="1">
      <alignment horizontal="center" vertical="center" wrapText="1"/>
    </xf>
    <xf numFmtId="3" fontId="2" fillId="0" borderId="0" xfId="0" applyNumberFormat="1" applyFont="1" applyAlignment="1">
      <alignment horizontal="center" vertical="center" wrapText="1"/>
    </xf>
    <xf numFmtId="0" fontId="0" fillId="0" borderId="0" xfId="0" applyAlignment="1">
      <alignment horizontal="center"/>
    </xf>
    <xf numFmtId="4" fontId="7" fillId="3" borderId="0" xfId="0" applyNumberFormat="1" applyFont="1" applyFill="1" applyAlignment="1">
      <alignment horizontal="center" vertical="center" wrapText="1"/>
    </xf>
    <xf numFmtId="4" fontId="33" fillId="10" borderId="0" xfId="0" applyNumberFormat="1" applyFont="1" applyFill="1" applyAlignment="1">
      <alignment horizontal="center" vertical="center" wrapText="1"/>
    </xf>
    <xf numFmtId="4" fontId="33" fillId="2" borderId="0" xfId="0" applyNumberFormat="1" applyFont="1" applyFill="1" applyAlignment="1">
      <alignment horizontal="center" vertical="center" wrapText="1"/>
    </xf>
    <xf numFmtId="4" fontId="7" fillId="6" borderId="0" xfId="0" applyNumberFormat="1" applyFont="1" applyFill="1" applyAlignment="1">
      <alignment horizontal="center" vertical="center" wrapText="1"/>
    </xf>
    <xf numFmtId="0" fontId="0" fillId="8" borderId="0" xfId="0" applyFill="1" applyAlignment="1">
      <alignment horizontal="center"/>
    </xf>
    <xf numFmtId="0" fontId="34" fillId="8" borderId="0" xfId="0" applyFont="1" applyFill="1" applyAlignment="1">
      <alignment horizontal="center"/>
    </xf>
    <xf numFmtId="0" fontId="2" fillId="5" borderId="0" xfId="0" applyFont="1" applyFill="1" applyAlignment="1">
      <alignment horizontal="left" vertical="center" wrapText="1"/>
    </xf>
    <xf numFmtId="43" fontId="0" fillId="0" borderId="0" xfId="1" applyFont="1" applyBorder="1" applyAlignment="1">
      <alignment horizontal="right"/>
    </xf>
    <xf numFmtId="0" fontId="6" fillId="13" borderId="0" xfId="0" applyFont="1" applyFill="1" applyAlignment="1">
      <alignment horizontal="center" vertical="center" wrapText="1"/>
    </xf>
    <xf numFmtId="4" fontId="0" fillId="0" borderId="0" xfId="0" applyNumberFormat="1" applyAlignment="1">
      <alignment horizontal="center" vertical="center" wrapText="1"/>
    </xf>
    <xf numFmtId="0" fontId="3" fillId="14" borderId="0" xfId="0" applyFont="1" applyFill="1" applyAlignment="1">
      <alignment horizontal="center" vertical="center" wrapText="1"/>
    </xf>
    <xf numFmtId="0" fontId="0" fillId="18" borderId="0" xfId="0" applyFill="1" applyAlignment="1">
      <alignment horizontal="center"/>
    </xf>
    <xf numFmtId="3" fontId="7" fillId="17" borderId="0" xfId="0" applyNumberFormat="1" applyFont="1" applyFill="1" applyAlignment="1">
      <alignment horizontal="center" vertical="center" wrapText="1"/>
    </xf>
    <xf numFmtId="2" fontId="3" fillId="0" borderId="0" xfId="0" applyNumberFormat="1" applyFont="1" applyAlignment="1">
      <alignment vertical="center"/>
    </xf>
    <xf numFmtId="2" fontId="0" fillId="0" borderId="0" xfId="0" applyNumberFormat="1" applyAlignment="1">
      <alignment vertical="center"/>
    </xf>
    <xf numFmtId="3" fontId="40" fillId="3" borderId="0" xfId="0" applyNumberFormat="1" applyFont="1" applyFill="1" applyAlignment="1">
      <alignment horizontal="center" vertical="center" wrapText="1"/>
    </xf>
    <xf numFmtId="3" fontId="40" fillId="0" borderId="0" xfId="0" applyNumberFormat="1" applyFont="1" applyAlignment="1">
      <alignment horizontal="center" vertical="center"/>
    </xf>
    <xf numFmtId="3" fontId="40" fillId="3" borderId="0" xfId="0" applyNumberFormat="1" applyFont="1" applyFill="1" applyAlignment="1">
      <alignment horizontal="center" vertical="center"/>
    </xf>
    <xf numFmtId="0" fontId="40" fillId="0" borderId="0" xfId="0" applyFont="1" applyAlignment="1">
      <alignment horizontal="center" vertical="center"/>
    </xf>
    <xf numFmtId="0" fontId="40" fillId="3" borderId="0" xfId="0" applyFont="1" applyFill="1" applyAlignment="1">
      <alignment horizontal="center"/>
    </xf>
    <xf numFmtId="9" fontId="40" fillId="0" borderId="0" xfId="0" applyNumberFormat="1" applyFont="1" applyAlignment="1">
      <alignment horizontal="center" vertical="center"/>
    </xf>
    <xf numFmtId="0" fontId="19" fillId="0" borderId="0" xfId="0" applyFont="1" applyFill="1" applyBorder="1" applyAlignment="1">
      <alignment horizontal="center" vertical="center"/>
    </xf>
    <xf numFmtId="0" fontId="0" fillId="2" borderId="0" xfId="0" applyFill="1" applyAlignment="1">
      <alignment horizontal="center"/>
    </xf>
    <xf numFmtId="0" fontId="0" fillId="0" borderId="0"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vertical="center" wrapText="1"/>
    </xf>
    <xf numFmtId="3" fontId="0" fillId="3" borderId="0" xfId="0" applyNumberFormat="1" applyFill="1" applyAlignment="1">
      <alignment horizontal="center" vertical="center" wrapText="1"/>
    </xf>
    <xf numFmtId="0" fontId="0" fillId="3" borderId="0" xfId="0" applyFill="1" applyAlignment="1">
      <alignment vertical="center" wrapText="1"/>
    </xf>
    <xf numFmtId="3" fontId="2" fillId="3" borderId="0" xfId="0" applyNumberFormat="1" applyFont="1" applyFill="1" applyAlignment="1">
      <alignment horizontal="center" vertical="center" wrapText="1"/>
    </xf>
    <xf numFmtId="0" fontId="0" fillId="0" borderId="0" xfId="0" applyAlignment="1">
      <alignment vertical="center" wrapText="1"/>
    </xf>
    <xf numFmtId="0" fontId="2" fillId="3" borderId="0" xfId="0" applyFont="1" applyFill="1" applyAlignment="1">
      <alignment vertical="center" wrapText="1"/>
    </xf>
    <xf numFmtId="3" fontId="7" fillId="0" borderId="0" xfId="0" applyNumberFormat="1" applyFont="1" applyFill="1" applyAlignment="1">
      <alignment horizontal="center" vertical="center" wrapText="1"/>
    </xf>
    <xf numFmtId="167" fontId="3" fillId="0" borderId="0" xfId="0" applyNumberFormat="1" applyFont="1" applyAlignment="1">
      <alignment horizontal="right" vertical="center" wrapText="1"/>
    </xf>
    <xf numFmtId="164" fontId="3" fillId="0" borderId="0" xfId="0" applyNumberFormat="1" applyFont="1" applyAlignment="1">
      <alignment horizontal="right" vertical="center" wrapText="1"/>
    </xf>
    <xf numFmtId="2" fontId="3" fillId="0" borderId="0" xfId="0" applyNumberFormat="1" applyFont="1" applyAlignment="1">
      <alignment horizontal="right" vertical="center" wrapText="1"/>
    </xf>
    <xf numFmtId="0" fontId="0" fillId="0" borderId="0" xfId="0" applyAlignment="1">
      <alignment horizontal="left" vertical="center" wrapText="1"/>
    </xf>
    <xf numFmtId="0" fontId="24" fillId="0" borderId="0" xfId="0" applyFont="1" applyAlignment="1">
      <alignment horizontal="left" vertical="center" wrapText="1" indent="1"/>
    </xf>
    <xf numFmtId="0" fontId="0" fillId="0" borderId="0" xfId="0" applyAlignment="1">
      <alignment horizontal="left" vertical="top" wrapText="1" indent="1"/>
    </xf>
    <xf numFmtId="0" fontId="24" fillId="0" borderId="4" xfId="0" applyFont="1" applyBorder="1" applyAlignment="1">
      <alignment horizontal="left" vertical="center" wrapText="1" indent="1"/>
    </xf>
    <xf numFmtId="0" fontId="1" fillId="13" borderId="0" xfId="0" applyFont="1" applyFill="1" applyBorder="1" applyAlignment="1">
      <alignment horizontal="left" vertical="center" wrapText="1"/>
    </xf>
    <xf numFmtId="0" fontId="0" fillId="0" borderId="0" xfId="0" applyFont="1" applyBorder="1" applyAlignment="1">
      <alignment horizontal="left" vertical="center" wrapText="1"/>
    </xf>
    <xf numFmtId="0" fontId="6" fillId="2" borderId="0" xfId="0" applyFont="1" applyFill="1" applyAlignment="1">
      <alignment horizontal="left" vertical="center" wrapText="1"/>
    </xf>
    <xf numFmtId="0" fontId="1" fillId="5" borderId="0" xfId="0" applyFont="1" applyFill="1" applyBorder="1" applyAlignment="1">
      <alignment horizontal="left" vertical="center" wrapText="1"/>
    </xf>
    <xf numFmtId="0" fontId="7" fillId="0" borderId="0" xfId="0" applyFont="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Border="1" applyAlignment="1">
      <alignment horizontal="center" vertical="center" wrapText="1"/>
    </xf>
    <xf numFmtId="0" fontId="0" fillId="3" borderId="0" xfId="0" applyFont="1" applyFill="1" applyBorder="1" applyAlignment="1">
      <alignment horizontal="left" vertical="center" wrapText="1"/>
    </xf>
    <xf numFmtId="0" fontId="0" fillId="0" borderId="0" xfId="0" applyAlignment="1">
      <alignment horizontal="center" vertical="center"/>
    </xf>
    <xf numFmtId="4" fontId="7" fillId="3" borderId="0" xfId="0" applyNumberFormat="1" applyFont="1" applyFill="1" applyAlignment="1">
      <alignment horizontal="center" vertical="center" wrapText="1"/>
    </xf>
    <xf numFmtId="4" fontId="7" fillId="0" borderId="0" xfId="0" applyNumberFormat="1" applyFont="1" applyAlignment="1">
      <alignment horizontal="center" vertical="center" wrapText="1"/>
    </xf>
    <xf numFmtId="0" fontId="33" fillId="1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4" fontId="7" fillId="0" borderId="0" xfId="0" applyNumberFormat="1" applyFont="1" applyFill="1" applyBorder="1" applyAlignment="1">
      <alignment horizontal="right" vertical="center" wrapText="1"/>
    </xf>
    <xf numFmtId="4" fontId="7" fillId="3" borderId="0" xfId="0" applyNumberFormat="1" applyFont="1" applyFill="1" applyBorder="1" applyAlignment="1">
      <alignment horizontal="right" vertical="center" wrapText="1"/>
    </xf>
    <xf numFmtId="0" fontId="33" fillId="2" borderId="0" xfId="0" applyFont="1" applyFill="1" applyBorder="1" applyAlignment="1">
      <alignment horizontal="left" vertical="center" wrapText="1"/>
    </xf>
    <xf numFmtId="0" fontId="4" fillId="15" borderId="0" xfId="0" applyFont="1" applyFill="1" applyBorder="1" applyAlignment="1">
      <alignment vertical="center" wrapText="1"/>
    </xf>
    <xf numFmtId="0" fontId="0" fillId="0" borderId="0" xfId="0" applyBorder="1" applyAlignment="1">
      <alignment horizontal="left" vertical="center" wrapText="1"/>
    </xf>
    <xf numFmtId="0" fontId="4" fillId="18" borderId="0" xfId="0" applyFont="1" applyFill="1" applyBorder="1" applyAlignment="1">
      <alignment vertical="center" wrapText="1"/>
    </xf>
    <xf numFmtId="0" fontId="4" fillId="8" borderId="0" xfId="0" applyFont="1" applyFill="1" applyBorder="1" applyAlignment="1">
      <alignment vertical="center" wrapText="1"/>
    </xf>
    <xf numFmtId="0" fontId="7" fillId="14"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7" fillId="7"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10" borderId="0" xfId="0" applyFont="1" applyFill="1" applyAlignment="1">
      <alignment horizontal="left" vertical="center" wrapText="1"/>
    </xf>
    <xf numFmtId="0" fontId="7" fillId="0" borderId="0" xfId="0" applyFont="1" applyFill="1" applyAlignment="1">
      <alignment horizontal="left" vertical="center" wrapText="1"/>
    </xf>
    <xf numFmtId="0" fontId="8" fillId="8" borderId="0" xfId="0" applyFont="1" applyFill="1" applyBorder="1" applyAlignment="1">
      <alignment vertical="center" wrapText="1"/>
    </xf>
    <xf numFmtId="0" fontId="6" fillId="5" borderId="0" xfId="0" applyFont="1"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top" wrapText="1"/>
    </xf>
    <xf numFmtId="0" fontId="38" fillId="0" borderId="0" xfId="0" applyFont="1" applyBorder="1" applyAlignment="1">
      <alignment vertical="center" wrapText="1"/>
    </xf>
    <xf numFmtId="0" fontId="38" fillId="3" borderId="0" xfId="0" applyFont="1" applyFill="1" applyBorder="1" applyAlignment="1">
      <alignment vertical="center" wrapText="1"/>
    </xf>
    <xf numFmtId="0" fontId="39" fillId="3" borderId="0" xfId="0" applyFont="1" applyFill="1" applyBorder="1" applyAlignment="1">
      <alignment vertical="center" wrapText="1"/>
    </xf>
    <xf numFmtId="0" fontId="0" fillId="0" borderId="0" xfId="0" applyAlignment="1">
      <alignment horizontal="left" vertical="center"/>
    </xf>
    <xf numFmtId="0" fontId="38" fillId="0" borderId="0" xfId="0" applyFont="1" applyFill="1" applyBorder="1" applyAlignment="1">
      <alignment vertical="center" wrapText="1"/>
    </xf>
    <xf numFmtId="0" fontId="39" fillId="0" borderId="0" xfId="0" applyFont="1" applyBorder="1" applyAlignment="1">
      <alignment vertical="center" wrapText="1"/>
    </xf>
  </cellXfs>
  <cellStyles count="4">
    <cellStyle name="Hiperlink" xfId="3" builtinId="8"/>
    <cellStyle name="Normal" xfId="0" builtinId="0"/>
    <cellStyle name="Porcentagem" xfId="2" builtinId="5"/>
    <cellStyle name="Vírgula" xfId="1" builtinId="3"/>
  </cellStyles>
  <dxfs count="0"/>
  <tableStyles count="0" defaultTableStyle="TableStyleMedium2" defaultPivotStyle="PivotStyleLight16"/>
  <colors>
    <mruColors>
      <color rgb="FF5BC4BF"/>
      <color rgb="FFF39C00"/>
      <color rgb="FFDCE4F4"/>
      <color rgb="FFBFD0EB"/>
      <color rgb="FF729FD4"/>
      <color rgb="FFF8CBAD"/>
      <color rgb="FFDBF0ED"/>
      <color rgb="FF58595B"/>
      <color rgb="FFF2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pt-B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Dashboard'!$A$17</c:f>
              <c:strCache>
                <c:ptCount val="1"/>
                <c:pt idx="0">
                  <c:v>Accident frequency rate</c:v>
                </c:pt>
              </c:strCache>
            </c:strRef>
          </c:tx>
          <c:spPr>
            <a:ln w="28575" cap="rnd">
              <a:solidFill>
                <a:schemeClr val="accent1"/>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Dashboard'!$B$17:$O$17</c:f>
              <c:numCache>
                <c:formatCode>#,##0.00</c:formatCode>
                <c:ptCount val="14"/>
                <c:pt idx="0">
                  <c:v>3.99</c:v>
                </c:pt>
                <c:pt idx="1">
                  <c:v>3.93</c:v>
                </c:pt>
                <c:pt idx="2">
                  <c:v>2.69</c:v>
                </c:pt>
                <c:pt idx="3">
                  <c:v>2.42</c:v>
                </c:pt>
                <c:pt idx="4">
                  <c:v>2.83</c:v>
                </c:pt>
                <c:pt idx="5">
                  <c:v>1.03</c:v>
                </c:pt>
                <c:pt idx="6">
                  <c:v>2.48</c:v>
                </c:pt>
                <c:pt idx="7">
                  <c:v>2.46</c:v>
                </c:pt>
                <c:pt idx="8">
                  <c:v>3.95</c:v>
                </c:pt>
                <c:pt idx="9">
                  <c:v>2.3199999999999998</c:v>
                </c:pt>
                <c:pt idx="10">
                  <c:v>2.15</c:v>
                </c:pt>
                <c:pt idx="11">
                  <c:v>2.5299999999999998</c:v>
                </c:pt>
                <c:pt idx="12">
                  <c:v>2.17</c:v>
                </c:pt>
                <c:pt idx="13">
                  <c:v>1.41</c:v>
                </c:pt>
              </c:numCache>
            </c:numRef>
          </c:val>
          <c:smooth val="0"/>
          <c:extLst>
            <c:ext xmlns:c16="http://schemas.microsoft.com/office/drawing/2014/chart" uri="{C3380CC4-5D6E-409C-BE32-E72D297353CC}">
              <c16:uniqueId val="{00000000-22C6-4C79-9A70-508F4DAC1017}"/>
            </c:ext>
          </c:extLst>
        </c:ser>
        <c:dLbls>
          <c:showLegendKey val="0"/>
          <c:showVal val="0"/>
          <c:showCatName val="0"/>
          <c:showSerName val="0"/>
          <c:showPercent val="0"/>
          <c:showBubbleSize val="0"/>
        </c:dLbls>
        <c:smooth val="0"/>
        <c:axId val="193297032"/>
        <c:axId val="193298600"/>
      </c:lineChart>
      <c:catAx>
        <c:axId val="19329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298600"/>
        <c:crosses val="autoZero"/>
        <c:auto val="1"/>
        <c:lblAlgn val="ctr"/>
        <c:lblOffset val="100"/>
        <c:noMultiLvlLbl val="0"/>
      </c:catAx>
      <c:valAx>
        <c:axId val="19329860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297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pt-B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Dashboard'!$A$18</c:f>
              <c:strCache>
                <c:ptCount val="1"/>
                <c:pt idx="0">
                  <c:v>Accident severity rate</c:v>
                </c:pt>
              </c:strCache>
            </c:strRef>
          </c:tx>
          <c:spPr>
            <a:ln w="28575" cap="rnd">
              <a:solidFill>
                <a:schemeClr val="accent1"/>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Dashboard'!$B$18:$O$18</c:f>
              <c:numCache>
                <c:formatCode>#,##0</c:formatCode>
                <c:ptCount val="14"/>
                <c:pt idx="0">
                  <c:v>84</c:v>
                </c:pt>
                <c:pt idx="1">
                  <c:v>158</c:v>
                </c:pt>
                <c:pt idx="2">
                  <c:v>160</c:v>
                </c:pt>
                <c:pt idx="3">
                  <c:v>117</c:v>
                </c:pt>
                <c:pt idx="4">
                  <c:v>55</c:v>
                </c:pt>
                <c:pt idx="5">
                  <c:v>66</c:v>
                </c:pt>
                <c:pt idx="6">
                  <c:v>79</c:v>
                </c:pt>
                <c:pt idx="7">
                  <c:v>100</c:v>
                </c:pt>
                <c:pt idx="8">
                  <c:v>899</c:v>
                </c:pt>
                <c:pt idx="9">
                  <c:v>75</c:v>
                </c:pt>
                <c:pt idx="10">
                  <c:v>184</c:v>
                </c:pt>
                <c:pt idx="11">
                  <c:v>105</c:v>
                </c:pt>
                <c:pt idx="12">
                  <c:v>22</c:v>
                </c:pt>
                <c:pt idx="13">
                  <c:v>87</c:v>
                </c:pt>
              </c:numCache>
            </c:numRef>
          </c:val>
          <c:smooth val="0"/>
          <c:extLst>
            <c:ext xmlns:c16="http://schemas.microsoft.com/office/drawing/2014/chart" uri="{C3380CC4-5D6E-409C-BE32-E72D297353CC}">
              <c16:uniqueId val="{00000000-4852-4000-AD8B-033FC28E44E5}"/>
            </c:ext>
          </c:extLst>
        </c:ser>
        <c:dLbls>
          <c:showLegendKey val="0"/>
          <c:showVal val="0"/>
          <c:showCatName val="0"/>
          <c:showSerName val="0"/>
          <c:showPercent val="0"/>
          <c:showBubbleSize val="0"/>
        </c:dLbls>
        <c:smooth val="0"/>
        <c:axId val="193298208"/>
        <c:axId val="193299776"/>
      </c:lineChart>
      <c:catAx>
        <c:axId val="19329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299776"/>
        <c:crosses val="autoZero"/>
        <c:auto val="1"/>
        <c:lblAlgn val="ctr"/>
        <c:lblOffset val="100"/>
        <c:noMultiLvlLbl val="0"/>
      </c:catAx>
      <c:valAx>
        <c:axId val="1932997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298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Dashboard'!$A$11</c:f>
              <c:strCache>
                <c:ptCount val="1"/>
                <c:pt idx="0">
                  <c:v>%  of women in relation to the total of employees</c:v>
                </c:pt>
              </c:strCache>
            </c:strRef>
          </c:tx>
          <c:spPr>
            <a:ln w="28575" cap="rnd">
              <a:solidFill>
                <a:schemeClr val="accent1"/>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Dashboard'!$B$11:$O$11</c:f>
              <c:numCache>
                <c:formatCode>0.0%</c:formatCode>
                <c:ptCount val="14"/>
                <c:pt idx="0">
                  <c:v>0.22274352100089365</c:v>
                </c:pt>
                <c:pt idx="1">
                  <c:v>0.22207387627948375</c:v>
                </c:pt>
                <c:pt idx="2">
                  <c:v>0.22227181432715912</c:v>
                </c:pt>
                <c:pt idx="3">
                  <c:v>0.20889627935980046</c:v>
                </c:pt>
                <c:pt idx="4">
                  <c:v>0.19578783151326054</c:v>
                </c:pt>
                <c:pt idx="5">
                  <c:v>0.19112948693854501</c:v>
                </c:pt>
                <c:pt idx="6">
                  <c:v>0.18420565933049751</c:v>
                </c:pt>
                <c:pt idx="7">
                  <c:v>0.18260712348580727</c:v>
                </c:pt>
                <c:pt idx="8">
                  <c:v>0.187</c:v>
                </c:pt>
                <c:pt idx="9">
                  <c:v>0.18</c:v>
                </c:pt>
                <c:pt idx="10">
                  <c:v>0.18099999999999999</c:v>
                </c:pt>
                <c:pt idx="11">
                  <c:v>0.19548152402833599</c:v>
                </c:pt>
                <c:pt idx="12">
                  <c:v>0.19400000000000001</c:v>
                </c:pt>
                <c:pt idx="13">
                  <c:v>0.192</c:v>
                </c:pt>
              </c:numCache>
            </c:numRef>
          </c:val>
          <c:smooth val="0"/>
          <c:extLst>
            <c:ext xmlns:c16="http://schemas.microsoft.com/office/drawing/2014/chart" uri="{C3380CC4-5D6E-409C-BE32-E72D297353CC}">
              <c16:uniqueId val="{00000000-89AB-4133-8CD6-FFF3B4132A01}"/>
            </c:ext>
          </c:extLst>
        </c:ser>
        <c:dLbls>
          <c:showLegendKey val="0"/>
          <c:showVal val="0"/>
          <c:showCatName val="0"/>
          <c:showSerName val="0"/>
          <c:showPercent val="0"/>
          <c:showBubbleSize val="0"/>
        </c:dLbls>
        <c:smooth val="0"/>
        <c:axId val="193300168"/>
        <c:axId val="193300560"/>
      </c:lineChart>
      <c:catAx>
        <c:axId val="19330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300560"/>
        <c:crosses val="autoZero"/>
        <c:auto val="1"/>
        <c:lblAlgn val="ctr"/>
        <c:lblOffset val="100"/>
        <c:noMultiLvlLbl val="0"/>
      </c:catAx>
      <c:valAx>
        <c:axId val="1933005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300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Dashboard'!$A$12</c:f>
              <c:strCache>
                <c:ptCount val="1"/>
                <c:pt idx="0">
                  <c:v>% of women in management positions</c:v>
                </c:pt>
              </c:strCache>
            </c:strRef>
          </c:tx>
          <c:spPr>
            <a:ln w="28575" cap="rnd">
              <a:solidFill>
                <a:schemeClr val="accent1"/>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Dashboard'!$B$12:$O$12</c:f>
              <c:numCache>
                <c:formatCode>0%</c:formatCode>
                <c:ptCount val="14"/>
                <c:pt idx="0">
                  <c:v>0.20465116279069767</c:v>
                </c:pt>
                <c:pt idx="1">
                  <c:v>0.22926829268292684</c:v>
                </c:pt>
                <c:pt idx="2">
                  <c:v>0.22772277227722773</c:v>
                </c:pt>
                <c:pt idx="3">
                  <c:v>0.22167487684729065</c:v>
                </c:pt>
                <c:pt idx="4">
                  <c:v>0.23152709359605911</c:v>
                </c:pt>
                <c:pt idx="5">
                  <c:v>0.26130653266331699</c:v>
                </c:pt>
                <c:pt idx="6">
                  <c:v>0.27179487179487177</c:v>
                </c:pt>
                <c:pt idx="7">
                  <c:v>0.27319587628865977</c:v>
                </c:pt>
                <c:pt idx="8">
                  <c:v>0.27700000000000002</c:v>
                </c:pt>
                <c:pt idx="9">
                  <c:v>0.27500000000000002</c:v>
                </c:pt>
                <c:pt idx="10">
                  <c:v>0.27100000000000002</c:v>
                </c:pt>
                <c:pt idx="11">
                  <c:v>0.28999999999999998</c:v>
                </c:pt>
                <c:pt idx="12">
                  <c:v>0.27900000000000003</c:v>
                </c:pt>
                <c:pt idx="13">
                  <c:v>0.27</c:v>
                </c:pt>
              </c:numCache>
            </c:numRef>
          </c:val>
          <c:smooth val="0"/>
          <c:extLst>
            <c:ext xmlns:c16="http://schemas.microsoft.com/office/drawing/2014/chart" uri="{C3380CC4-5D6E-409C-BE32-E72D297353CC}">
              <c16:uniqueId val="{00000000-2642-4EED-AE55-424908CDCF8C}"/>
            </c:ext>
          </c:extLst>
        </c:ser>
        <c:dLbls>
          <c:showLegendKey val="0"/>
          <c:showVal val="0"/>
          <c:showCatName val="0"/>
          <c:showSerName val="0"/>
          <c:showPercent val="0"/>
          <c:showBubbleSize val="0"/>
        </c:dLbls>
        <c:smooth val="0"/>
        <c:axId val="191585888"/>
        <c:axId val="191585496"/>
      </c:lineChart>
      <c:catAx>
        <c:axId val="19158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1585496"/>
        <c:crosses val="autoZero"/>
        <c:auto val="1"/>
        <c:lblAlgn val="ctr"/>
        <c:lblOffset val="100"/>
        <c:noMultiLvlLbl val="0"/>
      </c:catAx>
      <c:valAx>
        <c:axId val="19158549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1585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Dashboard'!$A$20</c:f>
              <c:strCache>
                <c:ptCount val="1"/>
                <c:pt idx="0">
                  <c:v>Complaints in relation to the total of customers</c:v>
                </c:pt>
              </c:strCache>
            </c:strRef>
          </c:tx>
          <c:spPr>
            <a:ln w="28575" cap="rnd">
              <a:solidFill>
                <a:schemeClr val="accent1"/>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Dashboard'!$B$20:$O$20</c:f>
              <c:numCache>
                <c:formatCode>0.0%</c:formatCode>
                <c:ptCount val="14"/>
                <c:pt idx="0">
                  <c:v>0.2586</c:v>
                </c:pt>
                <c:pt idx="1">
                  <c:v>0.2122</c:v>
                </c:pt>
                <c:pt idx="2">
                  <c:v>0.11940000000000001</c:v>
                </c:pt>
                <c:pt idx="3">
                  <c:v>0.1043</c:v>
                </c:pt>
                <c:pt idx="4">
                  <c:v>0.12130000000000001</c:v>
                </c:pt>
                <c:pt idx="5">
                  <c:v>7.6300000000000007E-2</c:v>
                </c:pt>
                <c:pt idx="6">
                  <c:v>8.1299999999999997E-2</c:v>
                </c:pt>
                <c:pt idx="7">
                  <c:v>0.114</c:v>
                </c:pt>
                <c:pt idx="8">
                  <c:v>0.15160000000000001</c:v>
                </c:pt>
                <c:pt idx="9">
                  <c:v>0.1072</c:v>
                </c:pt>
                <c:pt idx="10">
                  <c:v>7.8899999999999998E-2</c:v>
                </c:pt>
                <c:pt idx="11">
                  <c:v>9.2100000000000001E-2</c:v>
                </c:pt>
                <c:pt idx="12">
                  <c:v>0.12870000000000001</c:v>
                </c:pt>
                <c:pt idx="13">
                  <c:v>0.1203</c:v>
                </c:pt>
              </c:numCache>
            </c:numRef>
          </c:val>
          <c:smooth val="0"/>
          <c:extLst>
            <c:ext xmlns:c16="http://schemas.microsoft.com/office/drawing/2014/chart" uri="{C3380CC4-5D6E-409C-BE32-E72D297353CC}">
              <c16:uniqueId val="{00000000-1F08-49DE-BFD8-629A22BC4AAC}"/>
            </c:ext>
          </c:extLst>
        </c:ser>
        <c:dLbls>
          <c:showLegendKey val="0"/>
          <c:showVal val="0"/>
          <c:showCatName val="0"/>
          <c:showSerName val="0"/>
          <c:showPercent val="0"/>
          <c:showBubbleSize val="0"/>
        </c:dLbls>
        <c:smooth val="0"/>
        <c:axId val="474411160"/>
        <c:axId val="474411552"/>
      </c:lineChart>
      <c:catAx>
        <c:axId val="474411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1552"/>
        <c:crosses val="autoZero"/>
        <c:auto val="1"/>
        <c:lblAlgn val="ctr"/>
        <c:lblOffset val="100"/>
        <c:noMultiLvlLbl val="0"/>
      </c:catAx>
      <c:valAx>
        <c:axId val="47441155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1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Dashboard'!$A$22</c:f>
              <c:strCache>
                <c:ptCount val="1"/>
                <c:pt idx="0">
                  <c:v>Community investment (Energy efficicency program resources) (R$ MM)</c:v>
                </c:pt>
              </c:strCache>
            </c:strRef>
          </c:tx>
          <c:spPr>
            <a:ln w="28575" cap="rnd">
              <a:solidFill>
                <a:srgbClr val="5BC4BF"/>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Dashboard'!$B$22:$O$22</c:f>
              <c:numCache>
                <c:formatCode>#,##0.0</c:formatCode>
                <c:ptCount val="14"/>
                <c:pt idx="0">
                  <c:v>0.91519722000000003</c:v>
                </c:pt>
                <c:pt idx="1">
                  <c:v>0.40764455999999999</c:v>
                </c:pt>
                <c:pt idx="2">
                  <c:v>0.61038859000000012</c:v>
                </c:pt>
                <c:pt idx="3">
                  <c:v>2.8904619199999999</c:v>
                </c:pt>
                <c:pt idx="4">
                  <c:v>2.4680088000000002</c:v>
                </c:pt>
                <c:pt idx="5">
                  <c:v>0.97806231999999982</c:v>
                </c:pt>
                <c:pt idx="6">
                  <c:v>1.0542976899999998</c:v>
                </c:pt>
                <c:pt idx="7">
                  <c:v>2.2425650699999999</c:v>
                </c:pt>
                <c:pt idx="8">
                  <c:v>1.63468517</c:v>
                </c:pt>
                <c:pt idx="9">
                  <c:v>0.71451922000000012</c:v>
                </c:pt>
                <c:pt idx="10">
                  <c:v>1.6267744499999996</c:v>
                </c:pt>
                <c:pt idx="11">
                  <c:v>1.0990145999999998</c:v>
                </c:pt>
                <c:pt idx="12">
                  <c:v>2.3960308800000001</c:v>
                </c:pt>
                <c:pt idx="13">
                  <c:v>2.4067031299999999</c:v>
                </c:pt>
              </c:numCache>
            </c:numRef>
          </c:val>
          <c:smooth val="0"/>
          <c:extLst>
            <c:ext xmlns:c16="http://schemas.microsoft.com/office/drawing/2014/chart" uri="{C3380CC4-5D6E-409C-BE32-E72D297353CC}">
              <c16:uniqueId val="{00000000-217E-4396-808A-35864CE8F7A2}"/>
            </c:ext>
          </c:extLst>
        </c:ser>
        <c:dLbls>
          <c:showLegendKey val="0"/>
          <c:showVal val="0"/>
          <c:showCatName val="0"/>
          <c:showSerName val="0"/>
          <c:showPercent val="0"/>
          <c:showBubbleSize val="0"/>
        </c:dLbls>
        <c:smooth val="0"/>
        <c:axId val="474411944"/>
        <c:axId val="474413512"/>
      </c:lineChart>
      <c:catAx>
        <c:axId val="474411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3512"/>
        <c:crosses val="autoZero"/>
        <c:auto val="1"/>
        <c:lblAlgn val="ctr"/>
        <c:lblOffset val="100"/>
        <c:noMultiLvlLbl val="0"/>
      </c:catAx>
      <c:valAx>
        <c:axId val="47441351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1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F39C00"/>
                </a:solidFill>
                <a:latin typeface="+mn-lt"/>
                <a:ea typeface="+mn-ea"/>
                <a:cs typeface="+mn-cs"/>
              </a:defRPr>
            </a:pPr>
            <a:r>
              <a:rPr lang="pt-BR" b="1">
                <a:solidFill>
                  <a:srgbClr val="F39C00"/>
                </a:solidFill>
              </a:rPr>
              <a:t>Workforce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F39C00"/>
              </a:solidFill>
              <a:latin typeface="+mn-lt"/>
              <a:ea typeface="+mn-ea"/>
              <a:cs typeface="+mn-cs"/>
            </a:defRPr>
          </a:pPr>
          <a:endParaRPr lang="pt-BR"/>
        </a:p>
      </c:txPr>
    </c:title>
    <c:autoTitleDeleted val="0"/>
    <c:plotArea>
      <c:layout/>
      <c:barChart>
        <c:barDir val="col"/>
        <c:grouping val="stacked"/>
        <c:varyColors val="0"/>
        <c:ser>
          <c:idx val="0"/>
          <c:order val="0"/>
          <c:tx>
            <c:strRef>
              <c:f>'12. Quaterly Dashboard'!$A$9</c:f>
              <c:strCache>
                <c:ptCount val="1"/>
                <c:pt idx="0">
                  <c:v>Own Employees </c:v>
                </c:pt>
              </c:strCache>
            </c:strRef>
          </c:tx>
          <c:spPr>
            <a:solidFill>
              <a:srgbClr val="5BC4BF"/>
            </a:solidFill>
            <a:ln>
              <a:noFill/>
            </a:ln>
            <a:effectLst/>
          </c:spPr>
          <c:invertIfNegative val="0"/>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Dashboard'!$B$9:$O$9</c:f>
              <c:numCache>
                <c:formatCode>#,##0</c:formatCode>
                <c:ptCount val="14"/>
                <c:pt idx="0">
                  <c:v>4730</c:v>
                </c:pt>
                <c:pt idx="1">
                  <c:v>4745</c:v>
                </c:pt>
                <c:pt idx="2">
                  <c:v>4732</c:v>
                </c:pt>
                <c:pt idx="3">
                  <c:v>5062</c:v>
                </c:pt>
                <c:pt idx="4">
                  <c:v>5128</c:v>
                </c:pt>
                <c:pt idx="5">
                  <c:v>5321</c:v>
                </c:pt>
                <c:pt idx="6">
                  <c:v>5407</c:v>
                </c:pt>
                <c:pt idx="7">
                  <c:v>5531</c:v>
                </c:pt>
                <c:pt idx="8">
                  <c:v>5550</c:v>
                </c:pt>
                <c:pt idx="9">
                  <c:v>5430</c:v>
                </c:pt>
                <c:pt idx="10">
                  <c:v>5313</c:v>
                </c:pt>
                <c:pt idx="11">
                  <c:v>5223</c:v>
                </c:pt>
                <c:pt idx="12">
                  <c:v>5157</c:v>
                </c:pt>
                <c:pt idx="13">
                  <c:v>5001</c:v>
                </c:pt>
              </c:numCache>
            </c:numRef>
          </c:val>
          <c:extLst>
            <c:ext xmlns:c16="http://schemas.microsoft.com/office/drawing/2014/chart" uri="{C3380CC4-5D6E-409C-BE32-E72D297353CC}">
              <c16:uniqueId val="{00000000-B53A-43FE-8BB7-AD6226B5B679}"/>
            </c:ext>
          </c:extLst>
        </c:ser>
        <c:ser>
          <c:idx val="1"/>
          <c:order val="1"/>
          <c:tx>
            <c:strRef>
              <c:f>'12. Quaterly Dashboard'!$A$10</c:f>
              <c:strCache>
                <c:ptCount val="1"/>
                <c:pt idx="0">
                  <c:v>Outsourced employees </c:v>
                </c:pt>
              </c:strCache>
            </c:strRef>
          </c:tx>
          <c:spPr>
            <a:solidFill>
              <a:schemeClr val="accent2"/>
            </a:solidFill>
            <a:ln>
              <a:noFill/>
            </a:ln>
            <a:effectLst/>
          </c:spPr>
          <c:invertIfNegative val="0"/>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Dashboard'!$B$10:$O$10</c:f>
              <c:numCache>
                <c:formatCode>#,##0</c:formatCode>
                <c:ptCount val="14"/>
                <c:pt idx="0">
                  <c:v>7765</c:v>
                </c:pt>
                <c:pt idx="1">
                  <c:v>7432</c:v>
                </c:pt>
                <c:pt idx="2">
                  <c:v>7435</c:v>
                </c:pt>
                <c:pt idx="3">
                  <c:v>7417</c:v>
                </c:pt>
                <c:pt idx="4">
                  <c:v>6729</c:v>
                </c:pt>
                <c:pt idx="5">
                  <c:v>6358</c:v>
                </c:pt>
                <c:pt idx="6">
                  <c:v>6157</c:v>
                </c:pt>
                <c:pt idx="7">
                  <c:v>6446</c:v>
                </c:pt>
                <c:pt idx="8">
                  <c:v>6987</c:v>
                </c:pt>
                <c:pt idx="9">
                  <c:v>7536</c:v>
                </c:pt>
                <c:pt idx="10">
                  <c:v>7947</c:v>
                </c:pt>
                <c:pt idx="11">
                  <c:v>8656</c:v>
                </c:pt>
                <c:pt idx="12">
                  <c:v>8277</c:v>
                </c:pt>
                <c:pt idx="13">
                  <c:v>8587</c:v>
                </c:pt>
              </c:numCache>
            </c:numRef>
          </c:val>
          <c:extLst>
            <c:ext xmlns:c16="http://schemas.microsoft.com/office/drawing/2014/chart" uri="{C3380CC4-5D6E-409C-BE32-E72D297353CC}">
              <c16:uniqueId val="{00000001-B53A-43FE-8BB7-AD6226B5B679}"/>
            </c:ext>
          </c:extLst>
        </c:ser>
        <c:dLbls>
          <c:showLegendKey val="0"/>
          <c:showVal val="0"/>
          <c:showCatName val="0"/>
          <c:showSerName val="0"/>
          <c:showPercent val="0"/>
          <c:showBubbleSize val="0"/>
        </c:dLbls>
        <c:gapWidth val="150"/>
        <c:overlap val="100"/>
        <c:axId val="474415864"/>
        <c:axId val="474416648"/>
      </c:barChart>
      <c:catAx>
        <c:axId val="47441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6648"/>
        <c:crosses val="autoZero"/>
        <c:auto val="1"/>
        <c:lblAlgn val="ctr"/>
        <c:lblOffset val="100"/>
        <c:noMultiLvlLbl val="0"/>
      </c:catAx>
      <c:valAx>
        <c:axId val="4744166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5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Dashboard'!$A$24</c:f>
              <c:strCache>
                <c:ptCount val="1"/>
                <c:pt idx="0">
                  <c:v>Energy consumption by employee (MWh)</c:v>
                </c:pt>
              </c:strCache>
            </c:strRef>
          </c:tx>
          <c:spPr>
            <a:ln w="28575" cap="rnd">
              <a:solidFill>
                <a:srgbClr val="5BC4BF"/>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Dashboard'!$B$24:$O$24</c:f>
              <c:numCache>
                <c:formatCode>0.00</c:formatCode>
                <c:ptCount val="14"/>
                <c:pt idx="0">
                  <c:v>6.3621564482029598</c:v>
                </c:pt>
                <c:pt idx="1">
                  <c:v>6.0099051633298206</c:v>
                </c:pt>
                <c:pt idx="2">
                  <c:v>6.050295857988166</c:v>
                </c:pt>
                <c:pt idx="3">
                  <c:v>5.6961675227182935</c:v>
                </c:pt>
                <c:pt idx="4">
                  <c:v>5.6359204368174725</c:v>
                </c:pt>
                <c:pt idx="5">
                  <c:v>5.2631084382634841</c:v>
                </c:pt>
                <c:pt idx="6">
                  <c:v>5.3256889217680783</c:v>
                </c:pt>
                <c:pt idx="7">
                  <c:v>10.792623395407702</c:v>
                </c:pt>
                <c:pt idx="8">
                  <c:v>5.63</c:v>
                </c:pt>
                <c:pt idx="9">
                  <c:v>5.36</c:v>
                </c:pt>
                <c:pt idx="10">
                  <c:v>5.3896103896103895</c:v>
                </c:pt>
                <c:pt idx="11">
                  <c:v>5.4</c:v>
                </c:pt>
                <c:pt idx="12">
                  <c:v>5.59</c:v>
                </c:pt>
                <c:pt idx="13">
                  <c:v>5.6075444911017804</c:v>
                </c:pt>
              </c:numCache>
            </c:numRef>
          </c:val>
          <c:smooth val="0"/>
          <c:extLst>
            <c:ext xmlns:c16="http://schemas.microsoft.com/office/drawing/2014/chart" uri="{C3380CC4-5D6E-409C-BE32-E72D297353CC}">
              <c16:uniqueId val="{00000000-F5DA-4001-A9C0-B9493F994E60}"/>
            </c:ext>
          </c:extLst>
        </c:ser>
        <c:dLbls>
          <c:showLegendKey val="0"/>
          <c:showVal val="0"/>
          <c:showCatName val="0"/>
          <c:showSerName val="0"/>
          <c:showPercent val="0"/>
          <c:showBubbleSize val="0"/>
        </c:dLbls>
        <c:smooth val="0"/>
        <c:axId val="474417824"/>
        <c:axId val="474413120"/>
      </c:lineChart>
      <c:catAx>
        <c:axId val="47441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3120"/>
        <c:crosses val="autoZero"/>
        <c:auto val="1"/>
        <c:lblAlgn val="ctr"/>
        <c:lblOffset val="100"/>
        <c:noMultiLvlLbl val="0"/>
      </c:catAx>
      <c:valAx>
        <c:axId val="47441312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Dashboard'!$A$13</c:f>
              <c:strCache>
                <c:ptCount val="1"/>
                <c:pt idx="0">
                  <c:v>% de women in the upper management</c:v>
                </c:pt>
              </c:strCache>
            </c:strRef>
          </c:tx>
          <c:spPr>
            <a:ln w="28575" cap="rnd">
              <a:solidFill>
                <a:schemeClr val="accent1"/>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Dashboard'!$B$13:$O$13</c:f>
              <c:numCache>
                <c:formatCode>0.0%</c:formatCode>
                <c:ptCount val="14"/>
                <c:pt idx="0">
                  <c:v>7.1400000000000005E-2</c:v>
                </c:pt>
                <c:pt idx="1">
                  <c:v>0.2</c:v>
                </c:pt>
                <c:pt idx="2">
                  <c:v>0.2</c:v>
                </c:pt>
                <c:pt idx="3">
                  <c:v>0.2142</c:v>
                </c:pt>
                <c:pt idx="4">
                  <c:v>0.28570000000000001</c:v>
                </c:pt>
                <c:pt idx="5">
                  <c:v>0.2666</c:v>
                </c:pt>
                <c:pt idx="6">
                  <c:v>0.2666</c:v>
                </c:pt>
                <c:pt idx="7">
                  <c:v>0.25</c:v>
                </c:pt>
                <c:pt idx="8">
                  <c:v>0.23499999999999999</c:v>
                </c:pt>
                <c:pt idx="9">
                  <c:v>0.35289999999999999</c:v>
                </c:pt>
                <c:pt idx="10">
                  <c:v>0.375</c:v>
                </c:pt>
                <c:pt idx="11">
                  <c:v>0.375</c:v>
                </c:pt>
                <c:pt idx="12">
                  <c:v>0.375</c:v>
                </c:pt>
                <c:pt idx="13">
                  <c:v>0.375</c:v>
                </c:pt>
              </c:numCache>
            </c:numRef>
          </c:val>
          <c:smooth val="0"/>
          <c:extLst>
            <c:ext xmlns:c16="http://schemas.microsoft.com/office/drawing/2014/chart" uri="{C3380CC4-5D6E-409C-BE32-E72D297353CC}">
              <c16:uniqueId val="{00000000-1890-4AE8-8059-3823F62C7EAF}"/>
            </c:ext>
          </c:extLst>
        </c:ser>
        <c:dLbls>
          <c:showLegendKey val="0"/>
          <c:showVal val="0"/>
          <c:showCatName val="0"/>
          <c:showSerName val="0"/>
          <c:showPercent val="0"/>
          <c:showBubbleSize val="0"/>
        </c:dLbls>
        <c:smooth val="0"/>
        <c:axId val="191585888"/>
        <c:axId val="191585496"/>
      </c:lineChart>
      <c:catAx>
        <c:axId val="19158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1585496"/>
        <c:crosses val="autoZero"/>
        <c:auto val="1"/>
        <c:lblAlgn val="ctr"/>
        <c:lblOffset val="100"/>
        <c:noMultiLvlLbl val="0"/>
      </c:catAx>
      <c:valAx>
        <c:axId val="19158549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1585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pt-B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Dashboard'!$A$14</c:f>
              <c:strCache>
                <c:ptCount val="1"/>
                <c:pt idx="0">
                  <c:v>Average hours of training per employee</c:v>
                </c:pt>
              </c:strCache>
            </c:strRef>
          </c:tx>
          <c:spPr>
            <a:ln w="28575" cap="rnd">
              <a:solidFill>
                <a:schemeClr val="accent1"/>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Dashboard'!$B$14:$O$14</c:f>
              <c:numCache>
                <c:formatCode>#,##0.0</c:formatCode>
                <c:ptCount val="14"/>
                <c:pt idx="0">
                  <c:v>7.3</c:v>
                </c:pt>
                <c:pt idx="1">
                  <c:v>7.4</c:v>
                </c:pt>
                <c:pt idx="2">
                  <c:v>7.4</c:v>
                </c:pt>
                <c:pt idx="3">
                  <c:v>14.6</c:v>
                </c:pt>
                <c:pt idx="4">
                  <c:v>14.7</c:v>
                </c:pt>
                <c:pt idx="5">
                  <c:v>11.8</c:v>
                </c:pt>
                <c:pt idx="6">
                  <c:v>12.9</c:v>
                </c:pt>
                <c:pt idx="7">
                  <c:v>11.6</c:v>
                </c:pt>
                <c:pt idx="8">
                  <c:v>4.5</c:v>
                </c:pt>
                <c:pt idx="9">
                  <c:v>4.5999999999999996</c:v>
                </c:pt>
                <c:pt idx="10">
                  <c:v>5.7</c:v>
                </c:pt>
                <c:pt idx="11">
                  <c:v>6.3</c:v>
                </c:pt>
                <c:pt idx="12">
                  <c:v>5.3</c:v>
                </c:pt>
                <c:pt idx="13">
                  <c:v>4.5</c:v>
                </c:pt>
              </c:numCache>
            </c:numRef>
          </c:val>
          <c:smooth val="0"/>
          <c:extLst>
            <c:ext xmlns:c16="http://schemas.microsoft.com/office/drawing/2014/chart" uri="{C3380CC4-5D6E-409C-BE32-E72D297353CC}">
              <c16:uniqueId val="{00000000-315F-47FD-8AA9-86774B92D0CC}"/>
            </c:ext>
          </c:extLst>
        </c:ser>
        <c:dLbls>
          <c:showLegendKey val="0"/>
          <c:showVal val="0"/>
          <c:showCatName val="0"/>
          <c:showSerName val="0"/>
          <c:showPercent val="0"/>
          <c:showBubbleSize val="0"/>
        </c:dLbls>
        <c:smooth val="0"/>
        <c:axId val="193298208"/>
        <c:axId val="193299776"/>
      </c:lineChart>
      <c:catAx>
        <c:axId val="19329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299776"/>
        <c:crosses val="autoZero"/>
        <c:auto val="1"/>
        <c:lblAlgn val="ctr"/>
        <c:lblOffset val="100"/>
        <c:noMultiLvlLbl val="0"/>
      </c:catAx>
      <c:valAx>
        <c:axId val="1932997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298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rgbClr val="F39C00"/>
              </a:solidFill>
              <a:latin typeface="+mn-lt"/>
              <a:ea typeface="+mn-ea"/>
              <a:cs typeface="+mn-cs"/>
            </a:defRPr>
          </a:pPr>
          <a:endParaRPr lang="pt-BR"/>
        </a:p>
      </c:txPr>
    </c:title>
    <c:autoTitleDeleted val="0"/>
    <c:plotArea>
      <c:layout/>
      <c:lineChart>
        <c:grouping val="standard"/>
        <c:varyColors val="0"/>
        <c:ser>
          <c:idx val="0"/>
          <c:order val="0"/>
          <c:tx>
            <c:strRef>
              <c:f>'12. Quaterly Dashboard'!$A$26</c:f>
              <c:strCache>
                <c:ptCount val="1"/>
                <c:pt idx="0">
                  <c:v>R&amp;D Investments (R$ MM)</c:v>
                </c:pt>
              </c:strCache>
            </c:strRef>
          </c:tx>
          <c:spPr>
            <a:ln w="28575" cap="rnd">
              <a:solidFill>
                <a:schemeClr val="accent1"/>
              </a:solidFill>
              <a:round/>
            </a:ln>
            <a:effectLst/>
          </c:spPr>
          <c:marker>
            <c:symbol val="none"/>
          </c:marker>
          <c:cat>
            <c:strRef>
              <c:f>'12. Quaterly Dashboard'!$B$6:$O$6</c:f>
              <c:strCache>
                <c:ptCount val="14"/>
                <c:pt idx="0">
                  <c:v>1Q19</c:v>
                </c:pt>
                <c:pt idx="1">
                  <c:v>2Q19</c:v>
                </c:pt>
                <c:pt idx="2">
                  <c:v>3Q19</c:v>
                </c:pt>
                <c:pt idx="3">
                  <c:v>4Q19</c:v>
                </c:pt>
                <c:pt idx="4">
                  <c:v>1Q20</c:v>
                </c:pt>
                <c:pt idx="5">
                  <c:v>2Q20</c:v>
                </c:pt>
                <c:pt idx="6">
                  <c:v>3Q20</c:v>
                </c:pt>
                <c:pt idx="7">
                  <c:v>4Q20</c:v>
                </c:pt>
                <c:pt idx="8">
                  <c:v>1Q21</c:v>
                </c:pt>
                <c:pt idx="9">
                  <c:v>2Q21</c:v>
                </c:pt>
                <c:pt idx="10">
                  <c:v>3Q21</c:v>
                </c:pt>
                <c:pt idx="11">
                  <c:v>4Q21</c:v>
                </c:pt>
                <c:pt idx="12">
                  <c:v>1Q22</c:v>
                </c:pt>
                <c:pt idx="13">
                  <c:v>2Q22</c:v>
                </c:pt>
              </c:strCache>
            </c:strRef>
          </c:cat>
          <c:val>
            <c:numRef>
              <c:f>'12. Quaterly Dashboard'!$B$26:$O$26</c:f>
              <c:numCache>
                <c:formatCode>#,##0.00</c:formatCode>
                <c:ptCount val="14"/>
                <c:pt idx="0">
                  <c:v>7.3135189584863998</c:v>
                </c:pt>
                <c:pt idx="1">
                  <c:v>6.0441812239782697</c:v>
                </c:pt>
                <c:pt idx="2">
                  <c:v>7.1729546064426799</c:v>
                </c:pt>
                <c:pt idx="3">
                  <c:v>8.5966595981027094</c:v>
                </c:pt>
                <c:pt idx="4">
                  <c:v>5.4511896499999999</c:v>
                </c:pt>
                <c:pt idx="5">
                  <c:v>5.8443598699999999</c:v>
                </c:pt>
                <c:pt idx="6">
                  <c:v>4.1943583499999999</c:v>
                </c:pt>
                <c:pt idx="7">
                  <c:v>6.4213722400000002</c:v>
                </c:pt>
                <c:pt idx="8">
                  <c:v>5.9626251000000003</c:v>
                </c:pt>
                <c:pt idx="9">
                  <c:v>6.7443669599999998</c:v>
                </c:pt>
                <c:pt idx="10">
                  <c:v>5.6364281600000004</c:v>
                </c:pt>
                <c:pt idx="11">
                  <c:v>4.8695105999999999</c:v>
                </c:pt>
                <c:pt idx="12">
                  <c:v>4.8600000000000003</c:v>
                </c:pt>
                <c:pt idx="13">
                  <c:v>7.2253909199999997</c:v>
                </c:pt>
              </c:numCache>
            </c:numRef>
          </c:val>
          <c:smooth val="0"/>
          <c:extLst>
            <c:ext xmlns:c16="http://schemas.microsoft.com/office/drawing/2014/chart" uri="{C3380CC4-5D6E-409C-BE32-E72D297353CC}">
              <c16:uniqueId val="{00000000-17A2-4B97-9BBA-EE1AAB939FE2}"/>
            </c:ext>
          </c:extLst>
        </c:ser>
        <c:dLbls>
          <c:showLegendKey val="0"/>
          <c:showVal val="0"/>
          <c:showCatName val="0"/>
          <c:showSerName val="0"/>
          <c:showPercent val="0"/>
          <c:showBubbleSize val="0"/>
        </c:dLbls>
        <c:smooth val="0"/>
        <c:axId val="474417824"/>
        <c:axId val="474413120"/>
      </c:lineChart>
      <c:catAx>
        <c:axId val="47441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3120"/>
        <c:crosses val="autoZero"/>
        <c:auto val="1"/>
        <c:lblAlgn val="ctr"/>
        <c:lblOffset val="100"/>
        <c:noMultiLvlLbl val="0"/>
      </c:catAx>
      <c:valAx>
        <c:axId val="47441312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7441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Summary!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jpeg"/><Relationship Id="rId4" Type="http://schemas.openxmlformats.org/officeDocument/2006/relationships/hyperlink" Target="#Summary!A1"/></Relationships>
</file>

<file path=xl/drawings/_rels/drawing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hyperlink" Target="#Sum&#225;rio!A1"/><Relationship Id="rId1" Type="http://schemas.openxmlformats.org/officeDocument/2006/relationships/image" Target="../media/image2.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ummary!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511831</xdr:colOff>
      <xdr:row>33</xdr:row>
      <xdr:rowOff>27809</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0914286" cy="61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49385</xdr:colOff>
      <xdr:row>0</xdr:row>
      <xdr:rowOff>63500</xdr:rowOff>
    </xdr:from>
    <xdr:to>
      <xdr:col>0</xdr:col>
      <xdr:colOff>999063</xdr:colOff>
      <xdr:row>2</xdr:row>
      <xdr:rowOff>111478</xdr:rowOff>
    </xdr:to>
    <xdr:pic>
      <xdr:nvPicPr>
        <xdr:cNvPr id="3" name="Imagem 5">
          <a:extLst>
            <a:ext uri="{FF2B5EF4-FFF2-40B4-BE49-F238E27FC236}">
              <a16:creationId xmlns:a16="http://schemas.microsoft.com/office/drawing/2014/main" id="{00000000-0008-0000-0100-000003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49385" y="63500"/>
          <a:ext cx="949678" cy="397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129822</xdr:colOff>
      <xdr:row>5</xdr:row>
      <xdr:rowOff>123537</xdr:rowOff>
    </xdr:from>
    <xdr:to>
      <xdr:col>0</xdr:col>
      <xdr:colOff>1847850</xdr:colOff>
      <xdr:row>20</xdr:row>
      <xdr:rowOff>123128</xdr:rowOff>
    </xdr:to>
    <xdr:pic>
      <xdr:nvPicPr>
        <xdr:cNvPr id="4" name="Espaço Reservado para Imagem 15">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a:xfrm>
          <a:off x="129822" y="796637"/>
          <a:ext cx="1718028" cy="3803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0</xdr:col>
      <xdr:colOff>987778</xdr:colOff>
      <xdr:row>2</xdr:row>
      <xdr:rowOff>63500</xdr:rowOff>
    </xdr:to>
    <xdr:pic>
      <xdr:nvPicPr>
        <xdr:cNvPr id="2" name="Imagem 5">
          <a:extLst>
            <a:ext uri="{FF2B5EF4-FFF2-40B4-BE49-F238E27FC236}">
              <a16:creationId xmlns:a16="http://schemas.microsoft.com/office/drawing/2014/main" id="{00000000-0008-0000-0200-000002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202378</xdr:colOff>
      <xdr:row>4</xdr:row>
      <xdr:rowOff>25400</xdr:rowOff>
    </xdr:from>
    <xdr:to>
      <xdr:col>18</xdr:col>
      <xdr:colOff>16096</xdr:colOff>
      <xdr:row>12</xdr:row>
      <xdr:rowOff>43317</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425878" y="704850"/>
          <a:ext cx="2652168" cy="3440567"/>
        </a:xfrm>
        <a:prstGeom prst="rect">
          <a:avLst/>
        </a:prstGeom>
      </xdr:spPr>
    </xdr:pic>
    <xdr:clientData/>
  </xdr:twoCellAnchor>
  <xdr:twoCellAnchor>
    <xdr:from>
      <xdr:col>0</xdr:col>
      <xdr:colOff>1284111</xdr:colOff>
      <xdr:row>9</xdr:row>
      <xdr:rowOff>42330</xdr:rowOff>
    </xdr:from>
    <xdr:to>
      <xdr:col>5</xdr:col>
      <xdr:colOff>134056</xdr:colOff>
      <xdr:row>9</xdr:row>
      <xdr:rowOff>903110</xdr:rowOff>
    </xdr:to>
    <xdr:sp macro="" textlink="">
      <xdr:nvSpPr>
        <xdr:cNvPr id="4" name="Retângulo de cantos arredondados 3">
          <a:extLst>
            <a:ext uri="{FF2B5EF4-FFF2-40B4-BE49-F238E27FC236}">
              <a16:creationId xmlns:a16="http://schemas.microsoft.com/office/drawing/2014/main" id="{00000000-0008-0000-0200-000004000000}"/>
            </a:ext>
          </a:extLst>
        </xdr:cNvPr>
        <xdr:cNvSpPr/>
      </xdr:nvSpPr>
      <xdr:spPr>
        <a:xfrm>
          <a:off x="1284111" y="2144180"/>
          <a:ext cx="2672645" cy="860780"/>
        </a:xfrm>
        <a:prstGeom prst="roundRect">
          <a:avLst/>
        </a:prstGeom>
        <a:solidFill>
          <a:srgbClr val="FFC00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1277056</xdr:colOff>
      <xdr:row>11</xdr:row>
      <xdr:rowOff>42330</xdr:rowOff>
    </xdr:from>
    <xdr:to>
      <xdr:col>5</xdr:col>
      <xdr:colOff>127001</xdr:colOff>
      <xdr:row>11</xdr:row>
      <xdr:rowOff>884057</xdr:rowOff>
    </xdr:to>
    <xdr:sp macro="" textlink="">
      <xdr:nvSpPr>
        <xdr:cNvPr id="5" name="Retângulo de cantos arredondados 4">
          <a:extLst>
            <a:ext uri="{FF2B5EF4-FFF2-40B4-BE49-F238E27FC236}">
              <a16:creationId xmlns:a16="http://schemas.microsoft.com/office/drawing/2014/main" id="{00000000-0008-0000-0200-000005000000}"/>
            </a:ext>
          </a:extLst>
        </xdr:cNvPr>
        <xdr:cNvSpPr/>
      </xdr:nvSpPr>
      <xdr:spPr>
        <a:xfrm>
          <a:off x="1277056" y="3249080"/>
          <a:ext cx="2672645" cy="841727"/>
        </a:xfrm>
        <a:prstGeom prst="roundRect">
          <a:avLst/>
        </a:prstGeom>
        <a:solidFill>
          <a:srgbClr val="FFC00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1277056</xdr:colOff>
      <xdr:row>13</xdr:row>
      <xdr:rowOff>42332</xdr:rowOff>
    </xdr:from>
    <xdr:to>
      <xdr:col>5</xdr:col>
      <xdr:colOff>127001</xdr:colOff>
      <xdr:row>13</xdr:row>
      <xdr:rowOff>867831</xdr:rowOff>
    </xdr:to>
    <xdr:sp macro="" textlink="">
      <xdr:nvSpPr>
        <xdr:cNvPr id="6" name="Retângulo de cantos arredondados 5">
          <a:extLst>
            <a:ext uri="{FF2B5EF4-FFF2-40B4-BE49-F238E27FC236}">
              <a16:creationId xmlns:a16="http://schemas.microsoft.com/office/drawing/2014/main" id="{00000000-0008-0000-0200-000006000000}"/>
            </a:ext>
          </a:extLst>
        </xdr:cNvPr>
        <xdr:cNvSpPr/>
      </xdr:nvSpPr>
      <xdr:spPr>
        <a:xfrm>
          <a:off x="1277056" y="4303182"/>
          <a:ext cx="2672645" cy="825499"/>
        </a:xfrm>
        <a:prstGeom prst="roundRect">
          <a:avLst/>
        </a:prstGeom>
        <a:solidFill>
          <a:srgbClr val="FFC00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1277056</xdr:colOff>
      <xdr:row>15</xdr:row>
      <xdr:rowOff>105836</xdr:rowOff>
    </xdr:from>
    <xdr:to>
      <xdr:col>5</xdr:col>
      <xdr:colOff>127001</xdr:colOff>
      <xdr:row>15</xdr:row>
      <xdr:rowOff>917226</xdr:rowOff>
    </xdr:to>
    <xdr:sp macro="" textlink="">
      <xdr:nvSpPr>
        <xdr:cNvPr id="7" name="Retângulo de cantos arredondados 6">
          <a:extLst>
            <a:ext uri="{FF2B5EF4-FFF2-40B4-BE49-F238E27FC236}">
              <a16:creationId xmlns:a16="http://schemas.microsoft.com/office/drawing/2014/main" id="{00000000-0008-0000-0200-000007000000}"/>
            </a:ext>
          </a:extLst>
        </xdr:cNvPr>
        <xdr:cNvSpPr/>
      </xdr:nvSpPr>
      <xdr:spPr>
        <a:xfrm>
          <a:off x="1277056" y="5401736"/>
          <a:ext cx="2672645" cy="811390"/>
        </a:xfrm>
        <a:prstGeom prst="roundRect">
          <a:avLst/>
        </a:prstGeom>
        <a:solidFill>
          <a:srgbClr val="FFC00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14111</xdr:colOff>
      <xdr:row>1</xdr:row>
      <xdr:rowOff>1</xdr:rowOff>
    </xdr:from>
    <xdr:to>
      <xdr:col>2</xdr:col>
      <xdr:colOff>42333</xdr:colOff>
      <xdr:row>2</xdr:row>
      <xdr:rowOff>21167</xdr:rowOff>
    </xdr:to>
    <xdr:sp macro="" textlink="">
      <xdr:nvSpPr>
        <xdr:cNvPr id="8" name="Retângulo de cantos arredondados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398411" y="1841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0</xdr:col>
      <xdr:colOff>987778</xdr:colOff>
      <xdr:row>2</xdr:row>
      <xdr:rowOff>63500</xdr:rowOff>
    </xdr:to>
    <xdr:pic>
      <xdr:nvPicPr>
        <xdr:cNvPr id="2" name="Imagem 5">
          <a:extLst>
            <a:ext uri="{FF2B5EF4-FFF2-40B4-BE49-F238E27FC236}">
              <a16:creationId xmlns:a16="http://schemas.microsoft.com/office/drawing/2014/main" id="{00000000-0008-0000-0300-000002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1389945</xdr:colOff>
      <xdr:row>1</xdr:row>
      <xdr:rowOff>21168</xdr:rowOff>
    </xdr:from>
    <xdr:to>
      <xdr:col>0</xdr:col>
      <xdr:colOff>2024945</xdr:colOff>
      <xdr:row>2</xdr:row>
      <xdr:rowOff>42334</xdr:rowOff>
    </xdr:to>
    <xdr:sp macro="" textlink="">
      <xdr:nvSpPr>
        <xdr:cNvPr id="3" name="Retângulo de cantos arredondados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89945" y="205318"/>
          <a:ext cx="635000"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twoCellAnchor editAs="oneCell">
    <xdr:from>
      <xdr:col>3</xdr:col>
      <xdr:colOff>39386</xdr:colOff>
      <xdr:row>4</xdr:row>
      <xdr:rowOff>94754</xdr:rowOff>
    </xdr:from>
    <xdr:to>
      <xdr:col>8</xdr:col>
      <xdr:colOff>566076</xdr:colOff>
      <xdr:row>18</xdr:row>
      <xdr:rowOff>109362</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9151636" y="774204"/>
          <a:ext cx="3574690" cy="3491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585613</xdr:colOff>
      <xdr:row>6</xdr:row>
      <xdr:rowOff>14111</xdr:rowOff>
    </xdr:from>
    <xdr:to>
      <xdr:col>11</xdr:col>
      <xdr:colOff>486953</xdr:colOff>
      <xdr:row>20</xdr:row>
      <xdr:rowOff>70556</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06" t="18152" r="58223" b="2469"/>
        <a:stretch/>
      </xdr:blipFill>
      <xdr:spPr>
        <a:xfrm>
          <a:off x="10383663" y="890411"/>
          <a:ext cx="2339740" cy="3510845"/>
        </a:xfrm>
        <a:prstGeom prst="rect">
          <a:avLst/>
        </a:prstGeom>
      </xdr:spPr>
    </xdr:pic>
    <xdr:clientData/>
  </xdr:twoCellAnchor>
  <xdr:twoCellAnchor editAs="oneCell">
    <xdr:from>
      <xdr:col>10</xdr:col>
      <xdr:colOff>413713</xdr:colOff>
      <xdr:row>17</xdr:row>
      <xdr:rowOff>91721</xdr:rowOff>
    </xdr:from>
    <xdr:to>
      <xdr:col>11</xdr:col>
      <xdr:colOff>444907</xdr:colOff>
      <xdr:row>20</xdr:row>
      <xdr:rowOff>35919</xdr:rowOff>
    </xdr:to>
    <xdr:pic>
      <xdr:nvPicPr>
        <xdr:cNvPr id="3" name="Imagem 2" descr="Fundo preto com letras brancas&#10;&#10;Descrição gerada automaticamente">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2655" t="86756"/>
        <a:stretch/>
      </xdr:blipFill>
      <xdr:spPr>
        <a:xfrm>
          <a:off x="12040563" y="3717571"/>
          <a:ext cx="640794" cy="649048"/>
        </a:xfrm>
        <a:prstGeom prst="rect">
          <a:avLst/>
        </a:prstGeom>
      </xdr:spPr>
    </xdr:pic>
    <xdr:clientData/>
  </xdr:twoCellAnchor>
  <xdr:twoCellAnchor>
    <xdr:from>
      <xdr:col>0</xdr:col>
      <xdr:colOff>38100</xdr:colOff>
      <xdr:row>0</xdr:row>
      <xdr:rowOff>114300</xdr:rowOff>
    </xdr:from>
    <xdr:to>
      <xdr:col>0</xdr:col>
      <xdr:colOff>987778</xdr:colOff>
      <xdr:row>2</xdr:row>
      <xdr:rowOff>63500</xdr:rowOff>
    </xdr:to>
    <xdr:pic>
      <xdr:nvPicPr>
        <xdr:cNvPr id="4" name="Imagem 5">
          <a:extLst>
            <a:ext uri="{FF2B5EF4-FFF2-40B4-BE49-F238E27FC236}">
              <a16:creationId xmlns:a16="http://schemas.microsoft.com/office/drawing/2014/main" id="{00000000-0008-0000-0400-000004000000}"/>
            </a:ext>
          </a:extLst>
        </xdr:cNvPr>
        <xdr:cNvPicPr>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5" name="Retângulo de cantos arredondados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1519061" y="1968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0</xdr:col>
      <xdr:colOff>987778</xdr:colOff>
      <xdr:row>2</xdr:row>
      <xdr:rowOff>63500</xdr:rowOff>
    </xdr:to>
    <xdr:pic>
      <xdr:nvPicPr>
        <xdr:cNvPr id="4" name="Imagem 5">
          <a:extLst>
            <a:ext uri="{FF2B5EF4-FFF2-40B4-BE49-F238E27FC236}">
              <a16:creationId xmlns:a16="http://schemas.microsoft.com/office/drawing/2014/main" id="{00000000-0008-0000-0500-000004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5" name="Retângulo de cantos arredondados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519061" y="1968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0</xdr:col>
      <xdr:colOff>987778</xdr:colOff>
      <xdr:row>2</xdr:row>
      <xdr:rowOff>63500</xdr:rowOff>
    </xdr:to>
    <xdr:pic>
      <xdr:nvPicPr>
        <xdr:cNvPr id="4" name="Imagem 5">
          <a:extLst>
            <a:ext uri="{FF2B5EF4-FFF2-40B4-BE49-F238E27FC236}">
              <a16:creationId xmlns:a16="http://schemas.microsoft.com/office/drawing/2014/main" id="{00000000-0008-0000-0600-000004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5" name="Retângulo de cantos arredondados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1519061" y="1968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0</xdr:col>
      <xdr:colOff>987778</xdr:colOff>
      <xdr:row>2</xdr:row>
      <xdr:rowOff>63500</xdr:rowOff>
    </xdr:to>
    <xdr:pic>
      <xdr:nvPicPr>
        <xdr:cNvPr id="3" name="Imagem 5">
          <a:extLst>
            <a:ext uri="{FF2B5EF4-FFF2-40B4-BE49-F238E27FC236}">
              <a16:creationId xmlns:a16="http://schemas.microsoft.com/office/drawing/2014/main" id="{00000000-0008-0000-0700-000003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4" name="Retângulo de cantos arredondado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519061" y="1968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106680</xdr:colOff>
      <xdr:row>692</xdr:row>
      <xdr:rowOff>0</xdr:rowOff>
    </xdr:from>
    <xdr:to>
      <xdr:col>11</xdr:col>
      <xdr:colOff>140335</xdr:colOff>
      <xdr:row>692</xdr:row>
      <xdr:rowOff>0</xdr:rowOff>
    </xdr:to>
    <xdr:grpSp>
      <xdr:nvGrpSpPr>
        <xdr:cNvPr id="2" name="Group 838">
          <a:extLst>
            <a:ext uri="{FF2B5EF4-FFF2-40B4-BE49-F238E27FC236}">
              <a16:creationId xmlns:a16="http://schemas.microsoft.com/office/drawing/2014/main" id="{00000000-0008-0000-0800-000002000000}"/>
            </a:ext>
          </a:extLst>
        </xdr:cNvPr>
        <xdr:cNvGrpSpPr>
          <a:grpSpLocks/>
        </xdr:cNvGrpSpPr>
      </xdr:nvGrpSpPr>
      <xdr:grpSpPr bwMode="auto">
        <a:xfrm>
          <a:off x="4477597" y="8942917"/>
          <a:ext cx="9283488" cy="0"/>
          <a:chOff x="1129" y="6353"/>
          <a:chExt cx="9653" cy="292"/>
        </a:xfrm>
      </xdr:grpSpPr>
      <xdr:grpSp>
        <xdr:nvGrpSpPr>
          <xdr:cNvPr id="3" name="Group 845">
            <a:extLst>
              <a:ext uri="{FF2B5EF4-FFF2-40B4-BE49-F238E27FC236}">
                <a16:creationId xmlns:a16="http://schemas.microsoft.com/office/drawing/2014/main" id="{00000000-0008-0000-0800-000003000000}"/>
              </a:ext>
            </a:extLst>
          </xdr:cNvPr>
          <xdr:cNvGrpSpPr>
            <a:grpSpLocks/>
          </xdr:cNvGrpSpPr>
        </xdr:nvGrpSpPr>
        <xdr:grpSpPr bwMode="auto">
          <a:xfrm>
            <a:off x="1139" y="6363"/>
            <a:ext cx="5891" cy="272"/>
            <a:chOff x="1139" y="6363"/>
            <a:chExt cx="5891" cy="272"/>
          </a:xfrm>
        </xdr:grpSpPr>
        <xdr:sp macro="" textlink="">
          <xdr:nvSpPr>
            <xdr:cNvPr id="10" name="Freeform 846">
              <a:extLst>
                <a:ext uri="{FF2B5EF4-FFF2-40B4-BE49-F238E27FC236}">
                  <a16:creationId xmlns:a16="http://schemas.microsoft.com/office/drawing/2014/main" id="{00000000-0008-0000-0800-00000A000000}"/>
                </a:ext>
              </a:extLst>
            </xdr:cNvPr>
            <xdr:cNvSpPr>
              <a:spLocks/>
            </xdr:cNvSpPr>
          </xdr:nvSpPr>
          <xdr:spPr bwMode="auto">
            <a:xfrm>
              <a:off x="1139" y="6363"/>
              <a:ext cx="5891" cy="272"/>
            </a:xfrm>
            <a:custGeom>
              <a:avLst/>
              <a:gdLst>
                <a:gd name="T0" fmla="+- 0 7030 1139"/>
                <a:gd name="T1" fmla="*/ T0 w 5891"/>
                <a:gd name="T2" fmla="+- 0 6363 6363"/>
                <a:gd name="T3" fmla="*/ 6363 h 272"/>
                <a:gd name="T4" fmla="+- 0 1139 1139"/>
                <a:gd name="T5" fmla="*/ T4 w 5891"/>
                <a:gd name="T6" fmla="+- 0 6363 6363"/>
                <a:gd name="T7" fmla="*/ 6363 h 272"/>
                <a:gd name="T8" fmla="+- 0 1139 1139"/>
                <a:gd name="T9" fmla="*/ T8 w 5891"/>
                <a:gd name="T10" fmla="+- 0 6635 6363"/>
                <a:gd name="T11" fmla="*/ 6635 h 272"/>
                <a:gd name="T12" fmla="+- 0 7030 1139"/>
                <a:gd name="T13" fmla="*/ T12 w 5891"/>
                <a:gd name="T14" fmla="+- 0 6635 6363"/>
                <a:gd name="T15" fmla="*/ 6635 h 272"/>
                <a:gd name="T16" fmla="+- 0 7030 1139"/>
                <a:gd name="T17" fmla="*/ T16 w 5891"/>
                <a:gd name="T18" fmla="+- 0 6363 6363"/>
                <a:gd name="T19" fmla="*/ 6363 h 272"/>
              </a:gdLst>
              <a:ahLst/>
              <a:cxnLst>
                <a:cxn ang="0">
                  <a:pos x="T1" y="T3"/>
                </a:cxn>
                <a:cxn ang="0">
                  <a:pos x="T5" y="T7"/>
                </a:cxn>
                <a:cxn ang="0">
                  <a:pos x="T9" y="T11"/>
                </a:cxn>
                <a:cxn ang="0">
                  <a:pos x="T13" y="T15"/>
                </a:cxn>
                <a:cxn ang="0">
                  <a:pos x="T17" y="T19"/>
                </a:cxn>
              </a:cxnLst>
              <a:rect l="0" t="0" r="r" b="b"/>
              <a:pathLst>
                <a:path w="5891" h="272">
                  <a:moveTo>
                    <a:pt x="5891" y="0"/>
                  </a:moveTo>
                  <a:lnTo>
                    <a:pt x="0" y="0"/>
                  </a:lnTo>
                  <a:lnTo>
                    <a:pt x="0" y="272"/>
                  </a:lnTo>
                  <a:lnTo>
                    <a:pt x="5891" y="272"/>
                  </a:lnTo>
                  <a:lnTo>
                    <a:pt x="5891"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nvGrpSpPr>
          <xdr:cNvPr id="4" name="Group 843">
            <a:extLst>
              <a:ext uri="{FF2B5EF4-FFF2-40B4-BE49-F238E27FC236}">
                <a16:creationId xmlns:a16="http://schemas.microsoft.com/office/drawing/2014/main" id="{00000000-0008-0000-0800-000004000000}"/>
              </a:ext>
            </a:extLst>
          </xdr:cNvPr>
          <xdr:cNvGrpSpPr>
            <a:grpSpLocks/>
          </xdr:cNvGrpSpPr>
        </xdr:nvGrpSpPr>
        <xdr:grpSpPr bwMode="auto">
          <a:xfrm>
            <a:off x="7030" y="6363"/>
            <a:ext cx="1247" cy="272"/>
            <a:chOff x="7030" y="6363"/>
            <a:chExt cx="1247" cy="272"/>
          </a:xfrm>
        </xdr:grpSpPr>
        <xdr:sp macro="" textlink="">
          <xdr:nvSpPr>
            <xdr:cNvPr id="9" name="Freeform 844">
              <a:extLst>
                <a:ext uri="{FF2B5EF4-FFF2-40B4-BE49-F238E27FC236}">
                  <a16:creationId xmlns:a16="http://schemas.microsoft.com/office/drawing/2014/main" id="{00000000-0008-0000-0800-000009000000}"/>
                </a:ext>
              </a:extLst>
            </xdr:cNvPr>
            <xdr:cNvSpPr>
              <a:spLocks/>
            </xdr:cNvSpPr>
          </xdr:nvSpPr>
          <xdr:spPr bwMode="auto">
            <a:xfrm>
              <a:off x="7030" y="6363"/>
              <a:ext cx="1247" cy="272"/>
            </a:xfrm>
            <a:custGeom>
              <a:avLst/>
              <a:gdLst>
                <a:gd name="T0" fmla="+- 0 8277 7030"/>
                <a:gd name="T1" fmla="*/ T0 w 1247"/>
                <a:gd name="T2" fmla="+- 0 6363 6363"/>
                <a:gd name="T3" fmla="*/ 6363 h 272"/>
                <a:gd name="T4" fmla="+- 0 7030 7030"/>
                <a:gd name="T5" fmla="*/ T4 w 1247"/>
                <a:gd name="T6" fmla="+- 0 6363 6363"/>
                <a:gd name="T7" fmla="*/ 6363 h 272"/>
                <a:gd name="T8" fmla="+- 0 7030 7030"/>
                <a:gd name="T9" fmla="*/ T8 w 1247"/>
                <a:gd name="T10" fmla="+- 0 6635 6363"/>
                <a:gd name="T11" fmla="*/ 6635 h 272"/>
                <a:gd name="T12" fmla="+- 0 8277 7030"/>
                <a:gd name="T13" fmla="*/ T12 w 1247"/>
                <a:gd name="T14" fmla="+- 0 6635 6363"/>
                <a:gd name="T15" fmla="*/ 6635 h 272"/>
                <a:gd name="T16" fmla="+- 0 8277 7030"/>
                <a:gd name="T17" fmla="*/ T16 w 1247"/>
                <a:gd name="T18" fmla="+- 0 6363 6363"/>
                <a:gd name="T19" fmla="*/ 6363 h 272"/>
              </a:gdLst>
              <a:ahLst/>
              <a:cxnLst>
                <a:cxn ang="0">
                  <a:pos x="T1" y="T3"/>
                </a:cxn>
                <a:cxn ang="0">
                  <a:pos x="T5" y="T7"/>
                </a:cxn>
                <a:cxn ang="0">
                  <a:pos x="T9" y="T11"/>
                </a:cxn>
                <a:cxn ang="0">
                  <a:pos x="T13" y="T15"/>
                </a:cxn>
                <a:cxn ang="0">
                  <a:pos x="T17" y="T19"/>
                </a:cxn>
              </a:cxnLst>
              <a:rect l="0" t="0" r="r" b="b"/>
              <a:pathLst>
                <a:path w="1247" h="272">
                  <a:moveTo>
                    <a:pt x="1247" y="0"/>
                  </a:moveTo>
                  <a:lnTo>
                    <a:pt x="0" y="0"/>
                  </a:lnTo>
                  <a:lnTo>
                    <a:pt x="0" y="272"/>
                  </a:lnTo>
                  <a:lnTo>
                    <a:pt x="1247" y="272"/>
                  </a:lnTo>
                  <a:lnTo>
                    <a:pt x="1247"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nvGrpSpPr>
          <xdr:cNvPr id="5" name="Group 841">
            <a:extLst>
              <a:ext uri="{FF2B5EF4-FFF2-40B4-BE49-F238E27FC236}">
                <a16:creationId xmlns:a16="http://schemas.microsoft.com/office/drawing/2014/main" id="{00000000-0008-0000-0800-000005000000}"/>
              </a:ext>
            </a:extLst>
          </xdr:cNvPr>
          <xdr:cNvGrpSpPr>
            <a:grpSpLocks/>
          </xdr:cNvGrpSpPr>
        </xdr:nvGrpSpPr>
        <xdr:grpSpPr bwMode="auto">
          <a:xfrm>
            <a:off x="8277" y="6363"/>
            <a:ext cx="1247" cy="272"/>
            <a:chOff x="8277" y="6363"/>
            <a:chExt cx="1247" cy="272"/>
          </a:xfrm>
        </xdr:grpSpPr>
        <xdr:sp macro="" textlink="">
          <xdr:nvSpPr>
            <xdr:cNvPr id="8" name="Freeform 842">
              <a:extLst>
                <a:ext uri="{FF2B5EF4-FFF2-40B4-BE49-F238E27FC236}">
                  <a16:creationId xmlns:a16="http://schemas.microsoft.com/office/drawing/2014/main" id="{00000000-0008-0000-0800-000008000000}"/>
                </a:ext>
              </a:extLst>
            </xdr:cNvPr>
            <xdr:cNvSpPr>
              <a:spLocks/>
            </xdr:cNvSpPr>
          </xdr:nvSpPr>
          <xdr:spPr bwMode="auto">
            <a:xfrm>
              <a:off x="8277" y="6363"/>
              <a:ext cx="1247" cy="272"/>
            </a:xfrm>
            <a:custGeom>
              <a:avLst/>
              <a:gdLst>
                <a:gd name="T0" fmla="+- 0 9524 8277"/>
                <a:gd name="T1" fmla="*/ T0 w 1247"/>
                <a:gd name="T2" fmla="+- 0 6363 6363"/>
                <a:gd name="T3" fmla="*/ 6363 h 272"/>
                <a:gd name="T4" fmla="+- 0 8277 8277"/>
                <a:gd name="T5" fmla="*/ T4 w 1247"/>
                <a:gd name="T6" fmla="+- 0 6363 6363"/>
                <a:gd name="T7" fmla="*/ 6363 h 272"/>
                <a:gd name="T8" fmla="+- 0 8277 8277"/>
                <a:gd name="T9" fmla="*/ T8 w 1247"/>
                <a:gd name="T10" fmla="+- 0 6635 6363"/>
                <a:gd name="T11" fmla="*/ 6635 h 272"/>
                <a:gd name="T12" fmla="+- 0 9524 8277"/>
                <a:gd name="T13" fmla="*/ T12 w 1247"/>
                <a:gd name="T14" fmla="+- 0 6635 6363"/>
                <a:gd name="T15" fmla="*/ 6635 h 272"/>
                <a:gd name="T16" fmla="+- 0 9524 8277"/>
                <a:gd name="T17" fmla="*/ T16 w 1247"/>
                <a:gd name="T18" fmla="+- 0 6363 6363"/>
                <a:gd name="T19" fmla="*/ 6363 h 272"/>
              </a:gdLst>
              <a:ahLst/>
              <a:cxnLst>
                <a:cxn ang="0">
                  <a:pos x="T1" y="T3"/>
                </a:cxn>
                <a:cxn ang="0">
                  <a:pos x="T5" y="T7"/>
                </a:cxn>
                <a:cxn ang="0">
                  <a:pos x="T9" y="T11"/>
                </a:cxn>
                <a:cxn ang="0">
                  <a:pos x="T13" y="T15"/>
                </a:cxn>
                <a:cxn ang="0">
                  <a:pos x="T17" y="T19"/>
                </a:cxn>
              </a:cxnLst>
              <a:rect l="0" t="0" r="r" b="b"/>
              <a:pathLst>
                <a:path w="1247" h="272">
                  <a:moveTo>
                    <a:pt x="1247" y="0"/>
                  </a:moveTo>
                  <a:lnTo>
                    <a:pt x="0" y="0"/>
                  </a:lnTo>
                  <a:lnTo>
                    <a:pt x="0" y="272"/>
                  </a:lnTo>
                  <a:lnTo>
                    <a:pt x="1247" y="272"/>
                  </a:lnTo>
                  <a:lnTo>
                    <a:pt x="1247"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nvGrpSpPr>
          <xdr:cNvPr id="6" name="Group 839">
            <a:extLst>
              <a:ext uri="{FF2B5EF4-FFF2-40B4-BE49-F238E27FC236}">
                <a16:creationId xmlns:a16="http://schemas.microsoft.com/office/drawing/2014/main" id="{00000000-0008-0000-0800-000006000000}"/>
              </a:ext>
            </a:extLst>
          </xdr:cNvPr>
          <xdr:cNvGrpSpPr>
            <a:grpSpLocks/>
          </xdr:cNvGrpSpPr>
        </xdr:nvGrpSpPr>
        <xdr:grpSpPr bwMode="auto">
          <a:xfrm>
            <a:off x="9524" y="6363"/>
            <a:ext cx="1247" cy="272"/>
            <a:chOff x="9524" y="6363"/>
            <a:chExt cx="1247" cy="272"/>
          </a:xfrm>
        </xdr:grpSpPr>
        <xdr:sp macro="" textlink="">
          <xdr:nvSpPr>
            <xdr:cNvPr id="7" name="Freeform 840">
              <a:extLst>
                <a:ext uri="{FF2B5EF4-FFF2-40B4-BE49-F238E27FC236}">
                  <a16:creationId xmlns:a16="http://schemas.microsoft.com/office/drawing/2014/main" id="{00000000-0008-0000-0800-000007000000}"/>
                </a:ext>
              </a:extLst>
            </xdr:cNvPr>
            <xdr:cNvSpPr>
              <a:spLocks/>
            </xdr:cNvSpPr>
          </xdr:nvSpPr>
          <xdr:spPr bwMode="auto">
            <a:xfrm>
              <a:off x="9524" y="6363"/>
              <a:ext cx="1247" cy="272"/>
            </a:xfrm>
            <a:custGeom>
              <a:avLst/>
              <a:gdLst>
                <a:gd name="T0" fmla="+- 0 10772 9524"/>
                <a:gd name="T1" fmla="*/ T0 w 1247"/>
                <a:gd name="T2" fmla="+- 0 6363 6363"/>
                <a:gd name="T3" fmla="*/ 6363 h 272"/>
                <a:gd name="T4" fmla="+- 0 9524 9524"/>
                <a:gd name="T5" fmla="*/ T4 w 1247"/>
                <a:gd name="T6" fmla="+- 0 6363 6363"/>
                <a:gd name="T7" fmla="*/ 6363 h 272"/>
                <a:gd name="T8" fmla="+- 0 9524 9524"/>
                <a:gd name="T9" fmla="*/ T8 w 1247"/>
                <a:gd name="T10" fmla="+- 0 6635 6363"/>
                <a:gd name="T11" fmla="*/ 6635 h 272"/>
                <a:gd name="T12" fmla="+- 0 10772 9524"/>
                <a:gd name="T13" fmla="*/ T12 w 1247"/>
                <a:gd name="T14" fmla="+- 0 6635 6363"/>
                <a:gd name="T15" fmla="*/ 6635 h 272"/>
                <a:gd name="T16" fmla="+- 0 10772 9524"/>
                <a:gd name="T17" fmla="*/ T16 w 1247"/>
                <a:gd name="T18" fmla="+- 0 6363 6363"/>
                <a:gd name="T19" fmla="*/ 6363 h 272"/>
              </a:gdLst>
              <a:ahLst/>
              <a:cxnLst>
                <a:cxn ang="0">
                  <a:pos x="T1" y="T3"/>
                </a:cxn>
                <a:cxn ang="0">
                  <a:pos x="T5" y="T7"/>
                </a:cxn>
                <a:cxn ang="0">
                  <a:pos x="T9" y="T11"/>
                </a:cxn>
                <a:cxn ang="0">
                  <a:pos x="T13" y="T15"/>
                </a:cxn>
                <a:cxn ang="0">
                  <a:pos x="T17" y="T19"/>
                </a:cxn>
              </a:cxnLst>
              <a:rect l="0" t="0" r="r" b="b"/>
              <a:pathLst>
                <a:path w="1247" h="272">
                  <a:moveTo>
                    <a:pt x="1248" y="0"/>
                  </a:moveTo>
                  <a:lnTo>
                    <a:pt x="0" y="0"/>
                  </a:lnTo>
                  <a:lnTo>
                    <a:pt x="0" y="272"/>
                  </a:lnTo>
                  <a:lnTo>
                    <a:pt x="1248" y="272"/>
                  </a:lnTo>
                  <a:lnTo>
                    <a:pt x="1248"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clientData/>
  </xdr:twoCellAnchor>
  <xdr:twoCellAnchor>
    <xdr:from>
      <xdr:col>1</xdr:col>
      <xdr:colOff>106680</xdr:colOff>
      <xdr:row>692</xdr:row>
      <xdr:rowOff>0</xdr:rowOff>
    </xdr:from>
    <xdr:to>
      <xdr:col>11</xdr:col>
      <xdr:colOff>140335</xdr:colOff>
      <xdr:row>692</xdr:row>
      <xdr:rowOff>0</xdr:rowOff>
    </xdr:to>
    <xdr:grpSp>
      <xdr:nvGrpSpPr>
        <xdr:cNvPr id="11" name="Group 820">
          <a:extLst>
            <a:ext uri="{FF2B5EF4-FFF2-40B4-BE49-F238E27FC236}">
              <a16:creationId xmlns:a16="http://schemas.microsoft.com/office/drawing/2014/main" id="{00000000-0008-0000-0800-00000B000000}"/>
            </a:ext>
          </a:extLst>
        </xdr:cNvPr>
        <xdr:cNvGrpSpPr>
          <a:grpSpLocks/>
        </xdr:cNvGrpSpPr>
      </xdr:nvGrpSpPr>
      <xdr:grpSpPr bwMode="auto">
        <a:xfrm>
          <a:off x="4477597" y="8942917"/>
          <a:ext cx="9283488" cy="0"/>
          <a:chOff x="1129" y="7441"/>
          <a:chExt cx="9653" cy="292"/>
        </a:xfrm>
      </xdr:grpSpPr>
      <xdr:grpSp>
        <xdr:nvGrpSpPr>
          <xdr:cNvPr id="12" name="Group 827">
            <a:extLst>
              <a:ext uri="{FF2B5EF4-FFF2-40B4-BE49-F238E27FC236}">
                <a16:creationId xmlns:a16="http://schemas.microsoft.com/office/drawing/2014/main" id="{00000000-0008-0000-0800-00000C000000}"/>
              </a:ext>
            </a:extLst>
          </xdr:cNvPr>
          <xdr:cNvGrpSpPr>
            <a:grpSpLocks/>
          </xdr:cNvGrpSpPr>
        </xdr:nvGrpSpPr>
        <xdr:grpSpPr bwMode="auto">
          <a:xfrm>
            <a:off x="1139" y="7451"/>
            <a:ext cx="5891" cy="272"/>
            <a:chOff x="1139" y="7451"/>
            <a:chExt cx="5891" cy="272"/>
          </a:xfrm>
        </xdr:grpSpPr>
        <xdr:sp macro="" textlink="">
          <xdr:nvSpPr>
            <xdr:cNvPr id="19" name="Freeform 828">
              <a:extLst>
                <a:ext uri="{FF2B5EF4-FFF2-40B4-BE49-F238E27FC236}">
                  <a16:creationId xmlns:a16="http://schemas.microsoft.com/office/drawing/2014/main" id="{00000000-0008-0000-0800-000013000000}"/>
                </a:ext>
              </a:extLst>
            </xdr:cNvPr>
            <xdr:cNvSpPr>
              <a:spLocks/>
            </xdr:cNvSpPr>
          </xdr:nvSpPr>
          <xdr:spPr bwMode="auto">
            <a:xfrm>
              <a:off x="1139" y="7451"/>
              <a:ext cx="5891" cy="272"/>
            </a:xfrm>
            <a:custGeom>
              <a:avLst/>
              <a:gdLst>
                <a:gd name="T0" fmla="+- 0 7030 1139"/>
                <a:gd name="T1" fmla="*/ T0 w 5891"/>
                <a:gd name="T2" fmla="+- 0 7451 7451"/>
                <a:gd name="T3" fmla="*/ 7451 h 272"/>
                <a:gd name="T4" fmla="+- 0 1139 1139"/>
                <a:gd name="T5" fmla="*/ T4 w 5891"/>
                <a:gd name="T6" fmla="+- 0 7451 7451"/>
                <a:gd name="T7" fmla="*/ 7451 h 272"/>
                <a:gd name="T8" fmla="+- 0 1139 1139"/>
                <a:gd name="T9" fmla="*/ T8 w 5891"/>
                <a:gd name="T10" fmla="+- 0 7723 7451"/>
                <a:gd name="T11" fmla="*/ 7723 h 272"/>
                <a:gd name="T12" fmla="+- 0 7030 1139"/>
                <a:gd name="T13" fmla="*/ T12 w 5891"/>
                <a:gd name="T14" fmla="+- 0 7723 7451"/>
                <a:gd name="T15" fmla="*/ 7723 h 272"/>
                <a:gd name="T16" fmla="+- 0 7030 1139"/>
                <a:gd name="T17" fmla="*/ T16 w 5891"/>
                <a:gd name="T18" fmla="+- 0 7451 7451"/>
                <a:gd name="T19" fmla="*/ 7451 h 272"/>
              </a:gdLst>
              <a:ahLst/>
              <a:cxnLst>
                <a:cxn ang="0">
                  <a:pos x="T1" y="T3"/>
                </a:cxn>
                <a:cxn ang="0">
                  <a:pos x="T5" y="T7"/>
                </a:cxn>
                <a:cxn ang="0">
                  <a:pos x="T9" y="T11"/>
                </a:cxn>
                <a:cxn ang="0">
                  <a:pos x="T13" y="T15"/>
                </a:cxn>
                <a:cxn ang="0">
                  <a:pos x="T17" y="T19"/>
                </a:cxn>
              </a:cxnLst>
              <a:rect l="0" t="0" r="r" b="b"/>
              <a:pathLst>
                <a:path w="5891" h="272">
                  <a:moveTo>
                    <a:pt x="5891" y="0"/>
                  </a:moveTo>
                  <a:lnTo>
                    <a:pt x="0" y="0"/>
                  </a:lnTo>
                  <a:lnTo>
                    <a:pt x="0" y="272"/>
                  </a:lnTo>
                  <a:lnTo>
                    <a:pt x="5891" y="272"/>
                  </a:lnTo>
                  <a:lnTo>
                    <a:pt x="5891"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nvGrpSpPr>
          <xdr:cNvPr id="13" name="Group 825">
            <a:extLst>
              <a:ext uri="{FF2B5EF4-FFF2-40B4-BE49-F238E27FC236}">
                <a16:creationId xmlns:a16="http://schemas.microsoft.com/office/drawing/2014/main" id="{00000000-0008-0000-0800-00000D000000}"/>
              </a:ext>
            </a:extLst>
          </xdr:cNvPr>
          <xdr:cNvGrpSpPr>
            <a:grpSpLocks/>
          </xdr:cNvGrpSpPr>
        </xdr:nvGrpSpPr>
        <xdr:grpSpPr bwMode="auto">
          <a:xfrm>
            <a:off x="7030" y="7451"/>
            <a:ext cx="1247" cy="272"/>
            <a:chOff x="7030" y="7451"/>
            <a:chExt cx="1247" cy="272"/>
          </a:xfrm>
        </xdr:grpSpPr>
        <xdr:sp macro="" textlink="">
          <xdr:nvSpPr>
            <xdr:cNvPr id="18" name="Freeform 826">
              <a:extLst>
                <a:ext uri="{FF2B5EF4-FFF2-40B4-BE49-F238E27FC236}">
                  <a16:creationId xmlns:a16="http://schemas.microsoft.com/office/drawing/2014/main" id="{00000000-0008-0000-0800-000012000000}"/>
                </a:ext>
              </a:extLst>
            </xdr:cNvPr>
            <xdr:cNvSpPr>
              <a:spLocks/>
            </xdr:cNvSpPr>
          </xdr:nvSpPr>
          <xdr:spPr bwMode="auto">
            <a:xfrm>
              <a:off x="7030" y="7451"/>
              <a:ext cx="1247" cy="272"/>
            </a:xfrm>
            <a:custGeom>
              <a:avLst/>
              <a:gdLst>
                <a:gd name="T0" fmla="+- 0 8277 7030"/>
                <a:gd name="T1" fmla="*/ T0 w 1247"/>
                <a:gd name="T2" fmla="+- 0 7451 7451"/>
                <a:gd name="T3" fmla="*/ 7451 h 272"/>
                <a:gd name="T4" fmla="+- 0 7030 7030"/>
                <a:gd name="T5" fmla="*/ T4 w 1247"/>
                <a:gd name="T6" fmla="+- 0 7451 7451"/>
                <a:gd name="T7" fmla="*/ 7451 h 272"/>
                <a:gd name="T8" fmla="+- 0 7030 7030"/>
                <a:gd name="T9" fmla="*/ T8 w 1247"/>
                <a:gd name="T10" fmla="+- 0 7723 7451"/>
                <a:gd name="T11" fmla="*/ 7723 h 272"/>
                <a:gd name="T12" fmla="+- 0 8277 7030"/>
                <a:gd name="T13" fmla="*/ T12 w 1247"/>
                <a:gd name="T14" fmla="+- 0 7723 7451"/>
                <a:gd name="T15" fmla="*/ 7723 h 272"/>
                <a:gd name="T16" fmla="+- 0 8277 7030"/>
                <a:gd name="T17" fmla="*/ T16 w 1247"/>
                <a:gd name="T18" fmla="+- 0 7451 7451"/>
                <a:gd name="T19" fmla="*/ 7451 h 272"/>
              </a:gdLst>
              <a:ahLst/>
              <a:cxnLst>
                <a:cxn ang="0">
                  <a:pos x="T1" y="T3"/>
                </a:cxn>
                <a:cxn ang="0">
                  <a:pos x="T5" y="T7"/>
                </a:cxn>
                <a:cxn ang="0">
                  <a:pos x="T9" y="T11"/>
                </a:cxn>
                <a:cxn ang="0">
                  <a:pos x="T13" y="T15"/>
                </a:cxn>
                <a:cxn ang="0">
                  <a:pos x="T17" y="T19"/>
                </a:cxn>
              </a:cxnLst>
              <a:rect l="0" t="0" r="r" b="b"/>
              <a:pathLst>
                <a:path w="1247" h="272">
                  <a:moveTo>
                    <a:pt x="1247" y="0"/>
                  </a:moveTo>
                  <a:lnTo>
                    <a:pt x="0" y="0"/>
                  </a:lnTo>
                  <a:lnTo>
                    <a:pt x="0" y="272"/>
                  </a:lnTo>
                  <a:lnTo>
                    <a:pt x="1247" y="272"/>
                  </a:lnTo>
                  <a:lnTo>
                    <a:pt x="1247"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nvGrpSpPr>
          <xdr:cNvPr id="14" name="Group 823">
            <a:extLst>
              <a:ext uri="{FF2B5EF4-FFF2-40B4-BE49-F238E27FC236}">
                <a16:creationId xmlns:a16="http://schemas.microsoft.com/office/drawing/2014/main" id="{00000000-0008-0000-0800-00000E000000}"/>
              </a:ext>
            </a:extLst>
          </xdr:cNvPr>
          <xdr:cNvGrpSpPr>
            <a:grpSpLocks/>
          </xdr:cNvGrpSpPr>
        </xdr:nvGrpSpPr>
        <xdr:grpSpPr bwMode="auto">
          <a:xfrm>
            <a:off x="8277" y="7451"/>
            <a:ext cx="1247" cy="272"/>
            <a:chOff x="8277" y="7451"/>
            <a:chExt cx="1247" cy="272"/>
          </a:xfrm>
        </xdr:grpSpPr>
        <xdr:sp macro="" textlink="">
          <xdr:nvSpPr>
            <xdr:cNvPr id="17" name="Freeform 824">
              <a:extLst>
                <a:ext uri="{FF2B5EF4-FFF2-40B4-BE49-F238E27FC236}">
                  <a16:creationId xmlns:a16="http://schemas.microsoft.com/office/drawing/2014/main" id="{00000000-0008-0000-0800-000011000000}"/>
                </a:ext>
              </a:extLst>
            </xdr:cNvPr>
            <xdr:cNvSpPr>
              <a:spLocks/>
            </xdr:cNvSpPr>
          </xdr:nvSpPr>
          <xdr:spPr bwMode="auto">
            <a:xfrm>
              <a:off x="8277" y="7451"/>
              <a:ext cx="1247" cy="272"/>
            </a:xfrm>
            <a:custGeom>
              <a:avLst/>
              <a:gdLst>
                <a:gd name="T0" fmla="+- 0 9524 8277"/>
                <a:gd name="T1" fmla="*/ T0 w 1247"/>
                <a:gd name="T2" fmla="+- 0 7451 7451"/>
                <a:gd name="T3" fmla="*/ 7451 h 272"/>
                <a:gd name="T4" fmla="+- 0 8277 8277"/>
                <a:gd name="T5" fmla="*/ T4 w 1247"/>
                <a:gd name="T6" fmla="+- 0 7451 7451"/>
                <a:gd name="T7" fmla="*/ 7451 h 272"/>
                <a:gd name="T8" fmla="+- 0 8277 8277"/>
                <a:gd name="T9" fmla="*/ T8 w 1247"/>
                <a:gd name="T10" fmla="+- 0 7723 7451"/>
                <a:gd name="T11" fmla="*/ 7723 h 272"/>
                <a:gd name="T12" fmla="+- 0 9524 8277"/>
                <a:gd name="T13" fmla="*/ T12 w 1247"/>
                <a:gd name="T14" fmla="+- 0 7723 7451"/>
                <a:gd name="T15" fmla="*/ 7723 h 272"/>
                <a:gd name="T16" fmla="+- 0 9524 8277"/>
                <a:gd name="T17" fmla="*/ T16 w 1247"/>
                <a:gd name="T18" fmla="+- 0 7451 7451"/>
                <a:gd name="T19" fmla="*/ 7451 h 272"/>
              </a:gdLst>
              <a:ahLst/>
              <a:cxnLst>
                <a:cxn ang="0">
                  <a:pos x="T1" y="T3"/>
                </a:cxn>
                <a:cxn ang="0">
                  <a:pos x="T5" y="T7"/>
                </a:cxn>
                <a:cxn ang="0">
                  <a:pos x="T9" y="T11"/>
                </a:cxn>
                <a:cxn ang="0">
                  <a:pos x="T13" y="T15"/>
                </a:cxn>
                <a:cxn ang="0">
                  <a:pos x="T17" y="T19"/>
                </a:cxn>
              </a:cxnLst>
              <a:rect l="0" t="0" r="r" b="b"/>
              <a:pathLst>
                <a:path w="1247" h="272">
                  <a:moveTo>
                    <a:pt x="1247" y="0"/>
                  </a:moveTo>
                  <a:lnTo>
                    <a:pt x="0" y="0"/>
                  </a:lnTo>
                  <a:lnTo>
                    <a:pt x="0" y="272"/>
                  </a:lnTo>
                  <a:lnTo>
                    <a:pt x="1247" y="272"/>
                  </a:lnTo>
                  <a:lnTo>
                    <a:pt x="1247"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nvGrpSpPr>
          <xdr:cNvPr id="15" name="Group 821">
            <a:extLst>
              <a:ext uri="{FF2B5EF4-FFF2-40B4-BE49-F238E27FC236}">
                <a16:creationId xmlns:a16="http://schemas.microsoft.com/office/drawing/2014/main" id="{00000000-0008-0000-0800-00000F000000}"/>
              </a:ext>
            </a:extLst>
          </xdr:cNvPr>
          <xdr:cNvGrpSpPr>
            <a:grpSpLocks/>
          </xdr:cNvGrpSpPr>
        </xdr:nvGrpSpPr>
        <xdr:grpSpPr bwMode="auto">
          <a:xfrm>
            <a:off x="9524" y="7451"/>
            <a:ext cx="1247" cy="272"/>
            <a:chOff x="9524" y="7451"/>
            <a:chExt cx="1247" cy="272"/>
          </a:xfrm>
        </xdr:grpSpPr>
        <xdr:sp macro="" textlink="">
          <xdr:nvSpPr>
            <xdr:cNvPr id="16" name="Freeform 822">
              <a:extLst>
                <a:ext uri="{FF2B5EF4-FFF2-40B4-BE49-F238E27FC236}">
                  <a16:creationId xmlns:a16="http://schemas.microsoft.com/office/drawing/2014/main" id="{00000000-0008-0000-0800-000010000000}"/>
                </a:ext>
              </a:extLst>
            </xdr:cNvPr>
            <xdr:cNvSpPr>
              <a:spLocks/>
            </xdr:cNvSpPr>
          </xdr:nvSpPr>
          <xdr:spPr bwMode="auto">
            <a:xfrm>
              <a:off x="9524" y="7451"/>
              <a:ext cx="1247" cy="272"/>
            </a:xfrm>
            <a:custGeom>
              <a:avLst/>
              <a:gdLst>
                <a:gd name="T0" fmla="+- 0 10772 9524"/>
                <a:gd name="T1" fmla="*/ T0 w 1247"/>
                <a:gd name="T2" fmla="+- 0 7451 7451"/>
                <a:gd name="T3" fmla="*/ 7451 h 272"/>
                <a:gd name="T4" fmla="+- 0 9524 9524"/>
                <a:gd name="T5" fmla="*/ T4 w 1247"/>
                <a:gd name="T6" fmla="+- 0 7451 7451"/>
                <a:gd name="T7" fmla="*/ 7451 h 272"/>
                <a:gd name="T8" fmla="+- 0 9524 9524"/>
                <a:gd name="T9" fmla="*/ T8 w 1247"/>
                <a:gd name="T10" fmla="+- 0 7723 7451"/>
                <a:gd name="T11" fmla="*/ 7723 h 272"/>
                <a:gd name="T12" fmla="+- 0 10772 9524"/>
                <a:gd name="T13" fmla="*/ T12 w 1247"/>
                <a:gd name="T14" fmla="+- 0 7723 7451"/>
                <a:gd name="T15" fmla="*/ 7723 h 272"/>
                <a:gd name="T16" fmla="+- 0 10772 9524"/>
                <a:gd name="T17" fmla="*/ T16 w 1247"/>
                <a:gd name="T18" fmla="+- 0 7451 7451"/>
                <a:gd name="T19" fmla="*/ 7451 h 272"/>
              </a:gdLst>
              <a:ahLst/>
              <a:cxnLst>
                <a:cxn ang="0">
                  <a:pos x="T1" y="T3"/>
                </a:cxn>
                <a:cxn ang="0">
                  <a:pos x="T5" y="T7"/>
                </a:cxn>
                <a:cxn ang="0">
                  <a:pos x="T9" y="T11"/>
                </a:cxn>
                <a:cxn ang="0">
                  <a:pos x="T13" y="T15"/>
                </a:cxn>
                <a:cxn ang="0">
                  <a:pos x="T17" y="T19"/>
                </a:cxn>
              </a:cxnLst>
              <a:rect l="0" t="0" r="r" b="b"/>
              <a:pathLst>
                <a:path w="1247" h="272">
                  <a:moveTo>
                    <a:pt x="1248" y="0"/>
                  </a:moveTo>
                  <a:lnTo>
                    <a:pt x="0" y="0"/>
                  </a:lnTo>
                  <a:lnTo>
                    <a:pt x="0" y="272"/>
                  </a:lnTo>
                  <a:lnTo>
                    <a:pt x="1248" y="272"/>
                  </a:lnTo>
                  <a:lnTo>
                    <a:pt x="1248"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clientData/>
  </xdr:twoCellAnchor>
  <xdr:twoCellAnchor>
    <xdr:from>
      <xdr:col>1</xdr:col>
      <xdr:colOff>106680</xdr:colOff>
      <xdr:row>692</xdr:row>
      <xdr:rowOff>0</xdr:rowOff>
    </xdr:from>
    <xdr:to>
      <xdr:col>11</xdr:col>
      <xdr:colOff>140335</xdr:colOff>
      <xdr:row>692</xdr:row>
      <xdr:rowOff>0</xdr:rowOff>
    </xdr:to>
    <xdr:grpSp>
      <xdr:nvGrpSpPr>
        <xdr:cNvPr id="20" name="Group 793">
          <a:extLst>
            <a:ext uri="{FF2B5EF4-FFF2-40B4-BE49-F238E27FC236}">
              <a16:creationId xmlns:a16="http://schemas.microsoft.com/office/drawing/2014/main" id="{00000000-0008-0000-0800-000014000000}"/>
            </a:ext>
          </a:extLst>
        </xdr:cNvPr>
        <xdr:cNvGrpSpPr>
          <a:grpSpLocks/>
        </xdr:cNvGrpSpPr>
      </xdr:nvGrpSpPr>
      <xdr:grpSpPr bwMode="auto">
        <a:xfrm>
          <a:off x="4477597" y="8942917"/>
          <a:ext cx="9283488" cy="0"/>
          <a:chOff x="1129" y="9616"/>
          <a:chExt cx="9653" cy="292"/>
        </a:xfrm>
      </xdr:grpSpPr>
      <xdr:grpSp>
        <xdr:nvGrpSpPr>
          <xdr:cNvPr id="21" name="Group 800">
            <a:extLst>
              <a:ext uri="{FF2B5EF4-FFF2-40B4-BE49-F238E27FC236}">
                <a16:creationId xmlns:a16="http://schemas.microsoft.com/office/drawing/2014/main" id="{00000000-0008-0000-0800-000015000000}"/>
              </a:ext>
            </a:extLst>
          </xdr:cNvPr>
          <xdr:cNvGrpSpPr>
            <a:grpSpLocks/>
          </xdr:cNvGrpSpPr>
        </xdr:nvGrpSpPr>
        <xdr:grpSpPr bwMode="auto">
          <a:xfrm>
            <a:off x="1139" y="9626"/>
            <a:ext cx="5891" cy="272"/>
            <a:chOff x="1139" y="9626"/>
            <a:chExt cx="5891" cy="272"/>
          </a:xfrm>
        </xdr:grpSpPr>
        <xdr:sp macro="" textlink="">
          <xdr:nvSpPr>
            <xdr:cNvPr id="28" name="Freeform 801">
              <a:extLst>
                <a:ext uri="{FF2B5EF4-FFF2-40B4-BE49-F238E27FC236}">
                  <a16:creationId xmlns:a16="http://schemas.microsoft.com/office/drawing/2014/main" id="{00000000-0008-0000-0800-00001C000000}"/>
                </a:ext>
              </a:extLst>
            </xdr:cNvPr>
            <xdr:cNvSpPr>
              <a:spLocks/>
            </xdr:cNvSpPr>
          </xdr:nvSpPr>
          <xdr:spPr bwMode="auto">
            <a:xfrm>
              <a:off x="1139" y="9626"/>
              <a:ext cx="5891" cy="272"/>
            </a:xfrm>
            <a:custGeom>
              <a:avLst/>
              <a:gdLst>
                <a:gd name="T0" fmla="+- 0 7030 1139"/>
                <a:gd name="T1" fmla="*/ T0 w 5891"/>
                <a:gd name="T2" fmla="+- 0 9626 9626"/>
                <a:gd name="T3" fmla="*/ 9626 h 272"/>
                <a:gd name="T4" fmla="+- 0 1139 1139"/>
                <a:gd name="T5" fmla="*/ T4 w 5891"/>
                <a:gd name="T6" fmla="+- 0 9626 9626"/>
                <a:gd name="T7" fmla="*/ 9626 h 272"/>
                <a:gd name="T8" fmla="+- 0 1139 1139"/>
                <a:gd name="T9" fmla="*/ T8 w 5891"/>
                <a:gd name="T10" fmla="+- 0 9898 9626"/>
                <a:gd name="T11" fmla="*/ 9898 h 272"/>
                <a:gd name="T12" fmla="+- 0 7030 1139"/>
                <a:gd name="T13" fmla="*/ T12 w 5891"/>
                <a:gd name="T14" fmla="+- 0 9898 9626"/>
                <a:gd name="T15" fmla="*/ 9898 h 272"/>
                <a:gd name="T16" fmla="+- 0 7030 1139"/>
                <a:gd name="T17" fmla="*/ T16 w 5891"/>
                <a:gd name="T18" fmla="+- 0 9626 9626"/>
                <a:gd name="T19" fmla="*/ 9626 h 272"/>
              </a:gdLst>
              <a:ahLst/>
              <a:cxnLst>
                <a:cxn ang="0">
                  <a:pos x="T1" y="T3"/>
                </a:cxn>
                <a:cxn ang="0">
                  <a:pos x="T5" y="T7"/>
                </a:cxn>
                <a:cxn ang="0">
                  <a:pos x="T9" y="T11"/>
                </a:cxn>
                <a:cxn ang="0">
                  <a:pos x="T13" y="T15"/>
                </a:cxn>
                <a:cxn ang="0">
                  <a:pos x="T17" y="T19"/>
                </a:cxn>
              </a:cxnLst>
              <a:rect l="0" t="0" r="r" b="b"/>
              <a:pathLst>
                <a:path w="5891" h="272">
                  <a:moveTo>
                    <a:pt x="5891" y="0"/>
                  </a:moveTo>
                  <a:lnTo>
                    <a:pt x="0" y="0"/>
                  </a:lnTo>
                  <a:lnTo>
                    <a:pt x="0" y="272"/>
                  </a:lnTo>
                  <a:lnTo>
                    <a:pt x="5891" y="272"/>
                  </a:lnTo>
                  <a:lnTo>
                    <a:pt x="5891"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nvGrpSpPr>
          <xdr:cNvPr id="22" name="Group 798">
            <a:extLst>
              <a:ext uri="{FF2B5EF4-FFF2-40B4-BE49-F238E27FC236}">
                <a16:creationId xmlns:a16="http://schemas.microsoft.com/office/drawing/2014/main" id="{00000000-0008-0000-0800-000016000000}"/>
              </a:ext>
            </a:extLst>
          </xdr:cNvPr>
          <xdr:cNvGrpSpPr>
            <a:grpSpLocks/>
          </xdr:cNvGrpSpPr>
        </xdr:nvGrpSpPr>
        <xdr:grpSpPr bwMode="auto">
          <a:xfrm>
            <a:off x="7030" y="9626"/>
            <a:ext cx="1247" cy="272"/>
            <a:chOff x="7030" y="9626"/>
            <a:chExt cx="1247" cy="272"/>
          </a:xfrm>
        </xdr:grpSpPr>
        <xdr:sp macro="" textlink="">
          <xdr:nvSpPr>
            <xdr:cNvPr id="27" name="Freeform 799">
              <a:extLst>
                <a:ext uri="{FF2B5EF4-FFF2-40B4-BE49-F238E27FC236}">
                  <a16:creationId xmlns:a16="http://schemas.microsoft.com/office/drawing/2014/main" id="{00000000-0008-0000-0800-00001B000000}"/>
                </a:ext>
              </a:extLst>
            </xdr:cNvPr>
            <xdr:cNvSpPr>
              <a:spLocks/>
            </xdr:cNvSpPr>
          </xdr:nvSpPr>
          <xdr:spPr bwMode="auto">
            <a:xfrm>
              <a:off x="7030" y="9626"/>
              <a:ext cx="1247" cy="272"/>
            </a:xfrm>
            <a:custGeom>
              <a:avLst/>
              <a:gdLst>
                <a:gd name="T0" fmla="+- 0 8277 7030"/>
                <a:gd name="T1" fmla="*/ T0 w 1247"/>
                <a:gd name="T2" fmla="+- 0 9626 9626"/>
                <a:gd name="T3" fmla="*/ 9626 h 272"/>
                <a:gd name="T4" fmla="+- 0 7030 7030"/>
                <a:gd name="T5" fmla="*/ T4 w 1247"/>
                <a:gd name="T6" fmla="+- 0 9626 9626"/>
                <a:gd name="T7" fmla="*/ 9626 h 272"/>
                <a:gd name="T8" fmla="+- 0 7030 7030"/>
                <a:gd name="T9" fmla="*/ T8 w 1247"/>
                <a:gd name="T10" fmla="+- 0 9898 9626"/>
                <a:gd name="T11" fmla="*/ 9898 h 272"/>
                <a:gd name="T12" fmla="+- 0 8277 7030"/>
                <a:gd name="T13" fmla="*/ T12 w 1247"/>
                <a:gd name="T14" fmla="+- 0 9898 9626"/>
                <a:gd name="T15" fmla="*/ 9898 h 272"/>
                <a:gd name="T16" fmla="+- 0 8277 7030"/>
                <a:gd name="T17" fmla="*/ T16 w 1247"/>
                <a:gd name="T18" fmla="+- 0 9626 9626"/>
                <a:gd name="T19" fmla="*/ 9626 h 272"/>
              </a:gdLst>
              <a:ahLst/>
              <a:cxnLst>
                <a:cxn ang="0">
                  <a:pos x="T1" y="T3"/>
                </a:cxn>
                <a:cxn ang="0">
                  <a:pos x="T5" y="T7"/>
                </a:cxn>
                <a:cxn ang="0">
                  <a:pos x="T9" y="T11"/>
                </a:cxn>
                <a:cxn ang="0">
                  <a:pos x="T13" y="T15"/>
                </a:cxn>
                <a:cxn ang="0">
                  <a:pos x="T17" y="T19"/>
                </a:cxn>
              </a:cxnLst>
              <a:rect l="0" t="0" r="r" b="b"/>
              <a:pathLst>
                <a:path w="1247" h="272">
                  <a:moveTo>
                    <a:pt x="1247" y="0"/>
                  </a:moveTo>
                  <a:lnTo>
                    <a:pt x="0" y="0"/>
                  </a:lnTo>
                  <a:lnTo>
                    <a:pt x="0" y="272"/>
                  </a:lnTo>
                  <a:lnTo>
                    <a:pt x="1247" y="272"/>
                  </a:lnTo>
                  <a:lnTo>
                    <a:pt x="1247"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nvGrpSpPr>
          <xdr:cNvPr id="23" name="Group 796">
            <a:extLst>
              <a:ext uri="{FF2B5EF4-FFF2-40B4-BE49-F238E27FC236}">
                <a16:creationId xmlns:a16="http://schemas.microsoft.com/office/drawing/2014/main" id="{00000000-0008-0000-0800-000017000000}"/>
              </a:ext>
            </a:extLst>
          </xdr:cNvPr>
          <xdr:cNvGrpSpPr>
            <a:grpSpLocks/>
          </xdr:cNvGrpSpPr>
        </xdr:nvGrpSpPr>
        <xdr:grpSpPr bwMode="auto">
          <a:xfrm>
            <a:off x="8277" y="9626"/>
            <a:ext cx="1247" cy="272"/>
            <a:chOff x="8277" y="9626"/>
            <a:chExt cx="1247" cy="272"/>
          </a:xfrm>
        </xdr:grpSpPr>
        <xdr:sp macro="" textlink="">
          <xdr:nvSpPr>
            <xdr:cNvPr id="26" name="Freeform 797">
              <a:extLst>
                <a:ext uri="{FF2B5EF4-FFF2-40B4-BE49-F238E27FC236}">
                  <a16:creationId xmlns:a16="http://schemas.microsoft.com/office/drawing/2014/main" id="{00000000-0008-0000-0800-00001A000000}"/>
                </a:ext>
              </a:extLst>
            </xdr:cNvPr>
            <xdr:cNvSpPr>
              <a:spLocks/>
            </xdr:cNvSpPr>
          </xdr:nvSpPr>
          <xdr:spPr bwMode="auto">
            <a:xfrm>
              <a:off x="8277" y="9626"/>
              <a:ext cx="1247" cy="272"/>
            </a:xfrm>
            <a:custGeom>
              <a:avLst/>
              <a:gdLst>
                <a:gd name="T0" fmla="+- 0 9524 8277"/>
                <a:gd name="T1" fmla="*/ T0 w 1247"/>
                <a:gd name="T2" fmla="+- 0 9626 9626"/>
                <a:gd name="T3" fmla="*/ 9626 h 272"/>
                <a:gd name="T4" fmla="+- 0 8277 8277"/>
                <a:gd name="T5" fmla="*/ T4 w 1247"/>
                <a:gd name="T6" fmla="+- 0 9626 9626"/>
                <a:gd name="T7" fmla="*/ 9626 h 272"/>
                <a:gd name="T8" fmla="+- 0 8277 8277"/>
                <a:gd name="T9" fmla="*/ T8 w 1247"/>
                <a:gd name="T10" fmla="+- 0 9898 9626"/>
                <a:gd name="T11" fmla="*/ 9898 h 272"/>
                <a:gd name="T12" fmla="+- 0 9524 8277"/>
                <a:gd name="T13" fmla="*/ T12 w 1247"/>
                <a:gd name="T14" fmla="+- 0 9898 9626"/>
                <a:gd name="T15" fmla="*/ 9898 h 272"/>
                <a:gd name="T16" fmla="+- 0 9524 8277"/>
                <a:gd name="T17" fmla="*/ T16 w 1247"/>
                <a:gd name="T18" fmla="+- 0 9626 9626"/>
                <a:gd name="T19" fmla="*/ 9626 h 272"/>
              </a:gdLst>
              <a:ahLst/>
              <a:cxnLst>
                <a:cxn ang="0">
                  <a:pos x="T1" y="T3"/>
                </a:cxn>
                <a:cxn ang="0">
                  <a:pos x="T5" y="T7"/>
                </a:cxn>
                <a:cxn ang="0">
                  <a:pos x="T9" y="T11"/>
                </a:cxn>
                <a:cxn ang="0">
                  <a:pos x="T13" y="T15"/>
                </a:cxn>
                <a:cxn ang="0">
                  <a:pos x="T17" y="T19"/>
                </a:cxn>
              </a:cxnLst>
              <a:rect l="0" t="0" r="r" b="b"/>
              <a:pathLst>
                <a:path w="1247" h="272">
                  <a:moveTo>
                    <a:pt x="1247" y="0"/>
                  </a:moveTo>
                  <a:lnTo>
                    <a:pt x="0" y="0"/>
                  </a:lnTo>
                  <a:lnTo>
                    <a:pt x="0" y="272"/>
                  </a:lnTo>
                  <a:lnTo>
                    <a:pt x="1247" y="272"/>
                  </a:lnTo>
                  <a:lnTo>
                    <a:pt x="1247"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nvGrpSpPr>
          <xdr:cNvPr id="24" name="Group 794">
            <a:extLst>
              <a:ext uri="{FF2B5EF4-FFF2-40B4-BE49-F238E27FC236}">
                <a16:creationId xmlns:a16="http://schemas.microsoft.com/office/drawing/2014/main" id="{00000000-0008-0000-0800-000018000000}"/>
              </a:ext>
            </a:extLst>
          </xdr:cNvPr>
          <xdr:cNvGrpSpPr>
            <a:grpSpLocks/>
          </xdr:cNvGrpSpPr>
        </xdr:nvGrpSpPr>
        <xdr:grpSpPr bwMode="auto">
          <a:xfrm>
            <a:off x="9524" y="9626"/>
            <a:ext cx="1247" cy="272"/>
            <a:chOff x="9524" y="9626"/>
            <a:chExt cx="1247" cy="272"/>
          </a:xfrm>
        </xdr:grpSpPr>
        <xdr:sp macro="" textlink="">
          <xdr:nvSpPr>
            <xdr:cNvPr id="25" name="Freeform 795">
              <a:extLst>
                <a:ext uri="{FF2B5EF4-FFF2-40B4-BE49-F238E27FC236}">
                  <a16:creationId xmlns:a16="http://schemas.microsoft.com/office/drawing/2014/main" id="{00000000-0008-0000-0800-000019000000}"/>
                </a:ext>
              </a:extLst>
            </xdr:cNvPr>
            <xdr:cNvSpPr>
              <a:spLocks/>
            </xdr:cNvSpPr>
          </xdr:nvSpPr>
          <xdr:spPr bwMode="auto">
            <a:xfrm>
              <a:off x="9524" y="9626"/>
              <a:ext cx="1247" cy="272"/>
            </a:xfrm>
            <a:custGeom>
              <a:avLst/>
              <a:gdLst>
                <a:gd name="T0" fmla="+- 0 10772 9524"/>
                <a:gd name="T1" fmla="*/ T0 w 1247"/>
                <a:gd name="T2" fmla="+- 0 9626 9626"/>
                <a:gd name="T3" fmla="*/ 9626 h 272"/>
                <a:gd name="T4" fmla="+- 0 9524 9524"/>
                <a:gd name="T5" fmla="*/ T4 w 1247"/>
                <a:gd name="T6" fmla="+- 0 9626 9626"/>
                <a:gd name="T7" fmla="*/ 9626 h 272"/>
                <a:gd name="T8" fmla="+- 0 9524 9524"/>
                <a:gd name="T9" fmla="*/ T8 w 1247"/>
                <a:gd name="T10" fmla="+- 0 9898 9626"/>
                <a:gd name="T11" fmla="*/ 9898 h 272"/>
                <a:gd name="T12" fmla="+- 0 10772 9524"/>
                <a:gd name="T13" fmla="*/ T12 w 1247"/>
                <a:gd name="T14" fmla="+- 0 9898 9626"/>
                <a:gd name="T15" fmla="*/ 9898 h 272"/>
                <a:gd name="T16" fmla="+- 0 10772 9524"/>
                <a:gd name="T17" fmla="*/ T16 w 1247"/>
                <a:gd name="T18" fmla="+- 0 9626 9626"/>
                <a:gd name="T19" fmla="*/ 9626 h 272"/>
              </a:gdLst>
              <a:ahLst/>
              <a:cxnLst>
                <a:cxn ang="0">
                  <a:pos x="T1" y="T3"/>
                </a:cxn>
                <a:cxn ang="0">
                  <a:pos x="T5" y="T7"/>
                </a:cxn>
                <a:cxn ang="0">
                  <a:pos x="T9" y="T11"/>
                </a:cxn>
                <a:cxn ang="0">
                  <a:pos x="T13" y="T15"/>
                </a:cxn>
                <a:cxn ang="0">
                  <a:pos x="T17" y="T19"/>
                </a:cxn>
              </a:cxnLst>
              <a:rect l="0" t="0" r="r" b="b"/>
              <a:pathLst>
                <a:path w="1247" h="272">
                  <a:moveTo>
                    <a:pt x="1248" y="0"/>
                  </a:moveTo>
                  <a:lnTo>
                    <a:pt x="0" y="0"/>
                  </a:lnTo>
                  <a:lnTo>
                    <a:pt x="0" y="272"/>
                  </a:lnTo>
                  <a:lnTo>
                    <a:pt x="1248" y="272"/>
                  </a:lnTo>
                  <a:lnTo>
                    <a:pt x="1248" y="0"/>
                  </a:lnTo>
                  <a:close/>
                </a:path>
              </a:pathLst>
            </a:custGeom>
            <a:solidFill>
              <a:srgbClr val="EFF2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grpSp>
    <xdr:clientData/>
  </xdr:twoCellAnchor>
  <xdr:twoCellAnchor>
    <xdr:from>
      <xdr:col>0</xdr:col>
      <xdr:colOff>38100</xdr:colOff>
      <xdr:row>0</xdr:row>
      <xdr:rowOff>114300</xdr:rowOff>
    </xdr:from>
    <xdr:to>
      <xdr:col>0</xdr:col>
      <xdr:colOff>987778</xdr:colOff>
      <xdr:row>2</xdr:row>
      <xdr:rowOff>63500</xdr:rowOff>
    </xdr:to>
    <xdr:pic>
      <xdr:nvPicPr>
        <xdr:cNvPr id="30" name="Imagem 5">
          <a:extLst>
            <a:ext uri="{FF2B5EF4-FFF2-40B4-BE49-F238E27FC236}">
              <a16:creationId xmlns:a16="http://schemas.microsoft.com/office/drawing/2014/main" id="{00000000-0008-0000-0800-00001E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31" name="Retângulo de cantos arredondados 30">
          <a:hlinkClick xmlns:r="http://schemas.openxmlformats.org/officeDocument/2006/relationships" r:id="rId2"/>
          <a:extLst>
            <a:ext uri="{FF2B5EF4-FFF2-40B4-BE49-F238E27FC236}">
              <a16:creationId xmlns:a16="http://schemas.microsoft.com/office/drawing/2014/main" id="{00000000-0008-0000-0800-00001F000000}"/>
            </a:ext>
          </a:extLst>
        </xdr:cNvPr>
        <xdr:cNvSpPr/>
      </xdr:nvSpPr>
      <xdr:spPr>
        <a:xfrm>
          <a:off x="1519061" y="1968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0</xdr:col>
      <xdr:colOff>987778</xdr:colOff>
      <xdr:row>2</xdr:row>
      <xdr:rowOff>63500</xdr:rowOff>
    </xdr:to>
    <xdr:pic>
      <xdr:nvPicPr>
        <xdr:cNvPr id="3" name="Imagem 5">
          <a:extLst>
            <a:ext uri="{FF2B5EF4-FFF2-40B4-BE49-F238E27FC236}">
              <a16:creationId xmlns:a16="http://schemas.microsoft.com/office/drawing/2014/main" id="{00000000-0008-0000-0900-000003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4" name="Retângulo de cantos arredondados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519061" y="1968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259080</xdr:colOff>
      <xdr:row>35</xdr:row>
      <xdr:rowOff>0</xdr:rowOff>
    </xdr:from>
    <xdr:to>
      <xdr:col>3</xdr:col>
      <xdr:colOff>260350</xdr:colOff>
      <xdr:row>72</xdr:row>
      <xdr:rowOff>0</xdr:rowOff>
    </xdr:to>
    <xdr:grpSp>
      <xdr:nvGrpSpPr>
        <xdr:cNvPr id="2" name="Group 2182">
          <a:extLst>
            <a:ext uri="{FF2B5EF4-FFF2-40B4-BE49-F238E27FC236}">
              <a16:creationId xmlns:a16="http://schemas.microsoft.com/office/drawing/2014/main" id="{00000000-0008-0000-0A00-000002000000}"/>
            </a:ext>
          </a:extLst>
        </xdr:cNvPr>
        <xdr:cNvGrpSpPr>
          <a:grpSpLocks/>
        </xdr:cNvGrpSpPr>
      </xdr:nvGrpSpPr>
      <xdr:grpSpPr bwMode="auto">
        <a:xfrm>
          <a:off x="6958330" y="3175000"/>
          <a:ext cx="1270" cy="190500"/>
          <a:chOff x="3293" y="339"/>
          <a:chExt cx="2" cy="261"/>
        </a:xfrm>
      </xdr:grpSpPr>
      <xdr:sp macro="" textlink="">
        <xdr:nvSpPr>
          <xdr:cNvPr id="3" name="Freeform 2183">
            <a:extLst>
              <a:ext uri="{FF2B5EF4-FFF2-40B4-BE49-F238E27FC236}">
                <a16:creationId xmlns:a16="http://schemas.microsoft.com/office/drawing/2014/main" id="{00000000-0008-0000-0A00-000003000000}"/>
              </a:ext>
            </a:extLst>
          </xdr:cNvPr>
          <xdr:cNvSpPr>
            <a:spLocks/>
          </xdr:cNvSpPr>
        </xdr:nvSpPr>
        <xdr:spPr bwMode="auto">
          <a:xfrm>
            <a:off x="3293" y="339"/>
            <a:ext cx="2" cy="261"/>
          </a:xfrm>
          <a:custGeom>
            <a:avLst/>
            <a:gdLst>
              <a:gd name="T0" fmla="+- 0 339 339"/>
              <a:gd name="T1" fmla="*/ 339 h 261"/>
              <a:gd name="T2" fmla="+- 0 600 339"/>
              <a:gd name="T3" fmla="*/ 600 h 261"/>
              <a:gd name="T4" fmla="+- 0 339 339"/>
              <a:gd name="T5" fmla="*/ 339 h 261"/>
            </a:gdLst>
            <a:ahLst/>
            <a:cxnLst>
              <a:cxn ang="0">
                <a:pos x="0" y="T1"/>
              </a:cxn>
              <a:cxn ang="0">
                <a:pos x="0" y="T3"/>
              </a:cxn>
              <a:cxn ang="0">
                <a:pos x="0" y="T5"/>
              </a:cxn>
            </a:cxnLst>
            <a:rect l="0" t="0" r="r" b="b"/>
            <a:pathLst>
              <a:path h="261">
                <a:moveTo>
                  <a:pt x="0" y="0"/>
                </a:moveTo>
                <a:lnTo>
                  <a:pt x="0" y="261"/>
                </a:lnTo>
                <a:lnTo>
                  <a:pt x="0" y="0"/>
                </a:lnTo>
                <a:close/>
              </a:path>
            </a:pathLst>
          </a:custGeom>
          <a:solidFill>
            <a:srgbClr val="5BC4B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pt-BR"/>
          </a:p>
        </xdr:txBody>
      </xdr:sp>
    </xdr:grpSp>
    <xdr:clientData/>
  </xdr:twoCellAnchor>
  <xdr:twoCellAnchor>
    <xdr:from>
      <xdr:col>0</xdr:col>
      <xdr:colOff>38100</xdr:colOff>
      <xdr:row>0</xdr:row>
      <xdr:rowOff>114300</xdr:rowOff>
    </xdr:from>
    <xdr:to>
      <xdr:col>0</xdr:col>
      <xdr:colOff>987778</xdr:colOff>
      <xdr:row>2</xdr:row>
      <xdr:rowOff>63500</xdr:rowOff>
    </xdr:to>
    <xdr:pic>
      <xdr:nvPicPr>
        <xdr:cNvPr id="5" name="Imagem 5">
          <a:extLst>
            <a:ext uri="{FF2B5EF4-FFF2-40B4-BE49-F238E27FC236}">
              <a16:creationId xmlns:a16="http://schemas.microsoft.com/office/drawing/2014/main" id="{00000000-0008-0000-0A00-000005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6" name="Retângulo de cantos arredondados 5">
          <a:hlinkClick xmlns:r="http://schemas.openxmlformats.org/officeDocument/2006/relationships" r:id="rId2"/>
          <a:extLst>
            <a:ext uri="{FF2B5EF4-FFF2-40B4-BE49-F238E27FC236}">
              <a16:creationId xmlns:a16="http://schemas.microsoft.com/office/drawing/2014/main" id="{00000000-0008-0000-0A00-000006000000}"/>
            </a:ext>
          </a:extLst>
        </xdr:cNvPr>
        <xdr:cNvSpPr/>
      </xdr:nvSpPr>
      <xdr:spPr>
        <a:xfrm>
          <a:off x="1519061" y="1968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0</xdr:col>
      <xdr:colOff>987778</xdr:colOff>
      <xdr:row>2</xdr:row>
      <xdr:rowOff>63500</xdr:rowOff>
    </xdr:to>
    <xdr:pic>
      <xdr:nvPicPr>
        <xdr:cNvPr id="3" name="Imagem 5">
          <a:extLst>
            <a:ext uri="{FF2B5EF4-FFF2-40B4-BE49-F238E27FC236}">
              <a16:creationId xmlns:a16="http://schemas.microsoft.com/office/drawing/2014/main" id="{00000000-0008-0000-0B00-000003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4" name="Retângulo de cantos arredondados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1519061" y="1968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0</xdr:col>
      <xdr:colOff>987778</xdr:colOff>
      <xdr:row>2</xdr:row>
      <xdr:rowOff>63500</xdr:rowOff>
    </xdr:to>
    <xdr:pic>
      <xdr:nvPicPr>
        <xdr:cNvPr id="3" name="Imagem 5">
          <a:extLst>
            <a:ext uri="{FF2B5EF4-FFF2-40B4-BE49-F238E27FC236}">
              <a16:creationId xmlns:a16="http://schemas.microsoft.com/office/drawing/2014/main" id="{00000000-0008-0000-0C00-000003000000}"/>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4" name="Retângulo de cantos arredondados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1519061" y="19685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0</xdr:col>
      <xdr:colOff>987778</xdr:colOff>
      <xdr:row>2</xdr:row>
      <xdr:rowOff>63500</xdr:rowOff>
    </xdr:to>
    <xdr:pic>
      <xdr:nvPicPr>
        <xdr:cNvPr id="2" name="Imagem 5">
          <a:extLst>
            <a:ext uri="{FF2B5EF4-FFF2-40B4-BE49-F238E27FC236}">
              <a16:creationId xmlns:a16="http://schemas.microsoft.com/office/drawing/2014/main" id="{B827124F-1EC7-43B0-9CC8-36C5F8C185DA}"/>
            </a:ext>
          </a:extLst>
        </xdr:cNvPr>
        <xdr:cNvPicPr>
          <a:picLocks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969" t="15307" b="23470"/>
        <a:stretch/>
      </xdr:blipFill>
      <xdr:spPr bwMode="auto">
        <a:xfrm>
          <a:off x="38100" y="114300"/>
          <a:ext cx="949678"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1519061</xdr:colOff>
      <xdr:row>1</xdr:row>
      <xdr:rowOff>12701</xdr:rowOff>
    </xdr:from>
    <xdr:to>
      <xdr:col>0</xdr:col>
      <xdr:colOff>2156883</xdr:colOff>
      <xdr:row>2</xdr:row>
      <xdr:rowOff>33867</xdr:rowOff>
    </xdr:to>
    <xdr:sp macro="" textlink="">
      <xdr:nvSpPr>
        <xdr:cNvPr id="3" name="Retângulo de cantos arredondados 3">
          <a:hlinkClick xmlns:r="http://schemas.openxmlformats.org/officeDocument/2006/relationships" r:id="rId2"/>
          <a:extLst>
            <a:ext uri="{FF2B5EF4-FFF2-40B4-BE49-F238E27FC236}">
              <a16:creationId xmlns:a16="http://schemas.microsoft.com/office/drawing/2014/main" id="{B33020F5-0D18-492C-B120-D43095B1AF96}"/>
            </a:ext>
          </a:extLst>
        </xdr:cNvPr>
        <xdr:cNvSpPr/>
      </xdr:nvSpPr>
      <xdr:spPr>
        <a:xfrm>
          <a:off x="1519061" y="203201"/>
          <a:ext cx="637822"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twoCellAnchor>
    <xdr:from>
      <xdr:col>0</xdr:col>
      <xdr:colOff>98777</xdr:colOff>
      <xdr:row>28</xdr:row>
      <xdr:rowOff>124176</xdr:rowOff>
    </xdr:from>
    <xdr:to>
      <xdr:col>2</xdr:col>
      <xdr:colOff>42333</xdr:colOff>
      <xdr:row>39</xdr:row>
      <xdr:rowOff>134054</xdr:rowOff>
    </xdr:to>
    <xdr:graphicFrame macro="">
      <xdr:nvGraphicFramePr>
        <xdr:cNvPr id="4" name="Gráfico 3">
          <a:extLst>
            <a:ext uri="{FF2B5EF4-FFF2-40B4-BE49-F238E27FC236}">
              <a16:creationId xmlns:a16="http://schemas.microsoft.com/office/drawing/2014/main" id="{F0FFADBC-61D0-4421-ABB4-5955A42C1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289284</xdr:colOff>
      <xdr:row>28</xdr:row>
      <xdr:rowOff>110066</xdr:rowOff>
    </xdr:from>
    <xdr:to>
      <xdr:col>6</xdr:col>
      <xdr:colOff>740833</xdr:colOff>
      <xdr:row>39</xdr:row>
      <xdr:rowOff>134054</xdr:rowOff>
    </xdr:to>
    <xdr:graphicFrame macro="">
      <xdr:nvGraphicFramePr>
        <xdr:cNvPr id="5" name="Gráfico 4">
          <a:extLst>
            <a:ext uri="{FF2B5EF4-FFF2-40B4-BE49-F238E27FC236}">
              <a16:creationId xmlns:a16="http://schemas.microsoft.com/office/drawing/2014/main" id="{E5048B98-85D9-4FF8-90EE-2C45304D2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158749</xdr:colOff>
      <xdr:row>28</xdr:row>
      <xdr:rowOff>123471</xdr:rowOff>
    </xdr:from>
    <xdr:to>
      <xdr:col>12</xdr:col>
      <xdr:colOff>137583</xdr:colOff>
      <xdr:row>39</xdr:row>
      <xdr:rowOff>130527</xdr:rowOff>
    </xdr:to>
    <xdr:graphicFrame macro="">
      <xdr:nvGraphicFramePr>
        <xdr:cNvPr id="6" name="Gráfico 5">
          <a:extLst>
            <a:ext uri="{FF2B5EF4-FFF2-40B4-BE49-F238E27FC236}">
              <a16:creationId xmlns:a16="http://schemas.microsoft.com/office/drawing/2014/main" id="{AAB6093F-CACF-4082-A5EA-5F131B2C7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105840</xdr:colOff>
      <xdr:row>40</xdr:row>
      <xdr:rowOff>67734</xdr:rowOff>
    </xdr:from>
    <xdr:to>
      <xdr:col>2</xdr:col>
      <xdr:colOff>63500</xdr:colOff>
      <xdr:row>51</xdr:row>
      <xdr:rowOff>98778</xdr:rowOff>
    </xdr:to>
    <xdr:graphicFrame macro="">
      <xdr:nvGraphicFramePr>
        <xdr:cNvPr id="7" name="Gráfico 6">
          <a:extLst>
            <a:ext uri="{FF2B5EF4-FFF2-40B4-BE49-F238E27FC236}">
              <a16:creationId xmlns:a16="http://schemas.microsoft.com/office/drawing/2014/main" id="{2AB745D2-CA94-4B66-AF3F-F5A27D526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58208</xdr:colOff>
      <xdr:row>53</xdr:row>
      <xdr:rowOff>88900</xdr:rowOff>
    </xdr:from>
    <xdr:to>
      <xdr:col>2</xdr:col>
      <xdr:colOff>52917</xdr:colOff>
      <xdr:row>64</xdr:row>
      <xdr:rowOff>74083</xdr:rowOff>
    </xdr:to>
    <xdr:graphicFrame macro="">
      <xdr:nvGraphicFramePr>
        <xdr:cNvPr id="8" name="Gráfico 7">
          <a:extLst>
            <a:ext uri="{FF2B5EF4-FFF2-40B4-BE49-F238E27FC236}">
              <a16:creationId xmlns:a16="http://schemas.microsoft.com/office/drawing/2014/main" id="{0F6C0907-1653-429E-874E-AC1D246BB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365124</xdr:colOff>
      <xdr:row>53</xdr:row>
      <xdr:rowOff>88900</xdr:rowOff>
    </xdr:from>
    <xdr:to>
      <xdr:col>6</xdr:col>
      <xdr:colOff>740835</xdr:colOff>
      <xdr:row>64</xdr:row>
      <xdr:rowOff>105833</xdr:rowOff>
    </xdr:to>
    <xdr:graphicFrame macro="">
      <xdr:nvGraphicFramePr>
        <xdr:cNvPr id="9" name="Gráfico 8">
          <a:extLst>
            <a:ext uri="{FF2B5EF4-FFF2-40B4-BE49-F238E27FC236}">
              <a16:creationId xmlns:a16="http://schemas.microsoft.com/office/drawing/2014/main" id="{9493759D-9134-44F0-BBBB-1891DBC40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89958</xdr:colOff>
      <xdr:row>53</xdr:row>
      <xdr:rowOff>110068</xdr:rowOff>
    </xdr:from>
    <xdr:to>
      <xdr:col>12</xdr:col>
      <xdr:colOff>571500</xdr:colOff>
      <xdr:row>64</xdr:row>
      <xdr:rowOff>148167</xdr:rowOff>
    </xdr:to>
    <xdr:graphicFrame macro="">
      <xdr:nvGraphicFramePr>
        <xdr:cNvPr id="10" name="Gráfico 9">
          <a:extLst>
            <a:ext uri="{FF2B5EF4-FFF2-40B4-BE49-F238E27FC236}">
              <a16:creationId xmlns:a16="http://schemas.microsoft.com/office/drawing/2014/main" id="{2F1A8CE9-B4BA-4A99-9323-0F0E79147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37041</xdr:colOff>
      <xdr:row>65</xdr:row>
      <xdr:rowOff>88900</xdr:rowOff>
    </xdr:from>
    <xdr:to>
      <xdr:col>2</xdr:col>
      <xdr:colOff>31749</xdr:colOff>
      <xdr:row>76</xdr:row>
      <xdr:rowOff>116417</xdr:rowOff>
    </xdr:to>
    <xdr:graphicFrame macro="">
      <xdr:nvGraphicFramePr>
        <xdr:cNvPr id="11" name="Gráfico 10">
          <a:extLst>
            <a:ext uri="{FF2B5EF4-FFF2-40B4-BE49-F238E27FC236}">
              <a16:creationId xmlns:a16="http://schemas.microsoft.com/office/drawing/2014/main" id="{E577F956-7C5B-431F-85B8-031B2CBC1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296335</xdr:colOff>
      <xdr:row>40</xdr:row>
      <xdr:rowOff>84666</xdr:rowOff>
    </xdr:from>
    <xdr:to>
      <xdr:col>6</xdr:col>
      <xdr:colOff>730251</xdr:colOff>
      <xdr:row>51</xdr:row>
      <xdr:rowOff>115710</xdr:rowOff>
    </xdr:to>
    <xdr:graphicFrame macro="">
      <xdr:nvGraphicFramePr>
        <xdr:cNvPr id="12" name="Gráfico 11">
          <a:extLst>
            <a:ext uri="{FF2B5EF4-FFF2-40B4-BE49-F238E27FC236}">
              <a16:creationId xmlns:a16="http://schemas.microsoft.com/office/drawing/2014/main" id="{D3F4B47C-FE81-4C2D-B242-CFAB1A96B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148167</xdr:colOff>
      <xdr:row>40</xdr:row>
      <xdr:rowOff>84667</xdr:rowOff>
    </xdr:from>
    <xdr:to>
      <xdr:col>12</xdr:col>
      <xdr:colOff>158750</xdr:colOff>
      <xdr:row>51</xdr:row>
      <xdr:rowOff>42334</xdr:rowOff>
    </xdr:to>
    <xdr:graphicFrame macro="">
      <xdr:nvGraphicFramePr>
        <xdr:cNvPr id="13" name="Gráfico 12">
          <a:extLst>
            <a:ext uri="{FF2B5EF4-FFF2-40B4-BE49-F238E27FC236}">
              <a16:creationId xmlns:a16="http://schemas.microsoft.com/office/drawing/2014/main" id="{6139D6AF-A447-48A1-8651-9D0B7C906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381000</xdr:colOff>
      <xdr:row>65</xdr:row>
      <xdr:rowOff>116416</xdr:rowOff>
    </xdr:from>
    <xdr:to>
      <xdr:col>7</xdr:col>
      <xdr:colOff>127000</xdr:colOff>
      <xdr:row>76</xdr:row>
      <xdr:rowOff>143933</xdr:rowOff>
    </xdr:to>
    <xdr:graphicFrame macro="">
      <xdr:nvGraphicFramePr>
        <xdr:cNvPr id="14" name="Gráfico 13">
          <a:extLst>
            <a:ext uri="{FF2B5EF4-FFF2-40B4-BE49-F238E27FC236}">
              <a16:creationId xmlns:a16="http://schemas.microsoft.com/office/drawing/2014/main" id="{1ADBF665-C03E-4B1D-BB16-EBA79AC0C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1112660</xdr:colOff>
      <xdr:row>0</xdr:row>
      <xdr:rowOff>158751</xdr:rowOff>
    </xdr:from>
    <xdr:to>
      <xdr:col>1</xdr:col>
      <xdr:colOff>1708149</xdr:colOff>
      <xdr:row>1</xdr:row>
      <xdr:rowOff>262467</xdr:rowOff>
    </xdr:to>
    <xdr:sp macro="" textlink="">
      <xdr:nvSpPr>
        <xdr:cNvPr id="2" name="Retângulo de cantos arredondados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1328560" y="158751"/>
          <a:ext cx="595489" cy="287866"/>
        </a:xfrm>
        <a:prstGeom prst="roundRect">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Menu</a:t>
          </a:r>
        </a:p>
      </xdr:txBody>
    </xdr:sp>
    <xdr:clientData/>
  </xdr:twoCellAnchor>
  <xdr:twoCellAnchor>
    <xdr:from>
      <xdr:col>0</xdr:col>
      <xdr:colOff>184150</xdr:colOff>
      <xdr:row>0</xdr:row>
      <xdr:rowOff>88900</xdr:rowOff>
    </xdr:from>
    <xdr:to>
      <xdr:col>1</xdr:col>
      <xdr:colOff>917928</xdr:colOff>
      <xdr:row>2</xdr:row>
      <xdr:rowOff>38806</xdr:rowOff>
    </xdr:to>
    <xdr:pic>
      <xdr:nvPicPr>
        <xdr:cNvPr id="3" name="Imagem 5">
          <a:extLst>
            <a:ext uri="{FF2B5EF4-FFF2-40B4-BE49-F238E27FC236}">
              <a16:creationId xmlns:a16="http://schemas.microsoft.com/office/drawing/2014/main" id="{00000000-0008-0000-0E00-000003000000}"/>
            </a:ext>
          </a:extLst>
        </xdr:cNvPr>
        <xdr:cNvPicPr>
          <a:picLocks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969" t="15307" b="23470"/>
        <a:stretch/>
      </xdr:blipFill>
      <xdr:spPr bwMode="auto">
        <a:xfrm>
          <a:off x="184150" y="88900"/>
          <a:ext cx="949678" cy="400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ri.light.com.br/en/sustainability/repor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ri.light.com.br/en/sustainability/commitment-to-sustainable-development/" TargetMode="External"/><Relationship Id="rId2" Type="http://schemas.openxmlformats.org/officeDocument/2006/relationships/hyperlink" Target="http://ri.light.com.br/en/governance/agreements-regiments-and-policies/" TargetMode="External"/><Relationship Id="rId1" Type="http://schemas.openxmlformats.org/officeDocument/2006/relationships/hyperlink" Target="http://ri.light.com.br/en/sustainability/report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zoomScale="110" zoomScaleNormal="110" workbookViewId="0">
      <selection activeCell="P13" sqref="P13"/>
    </sheetView>
  </sheetViews>
  <sheetFormatPr defaultRowHeight="15" x14ac:dyDescent="0.25"/>
  <sheetData/>
  <pageMargins left="0.511811024" right="0.511811024" top="0.78740157499999996" bottom="0.78740157499999996" header="0.31496062000000002" footer="0.31496062000000002"/>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I21"/>
  <sheetViews>
    <sheetView showGridLines="0" zoomScaleNormal="100" workbookViewId="0">
      <selection activeCell="E10" sqref="E10"/>
    </sheetView>
  </sheetViews>
  <sheetFormatPr defaultRowHeight="15" x14ac:dyDescent="0.25"/>
  <cols>
    <col min="1" max="1" width="28.42578125" customWidth="1"/>
    <col min="2" max="2" width="4.85546875" style="207" customWidth="1"/>
    <col min="3" max="3" width="30.5703125" style="204" customWidth="1"/>
    <col min="4" max="8" width="21.85546875" customWidth="1"/>
  </cols>
  <sheetData>
    <row r="1" spans="1:9" ht="6.6" customHeight="1" x14ac:dyDescent="0.25"/>
    <row r="2" spans="1:9" ht="21" x14ac:dyDescent="0.35">
      <c r="I2" s="157" t="s">
        <v>73</v>
      </c>
    </row>
    <row r="3" spans="1:9" x14ac:dyDescent="0.25">
      <c r="I3" s="159" t="s">
        <v>96</v>
      </c>
    </row>
    <row r="4" spans="1:9" ht="3.6" customHeight="1" x14ac:dyDescent="0.25">
      <c r="A4" s="154"/>
      <c r="B4" s="208"/>
      <c r="C4" s="206"/>
      <c r="D4" s="154"/>
      <c r="E4" s="154"/>
      <c r="F4" s="154"/>
      <c r="G4" s="154"/>
      <c r="H4" s="154"/>
      <c r="I4" s="154"/>
    </row>
    <row r="5" spans="1:9" ht="7.5" customHeight="1" x14ac:dyDescent="0.25"/>
    <row r="6" spans="1:9" ht="18.75" x14ac:dyDescent="0.25">
      <c r="A6" s="166"/>
      <c r="C6" s="15" t="s">
        <v>97</v>
      </c>
    </row>
    <row r="7" spans="1:9" x14ac:dyDescent="0.25">
      <c r="A7" s="166"/>
      <c r="C7" s="165" t="s">
        <v>95</v>
      </c>
    </row>
    <row r="8" spans="1:9" x14ac:dyDescent="0.25">
      <c r="A8" s="166"/>
    </row>
    <row r="9" spans="1:9" ht="21" customHeight="1" x14ac:dyDescent="0.25">
      <c r="A9" s="166"/>
      <c r="B9" s="209" t="s">
        <v>57</v>
      </c>
      <c r="C9" s="322" t="s">
        <v>737</v>
      </c>
    </row>
    <row r="10" spans="1:9" ht="21" customHeight="1" x14ac:dyDescent="0.25">
      <c r="A10" s="166"/>
      <c r="B10" s="209" t="s">
        <v>58</v>
      </c>
      <c r="C10" s="322" t="s">
        <v>98</v>
      </c>
    </row>
    <row r="11" spans="1:9" ht="21" customHeight="1" x14ac:dyDescent="0.25">
      <c r="A11" s="166"/>
      <c r="B11" s="209" t="s">
        <v>59</v>
      </c>
      <c r="C11" s="322" t="s">
        <v>99</v>
      </c>
    </row>
    <row r="12" spans="1:9" ht="21" customHeight="1" x14ac:dyDescent="0.25">
      <c r="A12" s="166"/>
      <c r="B12" s="209" t="s">
        <v>60</v>
      </c>
      <c r="C12" s="322" t="s">
        <v>100</v>
      </c>
    </row>
    <row r="13" spans="1:9" ht="21" customHeight="1" x14ac:dyDescent="0.25">
      <c r="A13" s="166"/>
      <c r="B13" s="209" t="s">
        <v>61</v>
      </c>
      <c r="C13" s="322" t="s">
        <v>101</v>
      </c>
    </row>
    <row r="14" spans="1:9" ht="21" customHeight="1" x14ac:dyDescent="0.25">
      <c r="A14" s="166"/>
      <c r="B14" s="209" t="s">
        <v>62</v>
      </c>
      <c r="C14" s="322" t="s">
        <v>102</v>
      </c>
    </row>
    <row r="15" spans="1:9" ht="21" customHeight="1" x14ac:dyDescent="0.25">
      <c r="A15" s="166"/>
      <c r="B15" s="209" t="s">
        <v>63</v>
      </c>
      <c r="C15" s="322" t="s">
        <v>103</v>
      </c>
    </row>
    <row r="16" spans="1:9" ht="21" customHeight="1" x14ac:dyDescent="0.25">
      <c r="A16" s="166"/>
      <c r="B16" s="209" t="s">
        <v>64</v>
      </c>
      <c r="C16" s="322" t="s">
        <v>104</v>
      </c>
    </row>
    <row r="17" spans="1:3" ht="21" customHeight="1" x14ac:dyDescent="0.25">
      <c r="A17" s="166"/>
      <c r="B17" s="209" t="s">
        <v>65</v>
      </c>
      <c r="C17" s="322" t="s">
        <v>105</v>
      </c>
    </row>
    <row r="18" spans="1:3" ht="21" customHeight="1" x14ac:dyDescent="0.25">
      <c r="A18" s="166"/>
      <c r="B18" s="209" t="s">
        <v>66</v>
      </c>
      <c r="C18" s="322" t="s">
        <v>106</v>
      </c>
    </row>
    <row r="19" spans="1:3" ht="21" customHeight="1" x14ac:dyDescent="0.25">
      <c r="A19" s="166"/>
      <c r="B19" s="209" t="s">
        <v>71</v>
      </c>
      <c r="C19" s="322" t="s">
        <v>107</v>
      </c>
    </row>
    <row r="20" spans="1:3" ht="21" customHeight="1" x14ac:dyDescent="0.25">
      <c r="A20" s="166"/>
      <c r="B20" s="209" t="s">
        <v>72</v>
      </c>
      <c r="C20" s="322" t="s">
        <v>108</v>
      </c>
    </row>
    <row r="21" spans="1:3" ht="21" customHeight="1" x14ac:dyDescent="0.25">
      <c r="A21" s="166"/>
      <c r="B21" s="209" t="s">
        <v>796</v>
      </c>
      <c r="C21" s="322" t="s">
        <v>795</v>
      </c>
    </row>
  </sheetData>
  <hyperlinks>
    <hyperlink ref="C9" location="'1. ESG at Light'!A1" display="EESG at Light" xr:uid="{00000000-0004-0000-0100-000000000000}"/>
    <hyperlink ref="C10" location="'2. Disclaimer'!A1" display="Disclaimer" xr:uid="{00000000-0004-0000-0100-000001000000}"/>
    <hyperlink ref="C11" location="'3. Reports and policies'!A1" display="Reports and policies" xr:uid="{00000000-0004-0000-0100-000002000000}"/>
    <hyperlink ref="C12" location="'4. Investiments'!A1" display="Social and Environmental Investments" xr:uid="{00000000-0004-0000-0100-000003000000}"/>
    <hyperlink ref="C13" location="'5. Generation'!A1" display="Generation" xr:uid="{00000000-0004-0000-0100-000004000000}"/>
    <hyperlink ref="C14" location="'6. Distribution'!A1" display="Distribution" xr:uid="{00000000-0004-0000-0100-000005000000}"/>
    <hyperlink ref="C15" location="'7. People'!A1" display="People" xr:uid="{00000000-0004-0000-0100-000006000000}"/>
    <hyperlink ref="C16" location="'8. Environmental'!A1" display="Environmental" xr:uid="{00000000-0004-0000-0100-000007000000}"/>
    <hyperlink ref="C17" location="'9. Health and Safety'!A1" display="Health and Safety" xr:uid="{00000000-0004-0000-0100-000008000000}"/>
    <hyperlink ref="C18" location="'10. Customers'!A1" display="Customers" xr:uid="{00000000-0004-0000-0100-000009000000}"/>
    <hyperlink ref="C19" location="'11. Compliance'!A1" display="Compliance" xr:uid="{00000000-0004-0000-0100-00000A000000}"/>
    <hyperlink ref="C20" location="'12. Quaterly Dashboard'!A1" display="Quaterly Dashboard" xr:uid="{00000000-0004-0000-0100-00000B000000}"/>
    <hyperlink ref="C21" location="'13. GRI x SASB Relationship'!A1" display="GRI x SASB Relationship" xr:uid="{00000000-0004-0000-0100-00000C000000}"/>
  </hyperlink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16"/>
  <sheetViews>
    <sheetView showGridLines="0" zoomScale="90" zoomScaleNormal="90" workbookViewId="0">
      <selection activeCell="R3" sqref="R3"/>
    </sheetView>
  </sheetViews>
  <sheetFormatPr defaultRowHeight="15" x14ac:dyDescent="0.25"/>
  <cols>
    <col min="1" max="1" width="19.85546875" customWidth="1"/>
    <col min="6" max="6" width="8.7109375" customWidth="1"/>
    <col min="7" max="7" width="14.140625" customWidth="1"/>
    <col min="8" max="8" width="15.42578125" customWidth="1"/>
    <col min="9" max="9" width="11.140625" customWidth="1"/>
    <col min="10" max="10" width="1.5703125" customWidth="1"/>
    <col min="11" max="11" width="13" customWidth="1"/>
    <col min="13" max="13" width="18.85546875" customWidth="1"/>
    <col min="14" max="14" width="5.7109375" customWidth="1"/>
  </cols>
  <sheetData>
    <row r="2" spans="1:18" ht="21" x14ac:dyDescent="0.35">
      <c r="C2" s="156"/>
      <c r="R2" s="157" t="s">
        <v>738</v>
      </c>
    </row>
    <row r="3" spans="1:18" x14ac:dyDescent="0.25">
      <c r="R3" s="159" t="s">
        <v>109</v>
      </c>
    </row>
    <row r="4" spans="1:18" ht="3.6" customHeight="1" x14ac:dyDescent="0.25">
      <c r="A4" s="154"/>
      <c r="B4" s="154"/>
      <c r="C4" s="154"/>
      <c r="D4" s="154"/>
      <c r="E4" s="154"/>
      <c r="F4" s="154"/>
      <c r="G4" s="154"/>
      <c r="H4" s="154"/>
      <c r="I4" s="154"/>
      <c r="J4" s="154"/>
      <c r="K4" s="154"/>
      <c r="L4" s="154"/>
      <c r="M4" s="154"/>
      <c r="N4" s="154"/>
      <c r="O4" s="154"/>
      <c r="P4" s="154"/>
      <c r="Q4" s="154"/>
      <c r="R4" s="154"/>
    </row>
    <row r="5" spans="1:18" ht="7.5" customHeight="1" x14ac:dyDescent="0.25"/>
    <row r="6" spans="1:18" ht="62.1" customHeight="1" x14ac:dyDescent="0.25">
      <c r="A6" s="418" t="s">
        <v>110</v>
      </c>
      <c r="B6" s="418"/>
      <c r="C6" s="418"/>
      <c r="D6" s="418"/>
      <c r="E6" s="418"/>
      <c r="F6" s="418"/>
      <c r="G6" s="418"/>
      <c r="H6" s="418"/>
      <c r="I6" s="418"/>
      <c r="J6" s="418"/>
      <c r="K6" s="418"/>
      <c r="L6" s="418"/>
      <c r="M6" s="418"/>
    </row>
    <row r="7" spans="1:18" ht="9.6" customHeight="1" x14ac:dyDescent="0.25"/>
    <row r="8" spans="1:18" ht="18.75" x14ac:dyDescent="0.25">
      <c r="A8" s="176" t="s">
        <v>111</v>
      </c>
      <c r="G8" s="177" t="s">
        <v>112</v>
      </c>
    </row>
    <row r="10" spans="1:18" ht="74.45" customHeight="1" x14ac:dyDescent="0.25">
      <c r="A10" s="178" t="s">
        <v>70</v>
      </c>
      <c r="B10" s="416" t="s">
        <v>113</v>
      </c>
      <c r="C10" s="416"/>
      <c r="D10" s="416"/>
      <c r="E10" s="416"/>
      <c r="G10" s="172" t="s">
        <v>102</v>
      </c>
      <c r="H10" s="419" t="s">
        <v>114</v>
      </c>
      <c r="I10" s="417"/>
      <c r="K10" s="172" t="s">
        <v>115</v>
      </c>
      <c r="L10" s="419" t="s">
        <v>116</v>
      </c>
      <c r="M10" s="417"/>
    </row>
    <row r="11" spans="1:18" ht="12.6" customHeight="1" x14ac:dyDescent="0.25">
      <c r="A11" s="178"/>
      <c r="B11" s="317"/>
      <c r="C11" s="317"/>
      <c r="D11" s="317"/>
      <c r="E11" s="317"/>
      <c r="G11" s="173"/>
      <c r="H11" s="171"/>
      <c r="I11" s="171"/>
      <c r="K11" s="175"/>
      <c r="L11" s="171"/>
      <c r="M11" s="171"/>
    </row>
    <row r="12" spans="1:18" ht="70.5" customHeight="1" x14ac:dyDescent="0.25">
      <c r="A12" s="178" t="s">
        <v>67</v>
      </c>
      <c r="B12" s="416" t="s">
        <v>117</v>
      </c>
      <c r="C12" s="416"/>
      <c r="D12" s="416"/>
      <c r="E12" s="416"/>
      <c r="G12" s="172" t="s">
        <v>118</v>
      </c>
      <c r="H12" s="417" t="s">
        <v>119</v>
      </c>
      <c r="I12" s="417"/>
      <c r="K12" s="172" t="s">
        <v>120</v>
      </c>
      <c r="L12" s="417" t="s">
        <v>121</v>
      </c>
      <c r="M12" s="417"/>
    </row>
    <row r="13" spans="1:18" ht="12.6" customHeight="1" x14ac:dyDescent="0.25">
      <c r="A13" s="178"/>
      <c r="B13" s="317"/>
      <c r="C13" s="317"/>
      <c r="D13" s="317"/>
      <c r="E13" s="317"/>
      <c r="G13" s="174"/>
      <c r="H13" s="417"/>
      <c r="I13" s="417"/>
      <c r="K13" s="175"/>
    </row>
    <row r="14" spans="1:18" ht="69.599999999999994" customHeight="1" x14ac:dyDescent="0.25">
      <c r="A14" s="178" t="s">
        <v>68</v>
      </c>
      <c r="B14" s="416" t="s">
        <v>122</v>
      </c>
      <c r="C14" s="416"/>
      <c r="D14" s="416"/>
      <c r="E14" s="416"/>
      <c r="G14" s="172" t="s">
        <v>101</v>
      </c>
      <c r="H14" s="417" t="s">
        <v>123</v>
      </c>
      <c r="I14" s="417"/>
      <c r="K14" s="172" t="s">
        <v>124</v>
      </c>
      <c r="L14" s="417" t="s">
        <v>125</v>
      </c>
      <c r="M14" s="417"/>
    </row>
    <row r="15" spans="1:18" ht="12" customHeight="1" x14ac:dyDescent="0.25">
      <c r="A15" s="178"/>
      <c r="B15" s="317"/>
      <c r="C15" s="317"/>
      <c r="D15" s="317"/>
      <c r="E15" s="317"/>
      <c r="G15" s="175"/>
      <c r="H15" s="171"/>
      <c r="I15" s="171"/>
      <c r="K15" s="175"/>
    </row>
    <row r="16" spans="1:18" ht="78" customHeight="1" x14ac:dyDescent="0.25">
      <c r="A16" s="178" t="s">
        <v>69</v>
      </c>
      <c r="B16" s="416" t="s">
        <v>126</v>
      </c>
      <c r="C16" s="416"/>
      <c r="D16" s="416"/>
      <c r="E16" s="416"/>
      <c r="G16" s="172" t="s">
        <v>127</v>
      </c>
      <c r="H16" s="417" t="s">
        <v>128</v>
      </c>
      <c r="I16" s="417"/>
      <c r="K16" s="172" t="s">
        <v>129</v>
      </c>
      <c r="L16" s="417" t="s">
        <v>130</v>
      </c>
      <c r="M16" s="417"/>
    </row>
  </sheetData>
  <mergeCells count="13">
    <mergeCell ref="A6:M6"/>
    <mergeCell ref="B10:E10"/>
    <mergeCell ref="H10:I10"/>
    <mergeCell ref="L10:M10"/>
    <mergeCell ref="B12:E12"/>
    <mergeCell ref="H12:I13"/>
    <mergeCell ref="L12:M12"/>
    <mergeCell ref="B14:E14"/>
    <mergeCell ref="H14:I14"/>
    <mergeCell ref="L14:M14"/>
    <mergeCell ref="B16:E16"/>
    <mergeCell ref="H16:I16"/>
    <mergeCell ref="L16:M16"/>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22"/>
  <sheetViews>
    <sheetView showGridLines="0" zoomScale="90" zoomScaleNormal="90" workbookViewId="0">
      <selection activeCell="B27" sqref="B27"/>
    </sheetView>
  </sheetViews>
  <sheetFormatPr defaultRowHeight="15" x14ac:dyDescent="0.25"/>
  <cols>
    <col min="1" max="1" width="113" customWidth="1"/>
  </cols>
  <sheetData>
    <row r="2" spans="1:9" ht="21" x14ac:dyDescent="0.35">
      <c r="I2" s="157" t="s">
        <v>739</v>
      </c>
    </row>
    <row r="3" spans="1:9" x14ac:dyDescent="0.25">
      <c r="I3" s="159" t="s">
        <v>131</v>
      </c>
    </row>
    <row r="4" spans="1:9" ht="3.6" customHeight="1" x14ac:dyDescent="0.25">
      <c r="A4" s="154"/>
      <c r="B4" s="154"/>
      <c r="C4" s="154"/>
      <c r="D4" s="154"/>
      <c r="E4" s="154"/>
      <c r="F4" s="154"/>
      <c r="G4" s="154"/>
      <c r="H4" s="154"/>
      <c r="I4" s="154"/>
    </row>
    <row r="5" spans="1:9" ht="7.5" customHeight="1" x14ac:dyDescent="0.25"/>
    <row r="7" spans="1:9" ht="21" x14ac:dyDescent="0.35">
      <c r="A7" s="323" t="s">
        <v>132</v>
      </c>
    </row>
    <row r="9" spans="1:9" ht="33.950000000000003" customHeight="1" x14ac:dyDescent="0.25">
      <c r="A9" s="158" t="s">
        <v>137</v>
      </c>
    </row>
    <row r="10" spans="1:9" ht="36" customHeight="1" x14ac:dyDescent="0.25">
      <c r="A10" s="158" t="s">
        <v>133</v>
      </c>
    </row>
    <row r="11" spans="1:9" ht="30" x14ac:dyDescent="0.25">
      <c r="A11" s="158" t="s">
        <v>134</v>
      </c>
    </row>
    <row r="13" spans="1:9" x14ac:dyDescent="0.25">
      <c r="A13" s="158" t="s">
        <v>135</v>
      </c>
    </row>
    <row r="14" spans="1:9" x14ac:dyDescent="0.25">
      <c r="A14" s="167" t="s">
        <v>136</v>
      </c>
    </row>
    <row r="16" spans="1:9" ht="30" x14ac:dyDescent="0.25">
      <c r="A16" s="324" t="s">
        <v>798</v>
      </c>
    </row>
    <row r="22" spans="1:1" x14ac:dyDescent="0.25">
      <c r="A22" s="179"/>
    </row>
  </sheetData>
  <hyperlinks>
    <hyperlink ref="A14" r:id="rId1" xr:uid="{00000000-0004-0000-0300-000000000000}"/>
  </hyperlinks>
  <pageMargins left="0.511811024" right="0.511811024" top="0.78740157499999996" bottom="0.78740157499999996" header="0.31496062000000002" footer="0.31496062000000002"/>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21"/>
  <sheetViews>
    <sheetView showGridLines="0" zoomScale="90" zoomScaleNormal="90" workbookViewId="0">
      <selection activeCell="L3" sqref="L3"/>
    </sheetView>
  </sheetViews>
  <sheetFormatPr defaultRowHeight="15" x14ac:dyDescent="0.25"/>
  <cols>
    <col min="1" max="1" width="41" customWidth="1"/>
    <col min="2" max="7" width="16.5703125" customWidth="1"/>
  </cols>
  <sheetData>
    <row r="2" spans="1:12" ht="21" x14ac:dyDescent="0.35">
      <c r="C2" s="156"/>
      <c r="L2" s="157" t="s">
        <v>739</v>
      </c>
    </row>
    <row r="3" spans="1:12" x14ac:dyDescent="0.25">
      <c r="L3" s="159" t="s">
        <v>138</v>
      </c>
    </row>
    <row r="4" spans="1:12" ht="3.6" customHeight="1" x14ac:dyDescent="0.25">
      <c r="A4" s="154"/>
      <c r="B4" s="154"/>
      <c r="C4" s="154"/>
      <c r="D4" s="154"/>
      <c r="E4" s="154"/>
      <c r="F4" s="154"/>
      <c r="G4" s="154"/>
      <c r="H4" s="154"/>
      <c r="I4" s="154"/>
      <c r="J4" s="154"/>
      <c r="K4" s="154"/>
      <c r="L4" s="154"/>
    </row>
    <row r="5" spans="1:12" ht="7.5" customHeight="1" x14ac:dyDescent="0.25"/>
    <row r="6" spans="1:12" ht="8.1" customHeight="1" x14ac:dyDescent="0.25">
      <c r="A6" s="168"/>
      <c r="B6" s="168"/>
      <c r="C6" s="168"/>
      <c r="D6" s="168"/>
      <c r="E6" s="168"/>
      <c r="F6" s="168"/>
      <c r="G6" s="168"/>
      <c r="H6" s="168"/>
      <c r="I6" s="168"/>
      <c r="J6" s="168"/>
      <c r="K6" s="168"/>
      <c r="L6" s="168"/>
    </row>
    <row r="7" spans="1:12" ht="21" x14ac:dyDescent="0.35">
      <c r="A7" s="205" t="s">
        <v>139</v>
      </c>
      <c r="B7" s="168"/>
      <c r="C7" s="168"/>
      <c r="D7" s="168"/>
      <c r="E7" s="168"/>
      <c r="F7" s="168"/>
      <c r="G7" s="168"/>
      <c r="H7" s="168"/>
      <c r="I7" s="168"/>
      <c r="J7" s="168"/>
      <c r="K7" s="168"/>
      <c r="L7" s="168"/>
    </row>
    <row r="8" spans="1:12" ht="20.100000000000001" customHeight="1" x14ac:dyDescent="0.25">
      <c r="A8" s="169" t="s">
        <v>140</v>
      </c>
      <c r="B8" s="168"/>
      <c r="C8" s="168"/>
      <c r="D8" s="168"/>
      <c r="E8" s="168"/>
      <c r="F8" s="168"/>
      <c r="G8" s="168"/>
      <c r="H8" s="168"/>
      <c r="I8" s="168"/>
      <c r="J8" s="168"/>
      <c r="K8" s="168"/>
      <c r="L8" s="168"/>
    </row>
    <row r="9" spans="1:12" ht="20.100000000000001" customHeight="1" x14ac:dyDescent="0.25">
      <c r="A9" s="169" t="s">
        <v>141</v>
      </c>
      <c r="B9" s="168"/>
      <c r="C9" s="168"/>
      <c r="D9" s="168"/>
      <c r="E9" s="168"/>
      <c r="F9" s="168"/>
      <c r="G9" s="168"/>
      <c r="H9" s="168"/>
      <c r="I9" s="168"/>
      <c r="J9" s="168"/>
      <c r="K9" s="168"/>
      <c r="L9" s="168"/>
    </row>
    <row r="10" spans="1:12" ht="20.100000000000001" customHeight="1" x14ac:dyDescent="0.25">
      <c r="A10" s="169" t="s">
        <v>142</v>
      </c>
      <c r="B10" s="168"/>
      <c r="C10" s="168"/>
      <c r="D10" s="168"/>
      <c r="E10" s="168"/>
      <c r="F10" s="168"/>
      <c r="G10" s="168"/>
      <c r="H10" s="168"/>
      <c r="I10" s="168"/>
      <c r="J10" s="168"/>
      <c r="K10" s="168"/>
      <c r="L10" s="168"/>
    </row>
    <row r="11" spans="1:12" x14ac:dyDescent="0.25">
      <c r="A11" s="168"/>
      <c r="B11" s="168"/>
      <c r="C11" s="168"/>
      <c r="D11" s="168"/>
      <c r="E11" s="168"/>
      <c r="F11" s="168"/>
      <c r="G11" s="168"/>
      <c r="H11" s="168"/>
      <c r="I11" s="168"/>
      <c r="J11" s="168"/>
      <c r="K11" s="168"/>
      <c r="L11" s="168"/>
    </row>
    <row r="12" spans="1:12" ht="21" x14ac:dyDescent="0.35">
      <c r="A12" s="205" t="s">
        <v>143</v>
      </c>
      <c r="B12" s="168"/>
      <c r="C12" s="168"/>
      <c r="D12" s="168"/>
      <c r="E12" s="168"/>
      <c r="F12" s="168"/>
      <c r="G12" s="168"/>
      <c r="H12" s="168"/>
      <c r="I12" s="168"/>
      <c r="J12" s="168"/>
      <c r="K12" s="168"/>
      <c r="L12" s="168"/>
    </row>
    <row r="13" spans="1:12" ht="20.100000000000001" customHeight="1" x14ac:dyDescent="0.25">
      <c r="A13" s="169" t="s">
        <v>144</v>
      </c>
      <c r="B13" s="168"/>
      <c r="C13" s="168"/>
      <c r="D13" s="168"/>
      <c r="E13" s="168"/>
      <c r="F13" s="168"/>
      <c r="G13" s="168"/>
      <c r="H13" s="168"/>
      <c r="I13" s="168"/>
      <c r="J13" s="168"/>
      <c r="K13" s="168"/>
      <c r="L13" s="168"/>
    </row>
    <row r="14" spans="1:12" ht="20.100000000000001" customHeight="1" x14ac:dyDescent="0.25">
      <c r="A14" s="169" t="s">
        <v>145</v>
      </c>
      <c r="B14" s="168"/>
      <c r="C14" s="168"/>
      <c r="D14" s="168"/>
      <c r="E14" s="168"/>
      <c r="F14" s="168"/>
      <c r="G14" s="168"/>
      <c r="H14" s="168"/>
      <c r="I14" s="168"/>
      <c r="J14" s="168"/>
      <c r="K14" s="168"/>
      <c r="L14" s="168"/>
    </row>
    <row r="15" spans="1:12" ht="20.100000000000001" customHeight="1" x14ac:dyDescent="0.25">
      <c r="A15" s="169" t="s">
        <v>146</v>
      </c>
      <c r="B15" s="168"/>
      <c r="C15" s="168"/>
      <c r="D15" s="168"/>
      <c r="E15" s="168"/>
      <c r="F15" s="168"/>
      <c r="G15" s="168"/>
      <c r="H15" s="168"/>
      <c r="I15" s="168"/>
      <c r="J15" s="168"/>
      <c r="K15" s="168"/>
      <c r="L15" s="168"/>
    </row>
    <row r="16" spans="1:12" ht="20.100000000000001" customHeight="1" x14ac:dyDescent="0.25">
      <c r="A16" s="169" t="s">
        <v>147</v>
      </c>
      <c r="B16" s="168"/>
      <c r="C16" s="168"/>
      <c r="D16" s="168"/>
      <c r="E16" s="168"/>
      <c r="F16" s="168"/>
      <c r="G16" s="168"/>
      <c r="H16" s="168"/>
      <c r="I16" s="168"/>
      <c r="J16" s="168"/>
      <c r="K16" s="168"/>
      <c r="L16" s="168"/>
    </row>
    <row r="17" spans="1:12" ht="20.100000000000001" customHeight="1" x14ac:dyDescent="0.25">
      <c r="A17" s="169" t="s">
        <v>148</v>
      </c>
      <c r="B17" s="168"/>
      <c r="C17" s="168"/>
      <c r="D17" s="168"/>
      <c r="E17" s="168"/>
      <c r="F17" s="168"/>
      <c r="G17" s="168"/>
      <c r="H17" s="168"/>
      <c r="I17" s="168"/>
      <c r="J17" s="168"/>
      <c r="K17" s="168"/>
      <c r="L17" s="168"/>
    </row>
    <row r="18" spans="1:12" ht="20.100000000000001" customHeight="1" x14ac:dyDescent="0.25">
      <c r="A18" s="169" t="s">
        <v>149</v>
      </c>
      <c r="B18" s="168"/>
      <c r="C18" s="168"/>
      <c r="D18" s="168"/>
      <c r="E18" s="168"/>
      <c r="F18" s="168"/>
      <c r="G18" s="168"/>
      <c r="H18" s="168"/>
      <c r="I18" s="168"/>
      <c r="J18" s="168"/>
      <c r="K18" s="168"/>
      <c r="L18" s="168"/>
    </row>
    <row r="19" spans="1:12" x14ac:dyDescent="0.25">
      <c r="A19" s="169"/>
      <c r="B19" s="168"/>
      <c r="C19" s="168"/>
      <c r="D19" s="168"/>
      <c r="E19" s="168"/>
      <c r="F19" s="168"/>
      <c r="G19" s="168"/>
      <c r="H19" s="168"/>
      <c r="I19" s="168"/>
      <c r="J19" s="168"/>
      <c r="K19" s="168"/>
      <c r="L19" s="168"/>
    </row>
    <row r="20" spans="1:12" ht="21" x14ac:dyDescent="0.35">
      <c r="A20" s="205" t="s">
        <v>150</v>
      </c>
      <c r="B20" s="168"/>
      <c r="C20" s="168"/>
      <c r="D20" s="168"/>
      <c r="E20" s="168"/>
      <c r="F20" s="168"/>
      <c r="G20" s="168"/>
      <c r="H20" s="168"/>
      <c r="I20" s="168"/>
      <c r="J20" s="168"/>
      <c r="K20" s="168"/>
      <c r="L20" s="168"/>
    </row>
    <row r="21" spans="1:12" x14ac:dyDescent="0.25">
      <c r="A21" s="169"/>
      <c r="B21" s="168"/>
      <c r="C21" s="168"/>
      <c r="D21" s="168"/>
      <c r="E21" s="168"/>
      <c r="F21" s="168"/>
      <c r="G21" s="168"/>
      <c r="H21" s="168"/>
      <c r="I21" s="168"/>
      <c r="J21" s="168"/>
      <c r="K21" s="168"/>
      <c r="L21" s="168"/>
    </row>
  </sheetData>
  <hyperlinks>
    <hyperlink ref="A7" r:id="rId1" xr:uid="{00000000-0004-0000-0400-000000000000}"/>
    <hyperlink ref="A12" r:id="rId2" xr:uid="{00000000-0004-0000-0400-000001000000}"/>
    <hyperlink ref="A20" r:id="rId3" xr:uid="{00000000-0004-0000-0400-000002000000}"/>
  </hyperlinks>
  <pageMargins left="0.511811024" right="0.511811024" top="0.78740157499999996" bottom="0.78740157499999996" header="0.31496062000000002" footer="0.31496062000000002"/>
  <pageSetup paperSize="9" orientation="portrait" verticalDpi="0"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H259"/>
  <sheetViews>
    <sheetView showGridLines="0" zoomScale="90" zoomScaleNormal="90" workbookViewId="0">
      <pane xSplit="1" ySplit="6" topLeftCell="B7" activePane="bottomRight" state="frozen"/>
      <selection pane="topRight" activeCell="B1" sqref="B1"/>
      <selection pane="bottomLeft" activeCell="A7" sqref="A7"/>
      <selection pane="bottomRight" activeCell="L187" sqref="L187"/>
    </sheetView>
  </sheetViews>
  <sheetFormatPr defaultColWidth="18.140625" defaultRowHeight="15" outlineLevelRow="2" x14ac:dyDescent="0.25"/>
  <cols>
    <col min="1" max="1" width="65.5703125" style="17" customWidth="1"/>
    <col min="2" max="5" width="16.5703125" style="16" customWidth="1"/>
    <col min="6" max="8" width="14.5703125" style="17" customWidth="1"/>
    <col min="9" max="22" width="15.85546875" style="17" customWidth="1"/>
    <col min="23" max="16384" width="18.140625" style="17"/>
  </cols>
  <sheetData>
    <row r="1" spans="1:8" customFormat="1" x14ac:dyDescent="0.25"/>
    <row r="2" spans="1:8" customFormat="1" ht="21" x14ac:dyDescent="0.35">
      <c r="C2" s="156"/>
      <c r="H2" s="157" t="s">
        <v>739</v>
      </c>
    </row>
    <row r="3" spans="1:8" customFormat="1" x14ac:dyDescent="0.25">
      <c r="H3" s="159" t="s">
        <v>849</v>
      </c>
    </row>
    <row r="4" spans="1:8" customFormat="1" ht="3.6" customHeight="1" x14ac:dyDescent="0.25">
      <c r="A4" s="154"/>
      <c r="B4" s="154"/>
      <c r="C4" s="154"/>
      <c r="D4" s="154"/>
      <c r="E4" s="154"/>
      <c r="F4" s="154"/>
      <c r="G4" s="154"/>
      <c r="H4" s="154"/>
    </row>
    <row r="5" spans="1:8" customFormat="1" ht="7.5" customHeight="1" x14ac:dyDescent="0.25"/>
    <row r="6" spans="1:8" ht="18.75" x14ac:dyDescent="0.25">
      <c r="B6" s="181">
        <v>2017</v>
      </c>
      <c r="C6" s="181">
        <v>2018</v>
      </c>
      <c r="D6" s="181">
        <v>2019</v>
      </c>
      <c r="E6" s="181">
        <v>2020</v>
      </c>
      <c r="F6" s="265">
        <v>2021</v>
      </c>
    </row>
    <row r="8" spans="1:8" ht="18.600000000000001" customHeight="1" x14ac:dyDescent="0.25">
      <c r="A8" s="15" t="s">
        <v>151</v>
      </c>
      <c r="B8" s="69"/>
      <c r="C8" s="69"/>
      <c r="D8" s="69"/>
      <c r="E8" s="69"/>
    </row>
    <row r="9" spans="1:8" x14ac:dyDescent="0.25">
      <c r="A9" s="10"/>
    </row>
    <row r="10" spans="1:8" collapsed="1" x14ac:dyDescent="0.25">
      <c r="A10" s="325" t="s">
        <v>152</v>
      </c>
      <c r="B10" s="12"/>
      <c r="C10" s="12"/>
      <c r="D10" s="12"/>
      <c r="E10" s="63"/>
      <c r="F10" s="63"/>
    </row>
    <row r="11" spans="1:8" s="210" customFormat="1" ht="14.45" hidden="1" customHeight="1" outlineLevel="1" x14ac:dyDescent="0.25">
      <c r="A11" s="18" t="s">
        <v>29</v>
      </c>
      <c r="B11" s="5">
        <v>14849</v>
      </c>
      <c r="C11" s="5">
        <v>4977</v>
      </c>
      <c r="D11" s="5">
        <v>14457</v>
      </c>
      <c r="E11" s="251">
        <f>SUM(E12:E18)</f>
        <v>12436</v>
      </c>
      <c r="F11" s="251">
        <f>SUM(F12:F18)</f>
        <v>10505.715070000002</v>
      </c>
    </row>
    <row r="12" spans="1:8" ht="14.45" hidden="1" customHeight="1" outlineLevel="2" x14ac:dyDescent="0.25">
      <c r="A12" s="19" t="s">
        <v>153</v>
      </c>
      <c r="B12" s="9">
        <v>2727</v>
      </c>
      <c r="C12" s="9">
        <v>2119</v>
      </c>
      <c r="D12" s="9">
        <v>11213</v>
      </c>
      <c r="E12" s="87">
        <v>10161</v>
      </c>
      <c r="F12" s="87">
        <v>7732.7808800000003</v>
      </c>
    </row>
    <row r="13" spans="1:8" ht="14.45" hidden="1" customHeight="1" outlineLevel="2" x14ac:dyDescent="0.25">
      <c r="A13" s="2" t="s">
        <v>154</v>
      </c>
      <c r="B13" s="3">
        <v>10567</v>
      </c>
      <c r="C13" s="3">
        <v>1200</v>
      </c>
      <c r="D13" s="7">
        <v>642</v>
      </c>
      <c r="E13" s="86">
        <v>840</v>
      </c>
      <c r="F13" s="137">
        <v>43.991489999999999</v>
      </c>
    </row>
    <row r="14" spans="1:8" ht="14.45" hidden="1" customHeight="1" outlineLevel="2" x14ac:dyDescent="0.25">
      <c r="A14" s="19" t="s">
        <v>155</v>
      </c>
      <c r="B14" s="13">
        <v>884</v>
      </c>
      <c r="C14" s="13">
        <v>725</v>
      </c>
      <c r="D14" s="13">
        <v>957</v>
      </c>
      <c r="E14" s="87">
        <v>1068</v>
      </c>
      <c r="F14" s="87">
        <v>756.20942999999988</v>
      </c>
    </row>
    <row r="15" spans="1:8" ht="14.45" hidden="1" customHeight="1" outlineLevel="2" x14ac:dyDescent="0.25">
      <c r="A15" s="2" t="s">
        <v>156</v>
      </c>
      <c r="B15" s="7">
        <v>98</v>
      </c>
      <c r="C15" s="7">
        <v>117</v>
      </c>
      <c r="D15" s="7">
        <v>31</v>
      </c>
      <c r="E15" s="86">
        <v>221</v>
      </c>
      <c r="F15" s="137">
        <v>39.172249999999998</v>
      </c>
    </row>
    <row r="16" spans="1:8" ht="14.45" hidden="1" customHeight="1" outlineLevel="2" x14ac:dyDescent="0.25">
      <c r="A16" s="19" t="s">
        <v>157</v>
      </c>
      <c r="B16" s="13">
        <v>573</v>
      </c>
      <c r="C16" s="13">
        <v>99</v>
      </c>
      <c r="D16" s="13">
        <v>114</v>
      </c>
      <c r="E16" s="83">
        <v>117</v>
      </c>
      <c r="F16" s="346">
        <v>616.49920999999995</v>
      </c>
    </row>
    <row r="17" spans="1:6" ht="14.45" hidden="1" customHeight="1" outlineLevel="2" x14ac:dyDescent="0.25">
      <c r="A17" s="2" t="s">
        <v>158</v>
      </c>
      <c r="B17" s="7" t="s">
        <v>15</v>
      </c>
      <c r="C17" s="7" t="s">
        <v>15</v>
      </c>
      <c r="D17" s="7" t="s">
        <v>15</v>
      </c>
      <c r="E17" s="86" t="s">
        <v>15</v>
      </c>
      <c r="F17" s="86" t="s">
        <v>15</v>
      </c>
    </row>
    <row r="18" spans="1:6" ht="14.45" hidden="1" customHeight="1" outlineLevel="2" x14ac:dyDescent="0.25">
      <c r="A18" s="19" t="s">
        <v>159</v>
      </c>
      <c r="B18" s="13">
        <v>0</v>
      </c>
      <c r="C18" s="13">
        <v>717</v>
      </c>
      <c r="D18" s="9">
        <v>1500</v>
      </c>
      <c r="E18" s="87">
        <v>29</v>
      </c>
      <c r="F18" s="87">
        <v>1317.0618100000002</v>
      </c>
    </row>
    <row r="19" spans="1:6" s="210" customFormat="1" ht="14.45" hidden="1" customHeight="1" outlineLevel="1" x14ac:dyDescent="0.25">
      <c r="A19" s="211" t="s">
        <v>160</v>
      </c>
      <c r="B19" s="30">
        <v>15386</v>
      </c>
      <c r="C19" s="30">
        <v>7519</v>
      </c>
      <c r="D19" s="30">
        <v>11328</v>
      </c>
      <c r="E19" s="89">
        <f>SUM(E20:E26)</f>
        <v>47030</v>
      </c>
      <c r="F19" s="89">
        <f>SUM(F20:F26)</f>
        <v>110347.6617</v>
      </c>
    </row>
    <row r="20" spans="1:6" ht="14.45" hidden="1" customHeight="1" outlineLevel="2" x14ac:dyDescent="0.25">
      <c r="A20" s="19" t="s">
        <v>153</v>
      </c>
      <c r="B20" s="13">
        <v>587</v>
      </c>
      <c r="C20" s="9">
        <v>1096</v>
      </c>
      <c r="D20" s="9">
        <v>4870</v>
      </c>
      <c r="E20" s="87">
        <v>42476</v>
      </c>
      <c r="F20" s="87">
        <v>103619.894</v>
      </c>
    </row>
    <row r="21" spans="1:6" ht="14.45" hidden="1" customHeight="1" outlineLevel="2" x14ac:dyDescent="0.25">
      <c r="A21" s="2" t="s">
        <v>154</v>
      </c>
      <c r="B21" s="7">
        <v>116</v>
      </c>
      <c r="C21" s="7">
        <v>169</v>
      </c>
      <c r="D21" s="7">
        <v>13</v>
      </c>
      <c r="E21" s="86">
        <v>459</v>
      </c>
      <c r="F21" s="86">
        <v>56.7</v>
      </c>
    </row>
    <row r="22" spans="1:6" ht="14.45" hidden="1" customHeight="1" outlineLevel="2" x14ac:dyDescent="0.25">
      <c r="A22" s="19" t="s">
        <v>155</v>
      </c>
      <c r="B22" s="13">
        <v>0</v>
      </c>
      <c r="C22" s="13">
        <v>337</v>
      </c>
      <c r="D22" s="13">
        <v>322</v>
      </c>
      <c r="E22" s="83">
        <v>407</v>
      </c>
      <c r="F22" s="346">
        <v>336.51499999999999</v>
      </c>
    </row>
    <row r="23" spans="1:6" ht="14.45" hidden="1" customHeight="1" outlineLevel="2" x14ac:dyDescent="0.25">
      <c r="A23" s="2" t="s">
        <v>156</v>
      </c>
      <c r="B23" s="7">
        <v>715</v>
      </c>
      <c r="C23" s="7">
        <v>376</v>
      </c>
      <c r="D23" s="7">
        <v>409</v>
      </c>
      <c r="E23" s="86">
        <v>405</v>
      </c>
      <c r="F23" s="137">
        <v>458.32</v>
      </c>
    </row>
    <row r="24" spans="1:6" ht="14.45" hidden="1" customHeight="1" outlineLevel="2" x14ac:dyDescent="0.25">
      <c r="A24" s="19" t="s">
        <v>157</v>
      </c>
      <c r="B24" s="9">
        <v>11845</v>
      </c>
      <c r="C24" s="9">
        <v>2768</v>
      </c>
      <c r="D24" s="9">
        <v>1787</v>
      </c>
      <c r="E24" s="87">
        <v>1366</v>
      </c>
      <c r="F24" s="87">
        <v>1996.5709999999999</v>
      </c>
    </row>
    <row r="25" spans="1:6" ht="14.45" hidden="1" customHeight="1" outlineLevel="2" x14ac:dyDescent="0.25">
      <c r="A25" s="2" t="s">
        <v>158</v>
      </c>
      <c r="B25" s="3">
        <v>1951</v>
      </c>
      <c r="C25" s="3">
        <v>1642</v>
      </c>
      <c r="D25" s="3">
        <v>2668</v>
      </c>
      <c r="E25" s="85">
        <v>1714</v>
      </c>
      <c r="F25" s="85">
        <v>2156.2507000000001</v>
      </c>
    </row>
    <row r="26" spans="1:6" ht="14.45" hidden="1" customHeight="1" outlineLevel="2" x14ac:dyDescent="0.25">
      <c r="A26" s="19" t="s">
        <v>159</v>
      </c>
      <c r="B26" s="13">
        <v>172</v>
      </c>
      <c r="C26" s="9">
        <v>1131</v>
      </c>
      <c r="D26" s="9">
        <v>1259</v>
      </c>
      <c r="E26" s="87">
        <v>203</v>
      </c>
      <c r="F26" s="87">
        <v>1723.4110000000001</v>
      </c>
    </row>
    <row r="27" spans="1:6" ht="14.45" hidden="1" customHeight="1" outlineLevel="1" x14ac:dyDescent="0.25">
      <c r="A27" s="18" t="s">
        <v>11</v>
      </c>
      <c r="B27" s="5">
        <v>30235</v>
      </c>
      <c r="C27" s="5">
        <v>12496</v>
      </c>
      <c r="D27" s="5">
        <v>25785</v>
      </c>
      <c r="E27" s="251">
        <f>E11+E19</f>
        <v>59466</v>
      </c>
      <c r="F27" s="251">
        <f>F11+F19</f>
        <v>120853.37677</v>
      </c>
    </row>
    <row r="28" spans="1:6" ht="14.45" hidden="1" customHeight="1" outlineLevel="2" x14ac:dyDescent="0.25">
      <c r="A28" s="19" t="s">
        <v>153</v>
      </c>
      <c r="B28" s="9">
        <v>3314</v>
      </c>
      <c r="C28" s="9">
        <v>3215</v>
      </c>
      <c r="D28" s="9">
        <v>16083</v>
      </c>
      <c r="E28" s="87">
        <f>E12+E20</f>
        <v>52637</v>
      </c>
      <c r="F28" s="87">
        <f>F12+F20</f>
        <v>111352.67488000001</v>
      </c>
    </row>
    <row r="29" spans="1:6" ht="14.45" hidden="1" customHeight="1" outlineLevel="2" x14ac:dyDescent="0.25">
      <c r="A29" s="2" t="s">
        <v>154</v>
      </c>
      <c r="B29" s="3">
        <v>10683</v>
      </c>
      <c r="C29" s="3">
        <v>1369</v>
      </c>
      <c r="D29" s="7">
        <v>655</v>
      </c>
      <c r="E29" s="85">
        <f t="shared" ref="E29:F34" si="0">E13+E21</f>
        <v>1299</v>
      </c>
      <c r="F29" s="85">
        <f t="shared" si="0"/>
        <v>100.69149</v>
      </c>
    </row>
    <row r="30" spans="1:6" ht="14.45" hidden="1" customHeight="1" outlineLevel="2" x14ac:dyDescent="0.25">
      <c r="A30" s="19" t="s">
        <v>155</v>
      </c>
      <c r="B30" s="13">
        <v>884</v>
      </c>
      <c r="C30" s="9">
        <v>1062</v>
      </c>
      <c r="D30" s="9">
        <v>1279</v>
      </c>
      <c r="E30" s="87">
        <f t="shared" si="0"/>
        <v>1475</v>
      </c>
      <c r="F30" s="87">
        <f t="shared" si="0"/>
        <v>1092.7244299999998</v>
      </c>
    </row>
    <row r="31" spans="1:6" ht="14.45" hidden="1" customHeight="1" outlineLevel="2" x14ac:dyDescent="0.25">
      <c r="A31" s="2" t="s">
        <v>156</v>
      </c>
      <c r="B31" s="7">
        <v>813</v>
      </c>
      <c r="C31" s="7">
        <v>493</v>
      </c>
      <c r="D31" s="7">
        <v>440</v>
      </c>
      <c r="E31" s="86">
        <f t="shared" si="0"/>
        <v>626</v>
      </c>
      <c r="F31" s="137">
        <f t="shared" si="0"/>
        <v>497.49225000000001</v>
      </c>
    </row>
    <row r="32" spans="1:6" ht="14.45" hidden="1" customHeight="1" outlineLevel="2" x14ac:dyDescent="0.25">
      <c r="A32" s="19" t="s">
        <v>157</v>
      </c>
      <c r="B32" s="9">
        <v>12418</v>
      </c>
      <c r="C32" s="9">
        <v>2866</v>
      </c>
      <c r="D32" s="9">
        <v>1901</v>
      </c>
      <c r="E32" s="87">
        <f t="shared" si="0"/>
        <v>1483</v>
      </c>
      <c r="F32" s="87">
        <f t="shared" si="0"/>
        <v>2613.0702099999999</v>
      </c>
    </row>
    <row r="33" spans="1:6" ht="14.45" hidden="1" customHeight="1" outlineLevel="2" x14ac:dyDescent="0.25">
      <c r="A33" s="2" t="s">
        <v>158</v>
      </c>
      <c r="B33" s="3">
        <v>1951</v>
      </c>
      <c r="C33" s="3">
        <v>1642</v>
      </c>
      <c r="D33" s="3">
        <v>2668</v>
      </c>
      <c r="E33" s="85">
        <f>E25</f>
        <v>1714</v>
      </c>
      <c r="F33" s="85">
        <f>F25</f>
        <v>2156.2507000000001</v>
      </c>
    </row>
    <row r="34" spans="1:6" ht="14.45" hidden="1" customHeight="1" outlineLevel="2" x14ac:dyDescent="0.25">
      <c r="A34" s="19" t="s">
        <v>159</v>
      </c>
      <c r="B34" s="13">
        <v>172</v>
      </c>
      <c r="C34" s="9">
        <v>1847</v>
      </c>
      <c r="D34" s="9">
        <v>2759</v>
      </c>
      <c r="E34" s="87">
        <f t="shared" si="0"/>
        <v>232</v>
      </c>
      <c r="F34" s="87">
        <f t="shared" si="0"/>
        <v>3040.4728100000002</v>
      </c>
    </row>
    <row r="35" spans="1:6" ht="14.45" hidden="1" customHeight="1" outlineLevel="1" x14ac:dyDescent="0.25">
      <c r="A35" s="20" t="s">
        <v>848</v>
      </c>
    </row>
    <row r="36" spans="1:6" x14ac:dyDescent="0.25">
      <c r="A36" s="32"/>
    </row>
    <row r="37" spans="1:6" ht="12" customHeight="1" collapsed="1" x14ac:dyDescent="0.25">
      <c r="A37" s="319" t="s">
        <v>161</v>
      </c>
      <c r="B37" s="63"/>
      <c r="C37" s="63"/>
      <c r="D37" s="63"/>
      <c r="E37" s="63"/>
      <c r="F37" s="63"/>
    </row>
    <row r="38" spans="1:6" s="35" customFormat="1" ht="14.45" hidden="1" customHeight="1" outlineLevel="1" x14ac:dyDescent="0.25">
      <c r="A38" s="73" t="s">
        <v>162</v>
      </c>
      <c r="B38" s="74">
        <v>82</v>
      </c>
      <c r="C38" s="74">
        <v>0</v>
      </c>
      <c r="D38" s="75">
        <v>0</v>
      </c>
      <c r="E38" s="75">
        <v>0</v>
      </c>
      <c r="F38" s="75">
        <v>0</v>
      </c>
    </row>
    <row r="39" spans="1:6" ht="14.45" hidden="1" customHeight="1" outlineLevel="1" x14ac:dyDescent="0.25">
      <c r="A39" s="19" t="s">
        <v>163</v>
      </c>
      <c r="B39" s="13">
        <v>0</v>
      </c>
      <c r="C39" s="13">
        <v>0</v>
      </c>
      <c r="D39" s="72">
        <v>0</v>
      </c>
      <c r="E39" s="72">
        <v>0</v>
      </c>
      <c r="F39" s="72">
        <v>0</v>
      </c>
    </row>
    <row r="40" spans="1:6" s="35" customFormat="1" ht="14.45" hidden="1" customHeight="1" outlineLevel="1" x14ac:dyDescent="0.25">
      <c r="A40" s="73" t="s">
        <v>164</v>
      </c>
      <c r="B40" s="74">
        <v>240</v>
      </c>
      <c r="C40" s="74">
        <v>822</v>
      </c>
      <c r="D40" s="75">
        <v>234</v>
      </c>
      <c r="E40" s="75">
        <v>0</v>
      </c>
      <c r="F40" s="75">
        <v>0</v>
      </c>
    </row>
    <row r="41" spans="1:6" ht="14.45" hidden="1" customHeight="1" outlineLevel="1" x14ac:dyDescent="0.25">
      <c r="A41" s="19" t="s">
        <v>165</v>
      </c>
      <c r="B41" s="13">
        <v>270</v>
      </c>
      <c r="C41" s="13">
        <v>88</v>
      </c>
      <c r="D41" s="72">
        <v>0</v>
      </c>
      <c r="E41" s="72">
        <v>0</v>
      </c>
      <c r="F41" s="72">
        <v>0</v>
      </c>
    </row>
    <row r="42" spans="1:6" s="35" customFormat="1" ht="14.45" hidden="1" customHeight="1" outlineLevel="1" x14ac:dyDescent="0.25">
      <c r="A42" s="73" t="s">
        <v>166</v>
      </c>
      <c r="B42" s="74">
        <v>233</v>
      </c>
      <c r="C42" s="74">
        <v>50</v>
      </c>
      <c r="D42" s="75">
        <v>74</v>
      </c>
      <c r="E42" s="310">
        <v>1655</v>
      </c>
      <c r="F42" s="310">
        <v>0</v>
      </c>
    </row>
    <row r="43" spans="1:6" ht="29.1" hidden="1" customHeight="1" outlineLevel="1" x14ac:dyDescent="0.25">
      <c r="A43" s="19" t="s">
        <v>167</v>
      </c>
      <c r="B43" s="13" t="s">
        <v>28</v>
      </c>
      <c r="C43" s="13" t="s">
        <v>28</v>
      </c>
      <c r="D43" s="72" t="s">
        <v>28</v>
      </c>
      <c r="E43" s="72" t="s">
        <v>28</v>
      </c>
      <c r="F43" s="72" t="s">
        <v>28</v>
      </c>
    </row>
    <row r="44" spans="1:6" s="35" customFormat="1" ht="30" hidden="1" outlineLevel="1" x14ac:dyDescent="0.25">
      <c r="A44" s="73" t="s">
        <v>168</v>
      </c>
      <c r="B44" s="74">
        <v>0</v>
      </c>
      <c r="C44" s="74">
        <v>0</v>
      </c>
      <c r="D44" s="75">
        <v>0</v>
      </c>
      <c r="E44" s="75">
        <v>0</v>
      </c>
      <c r="F44" s="75">
        <v>0</v>
      </c>
    </row>
    <row r="46" spans="1:6" customFormat="1" collapsed="1" x14ac:dyDescent="0.25">
      <c r="A46" s="422" t="s">
        <v>169</v>
      </c>
      <c r="B46" s="422"/>
      <c r="C46" s="422"/>
      <c r="D46" s="422"/>
      <c r="E46" s="166"/>
      <c r="F46" s="166"/>
    </row>
    <row r="47" spans="1:6" customFormat="1" ht="14.45" hidden="1" customHeight="1" outlineLevel="1" x14ac:dyDescent="0.25">
      <c r="A47" s="82" t="s">
        <v>19</v>
      </c>
      <c r="B47" s="83"/>
      <c r="C47" s="83"/>
      <c r="D47" s="83"/>
      <c r="E47" s="83"/>
      <c r="F47" s="83"/>
    </row>
    <row r="48" spans="1:6" customFormat="1" ht="14.45" hidden="1" customHeight="1" outlineLevel="1" x14ac:dyDescent="0.25">
      <c r="A48" s="93" t="s">
        <v>170</v>
      </c>
      <c r="B48" s="83">
        <v>830</v>
      </c>
      <c r="C48" s="83">
        <v>694</v>
      </c>
      <c r="D48" s="83">
        <v>694</v>
      </c>
      <c r="E48" s="83">
        <v>681</v>
      </c>
      <c r="F48" s="83">
        <v>538</v>
      </c>
    </row>
    <row r="49" spans="1:6" customFormat="1" ht="14.45" hidden="1" customHeight="1" outlineLevel="1" x14ac:dyDescent="0.25">
      <c r="A49" s="93" t="s">
        <v>171</v>
      </c>
      <c r="B49" s="83">
        <v>44</v>
      </c>
      <c r="C49" s="83">
        <v>50</v>
      </c>
      <c r="D49" s="83">
        <v>47</v>
      </c>
      <c r="E49" s="83">
        <v>43</v>
      </c>
      <c r="F49" s="83">
        <v>45</v>
      </c>
    </row>
    <row r="50" spans="1:6" customFormat="1" ht="14.45" hidden="1" customHeight="1" outlineLevel="1" x14ac:dyDescent="0.25">
      <c r="A50" s="94" t="s">
        <v>172</v>
      </c>
      <c r="B50" s="86"/>
      <c r="C50" s="86"/>
      <c r="D50" s="86"/>
      <c r="E50" s="86"/>
      <c r="F50" s="86"/>
    </row>
    <row r="51" spans="1:6" customFormat="1" ht="14.45" hidden="1" customHeight="1" outlineLevel="1" x14ac:dyDescent="0.25">
      <c r="A51" s="84" t="s">
        <v>170</v>
      </c>
      <c r="B51" s="86">
        <v>440</v>
      </c>
      <c r="C51" s="86">
        <v>381</v>
      </c>
      <c r="D51" s="86">
        <v>415</v>
      </c>
      <c r="E51" s="86">
        <v>430</v>
      </c>
      <c r="F51" s="86">
        <v>339</v>
      </c>
    </row>
    <row r="52" spans="1:6" customFormat="1" ht="14.45" hidden="1" customHeight="1" outlineLevel="1" x14ac:dyDescent="0.25">
      <c r="A52" s="84" t="s">
        <v>171</v>
      </c>
      <c r="B52" s="86">
        <v>33</v>
      </c>
      <c r="C52" s="86">
        <v>27</v>
      </c>
      <c r="D52" s="86">
        <v>27</v>
      </c>
      <c r="E52" s="86">
        <v>33</v>
      </c>
      <c r="F52" s="86">
        <v>31</v>
      </c>
    </row>
    <row r="53" spans="1:6" customFormat="1" ht="14.45" hidden="1" customHeight="1" outlineLevel="1" x14ac:dyDescent="0.25">
      <c r="A53" s="82" t="s">
        <v>20</v>
      </c>
      <c r="B53" s="83"/>
      <c r="C53" s="83"/>
      <c r="D53" s="83"/>
      <c r="E53" s="83"/>
      <c r="F53" s="83"/>
    </row>
    <row r="54" spans="1:6" customFormat="1" ht="14.45" hidden="1" customHeight="1" outlineLevel="1" x14ac:dyDescent="0.25">
      <c r="A54" s="93" t="s">
        <v>170</v>
      </c>
      <c r="B54" s="83">
        <v>35</v>
      </c>
      <c r="C54" s="83">
        <v>29</v>
      </c>
      <c r="D54" s="83">
        <v>34</v>
      </c>
      <c r="E54" s="83">
        <v>29</v>
      </c>
      <c r="F54" s="83">
        <v>24</v>
      </c>
    </row>
    <row r="55" spans="1:6" customFormat="1" ht="14.45" hidden="1" customHeight="1" outlineLevel="1" x14ac:dyDescent="0.25">
      <c r="A55" s="93" t="s">
        <v>171</v>
      </c>
      <c r="B55" s="83">
        <v>9</v>
      </c>
      <c r="C55" s="83">
        <v>8</v>
      </c>
      <c r="D55" s="83">
        <v>8</v>
      </c>
      <c r="E55" s="83">
        <v>7</v>
      </c>
      <c r="F55" s="83">
        <v>5</v>
      </c>
    </row>
    <row r="56" spans="1:6" customFormat="1" ht="14.45" hidden="1" customHeight="1" outlineLevel="1" x14ac:dyDescent="0.25">
      <c r="A56" s="94" t="s">
        <v>21</v>
      </c>
      <c r="B56" s="86"/>
      <c r="C56" s="86"/>
      <c r="D56" s="86"/>
      <c r="E56" s="86"/>
      <c r="F56" s="86"/>
    </row>
    <row r="57" spans="1:6" customFormat="1" ht="14.45" hidden="1" customHeight="1" outlineLevel="1" x14ac:dyDescent="0.25">
      <c r="A57" s="84" t="s">
        <v>170</v>
      </c>
      <c r="B57" s="86">
        <v>81</v>
      </c>
      <c r="C57" s="86">
        <v>79</v>
      </c>
      <c r="D57" s="86">
        <v>87</v>
      </c>
      <c r="E57" s="86">
        <v>80</v>
      </c>
      <c r="F57" s="86">
        <v>75</v>
      </c>
    </row>
    <row r="58" spans="1:6" customFormat="1" ht="14.45" hidden="1" customHeight="1" outlineLevel="1" x14ac:dyDescent="0.25">
      <c r="A58" s="84" t="s">
        <v>171</v>
      </c>
      <c r="B58" s="86">
        <v>6</v>
      </c>
      <c r="C58" s="86">
        <v>7</v>
      </c>
      <c r="D58" s="86">
        <v>7</v>
      </c>
      <c r="E58" s="86">
        <v>8</v>
      </c>
      <c r="F58" s="86">
        <v>8</v>
      </c>
    </row>
    <row r="59" spans="1:6" customFormat="1" ht="14.45" hidden="1" customHeight="1" outlineLevel="1" x14ac:dyDescent="0.25">
      <c r="A59" s="82" t="s">
        <v>22</v>
      </c>
      <c r="B59" s="83"/>
      <c r="C59" s="83"/>
      <c r="D59" s="83"/>
      <c r="E59" s="83"/>
      <c r="F59" s="83"/>
    </row>
    <row r="60" spans="1:6" customFormat="1" ht="14.45" hidden="1" customHeight="1" outlineLevel="1" x14ac:dyDescent="0.25">
      <c r="A60" s="93" t="s">
        <v>170</v>
      </c>
      <c r="B60" s="83">
        <v>26</v>
      </c>
      <c r="C60" s="83">
        <v>30</v>
      </c>
      <c r="D60" s="83">
        <v>28</v>
      </c>
      <c r="E60" s="83">
        <v>28</v>
      </c>
      <c r="F60" s="83">
        <v>26</v>
      </c>
    </row>
    <row r="61" spans="1:6" customFormat="1" ht="14.45" hidden="1" customHeight="1" outlineLevel="1" x14ac:dyDescent="0.25">
      <c r="A61" s="93" t="s">
        <v>171</v>
      </c>
      <c r="B61" s="83">
        <v>2</v>
      </c>
      <c r="C61" s="83">
        <v>2</v>
      </c>
      <c r="D61" s="83">
        <v>2</v>
      </c>
      <c r="E61" s="83">
        <v>1</v>
      </c>
      <c r="F61" s="83">
        <v>2</v>
      </c>
    </row>
    <row r="62" spans="1:6" customFormat="1" ht="14.45" hidden="1" customHeight="1" outlineLevel="1" x14ac:dyDescent="0.25">
      <c r="A62" s="94" t="s">
        <v>173</v>
      </c>
      <c r="B62" s="86"/>
      <c r="C62" s="86"/>
      <c r="D62" s="86"/>
      <c r="E62" s="86"/>
      <c r="F62" s="86"/>
    </row>
    <row r="63" spans="1:6" customFormat="1" ht="14.45" hidden="1" customHeight="1" outlineLevel="1" x14ac:dyDescent="0.25">
      <c r="A63" s="84" t="s">
        <v>170</v>
      </c>
      <c r="B63" s="86">
        <v>90</v>
      </c>
      <c r="C63" s="86">
        <v>93</v>
      </c>
      <c r="D63" s="86">
        <v>115</v>
      </c>
      <c r="E63" s="86">
        <v>128</v>
      </c>
      <c r="F63" s="86">
        <v>120</v>
      </c>
    </row>
    <row r="64" spans="1:6" customFormat="1" ht="14.45" hidden="1" customHeight="1" outlineLevel="1" x14ac:dyDescent="0.25">
      <c r="A64" s="84" t="s">
        <v>171</v>
      </c>
      <c r="B64" s="86">
        <v>6</v>
      </c>
      <c r="C64" s="86">
        <v>6</v>
      </c>
      <c r="D64" s="86">
        <v>8</v>
      </c>
      <c r="E64" s="86">
        <v>8</v>
      </c>
      <c r="F64" s="86">
        <v>9</v>
      </c>
    </row>
    <row r="65" spans="1:6" customFormat="1" ht="14.45" hidden="1" customHeight="1" outlineLevel="1" x14ac:dyDescent="0.25">
      <c r="A65" s="88" t="s">
        <v>23</v>
      </c>
      <c r="B65" s="83"/>
      <c r="C65" s="83"/>
      <c r="D65" s="83"/>
      <c r="E65" s="83"/>
      <c r="F65" s="83"/>
    </row>
    <row r="66" spans="1:6" customFormat="1" ht="14.45" hidden="1" customHeight="1" outlineLevel="1" x14ac:dyDescent="0.25">
      <c r="A66" s="152" t="s">
        <v>170</v>
      </c>
      <c r="B66" s="83">
        <v>589</v>
      </c>
      <c r="C66" s="83">
        <v>565</v>
      </c>
      <c r="D66" s="83">
        <v>591</v>
      </c>
      <c r="E66" s="83">
        <v>571</v>
      </c>
      <c r="F66" s="83">
        <v>451</v>
      </c>
    </row>
    <row r="67" spans="1:6" customFormat="1" ht="14.45" hidden="1" customHeight="1" outlineLevel="1" x14ac:dyDescent="0.25">
      <c r="A67" s="152" t="s">
        <v>171</v>
      </c>
      <c r="B67" s="83">
        <v>34</v>
      </c>
      <c r="C67" s="83">
        <v>29</v>
      </c>
      <c r="D67" s="83">
        <v>29</v>
      </c>
      <c r="E67" s="83">
        <v>35</v>
      </c>
      <c r="F67" s="83">
        <v>31</v>
      </c>
    </row>
    <row r="68" spans="1:6" customFormat="1" ht="14.45" hidden="1" customHeight="1" outlineLevel="1" x14ac:dyDescent="0.25">
      <c r="A68" s="88" t="s">
        <v>174</v>
      </c>
      <c r="B68" s="83"/>
      <c r="C68" s="83"/>
      <c r="D68" s="83"/>
      <c r="E68" s="83"/>
      <c r="F68" s="83"/>
    </row>
    <row r="69" spans="1:6" customFormat="1" ht="14.45" hidden="1" customHeight="1" outlineLevel="1" x14ac:dyDescent="0.25">
      <c r="A69" s="152" t="s">
        <v>170</v>
      </c>
      <c r="B69" s="83">
        <v>913</v>
      </c>
      <c r="C69" s="83">
        <v>741</v>
      </c>
      <c r="D69" s="83">
        <v>782</v>
      </c>
      <c r="E69" s="83">
        <v>805</v>
      </c>
      <c r="F69" s="83">
        <v>671</v>
      </c>
    </row>
    <row r="70" spans="1:6" customFormat="1" ht="14.45" hidden="1" customHeight="1" outlineLevel="1" x14ac:dyDescent="0.25">
      <c r="A70" s="152" t="s">
        <v>171</v>
      </c>
      <c r="B70" s="83">
        <v>66</v>
      </c>
      <c r="C70" s="83">
        <v>71</v>
      </c>
      <c r="D70" s="83">
        <v>71</v>
      </c>
      <c r="E70" s="83">
        <v>65</v>
      </c>
      <c r="F70" s="83">
        <v>69</v>
      </c>
    </row>
    <row r="71" spans="1:6" customFormat="1" ht="14.45" hidden="1" customHeight="1" outlineLevel="1" x14ac:dyDescent="0.25">
      <c r="A71" s="88" t="s">
        <v>175</v>
      </c>
      <c r="B71" s="89">
        <v>1502</v>
      </c>
      <c r="C71" s="89">
        <v>1306</v>
      </c>
      <c r="D71" s="89">
        <v>1373</v>
      </c>
      <c r="E71" s="89">
        <v>1376</v>
      </c>
      <c r="F71" s="89">
        <v>1122</v>
      </c>
    </row>
    <row r="72" spans="1:6" x14ac:dyDescent="0.25">
      <c r="A72" s="10"/>
    </row>
    <row r="73" spans="1:6" ht="18.75" x14ac:dyDescent="0.25">
      <c r="A73" s="37" t="s">
        <v>176</v>
      </c>
      <c r="B73" s="71"/>
      <c r="C73" s="71"/>
      <c r="D73" s="71"/>
      <c r="E73" s="71"/>
    </row>
    <row r="74" spans="1:6" x14ac:dyDescent="0.25">
      <c r="A74" s="10"/>
    </row>
    <row r="75" spans="1:6" collapsed="1" x14ac:dyDescent="0.25">
      <c r="A75" s="423" t="s">
        <v>177</v>
      </c>
      <c r="B75" s="423"/>
      <c r="C75" s="423"/>
      <c r="D75" s="423"/>
      <c r="E75" s="50"/>
      <c r="F75" s="347"/>
    </row>
    <row r="76" spans="1:6" ht="14.45" hidden="1" customHeight="1" outlineLevel="1" x14ac:dyDescent="0.25">
      <c r="A76" s="45" t="s">
        <v>25</v>
      </c>
      <c r="B76" s="46">
        <v>0</v>
      </c>
      <c r="C76" s="46">
        <v>0</v>
      </c>
      <c r="D76" s="46">
        <v>0</v>
      </c>
      <c r="E76" s="46">
        <v>0</v>
      </c>
      <c r="F76" s="214">
        <v>0</v>
      </c>
    </row>
    <row r="77" spans="1:6" ht="14.45" hidden="1" customHeight="1" outlineLevel="2" x14ac:dyDescent="0.25">
      <c r="A77" s="45" t="s">
        <v>178</v>
      </c>
      <c r="B77" s="46"/>
      <c r="C77" s="46"/>
      <c r="D77" s="46"/>
      <c r="E77" s="46"/>
      <c r="F77" s="214"/>
    </row>
    <row r="78" spans="1:6" ht="14.45" hidden="1" customHeight="1" outlineLevel="2" x14ac:dyDescent="0.25">
      <c r="A78" s="45" t="s">
        <v>179</v>
      </c>
      <c r="B78" s="46"/>
      <c r="C78" s="46"/>
      <c r="D78" s="46"/>
      <c r="E78" s="46"/>
      <c r="F78" s="214"/>
    </row>
    <row r="79" spans="1:6" ht="14.45" hidden="1" customHeight="1" outlineLevel="2" x14ac:dyDescent="0.25">
      <c r="A79" s="45" t="s">
        <v>180</v>
      </c>
      <c r="B79" s="46"/>
      <c r="C79" s="46"/>
      <c r="D79" s="46"/>
      <c r="E79" s="46"/>
      <c r="F79" s="214"/>
    </row>
    <row r="80" spans="1:6" ht="14.45" hidden="1" customHeight="1" outlineLevel="1" x14ac:dyDescent="0.25">
      <c r="A80" s="42" t="s">
        <v>181</v>
      </c>
      <c r="B80" s="44">
        <v>1679</v>
      </c>
      <c r="C80" s="44">
        <v>949</v>
      </c>
      <c r="D80" s="44">
        <v>3870</v>
      </c>
      <c r="E80" s="44">
        <v>7152.67</v>
      </c>
      <c r="F80" s="229">
        <v>14513.78</v>
      </c>
    </row>
    <row r="81" spans="1:6" ht="14.45" hidden="1" customHeight="1" outlineLevel="2" x14ac:dyDescent="0.25">
      <c r="A81" s="42" t="s">
        <v>178</v>
      </c>
      <c r="B81" s="47">
        <v>1634</v>
      </c>
      <c r="C81" s="47">
        <v>860</v>
      </c>
      <c r="D81" s="47">
        <v>2883</v>
      </c>
      <c r="E81" s="47">
        <v>1272.94</v>
      </c>
      <c r="F81" s="213">
        <v>7606.86</v>
      </c>
    </row>
    <row r="82" spans="1:6" ht="14.45" hidden="1" customHeight="1" outlineLevel="2" x14ac:dyDescent="0.25">
      <c r="A82" s="42" t="s">
        <v>179</v>
      </c>
      <c r="B82" s="47">
        <v>17</v>
      </c>
      <c r="C82" s="47"/>
      <c r="D82" s="47">
        <v>30</v>
      </c>
      <c r="E82" s="47">
        <v>0</v>
      </c>
      <c r="F82" s="213">
        <v>30</v>
      </c>
    </row>
    <row r="83" spans="1:6" ht="14.45" hidden="1" customHeight="1" outlineLevel="2" x14ac:dyDescent="0.25">
      <c r="A83" s="42" t="s">
        <v>180</v>
      </c>
      <c r="B83" s="47">
        <v>27</v>
      </c>
      <c r="C83" s="47">
        <v>89</v>
      </c>
      <c r="D83" s="47">
        <v>957</v>
      </c>
      <c r="E83" s="47">
        <v>5879.73</v>
      </c>
      <c r="F83" s="213">
        <v>6876.9211699999996</v>
      </c>
    </row>
    <row r="84" spans="1:6" ht="14.45" hidden="1" customHeight="1" outlineLevel="1" x14ac:dyDescent="0.25">
      <c r="A84" s="45" t="s">
        <v>182</v>
      </c>
      <c r="B84" s="59">
        <v>2132</v>
      </c>
      <c r="C84" s="59">
        <v>5840</v>
      </c>
      <c r="D84" s="59">
        <v>18217</v>
      </c>
      <c r="E84" s="59">
        <v>30558.14</v>
      </c>
      <c r="F84" s="311">
        <v>36924.85</v>
      </c>
    </row>
    <row r="85" spans="1:6" ht="14.45" hidden="1" customHeight="1" outlineLevel="2" x14ac:dyDescent="0.25">
      <c r="A85" s="45" t="s">
        <v>178</v>
      </c>
      <c r="B85" s="46">
        <v>1756</v>
      </c>
      <c r="C85" s="46">
        <v>5777</v>
      </c>
      <c r="D85" s="46">
        <v>16476</v>
      </c>
      <c r="E85" s="46">
        <v>23839.66</v>
      </c>
      <c r="F85" s="214">
        <v>28983.68</v>
      </c>
    </row>
    <row r="86" spans="1:6" ht="14.45" hidden="1" customHeight="1" outlineLevel="2" x14ac:dyDescent="0.25">
      <c r="A86" s="45" t="s">
        <v>179</v>
      </c>
      <c r="B86" s="46"/>
      <c r="C86" s="46"/>
      <c r="D86" s="46">
        <v>119</v>
      </c>
      <c r="E86" s="46">
        <v>164.71</v>
      </c>
      <c r="F86" s="214">
        <v>182.10070000000002</v>
      </c>
    </row>
    <row r="87" spans="1:6" ht="14.45" hidden="1" customHeight="1" outlineLevel="2" x14ac:dyDescent="0.25">
      <c r="A87" s="45" t="s">
        <v>180</v>
      </c>
      <c r="B87" s="46">
        <v>376</v>
      </c>
      <c r="C87" s="46">
        <v>63</v>
      </c>
      <c r="D87" s="46">
        <v>1622</v>
      </c>
      <c r="E87" s="46">
        <v>6553.77</v>
      </c>
      <c r="F87" s="214">
        <v>7759.076039999999</v>
      </c>
    </row>
    <row r="88" spans="1:6" ht="14.45" hidden="1" customHeight="1" outlineLevel="1" x14ac:dyDescent="0.25">
      <c r="A88" s="42" t="s">
        <v>183</v>
      </c>
      <c r="B88" s="44">
        <v>0</v>
      </c>
      <c r="C88" s="44">
        <v>0</v>
      </c>
      <c r="D88" s="44">
        <v>0</v>
      </c>
      <c r="E88" s="44">
        <v>0</v>
      </c>
      <c r="F88" s="229">
        <v>0</v>
      </c>
    </row>
    <row r="89" spans="1:6" ht="14.45" hidden="1" customHeight="1" outlineLevel="2" x14ac:dyDescent="0.25">
      <c r="A89" s="42" t="s">
        <v>178</v>
      </c>
      <c r="B89" s="47"/>
      <c r="C89" s="47"/>
      <c r="D89" s="47"/>
      <c r="E89" s="47"/>
      <c r="F89" s="213"/>
    </row>
    <row r="90" spans="1:6" ht="14.45" hidden="1" customHeight="1" outlineLevel="2" x14ac:dyDescent="0.25">
      <c r="A90" s="42" t="s">
        <v>179</v>
      </c>
      <c r="B90" s="47"/>
      <c r="C90" s="47"/>
      <c r="D90" s="47"/>
      <c r="E90" s="47"/>
      <c r="F90" s="213"/>
    </row>
    <row r="91" spans="1:6" ht="14.45" hidden="1" customHeight="1" outlineLevel="2" x14ac:dyDescent="0.25">
      <c r="A91" s="42" t="s">
        <v>180</v>
      </c>
      <c r="B91" s="47"/>
      <c r="C91" s="47"/>
      <c r="D91" s="47"/>
      <c r="E91" s="47"/>
      <c r="F91" s="213"/>
    </row>
    <row r="92" spans="1:6" ht="14.45" hidden="1" customHeight="1" outlineLevel="1" x14ac:dyDescent="0.25">
      <c r="A92" s="45" t="s">
        <v>26</v>
      </c>
      <c r="B92" s="59">
        <v>0</v>
      </c>
      <c r="C92" s="59">
        <v>0</v>
      </c>
      <c r="D92" s="59">
        <v>0</v>
      </c>
      <c r="E92" s="59">
        <v>0</v>
      </c>
      <c r="F92" s="311">
        <v>0</v>
      </c>
    </row>
    <row r="93" spans="1:6" ht="14.45" hidden="1" customHeight="1" outlineLevel="2" x14ac:dyDescent="0.25">
      <c r="A93" s="45" t="s">
        <v>178</v>
      </c>
      <c r="B93" s="46"/>
      <c r="C93" s="46"/>
      <c r="D93" s="46"/>
      <c r="E93" s="46"/>
      <c r="F93" s="214"/>
    </row>
    <row r="94" spans="1:6" ht="14.45" hidden="1" customHeight="1" outlineLevel="2" x14ac:dyDescent="0.25">
      <c r="A94" s="45" t="s">
        <v>179</v>
      </c>
      <c r="B94" s="46"/>
      <c r="C94" s="46"/>
      <c r="D94" s="46"/>
      <c r="E94" s="46"/>
      <c r="F94" s="214"/>
    </row>
    <row r="95" spans="1:6" ht="14.45" hidden="1" customHeight="1" outlineLevel="2" x14ac:dyDescent="0.25">
      <c r="A95" s="45" t="s">
        <v>180</v>
      </c>
      <c r="B95" s="59"/>
      <c r="C95" s="59"/>
      <c r="D95" s="59"/>
      <c r="E95" s="59"/>
      <c r="F95" s="214"/>
    </row>
    <row r="96" spans="1:6" ht="14.45" hidden="1" customHeight="1" outlineLevel="1" x14ac:dyDescent="0.25">
      <c r="A96" s="42" t="s">
        <v>184</v>
      </c>
      <c r="B96" s="44">
        <v>1756</v>
      </c>
      <c r="C96" s="44">
        <v>505</v>
      </c>
      <c r="D96" s="44">
        <v>0</v>
      </c>
      <c r="E96" s="44">
        <v>0</v>
      </c>
      <c r="F96" s="229">
        <v>1028.32</v>
      </c>
    </row>
    <row r="97" spans="1:6" ht="14.45" hidden="1" customHeight="1" outlineLevel="2" x14ac:dyDescent="0.25">
      <c r="A97" s="42" t="s">
        <v>178</v>
      </c>
      <c r="B97" s="47">
        <v>1756</v>
      </c>
      <c r="C97" s="47">
        <v>388</v>
      </c>
      <c r="D97" s="47"/>
      <c r="E97" s="47"/>
      <c r="F97" s="213">
        <v>1028.32</v>
      </c>
    </row>
    <row r="98" spans="1:6" ht="14.45" hidden="1" customHeight="1" outlineLevel="2" x14ac:dyDescent="0.25">
      <c r="A98" s="42" t="s">
        <v>179</v>
      </c>
      <c r="B98" s="47"/>
      <c r="C98" s="47"/>
      <c r="D98" s="47"/>
      <c r="E98" s="47"/>
      <c r="F98" s="213">
        <v>0</v>
      </c>
    </row>
    <row r="99" spans="1:6" ht="14.45" hidden="1" customHeight="1" outlineLevel="2" x14ac:dyDescent="0.25">
      <c r="A99" s="42" t="s">
        <v>180</v>
      </c>
      <c r="B99" s="47"/>
      <c r="C99" s="47">
        <v>117</v>
      </c>
      <c r="D99" s="47"/>
      <c r="E99" s="47"/>
      <c r="F99" s="213">
        <v>0</v>
      </c>
    </row>
    <row r="100" spans="1:6" ht="14.45" hidden="1" customHeight="1" outlineLevel="1" x14ac:dyDescent="0.25">
      <c r="A100" s="45" t="s">
        <v>185</v>
      </c>
      <c r="B100" s="59">
        <v>3585</v>
      </c>
      <c r="C100" s="59">
        <v>7341</v>
      </c>
      <c r="D100" s="59">
        <v>4824</v>
      </c>
      <c r="E100" s="59">
        <v>6742.94</v>
      </c>
      <c r="F100" s="311">
        <v>3682.14</v>
      </c>
    </row>
    <row r="101" spans="1:6" ht="14.45" hidden="1" customHeight="1" outlineLevel="2" x14ac:dyDescent="0.25">
      <c r="A101" s="45" t="s">
        <v>178</v>
      </c>
      <c r="B101" s="46">
        <v>3457</v>
      </c>
      <c r="C101" s="46">
        <v>7341</v>
      </c>
      <c r="D101" s="46">
        <v>4824</v>
      </c>
      <c r="E101" s="46">
        <v>6742.94</v>
      </c>
      <c r="F101" s="214">
        <v>3682.14</v>
      </c>
    </row>
    <row r="102" spans="1:6" ht="14.45" hidden="1" customHeight="1" outlineLevel="2" x14ac:dyDescent="0.25">
      <c r="A102" s="45" t="s">
        <v>179</v>
      </c>
      <c r="B102" s="46"/>
      <c r="C102" s="46"/>
      <c r="D102" s="46"/>
      <c r="E102" s="46">
        <v>0</v>
      </c>
      <c r="F102" s="214">
        <v>0</v>
      </c>
    </row>
    <row r="103" spans="1:6" ht="14.45" hidden="1" customHeight="1" outlineLevel="2" x14ac:dyDescent="0.25">
      <c r="A103" s="45" t="s">
        <v>180</v>
      </c>
      <c r="B103" s="46">
        <v>129</v>
      </c>
      <c r="C103" s="46"/>
      <c r="D103" s="46"/>
      <c r="E103" s="46">
        <v>0</v>
      </c>
      <c r="F103" s="214">
        <v>0</v>
      </c>
    </row>
    <row r="104" spans="1:6" ht="14.45" hidden="1" customHeight="1" outlineLevel="1" x14ac:dyDescent="0.25">
      <c r="A104" s="42" t="s">
        <v>186</v>
      </c>
      <c r="B104" s="44">
        <v>0</v>
      </c>
      <c r="C104" s="44">
        <v>0</v>
      </c>
      <c r="D104" s="44">
        <v>7575</v>
      </c>
      <c r="E104" s="44">
        <v>5439.7799999999988</v>
      </c>
      <c r="F104" s="229">
        <v>9056.85</v>
      </c>
    </row>
    <row r="105" spans="1:6" ht="14.45" hidden="1" customHeight="1" outlineLevel="2" x14ac:dyDescent="0.25">
      <c r="A105" s="42" t="s">
        <v>178</v>
      </c>
      <c r="B105" s="47"/>
      <c r="C105" s="47"/>
      <c r="D105" s="47">
        <v>7326</v>
      </c>
      <c r="E105" s="47">
        <v>5218.34</v>
      </c>
      <c r="F105" s="213">
        <v>8824.9699999999993</v>
      </c>
    </row>
    <row r="106" spans="1:6" ht="14.45" hidden="1" customHeight="1" outlineLevel="2" x14ac:dyDescent="0.25">
      <c r="A106" s="42" t="s">
        <v>179</v>
      </c>
      <c r="B106" s="47"/>
      <c r="C106" s="47"/>
      <c r="D106" s="47">
        <v>75</v>
      </c>
      <c r="E106" s="47">
        <v>30</v>
      </c>
      <c r="F106" s="213">
        <v>30</v>
      </c>
    </row>
    <row r="107" spans="1:6" ht="14.45" hidden="1" customHeight="1" outlineLevel="2" x14ac:dyDescent="0.25">
      <c r="A107" s="42" t="s">
        <v>180</v>
      </c>
      <c r="B107" s="47"/>
      <c r="C107" s="47"/>
      <c r="D107" s="47">
        <v>174</v>
      </c>
      <c r="E107" s="47">
        <v>191.44</v>
      </c>
      <c r="F107" s="213">
        <v>201.88</v>
      </c>
    </row>
    <row r="108" spans="1:6" ht="14.45" hidden="1" customHeight="1" outlineLevel="1" x14ac:dyDescent="0.25">
      <c r="A108" s="45" t="s">
        <v>187</v>
      </c>
      <c r="B108" s="46">
        <v>0</v>
      </c>
      <c r="C108" s="46">
        <v>0</v>
      </c>
      <c r="D108" s="46">
        <v>0</v>
      </c>
      <c r="E108" s="46">
        <v>0</v>
      </c>
      <c r="F108" s="311">
        <v>0</v>
      </c>
    </row>
    <row r="109" spans="1:6" ht="14.45" hidden="1" customHeight="1" outlineLevel="2" x14ac:dyDescent="0.25">
      <c r="A109" s="45" t="s">
        <v>178</v>
      </c>
      <c r="B109" s="46"/>
      <c r="C109" s="46"/>
      <c r="D109" s="46"/>
      <c r="E109" s="46"/>
      <c r="F109" s="214"/>
    </row>
    <row r="110" spans="1:6" ht="14.45" hidden="1" customHeight="1" outlineLevel="2" x14ac:dyDescent="0.25">
      <c r="A110" s="45" t="s">
        <v>179</v>
      </c>
      <c r="B110" s="46"/>
      <c r="C110" s="46"/>
      <c r="D110" s="46"/>
      <c r="E110" s="46"/>
      <c r="F110" s="214"/>
    </row>
    <row r="111" spans="1:6" ht="14.45" hidden="1" customHeight="1" outlineLevel="2" x14ac:dyDescent="0.25">
      <c r="A111" s="45" t="s">
        <v>180</v>
      </c>
      <c r="B111" s="46"/>
      <c r="C111" s="46"/>
      <c r="D111" s="46"/>
      <c r="E111" s="46"/>
      <c r="F111" s="214"/>
    </row>
    <row r="112" spans="1:6" ht="14.45" hidden="1" customHeight="1" outlineLevel="1" x14ac:dyDescent="0.25">
      <c r="A112" s="42" t="s">
        <v>188</v>
      </c>
      <c r="B112" s="44">
        <v>2571</v>
      </c>
      <c r="C112" s="44">
        <v>10348</v>
      </c>
      <c r="D112" s="44">
        <v>3766</v>
      </c>
      <c r="E112" s="44">
        <v>1201.57</v>
      </c>
      <c r="F112" s="229">
        <v>8627.18</v>
      </c>
    </row>
    <row r="113" spans="1:6" ht="14.45" hidden="1" customHeight="1" outlineLevel="2" x14ac:dyDescent="0.25">
      <c r="A113" s="42" t="s">
        <v>178</v>
      </c>
      <c r="B113" s="47">
        <v>2571</v>
      </c>
      <c r="C113" s="47">
        <v>3574</v>
      </c>
      <c r="D113" s="47">
        <v>2151</v>
      </c>
      <c r="E113" s="47">
        <v>1201.57</v>
      </c>
      <c r="F113" s="213">
        <v>2826.58</v>
      </c>
    </row>
    <row r="114" spans="1:6" ht="14.45" hidden="1" customHeight="1" outlineLevel="2" x14ac:dyDescent="0.25">
      <c r="A114" s="42" t="s">
        <v>179</v>
      </c>
      <c r="B114" s="47"/>
      <c r="C114" s="47"/>
      <c r="D114" s="47">
        <v>1615</v>
      </c>
      <c r="E114" s="47">
        <v>0</v>
      </c>
      <c r="F114" s="213">
        <v>5800.6</v>
      </c>
    </row>
    <row r="115" spans="1:6" ht="14.45" hidden="1" customHeight="1" outlineLevel="2" x14ac:dyDescent="0.25">
      <c r="A115" s="42" t="s">
        <v>180</v>
      </c>
      <c r="B115" s="47"/>
      <c r="C115" s="47">
        <v>6773</v>
      </c>
      <c r="D115" s="47"/>
      <c r="E115" s="47">
        <v>0</v>
      </c>
      <c r="F115" s="213"/>
    </row>
    <row r="116" spans="1:6" ht="14.45" hidden="1" customHeight="1" outlineLevel="1" x14ac:dyDescent="0.25">
      <c r="A116" s="45" t="s">
        <v>189</v>
      </c>
      <c r="B116" s="59">
        <v>672</v>
      </c>
      <c r="C116" s="59">
        <v>633</v>
      </c>
      <c r="D116" s="59">
        <v>629</v>
      </c>
      <c r="E116" s="59">
        <v>772.08</v>
      </c>
      <c r="F116" s="311">
        <v>451.0247100000002</v>
      </c>
    </row>
    <row r="117" spans="1:6" ht="14.45" hidden="1" customHeight="1" outlineLevel="2" x14ac:dyDescent="0.25">
      <c r="A117" s="45" t="s">
        <v>178</v>
      </c>
      <c r="B117" s="46">
        <v>672</v>
      </c>
      <c r="C117" s="46">
        <v>633</v>
      </c>
      <c r="D117" s="46">
        <v>629</v>
      </c>
      <c r="E117" s="46">
        <v>772.08</v>
      </c>
      <c r="F117" s="214">
        <v>451.0247100000002</v>
      </c>
    </row>
    <row r="118" spans="1:6" ht="14.45" hidden="1" customHeight="1" outlineLevel="2" x14ac:dyDescent="0.25">
      <c r="A118" s="45" t="s">
        <v>179</v>
      </c>
      <c r="B118" s="46"/>
      <c r="C118" s="46"/>
      <c r="D118" s="46"/>
      <c r="E118" s="46">
        <v>0</v>
      </c>
      <c r="F118" s="214"/>
    </row>
    <row r="119" spans="1:6" ht="14.45" hidden="1" customHeight="1" outlineLevel="2" x14ac:dyDescent="0.25">
      <c r="A119" s="45" t="s">
        <v>180</v>
      </c>
      <c r="B119" s="59"/>
      <c r="C119" s="59"/>
      <c r="D119" s="59"/>
      <c r="E119" s="59">
        <v>0</v>
      </c>
      <c r="F119" s="214"/>
    </row>
    <row r="120" spans="1:6" ht="14.45" hidden="1" customHeight="1" outlineLevel="1" x14ac:dyDescent="0.25">
      <c r="A120" s="42" t="s">
        <v>190</v>
      </c>
      <c r="B120" s="44">
        <v>1185</v>
      </c>
      <c r="C120" s="44">
        <v>0</v>
      </c>
      <c r="D120" s="44">
        <v>0</v>
      </c>
      <c r="E120" s="44">
        <v>0</v>
      </c>
      <c r="F120" s="229">
        <v>2441.9499999999998</v>
      </c>
    </row>
    <row r="121" spans="1:6" ht="14.45" hidden="1" customHeight="1" outlineLevel="2" x14ac:dyDescent="0.25">
      <c r="A121" s="42" t="s">
        <v>178</v>
      </c>
      <c r="B121" s="47">
        <v>1185</v>
      </c>
      <c r="C121" s="47"/>
      <c r="D121" s="47"/>
      <c r="E121" s="47"/>
      <c r="F121" s="213">
        <v>2441.9499999999998</v>
      </c>
    </row>
    <row r="122" spans="1:6" ht="14.45" hidden="1" customHeight="1" outlineLevel="2" x14ac:dyDescent="0.25">
      <c r="A122" s="42" t="s">
        <v>179</v>
      </c>
      <c r="B122" s="47"/>
      <c r="C122" s="47"/>
      <c r="D122" s="47"/>
      <c r="E122" s="47"/>
      <c r="F122" s="213"/>
    </row>
    <row r="123" spans="1:6" ht="14.45" hidden="1" customHeight="1" outlineLevel="2" x14ac:dyDescent="0.25">
      <c r="A123" s="42" t="s">
        <v>180</v>
      </c>
      <c r="B123" s="47"/>
      <c r="C123" s="47"/>
      <c r="D123" s="47"/>
      <c r="E123" s="47"/>
      <c r="F123" s="213"/>
    </row>
    <row r="124" spans="1:6" ht="14.45" hidden="1" customHeight="1" outlineLevel="1" x14ac:dyDescent="0.25">
      <c r="A124" s="45" t="s">
        <v>191</v>
      </c>
      <c r="B124" s="59">
        <v>7973</v>
      </c>
      <c r="C124" s="59">
        <v>0</v>
      </c>
      <c r="D124" s="59">
        <v>5811</v>
      </c>
      <c r="E124" s="59">
        <v>22202.68</v>
      </c>
      <c r="F124" s="311">
        <v>0</v>
      </c>
    </row>
    <row r="125" spans="1:6" ht="14.45" hidden="1" customHeight="1" outlineLevel="2" x14ac:dyDescent="0.25">
      <c r="A125" s="45" t="s">
        <v>178</v>
      </c>
      <c r="B125" s="46">
        <v>7973</v>
      </c>
      <c r="C125" s="46"/>
      <c r="D125" s="46">
        <v>5811</v>
      </c>
      <c r="E125" s="46">
        <v>22202.68</v>
      </c>
      <c r="F125" s="214"/>
    </row>
    <row r="126" spans="1:6" ht="14.45" hidden="1" customHeight="1" outlineLevel="2" x14ac:dyDescent="0.25">
      <c r="A126" s="45" t="s">
        <v>179</v>
      </c>
      <c r="B126" s="46"/>
      <c r="C126" s="46"/>
      <c r="D126" s="46"/>
      <c r="E126" s="46"/>
      <c r="F126" s="214"/>
    </row>
    <row r="127" spans="1:6" ht="14.45" hidden="1" customHeight="1" outlineLevel="2" x14ac:dyDescent="0.25">
      <c r="A127" s="45" t="s">
        <v>180</v>
      </c>
      <c r="B127" s="46"/>
      <c r="C127" s="46"/>
      <c r="D127" s="46"/>
      <c r="E127" s="46"/>
      <c r="F127" s="214"/>
    </row>
    <row r="128" spans="1:6" ht="14.45" hidden="1" customHeight="1" outlineLevel="1" x14ac:dyDescent="0.25">
      <c r="A128" s="221" t="s">
        <v>800</v>
      </c>
      <c r="B128" s="44"/>
      <c r="C128" s="44"/>
      <c r="D128" s="44"/>
      <c r="E128" s="44"/>
      <c r="F128" s="229">
        <v>19213.23</v>
      </c>
    </row>
    <row r="129" spans="1:6" ht="14.45" hidden="1" customHeight="1" outlineLevel="2" x14ac:dyDescent="0.25">
      <c r="A129" s="42" t="s">
        <v>178</v>
      </c>
      <c r="B129" s="44"/>
      <c r="C129" s="44"/>
      <c r="D129" s="44"/>
      <c r="E129" s="44"/>
      <c r="F129" s="213">
        <v>19213.23</v>
      </c>
    </row>
    <row r="130" spans="1:6" ht="14.45" hidden="1" customHeight="1" outlineLevel="2" x14ac:dyDescent="0.25">
      <c r="A130" s="42" t="s">
        <v>179</v>
      </c>
      <c r="B130" s="44"/>
      <c r="C130" s="47"/>
      <c r="D130" s="44"/>
      <c r="E130" s="44"/>
      <c r="F130" s="213">
        <v>0</v>
      </c>
    </row>
    <row r="131" spans="1:6" ht="14.45" hidden="1" customHeight="1" outlineLevel="2" x14ac:dyDescent="0.25">
      <c r="A131" s="42" t="s">
        <v>180</v>
      </c>
      <c r="B131" s="44"/>
      <c r="C131" s="44"/>
      <c r="D131" s="44"/>
      <c r="E131" s="44"/>
      <c r="F131" s="213">
        <v>0</v>
      </c>
    </row>
    <row r="132" spans="1:6" ht="14.45" hidden="1" customHeight="1" outlineLevel="1" x14ac:dyDescent="0.25">
      <c r="A132" s="57" t="s">
        <v>18</v>
      </c>
      <c r="B132" s="59">
        <v>21553</v>
      </c>
      <c r="C132" s="59">
        <v>25615</v>
      </c>
      <c r="D132" s="59">
        <v>44692</v>
      </c>
      <c r="E132" s="59">
        <f>E80+E84+E100+E104+E112+E116+E125</f>
        <v>74069.86</v>
      </c>
      <c r="F132" s="59">
        <f>F76+F80+F84+F88+F92+F96+F100+F104+F108+F112+F116+F120+F128</f>
        <v>95939.324709999986</v>
      </c>
    </row>
    <row r="133" spans="1:6" ht="14.45" hidden="1" customHeight="1" outlineLevel="2" x14ac:dyDescent="0.25">
      <c r="A133" s="45" t="s">
        <v>178</v>
      </c>
      <c r="B133" s="59">
        <v>21003</v>
      </c>
      <c r="C133" s="59">
        <v>18573</v>
      </c>
      <c r="D133" s="59">
        <v>40100</v>
      </c>
      <c r="E133" s="59">
        <f>E81+E85+E101+E105+E113+E117+E124</f>
        <v>61250.21</v>
      </c>
      <c r="F133" s="59">
        <f>F77+F81+F85+F89+F93+F97+F101+F105+F109+F113+F117+F121+F129</f>
        <v>75058.754709999994</v>
      </c>
    </row>
    <row r="134" spans="1:6" ht="14.45" hidden="1" customHeight="1" outlineLevel="2" x14ac:dyDescent="0.25">
      <c r="A134" s="45" t="s">
        <v>179</v>
      </c>
      <c r="B134" s="59">
        <v>17</v>
      </c>
      <c r="C134" s="59"/>
      <c r="D134" s="59">
        <v>1839</v>
      </c>
      <c r="E134" s="59">
        <f>E82+E86+E102+E106+E114+E118</f>
        <v>194.71</v>
      </c>
      <c r="F134" s="59">
        <f>F82+F86+F102+F106+F114+F118+F122+F130</f>
        <v>6042.7007000000003</v>
      </c>
    </row>
    <row r="135" spans="1:6" ht="14.45" hidden="1" customHeight="1" outlineLevel="2" x14ac:dyDescent="0.25">
      <c r="A135" s="45" t="s">
        <v>180</v>
      </c>
      <c r="B135" s="59">
        <v>532</v>
      </c>
      <c r="C135" s="59">
        <v>7042</v>
      </c>
      <c r="D135" s="59">
        <v>2753</v>
      </c>
      <c r="E135" s="59">
        <f>E83+E87+E103+E107+E115+E119</f>
        <v>12624.94</v>
      </c>
      <c r="F135" s="59">
        <f>F83+F87+F103+F107+F115+F119</f>
        <v>14837.877209999997</v>
      </c>
    </row>
    <row r="136" spans="1:6" ht="29.45" hidden="1" customHeight="1" outlineLevel="1" x14ac:dyDescent="0.25">
      <c r="A136" s="421" t="s">
        <v>799</v>
      </c>
      <c r="B136" s="421"/>
      <c r="C136" s="421"/>
      <c r="D136" s="421"/>
      <c r="E136" s="17"/>
    </row>
    <row r="138" spans="1:6" collapsed="1" x14ac:dyDescent="0.25">
      <c r="A138" s="149" t="s">
        <v>192</v>
      </c>
      <c r="B138" s="50"/>
      <c r="C138" s="50"/>
      <c r="D138" s="50"/>
      <c r="E138" s="50"/>
      <c r="F138" s="347"/>
    </row>
    <row r="139" spans="1:6" ht="14.45" hidden="1" customHeight="1" outlineLevel="1" x14ac:dyDescent="0.25">
      <c r="A139" s="53" t="s">
        <v>193</v>
      </c>
      <c r="B139" s="49"/>
      <c r="C139" s="49"/>
      <c r="D139" s="49"/>
      <c r="E139" s="215"/>
      <c r="F139" s="215"/>
    </row>
    <row r="140" spans="1:6" ht="14.45" hidden="1" customHeight="1" outlineLevel="1" x14ac:dyDescent="0.25">
      <c r="A140" s="52" t="s">
        <v>194</v>
      </c>
      <c r="B140" s="48"/>
      <c r="C140" s="48"/>
      <c r="D140" s="48"/>
      <c r="E140" s="230"/>
      <c r="F140" s="230"/>
    </row>
    <row r="141" spans="1:6" ht="14.45" hidden="1" customHeight="1" outlineLevel="1" x14ac:dyDescent="0.25">
      <c r="A141" s="53" t="s">
        <v>195</v>
      </c>
      <c r="B141" s="49"/>
      <c r="C141" s="49"/>
      <c r="D141" s="49"/>
      <c r="E141" s="215"/>
      <c r="F141" s="214"/>
    </row>
    <row r="142" spans="1:6" ht="14.45" hidden="1" customHeight="1" outlineLevel="1" x14ac:dyDescent="0.25">
      <c r="A142" s="52" t="s">
        <v>196</v>
      </c>
      <c r="B142" s="48"/>
      <c r="C142" s="48"/>
      <c r="D142" s="48"/>
      <c r="E142" s="230">
        <v>44</v>
      </c>
      <c r="F142" s="213">
        <v>1108</v>
      </c>
    </row>
    <row r="143" spans="1:6" ht="14.45" hidden="1" customHeight="1" outlineLevel="1" x14ac:dyDescent="0.25">
      <c r="A143" s="53" t="s">
        <v>197</v>
      </c>
      <c r="B143" s="49">
        <v>288</v>
      </c>
      <c r="C143" s="49"/>
      <c r="D143" s="49"/>
      <c r="E143" s="215"/>
      <c r="F143" s="215">
        <v>178</v>
      </c>
    </row>
    <row r="144" spans="1:6" ht="14.45" hidden="1" customHeight="1" outlineLevel="1" x14ac:dyDescent="0.25">
      <c r="A144" s="52" t="s">
        <v>198</v>
      </c>
      <c r="B144" s="48"/>
      <c r="C144" s="48"/>
      <c r="D144" s="48"/>
      <c r="E144" s="230"/>
      <c r="F144" s="230"/>
    </row>
    <row r="145" spans="1:6" ht="14.45" hidden="1" customHeight="1" outlineLevel="1" x14ac:dyDescent="0.25">
      <c r="A145" s="53" t="s">
        <v>199</v>
      </c>
      <c r="B145" s="49">
        <v>300</v>
      </c>
      <c r="C145" s="49"/>
      <c r="D145" s="49"/>
      <c r="E145" s="215">
        <v>1999</v>
      </c>
      <c r="F145" s="214">
        <v>1938</v>
      </c>
    </row>
    <row r="146" spans="1:6" ht="14.45" hidden="1" customHeight="1" outlineLevel="1" x14ac:dyDescent="0.25">
      <c r="A146" s="52" t="s">
        <v>200</v>
      </c>
      <c r="B146" s="48"/>
      <c r="C146" s="47">
        <v>1342</v>
      </c>
      <c r="D146" s="48">
        <v>578</v>
      </c>
      <c r="E146" s="230"/>
      <c r="F146" s="230"/>
    </row>
    <row r="147" spans="1:6" ht="14.45" hidden="1" customHeight="1" outlineLevel="1" x14ac:dyDescent="0.25">
      <c r="A147" s="53" t="s">
        <v>201</v>
      </c>
      <c r="B147" s="49"/>
      <c r="C147" s="46">
        <v>6268</v>
      </c>
      <c r="D147" s="46">
        <v>5448</v>
      </c>
      <c r="E147" s="214">
        <v>4082</v>
      </c>
      <c r="F147" s="214">
        <v>5665</v>
      </c>
    </row>
    <row r="148" spans="1:6" ht="14.45" hidden="1" customHeight="1" outlineLevel="1" x14ac:dyDescent="0.25">
      <c r="A148" s="52" t="s">
        <v>202</v>
      </c>
      <c r="B148" s="48">
        <v>418</v>
      </c>
      <c r="C148" s="47">
        <v>1949</v>
      </c>
      <c r="D148" s="47">
        <v>3120</v>
      </c>
      <c r="E148" s="213">
        <v>3595</v>
      </c>
      <c r="F148" s="213">
        <v>3777</v>
      </c>
    </row>
    <row r="149" spans="1:6" ht="14.45" hidden="1" customHeight="1" outlineLevel="1" x14ac:dyDescent="0.25">
      <c r="A149" s="53" t="s">
        <v>203</v>
      </c>
      <c r="B149" s="46">
        <v>2047</v>
      </c>
      <c r="C149" s="46">
        <v>8357</v>
      </c>
      <c r="D149" s="46">
        <v>10455</v>
      </c>
      <c r="E149" s="214">
        <v>4198</v>
      </c>
      <c r="F149" s="214">
        <v>5713</v>
      </c>
    </row>
    <row r="150" spans="1:6" ht="14.45" hidden="1" customHeight="1" outlineLevel="1" x14ac:dyDescent="0.25">
      <c r="A150" s="52" t="s">
        <v>204</v>
      </c>
      <c r="B150" s="48">
        <v>441</v>
      </c>
      <c r="C150" s="47">
        <v>2143</v>
      </c>
      <c r="D150" s="47">
        <v>5458</v>
      </c>
      <c r="E150" s="213">
        <v>4123</v>
      </c>
      <c r="F150" s="213">
        <v>665</v>
      </c>
    </row>
    <row r="151" spans="1:6" ht="14.45" hidden="1" customHeight="1" outlineLevel="1" x14ac:dyDescent="0.25">
      <c r="A151" s="56" t="s">
        <v>11</v>
      </c>
      <c r="B151" s="59">
        <v>3493</v>
      </c>
      <c r="C151" s="59">
        <v>20060</v>
      </c>
      <c r="D151" s="59">
        <v>25059</v>
      </c>
      <c r="E151" s="311">
        <v>18041</v>
      </c>
      <c r="F151" s="311">
        <f>SUM(F139:F150)</f>
        <v>19044</v>
      </c>
    </row>
    <row r="152" spans="1:6" ht="30.6" hidden="1" customHeight="1" outlineLevel="1" x14ac:dyDescent="0.25">
      <c r="A152" s="421" t="s">
        <v>801</v>
      </c>
      <c r="B152" s="421"/>
      <c r="C152" s="421"/>
      <c r="D152" s="421"/>
      <c r="E152" s="17"/>
    </row>
    <row r="153" spans="1:6" x14ac:dyDescent="0.25">
      <c r="A153" s="10"/>
    </row>
    <row r="154" spans="1:6" collapsed="1" x14ac:dyDescent="0.25">
      <c r="A154" s="423" t="s">
        <v>205</v>
      </c>
      <c r="B154" s="423"/>
      <c r="C154" s="423"/>
      <c r="D154" s="423"/>
      <c r="E154" s="50"/>
      <c r="F154" s="50"/>
    </row>
    <row r="155" spans="1:6" ht="14.45" hidden="1" customHeight="1" outlineLevel="1" x14ac:dyDescent="0.25">
      <c r="A155" s="45" t="s">
        <v>206</v>
      </c>
      <c r="B155" s="54"/>
      <c r="C155" s="54"/>
      <c r="D155" s="54"/>
      <c r="E155" s="54"/>
      <c r="F155" s="348"/>
    </row>
    <row r="156" spans="1:6" ht="14.45" hidden="1" customHeight="1" outlineLevel="1" x14ac:dyDescent="0.25">
      <c r="A156" s="45" t="s">
        <v>207</v>
      </c>
      <c r="B156" s="54"/>
      <c r="C156" s="54"/>
      <c r="D156" s="54"/>
      <c r="E156" s="54"/>
      <c r="F156" s="348"/>
    </row>
    <row r="157" spans="1:6" ht="14.45" hidden="1" customHeight="1" outlineLevel="1" x14ac:dyDescent="0.25">
      <c r="A157" s="42" t="s">
        <v>208</v>
      </c>
      <c r="B157" s="48">
        <v>5</v>
      </c>
      <c r="C157" s="48">
        <v>11</v>
      </c>
      <c r="D157" s="48">
        <v>10</v>
      </c>
      <c r="E157" s="230">
        <v>9</v>
      </c>
      <c r="F157" s="230">
        <v>3</v>
      </c>
    </row>
    <row r="158" spans="1:6" ht="14.45" hidden="1" customHeight="1" outlineLevel="1" x14ac:dyDescent="0.25">
      <c r="A158" s="42" t="s">
        <v>209</v>
      </c>
      <c r="B158" s="47">
        <v>1672</v>
      </c>
      <c r="C158" s="47">
        <v>5132</v>
      </c>
      <c r="D158" s="47">
        <v>5974</v>
      </c>
      <c r="E158" s="213">
        <v>1605</v>
      </c>
      <c r="F158" s="213">
        <v>143</v>
      </c>
    </row>
    <row r="159" spans="1:6" ht="14.45" hidden="1" customHeight="1" outlineLevel="1" x14ac:dyDescent="0.25">
      <c r="A159" s="45" t="s">
        <v>210</v>
      </c>
      <c r="B159" s="49">
        <v>2</v>
      </c>
      <c r="C159" s="49">
        <v>15</v>
      </c>
      <c r="D159" s="49">
        <v>20</v>
      </c>
      <c r="E159" s="215">
        <v>26</v>
      </c>
      <c r="F159" s="215">
        <v>23</v>
      </c>
    </row>
    <row r="160" spans="1:6" ht="14.45" hidden="1" customHeight="1" outlineLevel="1" x14ac:dyDescent="0.25">
      <c r="A160" s="45" t="s">
        <v>211</v>
      </c>
      <c r="B160" s="49">
        <v>464</v>
      </c>
      <c r="C160" s="46">
        <v>8217</v>
      </c>
      <c r="D160" s="46">
        <v>14613</v>
      </c>
      <c r="E160" s="214">
        <v>13832</v>
      </c>
      <c r="F160" s="214">
        <v>14231</v>
      </c>
    </row>
    <row r="161" spans="1:6" ht="14.45" hidden="1" customHeight="1" outlineLevel="1" x14ac:dyDescent="0.25">
      <c r="A161" s="42" t="s">
        <v>212</v>
      </c>
      <c r="B161" s="48">
        <v>4</v>
      </c>
      <c r="C161" s="48">
        <v>5</v>
      </c>
      <c r="D161" s="48">
        <v>6</v>
      </c>
      <c r="E161" s="230">
        <v>5</v>
      </c>
      <c r="F161" s="230">
        <v>2</v>
      </c>
    </row>
    <row r="162" spans="1:6" ht="14.45" hidden="1" customHeight="1" outlineLevel="1" x14ac:dyDescent="0.25">
      <c r="A162" s="42" t="s">
        <v>213</v>
      </c>
      <c r="B162" s="47">
        <v>1357</v>
      </c>
      <c r="C162" s="47">
        <v>3810</v>
      </c>
      <c r="D162" s="47">
        <v>2652</v>
      </c>
      <c r="E162" s="213">
        <v>421</v>
      </c>
      <c r="F162" s="213">
        <v>67</v>
      </c>
    </row>
    <row r="163" spans="1:6" ht="14.45" hidden="1" customHeight="1" outlineLevel="1" x14ac:dyDescent="0.25">
      <c r="A163" s="45" t="s">
        <v>214</v>
      </c>
      <c r="B163" s="49"/>
      <c r="C163" s="49">
        <v>3</v>
      </c>
      <c r="D163" s="49">
        <v>4</v>
      </c>
      <c r="E163" s="215">
        <v>4</v>
      </c>
      <c r="F163" s="215">
        <v>3</v>
      </c>
    </row>
    <row r="164" spans="1:6" ht="14.45" hidden="1" customHeight="1" outlineLevel="1" x14ac:dyDescent="0.25">
      <c r="A164" s="45" t="s">
        <v>215</v>
      </c>
      <c r="B164" s="51"/>
      <c r="C164" s="46">
        <v>2901</v>
      </c>
      <c r="D164" s="46">
        <v>1820</v>
      </c>
      <c r="E164" s="214">
        <v>1163</v>
      </c>
      <c r="F164" s="214">
        <v>2757</v>
      </c>
    </row>
    <row r="165" spans="1:6" ht="14.45" hidden="1" customHeight="1" outlineLevel="1" x14ac:dyDescent="0.25">
      <c r="A165" s="42" t="s">
        <v>216</v>
      </c>
      <c r="B165" s="48"/>
      <c r="C165" s="48">
        <v>1</v>
      </c>
      <c r="D165" s="48">
        <v>1</v>
      </c>
      <c r="E165" s="230">
        <v>3</v>
      </c>
      <c r="F165" s="230">
        <v>2</v>
      </c>
    </row>
    <row r="166" spans="1:6" ht="14.45" hidden="1" customHeight="1" outlineLevel="1" x14ac:dyDescent="0.25">
      <c r="A166" s="42" t="s">
        <v>217</v>
      </c>
      <c r="B166" s="48"/>
      <c r="C166" s="68" t="s">
        <v>17</v>
      </c>
      <c r="D166" s="68" t="s">
        <v>17</v>
      </c>
      <c r="E166" s="312">
        <v>1019</v>
      </c>
      <c r="F166" s="349">
        <v>1846</v>
      </c>
    </row>
    <row r="167" spans="1:6" ht="14.45" hidden="1" customHeight="1" outlineLevel="1" x14ac:dyDescent="0.25">
      <c r="A167" s="57" t="s">
        <v>218</v>
      </c>
      <c r="B167" s="58">
        <v>11</v>
      </c>
      <c r="C167" s="58">
        <v>35</v>
      </c>
      <c r="D167" s="58">
        <v>41</v>
      </c>
      <c r="E167" s="313">
        <f>E157+E159+E161+E163+E165</f>
        <v>47</v>
      </c>
      <c r="F167" s="313">
        <f>F157+F159+F161+F163+F165</f>
        <v>33</v>
      </c>
    </row>
    <row r="168" spans="1:6" ht="14.45" hidden="1" customHeight="1" outlineLevel="1" x14ac:dyDescent="0.25">
      <c r="A168" s="57" t="s">
        <v>219</v>
      </c>
      <c r="B168" s="59">
        <v>3493</v>
      </c>
      <c r="C168" s="59">
        <v>20060</v>
      </c>
      <c r="D168" s="59">
        <v>25059</v>
      </c>
      <c r="E168" s="311">
        <v>18041</v>
      </c>
      <c r="F168" s="311">
        <f>F158+F160+F162+F164+F166</f>
        <v>19044</v>
      </c>
    </row>
    <row r="169" spans="1:6" x14ac:dyDescent="0.25">
      <c r="A169" s="10"/>
    </row>
    <row r="170" spans="1:6" collapsed="1" x14ac:dyDescent="0.25">
      <c r="A170" s="423" t="s">
        <v>220</v>
      </c>
      <c r="B170" s="423"/>
      <c r="C170" s="423"/>
      <c r="D170" s="423"/>
      <c r="E170" s="50"/>
      <c r="F170" s="347"/>
    </row>
    <row r="171" spans="1:6" ht="14.45" hidden="1" customHeight="1" outlineLevel="1" x14ac:dyDescent="0.25">
      <c r="A171" s="45" t="s">
        <v>221</v>
      </c>
      <c r="B171" s="49">
        <v>2</v>
      </c>
      <c r="C171" s="49">
        <v>7</v>
      </c>
      <c r="D171" s="49">
        <v>6</v>
      </c>
      <c r="E171" s="215">
        <v>7</v>
      </c>
      <c r="F171" s="215">
        <v>2</v>
      </c>
    </row>
    <row r="172" spans="1:6" ht="14.45" hidden="1" customHeight="1" outlineLevel="1" x14ac:dyDescent="0.25">
      <c r="A172" s="45" t="s">
        <v>222</v>
      </c>
      <c r="B172" s="49">
        <v>885</v>
      </c>
      <c r="C172" s="46">
        <v>3067</v>
      </c>
      <c r="D172" s="46">
        <v>3995</v>
      </c>
      <c r="E172" s="214">
        <v>1301</v>
      </c>
      <c r="F172" s="214">
        <v>793</v>
      </c>
    </row>
    <row r="173" spans="1:6" ht="14.45" hidden="1" customHeight="1" outlineLevel="1" x14ac:dyDescent="0.25">
      <c r="A173" s="42" t="s">
        <v>223</v>
      </c>
      <c r="B173" s="48">
        <v>3</v>
      </c>
      <c r="C173" s="48">
        <v>12</v>
      </c>
      <c r="D173" s="48">
        <v>14</v>
      </c>
      <c r="E173" s="230">
        <v>18</v>
      </c>
      <c r="F173" s="230">
        <v>14</v>
      </c>
    </row>
    <row r="174" spans="1:6" ht="14.45" hidden="1" customHeight="1" outlineLevel="1" x14ac:dyDescent="0.25">
      <c r="A174" s="42" t="s">
        <v>224</v>
      </c>
      <c r="B174" s="48">
        <v>478</v>
      </c>
      <c r="C174" s="47">
        <v>6021</v>
      </c>
      <c r="D174" s="47">
        <v>9687</v>
      </c>
      <c r="E174" s="213">
        <v>7315</v>
      </c>
      <c r="F174" s="213">
        <v>5484</v>
      </c>
    </row>
    <row r="175" spans="1:6" ht="14.45" hidden="1" customHeight="1" outlineLevel="1" x14ac:dyDescent="0.25">
      <c r="A175" s="45" t="s">
        <v>225</v>
      </c>
      <c r="B175" s="49">
        <v>2</v>
      </c>
      <c r="C175" s="49">
        <v>1</v>
      </c>
      <c r="D175" s="49">
        <v>3</v>
      </c>
      <c r="E175" s="215">
        <v>5</v>
      </c>
      <c r="F175" s="215">
        <v>6</v>
      </c>
    </row>
    <row r="176" spans="1:6" ht="14.45" hidden="1" customHeight="1" outlineLevel="1" x14ac:dyDescent="0.25">
      <c r="A176" s="45" t="s">
        <v>226</v>
      </c>
      <c r="B176" s="49">
        <v>479</v>
      </c>
      <c r="C176" s="49">
        <v>315</v>
      </c>
      <c r="D176" s="46">
        <v>1206</v>
      </c>
      <c r="E176" s="214">
        <v>3184</v>
      </c>
      <c r="F176" s="214">
        <v>5600</v>
      </c>
    </row>
    <row r="177" spans="1:6" ht="14.45" hidden="1" customHeight="1" outlineLevel="1" x14ac:dyDescent="0.25">
      <c r="A177" s="42" t="s">
        <v>227</v>
      </c>
      <c r="B177" s="48"/>
      <c r="C177" s="48">
        <v>3</v>
      </c>
      <c r="D177" s="48">
        <v>3</v>
      </c>
      <c r="E177" s="230">
        <v>3</v>
      </c>
      <c r="F177" s="230">
        <v>1</v>
      </c>
    </row>
    <row r="178" spans="1:6" ht="14.45" hidden="1" customHeight="1" outlineLevel="1" x14ac:dyDescent="0.25">
      <c r="A178" s="42" t="s">
        <v>228</v>
      </c>
      <c r="B178" s="48"/>
      <c r="C178" s="47">
        <v>2037</v>
      </c>
      <c r="D178" s="47">
        <v>1862</v>
      </c>
      <c r="E178" s="213">
        <v>111</v>
      </c>
      <c r="F178" s="213">
        <v>269</v>
      </c>
    </row>
    <row r="179" spans="1:6" ht="14.45" hidden="1" customHeight="1" outlineLevel="1" x14ac:dyDescent="0.25">
      <c r="A179" s="45" t="s">
        <v>229</v>
      </c>
      <c r="B179" s="49">
        <v>2</v>
      </c>
      <c r="C179" s="49">
        <v>7</v>
      </c>
      <c r="D179" s="49">
        <v>7</v>
      </c>
      <c r="E179" s="215">
        <v>6</v>
      </c>
      <c r="F179" s="215">
        <v>3</v>
      </c>
    </row>
    <row r="180" spans="1:6" ht="14.45" hidden="1" customHeight="1" outlineLevel="1" x14ac:dyDescent="0.25">
      <c r="A180" s="45" t="s">
        <v>230</v>
      </c>
      <c r="B180" s="49">
        <v>674</v>
      </c>
      <c r="C180" s="46">
        <v>4920</v>
      </c>
      <c r="D180" s="46">
        <v>3601</v>
      </c>
      <c r="E180" s="214">
        <v>1881</v>
      </c>
      <c r="F180" s="214">
        <v>1850</v>
      </c>
    </row>
    <row r="181" spans="1:6" ht="14.45" hidden="1" customHeight="1" outlineLevel="1" x14ac:dyDescent="0.25">
      <c r="A181" s="42" t="s">
        <v>231</v>
      </c>
      <c r="B181" s="48">
        <v>2</v>
      </c>
      <c r="C181" s="48">
        <v>5</v>
      </c>
      <c r="D181" s="48">
        <v>8</v>
      </c>
      <c r="E181" s="230">
        <v>8</v>
      </c>
      <c r="F181" s="230">
        <v>7</v>
      </c>
    </row>
    <row r="182" spans="1:6" ht="14.45" hidden="1" customHeight="1" outlineLevel="1" x14ac:dyDescent="0.25">
      <c r="A182" s="42" t="s">
        <v>232</v>
      </c>
      <c r="B182" s="48">
        <v>978</v>
      </c>
      <c r="C182" s="47">
        <v>3700</v>
      </c>
      <c r="D182" s="47">
        <v>4707</v>
      </c>
      <c r="E182" s="213">
        <v>4249</v>
      </c>
      <c r="F182" s="213">
        <v>5048</v>
      </c>
    </row>
    <row r="183" spans="1:6" ht="14.45" hidden="1" customHeight="1" outlineLevel="1" x14ac:dyDescent="0.25">
      <c r="A183" s="57" t="s">
        <v>218</v>
      </c>
      <c r="B183" s="58">
        <v>11</v>
      </c>
      <c r="C183" s="58">
        <v>35</v>
      </c>
      <c r="D183" s="58">
        <v>41</v>
      </c>
      <c r="E183" s="313">
        <f>E171+E173+E175+E177+E179+E181</f>
        <v>47</v>
      </c>
      <c r="F183" s="313">
        <f>F171+F173+F175+F177+F179+F181</f>
        <v>33</v>
      </c>
    </row>
    <row r="184" spans="1:6" ht="14.45" hidden="1" customHeight="1" outlineLevel="1" x14ac:dyDescent="0.25">
      <c r="A184" s="57" t="s">
        <v>219</v>
      </c>
      <c r="B184" s="59">
        <v>3493</v>
      </c>
      <c r="C184" s="59">
        <v>20060</v>
      </c>
      <c r="D184" s="59">
        <v>25059</v>
      </c>
      <c r="E184" s="311">
        <v>18041</v>
      </c>
      <c r="F184" s="311">
        <f>F172+F174+F176+F178+F180+F182</f>
        <v>19044</v>
      </c>
    </row>
    <row r="185" spans="1:6" x14ac:dyDescent="0.25">
      <c r="A185" s="10"/>
    </row>
    <row r="186" spans="1:6" ht="18.75" x14ac:dyDescent="0.25">
      <c r="A186" s="182" t="s">
        <v>233</v>
      </c>
      <c r="B186" s="76"/>
      <c r="C186" s="76"/>
      <c r="D186" s="76"/>
      <c r="E186" s="76"/>
    </row>
    <row r="187" spans="1:6" x14ac:dyDescent="0.25">
      <c r="A187" s="10"/>
    </row>
    <row r="188" spans="1:6" collapsed="1" x14ac:dyDescent="0.25">
      <c r="A188" s="420" t="s">
        <v>234</v>
      </c>
      <c r="B188" s="420"/>
      <c r="C188" s="420"/>
      <c r="D188" s="420"/>
      <c r="E188" s="314"/>
      <c r="F188" s="350"/>
    </row>
    <row r="189" spans="1:6" ht="14.45" hidden="1" customHeight="1" outlineLevel="1" x14ac:dyDescent="0.25">
      <c r="A189" s="187" t="s">
        <v>235</v>
      </c>
      <c r="B189" s="188">
        <v>94</v>
      </c>
      <c r="C189" s="188"/>
      <c r="D189" s="188"/>
      <c r="E189" s="235"/>
      <c r="F189" s="235"/>
    </row>
    <row r="190" spans="1:6" ht="14.45" hidden="1" customHeight="1" outlineLevel="1" x14ac:dyDescent="0.25">
      <c r="A190" s="2" t="s">
        <v>236</v>
      </c>
      <c r="B190" s="7"/>
      <c r="C190" s="7"/>
      <c r="D190" s="7"/>
      <c r="E190" s="86"/>
      <c r="F190" s="86"/>
    </row>
    <row r="191" spans="1:6" ht="14.45" hidden="1" customHeight="1" outlineLevel="1" x14ac:dyDescent="0.25">
      <c r="A191" s="187" t="s">
        <v>195</v>
      </c>
      <c r="B191" s="189">
        <v>1121</v>
      </c>
      <c r="C191" s="188">
        <v>946</v>
      </c>
      <c r="D191" s="189">
        <v>1259</v>
      </c>
      <c r="E191" s="236">
        <v>203</v>
      </c>
      <c r="F191" s="236">
        <v>1723</v>
      </c>
    </row>
    <row r="192" spans="1:6" ht="14.45" hidden="1" customHeight="1" outlineLevel="1" x14ac:dyDescent="0.25">
      <c r="A192" s="2" t="s">
        <v>196</v>
      </c>
      <c r="B192" s="7">
        <v>172</v>
      </c>
      <c r="C192" s="7">
        <v>287</v>
      </c>
      <c r="D192" s="7">
        <v>607</v>
      </c>
      <c r="E192" s="86">
        <v>1643</v>
      </c>
      <c r="F192" s="86"/>
    </row>
    <row r="193" spans="1:6" ht="14.45" hidden="1" customHeight="1" outlineLevel="1" x14ac:dyDescent="0.25">
      <c r="A193" s="187" t="s">
        <v>197</v>
      </c>
      <c r="B193" s="188"/>
      <c r="C193" s="188"/>
      <c r="D193" s="188"/>
      <c r="E193" s="235"/>
      <c r="F193" s="235"/>
    </row>
    <row r="194" spans="1:6" ht="14.45" hidden="1" customHeight="1" outlineLevel="1" x14ac:dyDescent="0.25">
      <c r="A194" s="2" t="s">
        <v>198</v>
      </c>
      <c r="B194" s="7"/>
      <c r="C194" s="7"/>
      <c r="D194" s="7"/>
      <c r="E194" s="86"/>
      <c r="F194" s="86"/>
    </row>
    <row r="195" spans="1:6" ht="14.45" hidden="1" customHeight="1" outlineLevel="1" x14ac:dyDescent="0.25">
      <c r="A195" s="187" t="s">
        <v>237</v>
      </c>
      <c r="B195" s="188"/>
      <c r="C195" s="188"/>
      <c r="D195" s="188"/>
      <c r="E195" s="235"/>
      <c r="F195" s="235"/>
    </row>
    <row r="196" spans="1:6" ht="14.45" hidden="1" customHeight="1" outlineLevel="1" x14ac:dyDescent="0.25">
      <c r="A196" s="2" t="s">
        <v>200</v>
      </c>
      <c r="B196" s="7">
        <v>889</v>
      </c>
      <c r="C196" s="7">
        <v>549</v>
      </c>
      <c r="D196" s="7"/>
      <c r="E196" s="86">
        <v>205</v>
      </c>
      <c r="F196" s="86">
        <v>413</v>
      </c>
    </row>
    <row r="197" spans="1:6" ht="14.45" hidden="1" customHeight="1" outlineLevel="1" x14ac:dyDescent="0.25">
      <c r="A197" s="187" t="s">
        <v>238</v>
      </c>
      <c r="B197" s="188">
        <v>194</v>
      </c>
      <c r="C197" s="188">
        <v>618</v>
      </c>
      <c r="D197" s="188">
        <v>218</v>
      </c>
      <c r="E197" s="235"/>
      <c r="F197" s="235">
        <v>152</v>
      </c>
    </row>
    <row r="198" spans="1:6" ht="14.45" hidden="1" customHeight="1" outlineLevel="1" x14ac:dyDescent="0.25">
      <c r="A198" s="2" t="s">
        <v>202</v>
      </c>
      <c r="B198" s="7"/>
      <c r="C198" s="7"/>
      <c r="D198" s="7">
        <v>43</v>
      </c>
      <c r="E198" s="86">
        <v>287</v>
      </c>
      <c r="F198" s="86"/>
    </row>
    <row r="199" spans="1:6" ht="14.45" hidden="1" customHeight="1" outlineLevel="1" x14ac:dyDescent="0.25">
      <c r="A199" s="187" t="s">
        <v>203</v>
      </c>
      <c r="B199" s="188"/>
      <c r="C199" s="188"/>
      <c r="D199" s="188"/>
      <c r="E199" s="235"/>
      <c r="F199" s="235"/>
    </row>
    <row r="200" spans="1:6" ht="14.45" hidden="1" customHeight="1" outlineLevel="1" x14ac:dyDescent="0.25">
      <c r="A200" s="2" t="s">
        <v>204</v>
      </c>
      <c r="B200" s="7"/>
      <c r="C200" s="7">
        <v>751</v>
      </c>
      <c r="D200" s="7">
        <v>798</v>
      </c>
      <c r="E200" s="86">
        <v>564</v>
      </c>
      <c r="F200" s="85">
        <v>1172</v>
      </c>
    </row>
    <row r="201" spans="1:6" ht="14.45" hidden="1" customHeight="1" outlineLevel="1" x14ac:dyDescent="0.25">
      <c r="A201" s="195" t="s">
        <v>11</v>
      </c>
      <c r="B201" s="196">
        <v>2471</v>
      </c>
      <c r="C201" s="196">
        <v>3152</v>
      </c>
      <c r="D201" s="196">
        <v>2926</v>
      </c>
      <c r="E201" s="315">
        <v>2903</v>
      </c>
      <c r="F201" s="315">
        <f>SUM(F189:F200)</f>
        <v>3460</v>
      </c>
    </row>
    <row r="202" spans="1:6" ht="30.6" hidden="1" customHeight="1" outlineLevel="1" x14ac:dyDescent="0.25">
      <c r="A202" s="424" t="s">
        <v>802</v>
      </c>
      <c r="B202" s="424"/>
      <c r="C202" s="424"/>
      <c r="D202" s="424"/>
      <c r="E202" s="17"/>
    </row>
    <row r="203" spans="1:6" x14ac:dyDescent="0.25">
      <c r="A203" s="10"/>
    </row>
    <row r="204" spans="1:6" collapsed="1" x14ac:dyDescent="0.25">
      <c r="A204" s="420" t="s">
        <v>205</v>
      </c>
      <c r="B204" s="420"/>
      <c r="C204" s="420"/>
      <c r="D204" s="420"/>
      <c r="E204" s="314"/>
      <c r="F204" s="314"/>
    </row>
    <row r="205" spans="1:6" ht="14.45" hidden="1" customHeight="1" outlineLevel="1" x14ac:dyDescent="0.25">
      <c r="A205" s="187" t="s">
        <v>206</v>
      </c>
      <c r="B205" s="197"/>
      <c r="C205" s="197"/>
      <c r="D205" s="197"/>
      <c r="E205" s="197"/>
      <c r="F205" s="351"/>
    </row>
    <row r="206" spans="1:6" ht="14.45" hidden="1" customHeight="1" outlineLevel="1" x14ac:dyDescent="0.25">
      <c r="A206" s="187" t="s">
        <v>207</v>
      </c>
      <c r="B206" s="197"/>
      <c r="C206" s="197"/>
      <c r="D206" s="197"/>
      <c r="E206" s="197"/>
      <c r="F206" s="351"/>
    </row>
    <row r="207" spans="1:6" ht="14.45" hidden="1" customHeight="1" outlineLevel="1" x14ac:dyDescent="0.25">
      <c r="A207" s="2" t="s">
        <v>208</v>
      </c>
      <c r="B207" s="7">
        <v>3</v>
      </c>
      <c r="C207" s="7">
        <v>3</v>
      </c>
      <c r="D207" s="7">
        <v>2</v>
      </c>
      <c r="E207" s="86">
        <v>2</v>
      </c>
      <c r="F207" s="86">
        <v>2</v>
      </c>
    </row>
    <row r="208" spans="1:6" ht="14.45" hidden="1" customHeight="1" outlineLevel="1" x14ac:dyDescent="0.25">
      <c r="A208" s="2" t="s">
        <v>209</v>
      </c>
      <c r="B208" s="7">
        <v>267</v>
      </c>
      <c r="C208" s="3">
        <v>1140</v>
      </c>
      <c r="D208" s="3">
        <v>1823</v>
      </c>
      <c r="E208" s="85">
        <v>467</v>
      </c>
      <c r="F208" s="85">
        <v>24</v>
      </c>
    </row>
    <row r="209" spans="1:6" ht="14.45" hidden="1" customHeight="1" outlineLevel="1" x14ac:dyDescent="0.25">
      <c r="A209" s="187" t="s">
        <v>210</v>
      </c>
      <c r="B209" s="188">
        <v>2</v>
      </c>
      <c r="C209" s="188">
        <v>2</v>
      </c>
      <c r="D209" s="188">
        <v>4</v>
      </c>
      <c r="E209" s="235">
        <v>6</v>
      </c>
      <c r="F209" s="235">
        <v>5</v>
      </c>
    </row>
    <row r="210" spans="1:6" ht="14.45" hidden="1" customHeight="1" outlineLevel="1" x14ac:dyDescent="0.25">
      <c r="A210" s="187" t="s">
        <v>239</v>
      </c>
      <c r="B210" s="189">
        <v>1315</v>
      </c>
      <c r="C210" s="189">
        <v>1462</v>
      </c>
      <c r="D210" s="189">
        <v>1103</v>
      </c>
      <c r="E210" s="236">
        <v>2436</v>
      </c>
      <c r="F210" s="236">
        <v>3436</v>
      </c>
    </row>
    <row r="211" spans="1:6" ht="14.45" hidden="1" customHeight="1" outlineLevel="1" x14ac:dyDescent="0.25">
      <c r="A211" s="2" t="s">
        <v>240</v>
      </c>
      <c r="B211" s="7">
        <v>1</v>
      </c>
      <c r="C211" s="7">
        <v>1</v>
      </c>
      <c r="D211" s="7"/>
      <c r="E211" s="86"/>
      <c r="F211" s="86"/>
    </row>
    <row r="212" spans="1:6" ht="14.45" hidden="1" customHeight="1" outlineLevel="1" x14ac:dyDescent="0.25">
      <c r="A212" s="2" t="s">
        <v>241</v>
      </c>
      <c r="B212" s="7">
        <v>889</v>
      </c>
      <c r="C212" s="7">
        <v>549</v>
      </c>
      <c r="D212" s="7"/>
      <c r="E212" s="86"/>
      <c r="F212" s="86"/>
    </row>
    <row r="213" spans="1:6" ht="14.45" hidden="1" customHeight="1" outlineLevel="1" x14ac:dyDescent="0.25">
      <c r="A213" s="187" t="s">
        <v>242</v>
      </c>
      <c r="B213" s="188"/>
      <c r="C213" s="188"/>
      <c r="D213" s="188"/>
      <c r="E213" s="235"/>
      <c r="F213" s="235"/>
    </row>
    <row r="214" spans="1:6" ht="14.45" hidden="1" customHeight="1" outlineLevel="1" x14ac:dyDescent="0.25">
      <c r="A214" s="187" t="s">
        <v>215</v>
      </c>
      <c r="B214" s="188"/>
      <c r="C214" s="188"/>
      <c r="D214" s="188"/>
      <c r="E214" s="235"/>
      <c r="F214" s="235"/>
    </row>
    <row r="215" spans="1:6" ht="14.45" hidden="1" customHeight="1" outlineLevel="1" x14ac:dyDescent="0.25">
      <c r="A215" s="2" t="s">
        <v>243</v>
      </c>
      <c r="B215" s="7"/>
      <c r="C215" s="7"/>
      <c r="D215" s="7"/>
      <c r="E215" s="86"/>
      <c r="F215" s="86"/>
    </row>
    <row r="216" spans="1:6" ht="14.45" hidden="1" customHeight="1" outlineLevel="1" x14ac:dyDescent="0.25">
      <c r="A216" s="2" t="s">
        <v>217</v>
      </c>
      <c r="B216" s="7"/>
      <c r="C216" s="7"/>
      <c r="D216" s="7"/>
      <c r="E216" s="86"/>
      <c r="F216" s="86"/>
    </row>
    <row r="217" spans="1:6" ht="14.45" hidden="1" customHeight="1" outlineLevel="1" x14ac:dyDescent="0.25">
      <c r="A217" s="195" t="s">
        <v>244</v>
      </c>
      <c r="B217" s="198">
        <v>6</v>
      </c>
      <c r="C217" s="198">
        <v>6</v>
      </c>
      <c r="D217" s="198">
        <v>6</v>
      </c>
      <c r="E217" s="316">
        <v>8</v>
      </c>
      <c r="F217" s="316">
        <f>SUM(F205+F207+F209+F211+F213+F215)</f>
        <v>7</v>
      </c>
    </row>
    <row r="218" spans="1:6" ht="14.45" hidden="1" customHeight="1" outlineLevel="1" x14ac:dyDescent="0.25">
      <c r="A218" s="195" t="s">
        <v>219</v>
      </c>
      <c r="B218" s="196">
        <v>2471</v>
      </c>
      <c r="C218" s="196">
        <v>3152</v>
      </c>
      <c r="D218" s="196">
        <v>2926</v>
      </c>
      <c r="E218" s="315">
        <f>E208+E210</f>
        <v>2903</v>
      </c>
      <c r="F218" s="315">
        <f>SUM(F206+F208+F210+F212+F214+F216)</f>
        <v>3460</v>
      </c>
    </row>
    <row r="219" spans="1:6" x14ac:dyDescent="0.25">
      <c r="A219" s="10"/>
    </row>
    <row r="220" spans="1:6" collapsed="1" x14ac:dyDescent="0.25">
      <c r="A220" s="420" t="s">
        <v>245</v>
      </c>
      <c r="B220" s="420"/>
      <c r="C220" s="420"/>
      <c r="D220" s="420"/>
      <c r="E220" s="314"/>
      <c r="F220" s="350"/>
    </row>
    <row r="221" spans="1:6" hidden="1" outlineLevel="1" x14ac:dyDescent="0.25">
      <c r="A221" s="187" t="s">
        <v>246</v>
      </c>
      <c r="B221" s="188">
        <v>3</v>
      </c>
      <c r="C221" s="188">
        <v>2</v>
      </c>
      <c r="D221" s="188">
        <v>1</v>
      </c>
      <c r="E221" s="235">
        <v>2</v>
      </c>
      <c r="F221" s="235">
        <v>2</v>
      </c>
    </row>
    <row r="222" spans="1:6" hidden="1" outlineLevel="1" x14ac:dyDescent="0.25">
      <c r="A222" s="187" t="s">
        <v>247</v>
      </c>
      <c r="B222" s="188">
        <v>267</v>
      </c>
      <c r="C222" s="188">
        <v>389</v>
      </c>
      <c r="D222" s="189">
        <v>1025</v>
      </c>
      <c r="E222" s="236">
        <v>408</v>
      </c>
      <c r="F222" s="236">
        <v>702</v>
      </c>
    </row>
    <row r="223" spans="1:6" hidden="1" outlineLevel="1" x14ac:dyDescent="0.25">
      <c r="A223" s="2" t="s">
        <v>223</v>
      </c>
      <c r="B223" s="7"/>
      <c r="C223" s="7"/>
      <c r="D223" s="7">
        <v>1</v>
      </c>
      <c r="E223" s="86">
        <v>2</v>
      </c>
      <c r="F223" s="86">
        <v>2</v>
      </c>
    </row>
    <row r="224" spans="1:6" hidden="1" outlineLevel="1" x14ac:dyDescent="0.25">
      <c r="A224" s="2" t="s">
        <v>224</v>
      </c>
      <c r="B224" s="7"/>
      <c r="C224" s="7"/>
      <c r="D224" s="7">
        <v>607</v>
      </c>
      <c r="E224" s="86">
        <v>1848</v>
      </c>
      <c r="F224" s="85">
        <v>2116</v>
      </c>
    </row>
    <row r="225" spans="1:6" hidden="1" outlineLevel="1" x14ac:dyDescent="0.25">
      <c r="A225" s="187" t="s">
        <v>225</v>
      </c>
      <c r="B225" s="188">
        <v>3</v>
      </c>
      <c r="C225" s="188">
        <v>4</v>
      </c>
      <c r="D225" s="188">
        <v>4</v>
      </c>
      <c r="E225" s="235">
        <v>3</v>
      </c>
      <c r="F225" s="235">
        <v>2</v>
      </c>
    </row>
    <row r="226" spans="1:6" hidden="1" outlineLevel="1" x14ac:dyDescent="0.25">
      <c r="A226" s="187" t="s">
        <v>226</v>
      </c>
      <c r="B226" s="189">
        <v>2203</v>
      </c>
      <c r="C226" s="189">
        <v>2763</v>
      </c>
      <c r="D226" s="189">
        <v>1294</v>
      </c>
      <c r="E226" s="236">
        <v>646</v>
      </c>
      <c r="F226" s="236">
        <v>155</v>
      </c>
    </row>
    <row r="227" spans="1:6" hidden="1" outlineLevel="1" x14ac:dyDescent="0.25">
      <c r="A227" s="2" t="s">
        <v>227</v>
      </c>
      <c r="B227" s="7"/>
      <c r="C227" s="7"/>
      <c r="D227" s="7"/>
      <c r="E227" s="86"/>
      <c r="F227" s="86"/>
    </row>
    <row r="228" spans="1:6" hidden="1" outlineLevel="1" x14ac:dyDescent="0.25">
      <c r="A228" s="2" t="s">
        <v>228</v>
      </c>
      <c r="B228" s="7"/>
      <c r="C228" s="7"/>
      <c r="D228" s="7"/>
      <c r="E228" s="86"/>
      <c r="F228" s="86"/>
    </row>
    <row r="229" spans="1:6" hidden="1" outlineLevel="1" x14ac:dyDescent="0.25">
      <c r="A229" s="187" t="s">
        <v>229</v>
      </c>
      <c r="B229" s="188"/>
      <c r="C229" s="188"/>
      <c r="D229" s="188"/>
      <c r="E229" s="235"/>
      <c r="F229" s="235"/>
    </row>
    <row r="230" spans="1:6" hidden="1" outlineLevel="1" x14ac:dyDescent="0.25">
      <c r="A230" s="187" t="s">
        <v>230</v>
      </c>
      <c r="B230" s="188"/>
      <c r="C230" s="188"/>
      <c r="D230" s="188"/>
      <c r="E230" s="235"/>
      <c r="F230" s="235"/>
    </row>
    <row r="231" spans="1:6" hidden="1" outlineLevel="1" x14ac:dyDescent="0.25">
      <c r="A231" s="2" t="s">
        <v>231</v>
      </c>
      <c r="B231" s="7"/>
      <c r="C231" s="7"/>
      <c r="D231" s="7"/>
      <c r="E231" s="86">
        <v>1</v>
      </c>
      <c r="F231" s="86">
        <v>1</v>
      </c>
    </row>
    <row r="232" spans="1:6" hidden="1" outlineLevel="1" x14ac:dyDescent="0.25">
      <c r="A232" s="2" t="s">
        <v>232</v>
      </c>
      <c r="B232" s="7"/>
      <c r="C232" s="7"/>
      <c r="D232" s="7"/>
      <c r="E232" s="86">
        <v>0</v>
      </c>
      <c r="F232" s="86">
        <v>487</v>
      </c>
    </row>
    <row r="233" spans="1:6" hidden="1" outlineLevel="1" x14ac:dyDescent="0.25">
      <c r="A233" s="195" t="s">
        <v>244</v>
      </c>
      <c r="B233" s="198">
        <v>6</v>
      </c>
      <c r="C233" s="198">
        <v>6</v>
      </c>
      <c r="D233" s="198">
        <v>6</v>
      </c>
      <c r="E233" s="316"/>
      <c r="F233" s="316">
        <f>SUM(F221,F223,F225,F227,F229,F231)</f>
        <v>7</v>
      </c>
    </row>
    <row r="234" spans="1:6" hidden="1" outlineLevel="1" x14ac:dyDescent="0.25">
      <c r="A234" s="195" t="s">
        <v>219</v>
      </c>
      <c r="B234" s="196">
        <v>2471</v>
      </c>
      <c r="C234" s="196">
        <v>3152</v>
      </c>
      <c r="D234" s="196">
        <v>2926</v>
      </c>
      <c r="E234" s="315">
        <v>2903</v>
      </c>
      <c r="F234" s="315">
        <f>SUM(F222,F224,F226,F228,F232)</f>
        <v>3460</v>
      </c>
    </row>
    <row r="236" spans="1:6" x14ac:dyDescent="0.25">
      <c r="A236" s="10"/>
    </row>
    <row r="237" spans="1:6" x14ac:dyDescent="0.25">
      <c r="A237" s="10"/>
    </row>
    <row r="238" spans="1:6" x14ac:dyDescent="0.25">
      <c r="A238" s="10"/>
    </row>
    <row r="240" spans="1:6" x14ac:dyDescent="0.25">
      <c r="A240"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1" spans="1:1" x14ac:dyDescent="0.25">
      <c r="A251" s="10"/>
    </row>
    <row r="252" spans="1:1" x14ac:dyDescent="0.25">
      <c r="A252" s="10"/>
    </row>
    <row r="254" spans="1:1" x14ac:dyDescent="0.25">
      <c r="A254" s="10"/>
    </row>
    <row r="255" spans="1:1" x14ac:dyDescent="0.25">
      <c r="A255" s="10"/>
    </row>
    <row r="257" spans="1:1" x14ac:dyDescent="0.25">
      <c r="A257" s="10"/>
    </row>
    <row r="258" spans="1:1" x14ac:dyDescent="0.25">
      <c r="A258" s="10"/>
    </row>
    <row r="259" spans="1:1" x14ac:dyDescent="0.25">
      <c r="A259" s="10"/>
    </row>
  </sheetData>
  <mergeCells count="10">
    <mergeCell ref="A204:D204"/>
    <mergeCell ref="A220:D220"/>
    <mergeCell ref="A136:D136"/>
    <mergeCell ref="A46:D46"/>
    <mergeCell ref="A170:D170"/>
    <mergeCell ref="A75:D75"/>
    <mergeCell ref="A152:D152"/>
    <mergeCell ref="A202:D202"/>
    <mergeCell ref="A154:D154"/>
    <mergeCell ref="A188:D188"/>
  </mergeCells>
  <pageMargins left="0.511811024" right="0.511811024" top="0.78740157499999996" bottom="0.78740157499999996" header="0.31496062000000002" footer="0.31496062000000002"/>
  <pageSetup paperSize="9" scale="8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2:I40"/>
  <sheetViews>
    <sheetView showGridLines="0" zoomScale="90" zoomScaleNormal="90" workbookViewId="0">
      <pane xSplit="1" ySplit="6" topLeftCell="B7" activePane="bottomRight" state="frozen"/>
      <selection pane="topRight" activeCell="B1" sqref="B1"/>
      <selection pane="bottomLeft" activeCell="A7" sqref="A7"/>
      <selection pane="bottomRight" activeCell="D62" sqref="D62"/>
    </sheetView>
  </sheetViews>
  <sheetFormatPr defaultRowHeight="15" outlineLevelRow="1" x14ac:dyDescent="0.25"/>
  <cols>
    <col min="1" max="1" width="65.5703125" customWidth="1"/>
    <col min="2" max="5" width="16.5703125" customWidth="1"/>
    <col min="6" max="8" width="14.5703125" customWidth="1"/>
  </cols>
  <sheetData>
    <row r="2" spans="1:8" ht="21" x14ac:dyDescent="0.35">
      <c r="C2" s="156"/>
      <c r="H2" s="157" t="s">
        <v>739</v>
      </c>
    </row>
    <row r="3" spans="1:8" x14ac:dyDescent="0.25">
      <c r="H3" s="159" t="s">
        <v>569</v>
      </c>
    </row>
    <row r="4" spans="1:8" ht="3.6" customHeight="1" x14ac:dyDescent="0.25">
      <c r="A4" s="154"/>
      <c r="B4" s="154"/>
      <c r="C4" s="154"/>
      <c r="D4" s="154"/>
      <c r="E4" s="154"/>
      <c r="F4" s="154"/>
      <c r="G4" s="154"/>
      <c r="H4" s="154"/>
    </row>
    <row r="5" spans="1:8" ht="7.5" customHeight="1" x14ac:dyDescent="0.25"/>
    <row r="6" spans="1:8" ht="18.75" x14ac:dyDescent="0.25">
      <c r="B6" s="181">
        <v>2017</v>
      </c>
      <c r="C6" s="181">
        <v>2018</v>
      </c>
      <c r="D6" s="181">
        <v>2019</v>
      </c>
      <c r="E6" s="181">
        <v>2020</v>
      </c>
      <c r="F6" s="265">
        <v>2021</v>
      </c>
    </row>
    <row r="8" spans="1:8" collapsed="1" x14ac:dyDescent="0.25">
      <c r="A8" s="14" t="s">
        <v>248</v>
      </c>
      <c r="B8" s="14"/>
      <c r="C8" s="14"/>
      <c r="D8" s="14"/>
      <c r="E8" s="63"/>
      <c r="F8" s="352"/>
    </row>
    <row r="9" spans="1:8" hidden="1" outlineLevel="1" x14ac:dyDescent="0.25">
      <c r="A9" s="318" t="s">
        <v>47</v>
      </c>
      <c r="B9" s="3">
        <v>132</v>
      </c>
      <c r="C9" s="3">
        <v>132</v>
      </c>
      <c r="D9" s="3">
        <v>132</v>
      </c>
      <c r="E9" s="3">
        <v>132</v>
      </c>
      <c r="F9" s="137">
        <v>132</v>
      </c>
    </row>
    <row r="10" spans="1:8" hidden="1" outlineLevel="1" x14ac:dyDescent="0.25">
      <c r="A10" s="161" t="s">
        <v>48</v>
      </c>
      <c r="B10" s="9">
        <v>380</v>
      </c>
      <c r="C10" s="9">
        <v>380</v>
      </c>
      <c r="D10" s="9">
        <v>380</v>
      </c>
      <c r="E10" s="9">
        <v>380</v>
      </c>
      <c r="F10" s="346">
        <v>380</v>
      </c>
    </row>
    <row r="11" spans="1:8" hidden="1" outlineLevel="1" x14ac:dyDescent="0.25">
      <c r="A11" s="318" t="s">
        <v>49</v>
      </c>
      <c r="B11" s="3">
        <v>100</v>
      </c>
      <c r="C11" s="3">
        <v>100</v>
      </c>
      <c r="D11" s="3">
        <v>100</v>
      </c>
      <c r="E11" s="3">
        <v>100</v>
      </c>
      <c r="F11" s="137">
        <v>100</v>
      </c>
    </row>
    <row r="12" spans="1:8" hidden="1" outlineLevel="1" x14ac:dyDescent="0.25">
      <c r="A12" s="161" t="s">
        <v>50</v>
      </c>
      <c r="B12" s="9">
        <v>187</v>
      </c>
      <c r="C12" s="9">
        <v>187</v>
      </c>
      <c r="D12" s="9">
        <v>187</v>
      </c>
      <c r="E12" s="9">
        <v>187</v>
      </c>
      <c r="F12" s="346">
        <v>187</v>
      </c>
    </row>
    <row r="13" spans="1:8" hidden="1" outlineLevel="1" x14ac:dyDescent="0.25">
      <c r="A13" s="318" t="s">
        <v>51</v>
      </c>
      <c r="B13" s="3">
        <v>56</v>
      </c>
      <c r="C13" s="3">
        <v>56</v>
      </c>
      <c r="D13" s="3">
        <v>56</v>
      </c>
      <c r="E13" s="3">
        <v>56</v>
      </c>
      <c r="F13" s="137">
        <v>56</v>
      </c>
    </row>
    <row r="14" spans="1:8" hidden="1" outlineLevel="1" x14ac:dyDescent="0.25">
      <c r="A14" s="161" t="s">
        <v>52</v>
      </c>
      <c r="B14" s="9" t="s">
        <v>17</v>
      </c>
      <c r="C14" s="9" t="s">
        <v>17</v>
      </c>
      <c r="D14" s="9" t="s">
        <v>17</v>
      </c>
      <c r="E14" s="9" t="s">
        <v>17</v>
      </c>
      <c r="F14" s="346" t="s">
        <v>17</v>
      </c>
    </row>
    <row r="15" spans="1:8" hidden="1" outlineLevel="1" x14ac:dyDescent="0.25">
      <c r="A15" s="318" t="s">
        <v>53</v>
      </c>
      <c r="B15" s="3" t="s">
        <v>17</v>
      </c>
      <c r="C15" s="3">
        <v>17</v>
      </c>
      <c r="D15" s="3">
        <v>18</v>
      </c>
      <c r="E15" s="3">
        <v>18</v>
      </c>
      <c r="F15" s="137">
        <v>18</v>
      </c>
    </row>
    <row r="16" spans="1:8" hidden="1" outlineLevel="1" x14ac:dyDescent="0.25">
      <c r="A16" s="161" t="s">
        <v>54</v>
      </c>
      <c r="B16" s="9">
        <v>13</v>
      </c>
      <c r="C16" s="9">
        <v>13</v>
      </c>
      <c r="D16" s="9">
        <v>13</v>
      </c>
      <c r="E16" s="9">
        <v>13</v>
      </c>
      <c r="F16" s="346">
        <v>13</v>
      </c>
    </row>
    <row r="17" spans="1:9" hidden="1" outlineLevel="1" x14ac:dyDescent="0.25">
      <c r="A17" s="318" t="s">
        <v>55</v>
      </c>
      <c r="B17" s="3">
        <v>112</v>
      </c>
      <c r="C17" s="3">
        <v>189</v>
      </c>
      <c r="D17" s="3">
        <v>280</v>
      </c>
      <c r="E17" s="3">
        <v>280</v>
      </c>
      <c r="F17" s="137">
        <v>280</v>
      </c>
    </row>
    <row r="18" spans="1:9" hidden="1" outlineLevel="1" x14ac:dyDescent="0.25">
      <c r="A18" s="161" t="s">
        <v>56</v>
      </c>
      <c r="B18" s="9" t="s">
        <v>17</v>
      </c>
      <c r="C18" s="9">
        <v>13</v>
      </c>
      <c r="D18" s="9">
        <v>22</v>
      </c>
      <c r="E18" s="9">
        <v>22</v>
      </c>
      <c r="F18" s="346">
        <v>22</v>
      </c>
    </row>
    <row r="19" spans="1:9" hidden="1" outlineLevel="1" x14ac:dyDescent="0.25">
      <c r="A19" s="162" t="s">
        <v>11</v>
      </c>
      <c r="B19" s="5">
        <f>SUM(B9:B18)</f>
        <v>980</v>
      </c>
      <c r="C19" s="5">
        <f>SUM(C9:C18)</f>
        <v>1087</v>
      </c>
      <c r="D19" s="5">
        <f>SUM(D9:D18)</f>
        <v>1188</v>
      </c>
      <c r="E19" s="5">
        <f>SUM(E9:E18)</f>
        <v>1188</v>
      </c>
      <c r="F19" s="254">
        <f>SUM(F9:F18)</f>
        <v>1188</v>
      </c>
    </row>
    <row r="20" spans="1:9" hidden="1" outlineLevel="1" x14ac:dyDescent="0.25">
      <c r="A20" s="163" t="s">
        <v>249</v>
      </c>
    </row>
    <row r="22" spans="1:9" s="17" customFormat="1" collapsed="1" x14ac:dyDescent="0.25">
      <c r="A22" s="14" t="s">
        <v>250</v>
      </c>
      <c r="B22" s="4"/>
      <c r="C22" s="4"/>
      <c r="D22" s="4"/>
      <c r="E22" s="63"/>
      <c r="F22" s="352"/>
      <c r="G22" s="16"/>
      <c r="H22" s="16"/>
      <c r="I22" s="16"/>
    </row>
    <row r="23" spans="1:9" s="17" customFormat="1" hidden="1" outlineLevel="1" x14ac:dyDescent="0.25">
      <c r="A23" s="2" t="s">
        <v>0</v>
      </c>
      <c r="B23" s="216">
        <v>95.7</v>
      </c>
      <c r="C23" s="86">
        <v>87.2</v>
      </c>
      <c r="D23" s="86">
        <v>90.2</v>
      </c>
      <c r="E23" s="86">
        <v>81.3</v>
      </c>
      <c r="F23" s="353">
        <v>98.07</v>
      </c>
      <c r="G23" s="16"/>
      <c r="H23" s="16"/>
      <c r="I23" s="16"/>
    </row>
    <row r="24" spans="1:9" s="17" customFormat="1" hidden="1" outlineLevel="1" x14ac:dyDescent="0.25">
      <c r="A24" s="19" t="s">
        <v>1</v>
      </c>
      <c r="B24" s="217">
        <v>97.4</v>
      </c>
      <c r="C24" s="83">
        <v>94.7</v>
      </c>
      <c r="D24" s="83">
        <v>97.7</v>
      </c>
      <c r="E24" s="83">
        <v>98.7</v>
      </c>
      <c r="F24" s="83">
        <v>96.5</v>
      </c>
      <c r="G24" s="16"/>
      <c r="H24" s="16"/>
      <c r="I24" s="16"/>
    </row>
    <row r="25" spans="1:9" s="17" customFormat="1" hidden="1" outlineLevel="1" x14ac:dyDescent="0.25">
      <c r="A25" s="2" t="s">
        <v>2</v>
      </c>
      <c r="B25" s="216">
        <v>99.6</v>
      </c>
      <c r="C25" s="86">
        <v>97.1</v>
      </c>
      <c r="D25" s="86">
        <v>96.6</v>
      </c>
      <c r="E25" s="86">
        <v>98.2</v>
      </c>
      <c r="F25" s="353">
        <v>98.84</v>
      </c>
      <c r="G25" s="16"/>
      <c r="H25" s="16"/>
      <c r="I25" s="16"/>
    </row>
    <row r="26" spans="1:9" s="17" customFormat="1" hidden="1" outlineLevel="1" x14ac:dyDescent="0.25">
      <c r="A26" s="19" t="s">
        <v>3</v>
      </c>
      <c r="B26" s="217">
        <v>96.4</v>
      </c>
      <c r="C26" s="83">
        <v>97.5</v>
      </c>
      <c r="D26" s="83">
        <v>95.2</v>
      </c>
      <c r="E26" s="83">
        <v>97.5</v>
      </c>
      <c r="F26" s="354">
        <v>97.03</v>
      </c>
      <c r="G26" s="16"/>
      <c r="H26" s="16"/>
      <c r="I26" s="16"/>
    </row>
    <row r="27" spans="1:9" s="17" customFormat="1" hidden="1" outlineLevel="1" x14ac:dyDescent="0.25">
      <c r="A27" s="2" t="s">
        <v>4</v>
      </c>
      <c r="B27" s="216">
        <v>96.8</v>
      </c>
      <c r="C27" s="86">
        <v>95.6</v>
      </c>
      <c r="D27" s="86">
        <v>96.4</v>
      </c>
      <c r="E27" s="86">
        <v>98.2</v>
      </c>
      <c r="F27" s="353">
        <v>94.32</v>
      </c>
      <c r="G27" s="16"/>
      <c r="H27" s="16"/>
      <c r="I27" s="16"/>
    </row>
    <row r="28" spans="1:9" s="17" customFormat="1" hidden="1" outlineLevel="1" x14ac:dyDescent="0.25">
      <c r="A28" s="20" t="s">
        <v>251</v>
      </c>
      <c r="B28" s="16"/>
      <c r="C28" s="16"/>
      <c r="D28" s="16"/>
      <c r="E28" s="16"/>
      <c r="F28" s="16"/>
      <c r="G28" s="16"/>
      <c r="H28" s="16"/>
      <c r="I28" s="16"/>
    </row>
    <row r="29" spans="1:9" s="17" customFormat="1" hidden="1" outlineLevel="1" x14ac:dyDescent="0.25">
      <c r="A29" s="20" t="s">
        <v>255</v>
      </c>
      <c r="B29" s="16"/>
      <c r="C29" s="16"/>
      <c r="D29" s="16"/>
      <c r="E29" s="16"/>
      <c r="F29" s="16"/>
      <c r="G29" s="16"/>
      <c r="H29" s="16"/>
      <c r="I29" s="16"/>
    </row>
    <row r="30" spans="1:9" s="17" customFormat="1" x14ac:dyDescent="0.25">
      <c r="A30" s="10"/>
      <c r="B30" s="16"/>
      <c r="C30" s="16"/>
      <c r="D30" s="16"/>
      <c r="E30" s="16"/>
      <c r="F30" s="16"/>
      <c r="G30" s="16"/>
      <c r="H30" s="16"/>
      <c r="I30" s="16"/>
    </row>
    <row r="31" spans="1:9" s="17" customFormat="1" collapsed="1" x14ac:dyDescent="0.25">
      <c r="A31" s="21" t="s">
        <v>252</v>
      </c>
      <c r="B31" s="4"/>
      <c r="C31" s="4"/>
      <c r="D31" s="4"/>
      <c r="E31" s="63"/>
      <c r="F31" s="352"/>
      <c r="G31" s="16"/>
      <c r="H31" s="16"/>
      <c r="I31" s="16"/>
    </row>
    <row r="32" spans="1:9" s="17" customFormat="1" hidden="1" outlineLevel="1" x14ac:dyDescent="0.25">
      <c r="A32" s="2" t="s">
        <v>5</v>
      </c>
      <c r="B32" s="3">
        <v>662</v>
      </c>
      <c r="C32" s="86">
        <v>500</v>
      </c>
      <c r="D32" s="86">
        <v>641</v>
      </c>
      <c r="E32" s="86">
        <v>592</v>
      </c>
      <c r="F32" s="86">
        <v>653</v>
      </c>
      <c r="G32" s="16"/>
      <c r="H32" s="16"/>
      <c r="I32" s="16"/>
    </row>
    <row r="33" spans="1:9" s="17" customFormat="1" hidden="1" outlineLevel="1" x14ac:dyDescent="0.25">
      <c r="A33" s="19" t="s">
        <v>6</v>
      </c>
      <c r="B33" s="9">
        <v>2403</v>
      </c>
      <c r="C33" s="87">
        <v>2556</v>
      </c>
      <c r="D33" s="87">
        <v>2554</v>
      </c>
      <c r="E33" s="87">
        <v>2627</v>
      </c>
      <c r="F33" s="87">
        <v>2457</v>
      </c>
      <c r="G33" s="16"/>
      <c r="H33" s="16"/>
      <c r="I33" s="16"/>
    </row>
    <row r="34" spans="1:9" s="17" customFormat="1" hidden="1" outlineLevel="1" x14ac:dyDescent="0.25">
      <c r="A34" s="2" t="s">
        <v>7</v>
      </c>
      <c r="B34" s="3">
        <v>336</v>
      </c>
      <c r="C34" s="86">
        <v>349</v>
      </c>
      <c r="D34" s="86">
        <v>372</v>
      </c>
      <c r="E34" s="86">
        <v>357</v>
      </c>
      <c r="F34" s="86">
        <v>361</v>
      </c>
      <c r="G34" s="16"/>
      <c r="H34" s="16"/>
      <c r="I34" s="16"/>
    </row>
    <row r="35" spans="1:9" s="17" customFormat="1" hidden="1" outlineLevel="1" x14ac:dyDescent="0.25">
      <c r="A35" s="19" t="s">
        <v>8</v>
      </c>
      <c r="B35" s="9">
        <v>543</v>
      </c>
      <c r="C35" s="83">
        <v>594</v>
      </c>
      <c r="D35" s="83">
        <v>495</v>
      </c>
      <c r="E35" s="83">
        <v>654</v>
      </c>
      <c r="F35" s="83">
        <v>610</v>
      </c>
      <c r="G35" s="16"/>
      <c r="H35" s="16"/>
      <c r="I35" s="16"/>
    </row>
    <row r="36" spans="1:9" s="17" customFormat="1" hidden="1" outlineLevel="1" x14ac:dyDescent="0.25">
      <c r="A36" s="2" t="s">
        <v>9</v>
      </c>
      <c r="B36" s="3">
        <v>175</v>
      </c>
      <c r="C36" s="86">
        <v>197</v>
      </c>
      <c r="D36" s="86">
        <v>174</v>
      </c>
      <c r="E36" s="86">
        <v>180</v>
      </c>
      <c r="F36" s="86">
        <v>135</v>
      </c>
      <c r="G36" s="16"/>
      <c r="H36" s="16"/>
      <c r="I36" s="16"/>
    </row>
    <row r="37" spans="1:9" s="17" customFormat="1" hidden="1" outlineLevel="1" x14ac:dyDescent="0.25">
      <c r="A37" s="23" t="s">
        <v>253</v>
      </c>
      <c r="B37" s="30">
        <v>4119</v>
      </c>
      <c r="C37" s="89">
        <v>4197</v>
      </c>
      <c r="D37" s="89">
        <v>4235</v>
      </c>
      <c r="E37" s="89">
        <v>4410</v>
      </c>
      <c r="F37" s="89">
        <v>4217</v>
      </c>
      <c r="G37" s="16"/>
      <c r="H37" s="16"/>
      <c r="I37" s="16"/>
    </row>
    <row r="38" spans="1:9" s="17" customFormat="1" hidden="1" outlineLevel="1" x14ac:dyDescent="0.25">
      <c r="A38" s="26" t="s">
        <v>254</v>
      </c>
      <c r="B38" s="5">
        <v>3403</v>
      </c>
      <c r="C38" s="251">
        <v>4150</v>
      </c>
      <c r="D38" s="251">
        <v>4186</v>
      </c>
      <c r="E38" s="251">
        <v>4364</v>
      </c>
      <c r="F38" s="251">
        <v>4171</v>
      </c>
      <c r="G38" s="16"/>
      <c r="H38" s="16"/>
      <c r="I38" s="16"/>
    </row>
    <row r="39" spans="1:9" s="17" customFormat="1" hidden="1" outlineLevel="1" x14ac:dyDescent="0.25">
      <c r="A39" s="20" t="s">
        <v>803</v>
      </c>
      <c r="B39" s="16"/>
      <c r="C39" s="16"/>
      <c r="D39" s="16"/>
      <c r="E39" s="16"/>
      <c r="F39" s="16"/>
      <c r="G39" s="16"/>
      <c r="H39" s="16"/>
      <c r="I39" s="16"/>
    </row>
    <row r="40" spans="1:9" s="17" customFormat="1" hidden="1" outlineLevel="1" x14ac:dyDescent="0.25">
      <c r="A40" s="20" t="s">
        <v>255</v>
      </c>
      <c r="B40" s="16"/>
      <c r="C40" s="16"/>
      <c r="D40" s="16"/>
      <c r="E40" s="16"/>
      <c r="F40" s="16"/>
      <c r="G40" s="16"/>
      <c r="H40" s="16"/>
      <c r="I40" s="16"/>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2:I87"/>
  <sheetViews>
    <sheetView showGridLines="0" zoomScale="90" zoomScaleNormal="90" workbookViewId="0">
      <pane xSplit="1" ySplit="6" topLeftCell="B7" activePane="bottomRight" state="frozen"/>
      <selection pane="topRight" activeCell="B1" sqref="B1"/>
      <selection pane="bottomLeft" activeCell="A7" sqref="A7"/>
      <selection pane="bottomRight" activeCell="A71" sqref="A71"/>
    </sheetView>
  </sheetViews>
  <sheetFormatPr defaultRowHeight="15" outlineLevelRow="1" x14ac:dyDescent="0.25"/>
  <cols>
    <col min="1" max="1" width="65.5703125" customWidth="1"/>
    <col min="2" max="5" width="16.5703125" customWidth="1"/>
    <col min="6" max="8" width="14.5703125" customWidth="1"/>
  </cols>
  <sheetData>
    <row r="2" spans="1:9" ht="21" x14ac:dyDescent="0.35">
      <c r="C2" s="156"/>
      <c r="H2" s="157" t="s">
        <v>739</v>
      </c>
    </row>
    <row r="3" spans="1:9" x14ac:dyDescent="0.25">
      <c r="H3" s="159" t="s">
        <v>568</v>
      </c>
    </row>
    <row r="4" spans="1:9" ht="3.6" customHeight="1" x14ac:dyDescent="0.25">
      <c r="A4" s="154"/>
      <c r="B4" s="154"/>
      <c r="C4" s="154"/>
      <c r="D4" s="154"/>
      <c r="E4" s="154"/>
      <c r="F4" s="154"/>
      <c r="G4" s="154"/>
      <c r="H4" s="154"/>
    </row>
    <row r="5" spans="1:9" ht="7.5" customHeight="1" x14ac:dyDescent="0.25"/>
    <row r="6" spans="1:9" ht="18.75" x14ac:dyDescent="0.25">
      <c r="B6" s="181">
        <v>2017</v>
      </c>
      <c r="C6" s="181">
        <v>2018</v>
      </c>
      <c r="D6" s="181">
        <v>2019</v>
      </c>
      <c r="E6" s="181">
        <v>2020</v>
      </c>
      <c r="F6" s="265">
        <v>2021</v>
      </c>
    </row>
    <row r="8" spans="1:9" s="17" customFormat="1" collapsed="1" x14ac:dyDescent="0.25">
      <c r="A8" s="67" t="s">
        <v>256</v>
      </c>
      <c r="B8" s="50"/>
      <c r="C8" s="50"/>
      <c r="D8" s="50"/>
      <c r="E8" s="50"/>
      <c r="F8" s="347"/>
      <c r="G8" s="16"/>
      <c r="H8" s="16"/>
      <c r="I8" s="16"/>
    </row>
    <row r="9" spans="1:9" s="17" customFormat="1" hidden="1" outlineLevel="1" x14ac:dyDescent="0.25">
      <c r="A9" s="180" t="s">
        <v>257</v>
      </c>
      <c r="B9" s="47">
        <v>10522</v>
      </c>
      <c r="C9" s="213">
        <v>10522</v>
      </c>
      <c r="D9" s="213">
        <v>10652</v>
      </c>
      <c r="E9" s="213">
        <v>10894</v>
      </c>
      <c r="F9" s="213">
        <v>10971</v>
      </c>
      <c r="G9" s="16"/>
      <c r="H9" s="16"/>
      <c r="I9" s="16"/>
    </row>
    <row r="10" spans="1:9" s="17" customFormat="1" hidden="1" outlineLevel="1" x14ac:dyDescent="0.25">
      <c r="A10" s="45" t="s">
        <v>258</v>
      </c>
      <c r="B10" s="46">
        <v>2026</v>
      </c>
      <c r="C10" s="214">
        <v>2039</v>
      </c>
      <c r="D10" s="214">
        <v>2039</v>
      </c>
      <c r="E10" s="214">
        <v>2040</v>
      </c>
      <c r="F10" s="214">
        <v>2135</v>
      </c>
      <c r="G10" s="16"/>
      <c r="H10" s="16"/>
      <c r="I10" s="16"/>
    </row>
    <row r="11" spans="1:9" s="17" customFormat="1" hidden="1" outlineLevel="1" x14ac:dyDescent="0.25">
      <c r="A11" s="42" t="s">
        <v>259</v>
      </c>
      <c r="B11" s="47">
        <v>77684</v>
      </c>
      <c r="C11" s="213">
        <v>77904</v>
      </c>
      <c r="D11" s="213">
        <v>82744</v>
      </c>
      <c r="E11" s="213">
        <v>83319</v>
      </c>
      <c r="F11" s="213">
        <v>87706</v>
      </c>
      <c r="G11" s="16"/>
      <c r="H11" s="16"/>
      <c r="I11" s="16"/>
    </row>
    <row r="12" spans="1:9" s="17" customFormat="1" hidden="1" outlineLevel="1" x14ac:dyDescent="0.25">
      <c r="A12" s="45" t="s">
        <v>260</v>
      </c>
      <c r="B12" s="46">
        <v>222</v>
      </c>
      <c r="C12" s="214">
        <v>221</v>
      </c>
      <c r="D12" s="214">
        <v>221</v>
      </c>
      <c r="E12" s="214">
        <v>221</v>
      </c>
      <c r="F12" s="215">
        <v>229</v>
      </c>
      <c r="G12" s="16"/>
      <c r="H12" s="16"/>
      <c r="I12" s="16"/>
    </row>
    <row r="13" spans="1:9" s="17" customFormat="1" hidden="1" outlineLevel="1" x14ac:dyDescent="0.25">
      <c r="A13" s="42" t="s">
        <v>261</v>
      </c>
      <c r="B13" s="47">
        <v>91741</v>
      </c>
      <c r="C13" s="213">
        <v>92408</v>
      </c>
      <c r="D13" s="213">
        <v>92439</v>
      </c>
      <c r="E13" s="213">
        <v>93662</v>
      </c>
      <c r="F13" s="213">
        <v>93880</v>
      </c>
      <c r="G13" s="16"/>
      <c r="H13" s="16"/>
      <c r="I13" s="16"/>
    </row>
    <row r="15" spans="1:9" s="17" customFormat="1" collapsed="1" x14ac:dyDescent="0.25">
      <c r="A15" s="423" t="s">
        <v>262</v>
      </c>
      <c r="B15" s="423"/>
      <c r="C15" s="423"/>
      <c r="D15" s="423"/>
      <c r="E15" s="50"/>
      <c r="F15" s="347"/>
      <c r="G15" s="16"/>
    </row>
    <row r="16" spans="1:9" s="17" customFormat="1" hidden="1" outlineLevel="1" x14ac:dyDescent="0.25">
      <c r="A16" s="220" t="s">
        <v>264</v>
      </c>
      <c r="B16" s="218">
        <v>18466.044342155998</v>
      </c>
      <c r="C16" s="218">
        <v>17846.048521539</v>
      </c>
      <c r="D16" s="218">
        <v>16914.656306820001</v>
      </c>
      <c r="E16" s="218">
        <v>15656.971077446904</v>
      </c>
      <c r="F16" s="218">
        <v>14942.269511902723</v>
      </c>
      <c r="G16" s="16"/>
    </row>
    <row r="17" spans="1:9" s="17" customFormat="1" hidden="1" outlineLevel="1" x14ac:dyDescent="0.25">
      <c r="A17" s="221" t="s">
        <v>265</v>
      </c>
      <c r="B17" s="219">
        <v>9887.372439529996</v>
      </c>
      <c r="C17" s="219">
        <v>9728.9419586130007</v>
      </c>
      <c r="D17" s="219">
        <v>9998.5773702449987</v>
      </c>
      <c r="E17" s="219">
        <v>10781.86760075149</v>
      </c>
      <c r="F17" s="219">
        <v>10769.857231286</v>
      </c>
      <c r="G17" s="16"/>
    </row>
    <row r="18" spans="1:9" s="17" customFormat="1" hidden="1" outlineLevel="1" x14ac:dyDescent="0.25">
      <c r="A18" s="220" t="s">
        <v>10</v>
      </c>
      <c r="B18" s="218">
        <v>867.69240400000001</v>
      </c>
      <c r="C18" s="218">
        <v>867.69240400000001</v>
      </c>
      <c r="D18" s="218">
        <v>865.70483000000002</v>
      </c>
      <c r="E18" s="218">
        <v>863.65341313934414</v>
      </c>
      <c r="F18" s="218">
        <v>863.34984000000009</v>
      </c>
      <c r="G18" s="16"/>
    </row>
    <row r="19" spans="1:9" s="17" customFormat="1" hidden="1" outlineLevel="1" x14ac:dyDescent="0.25">
      <c r="A19" s="221" t="s">
        <v>266</v>
      </c>
      <c r="B19" s="219">
        <v>305.0799883935743</v>
      </c>
      <c r="C19" s="219">
        <v>283.80211383870972</v>
      </c>
      <c r="D19" s="219">
        <v>211.08046746447221</v>
      </c>
      <c r="E19" s="219">
        <v>256.61753222686991</v>
      </c>
      <c r="F19" s="219">
        <v>230.89345808662722</v>
      </c>
      <c r="G19" s="16"/>
    </row>
    <row r="20" spans="1:9" s="17" customFormat="1" hidden="1" outlineLevel="1" x14ac:dyDescent="0.25">
      <c r="A20" s="220" t="s">
        <v>267</v>
      </c>
      <c r="B20" s="218">
        <v>138.03619146987953</v>
      </c>
      <c r="C20" s="218">
        <v>146.89757300806454</v>
      </c>
      <c r="D20" s="218">
        <v>170.15012402393995</v>
      </c>
      <c r="E20" s="218">
        <v>120.59785516577394</v>
      </c>
      <c r="F20" s="218">
        <v>133.26009383837578</v>
      </c>
      <c r="G20" s="16"/>
    </row>
    <row r="21" spans="1:9" s="17" customFormat="1" hidden="1" outlineLevel="1" x14ac:dyDescent="0.25">
      <c r="A21" s="221" t="s">
        <v>268</v>
      </c>
      <c r="B21" s="219">
        <v>55.014424136546197</v>
      </c>
      <c r="C21" s="219">
        <v>64.954709153225807</v>
      </c>
      <c r="D21" s="219">
        <v>78.069032511587864</v>
      </c>
      <c r="E21" s="219">
        <v>59.107125607356217</v>
      </c>
      <c r="F21" s="219">
        <v>42.514622074997007</v>
      </c>
      <c r="G21" s="16"/>
    </row>
    <row r="22" spans="1:9" s="17" customFormat="1" hidden="1" outlineLevel="1" x14ac:dyDescent="0.25">
      <c r="A22" s="220" t="s">
        <v>269</v>
      </c>
      <c r="B22" s="218">
        <v>200</v>
      </c>
      <c r="C22" s="218">
        <v>256</v>
      </c>
      <c r="D22" s="218">
        <v>999</v>
      </c>
      <c r="E22" s="218">
        <v>1007.847551</v>
      </c>
      <c r="F22" s="218">
        <v>1009.776</v>
      </c>
      <c r="G22" s="16"/>
    </row>
    <row r="23" spans="1:9" s="17" customFormat="1" hidden="1" outlineLevel="1" x14ac:dyDescent="0.25">
      <c r="A23" s="222" t="s">
        <v>11</v>
      </c>
      <c r="B23" s="223">
        <v>29919.239789685995</v>
      </c>
      <c r="C23" s="223">
        <v>29194.337280152002</v>
      </c>
      <c r="D23" s="223">
        <v>29237.238131064998</v>
      </c>
      <c r="E23" s="223">
        <v>28746.662155337737</v>
      </c>
      <c r="F23" s="223">
        <f>SUM(F16:F22)</f>
        <v>27991.920757188724</v>
      </c>
      <c r="G23" s="16"/>
    </row>
    <row r="24" spans="1:9" s="17" customFormat="1" ht="62.1" hidden="1" customHeight="1" outlineLevel="1" x14ac:dyDescent="0.25">
      <c r="A24" s="424" t="s">
        <v>263</v>
      </c>
      <c r="B24" s="424"/>
      <c r="C24" s="424"/>
      <c r="D24" s="424"/>
      <c r="E24" s="2"/>
      <c r="F24" s="2"/>
      <c r="G24" s="2"/>
      <c r="H24" s="16"/>
      <c r="I24" s="16"/>
    </row>
    <row r="26" spans="1:9" s="17" customFormat="1" collapsed="1" x14ac:dyDescent="0.25">
      <c r="A26" s="1" t="s">
        <v>277</v>
      </c>
      <c r="B26" s="347"/>
      <c r="C26" s="347"/>
      <c r="D26" s="347"/>
      <c r="E26" s="347"/>
      <c r="F26" s="347"/>
      <c r="G26" s="16"/>
      <c r="H26" s="16"/>
      <c r="I26" s="16"/>
    </row>
    <row r="27" spans="1:9" s="17" customFormat="1" hidden="1" outlineLevel="1" x14ac:dyDescent="0.25">
      <c r="A27" s="222" t="s">
        <v>278</v>
      </c>
      <c r="B27" s="223">
        <v>29919.239789686002</v>
      </c>
      <c r="C27" s="223">
        <v>29194.337280152002</v>
      </c>
      <c r="D27" s="223">
        <v>29237.235517064997</v>
      </c>
      <c r="E27" s="223">
        <v>28746.662155337734</v>
      </c>
      <c r="F27" s="223">
        <v>27991.920757188727</v>
      </c>
      <c r="G27" s="16"/>
      <c r="H27" s="16"/>
      <c r="I27" s="16"/>
    </row>
    <row r="28" spans="1:9" s="17" customFormat="1" hidden="1" outlineLevel="1" x14ac:dyDescent="0.25">
      <c r="A28" s="224" t="s">
        <v>24</v>
      </c>
      <c r="B28" s="218">
        <v>5086.465330129</v>
      </c>
      <c r="C28" s="218">
        <v>4645.0174365070006</v>
      </c>
      <c r="D28" s="218">
        <v>4608.5222495630005</v>
      </c>
      <c r="E28" s="218">
        <v>4617.3911145179009</v>
      </c>
      <c r="F28" s="218">
        <v>4522.9971005807247</v>
      </c>
      <c r="G28" s="16"/>
      <c r="H28" s="16"/>
      <c r="I28" s="16"/>
    </row>
    <row r="29" spans="1:9" s="17" customFormat="1" hidden="1" outlineLevel="1" x14ac:dyDescent="0.25">
      <c r="A29" s="225" t="s">
        <v>270</v>
      </c>
      <c r="B29" s="226">
        <v>0</v>
      </c>
      <c r="C29" s="226">
        <v>0</v>
      </c>
      <c r="D29" s="226">
        <v>0</v>
      </c>
      <c r="E29" s="226">
        <v>0</v>
      </c>
      <c r="F29" s="226">
        <v>0</v>
      </c>
      <c r="G29" s="16"/>
      <c r="H29" s="16"/>
      <c r="I29" s="16"/>
    </row>
    <row r="30" spans="1:9" s="17" customFormat="1" hidden="1" outlineLevel="1" x14ac:dyDescent="0.25">
      <c r="A30" s="224" t="s">
        <v>271</v>
      </c>
      <c r="B30" s="218">
        <v>6351</v>
      </c>
      <c r="C30" s="218">
        <v>6351</v>
      </c>
      <c r="D30" s="218">
        <v>6351.7249999999995</v>
      </c>
      <c r="E30" s="218">
        <v>6368.4</v>
      </c>
      <c r="F30" s="218">
        <v>6350.9999999999991</v>
      </c>
      <c r="G30" s="16"/>
      <c r="H30" s="16"/>
      <c r="I30" s="16"/>
    </row>
    <row r="31" spans="1:9" s="17" customFormat="1" hidden="1" outlineLevel="1" x14ac:dyDescent="0.25">
      <c r="A31" s="227" t="s">
        <v>272</v>
      </c>
      <c r="B31" s="218">
        <v>6351</v>
      </c>
      <c r="C31" s="218">
        <v>6351</v>
      </c>
      <c r="D31" s="218">
        <v>6351.7249999999995</v>
      </c>
      <c r="E31" s="218">
        <v>6368.4</v>
      </c>
      <c r="F31" s="218">
        <v>6350.9999999999991</v>
      </c>
      <c r="G31" s="16"/>
      <c r="H31" s="16"/>
      <c r="I31" s="16"/>
    </row>
    <row r="32" spans="1:9" s="17" customFormat="1" hidden="1" outlineLevel="1" x14ac:dyDescent="0.25">
      <c r="A32" s="227" t="s">
        <v>273</v>
      </c>
      <c r="B32" s="228">
        <v>0</v>
      </c>
      <c r="C32" s="228">
        <v>0</v>
      </c>
      <c r="D32" s="228">
        <v>0</v>
      </c>
      <c r="E32" s="228">
        <v>0</v>
      </c>
      <c r="F32" s="228">
        <v>0</v>
      </c>
      <c r="G32" s="16"/>
      <c r="H32" s="16"/>
      <c r="I32" s="16"/>
    </row>
    <row r="33" spans="1:9" s="17" customFormat="1" hidden="1" outlineLevel="1" x14ac:dyDescent="0.25">
      <c r="A33" s="225" t="s">
        <v>74</v>
      </c>
      <c r="B33" s="219">
        <v>498.13060400000006</v>
      </c>
      <c r="C33" s="219">
        <v>495.65439600000002</v>
      </c>
      <c r="D33" s="219">
        <v>459.29701</v>
      </c>
      <c r="E33" s="219">
        <v>436.32251300000001</v>
      </c>
      <c r="F33" s="219">
        <v>406.66817399999996</v>
      </c>
      <c r="G33" s="16"/>
      <c r="H33" s="16"/>
      <c r="I33" s="16"/>
    </row>
    <row r="34" spans="1:9" s="17" customFormat="1" hidden="1" outlineLevel="1" x14ac:dyDescent="0.25">
      <c r="A34" s="224" t="s">
        <v>274</v>
      </c>
      <c r="B34" s="218">
        <v>8113.1659385299999</v>
      </c>
      <c r="C34" s="218">
        <v>8343.9270166099996</v>
      </c>
      <c r="D34" s="218">
        <v>9323.7125164610006</v>
      </c>
      <c r="E34" s="218">
        <v>9477.124437558492</v>
      </c>
      <c r="F34" s="218">
        <v>9425.7487608470019</v>
      </c>
      <c r="G34" s="16"/>
      <c r="H34" s="16"/>
      <c r="I34" s="16"/>
    </row>
    <row r="35" spans="1:9" s="17" customFormat="1" hidden="1" outlineLevel="1" x14ac:dyDescent="0.25">
      <c r="A35" s="225" t="s">
        <v>275</v>
      </c>
      <c r="B35" s="219">
        <v>1486</v>
      </c>
      <c r="C35" s="219">
        <v>1846</v>
      </c>
      <c r="D35" s="219">
        <v>1244.1753589999998</v>
      </c>
      <c r="E35" s="219">
        <v>772.71913608</v>
      </c>
      <c r="F35" s="219">
        <v>484.61654273599993</v>
      </c>
      <c r="G35" s="16"/>
      <c r="H35" s="16"/>
      <c r="I35" s="16"/>
    </row>
    <row r="36" spans="1:9" s="17" customFormat="1" hidden="1" outlineLevel="1" x14ac:dyDescent="0.25">
      <c r="A36" s="224" t="s">
        <v>75</v>
      </c>
      <c r="B36" s="218">
        <v>867.69240400000001</v>
      </c>
      <c r="C36" s="218">
        <v>867.69240400000001</v>
      </c>
      <c r="D36" s="218">
        <v>865.70483000000002</v>
      </c>
      <c r="E36" s="218">
        <v>863.65341313934414</v>
      </c>
      <c r="F36" s="218">
        <v>863.34984000000009</v>
      </c>
      <c r="G36" s="16"/>
      <c r="H36" s="16"/>
      <c r="I36" s="16"/>
    </row>
    <row r="37" spans="1:9" s="17" customFormat="1" hidden="1" outlineLevel="1" x14ac:dyDescent="0.25">
      <c r="A37" s="225" t="s">
        <v>276</v>
      </c>
      <c r="B37" s="219">
        <v>7516.785513027</v>
      </c>
      <c r="C37" s="219">
        <v>6645.0460270349995</v>
      </c>
      <c r="D37" s="219">
        <v>6384.0985520410004</v>
      </c>
      <c r="E37" s="219">
        <v>6211.0515410420003</v>
      </c>
      <c r="F37" s="219">
        <v>5937.5403390249994</v>
      </c>
      <c r="G37" s="16"/>
      <c r="H37" s="16"/>
      <c r="I37" s="16"/>
    </row>
    <row r="38" spans="1:9" s="17" customFormat="1" hidden="1" outlineLevel="1" x14ac:dyDescent="0.25">
      <c r="A38" s="43" t="s">
        <v>804</v>
      </c>
      <c r="B38" s="16"/>
      <c r="C38" s="16"/>
      <c r="D38" s="16"/>
      <c r="E38" s="16"/>
      <c r="F38" s="16"/>
      <c r="G38" s="16"/>
      <c r="H38" s="16"/>
      <c r="I38" s="16"/>
    </row>
    <row r="39" spans="1:9" s="17" customFormat="1" x14ac:dyDescent="0.25">
      <c r="A39" s="10"/>
      <c r="B39" s="16"/>
      <c r="C39" s="16"/>
      <c r="D39" s="16"/>
      <c r="E39" s="16"/>
      <c r="F39" s="16"/>
      <c r="G39" s="16"/>
      <c r="H39" s="16"/>
      <c r="I39" s="16"/>
    </row>
    <row r="40" spans="1:9" s="17" customFormat="1" collapsed="1" x14ac:dyDescent="0.25">
      <c r="A40" s="1" t="s">
        <v>279</v>
      </c>
      <c r="B40" s="347"/>
      <c r="C40" s="347"/>
      <c r="D40" s="347"/>
      <c r="E40" s="347"/>
      <c r="F40" s="347"/>
      <c r="G40" s="16"/>
      <c r="H40" s="16"/>
      <c r="I40" s="16"/>
    </row>
    <row r="41" spans="1:9" s="17" customFormat="1" hidden="1" outlineLevel="1" x14ac:dyDescent="0.25">
      <c r="A41" s="39" t="s">
        <v>283</v>
      </c>
      <c r="B41" s="229">
        <v>28505</v>
      </c>
      <c r="C41" s="229">
        <v>28034</v>
      </c>
      <c r="D41" s="229">
        <v>27658</v>
      </c>
      <c r="E41" s="229">
        <v>25703</v>
      </c>
      <c r="F41" s="229">
        <v>25081.576507198341</v>
      </c>
      <c r="G41" s="16"/>
      <c r="H41" s="16"/>
      <c r="I41" s="16"/>
    </row>
    <row r="42" spans="1:9" s="17" customFormat="1" hidden="1" outlineLevel="1" x14ac:dyDescent="0.25">
      <c r="A42" s="45" t="s">
        <v>280</v>
      </c>
      <c r="B42" s="214">
        <v>9239</v>
      </c>
      <c r="C42" s="214">
        <v>8600</v>
      </c>
      <c r="D42" s="214">
        <v>8414</v>
      </c>
      <c r="E42" s="214">
        <v>8339</v>
      </c>
      <c r="F42" s="214">
        <v>8145</v>
      </c>
      <c r="G42" s="16"/>
      <c r="H42" s="16"/>
      <c r="I42" s="16"/>
    </row>
    <row r="43" spans="1:9" s="17" customFormat="1" hidden="1" outlineLevel="1" x14ac:dyDescent="0.25">
      <c r="A43" s="42" t="s">
        <v>25</v>
      </c>
      <c r="B43" s="213">
        <v>4960</v>
      </c>
      <c r="C43" s="213">
        <v>5169</v>
      </c>
      <c r="D43" s="213">
        <v>4977</v>
      </c>
      <c r="E43" s="213">
        <v>5052</v>
      </c>
      <c r="F43" s="213">
        <v>5409</v>
      </c>
      <c r="G43" s="16"/>
      <c r="H43" s="16"/>
      <c r="I43" s="16"/>
    </row>
    <row r="44" spans="1:9" s="17" customFormat="1" hidden="1" outlineLevel="1" x14ac:dyDescent="0.25">
      <c r="A44" s="45" t="s">
        <v>281</v>
      </c>
      <c r="B44" s="214">
        <v>8106</v>
      </c>
      <c r="C44" s="214">
        <v>7775</v>
      </c>
      <c r="D44" s="214">
        <v>7874</v>
      </c>
      <c r="E44" s="214">
        <v>6864</v>
      </c>
      <c r="F44" s="214">
        <v>6878</v>
      </c>
      <c r="G44" s="16"/>
      <c r="H44" s="16"/>
      <c r="I44" s="16"/>
    </row>
    <row r="45" spans="1:9" s="17" customFormat="1" hidden="1" outlineLevel="1" x14ac:dyDescent="0.25">
      <c r="A45" s="42" t="s">
        <v>173</v>
      </c>
      <c r="B45" s="213">
        <v>3660</v>
      </c>
      <c r="C45" s="213">
        <v>3825</v>
      </c>
      <c r="D45" s="213">
        <v>3978</v>
      </c>
      <c r="E45" s="213">
        <v>3652</v>
      </c>
      <c r="F45" s="213">
        <v>3534</v>
      </c>
      <c r="G45" s="16"/>
      <c r="H45" s="16"/>
      <c r="I45" s="16"/>
    </row>
    <row r="46" spans="1:9" s="17" customFormat="1" hidden="1" outlineLevel="1" x14ac:dyDescent="0.25">
      <c r="A46" s="45" t="s">
        <v>285</v>
      </c>
      <c r="B46" s="214">
        <v>2539</v>
      </c>
      <c r="C46" s="214">
        <v>2666</v>
      </c>
      <c r="D46" s="214">
        <v>2415</v>
      </c>
      <c r="E46" s="214">
        <v>1798</v>
      </c>
      <c r="F46" s="214">
        <v>1115.8511083063333</v>
      </c>
      <c r="G46" s="16"/>
      <c r="H46" s="16"/>
      <c r="I46" s="16"/>
    </row>
    <row r="47" spans="1:9" s="17" customFormat="1" x14ac:dyDescent="0.25">
      <c r="A47" s="10"/>
      <c r="B47" s="16"/>
      <c r="C47" s="16"/>
      <c r="D47" s="16"/>
      <c r="E47" s="16"/>
      <c r="F47" s="16"/>
      <c r="G47" s="16"/>
      <c r="H47" s="16"/>
      <c r="I47" s="16"/>
    </row>
    <row r="48" spans="1:9" s="17" customFormat="1" collapsed="1" x14ac:dyDescent="0.25">
      <c r="A48" s="1" t="s">
        <v>286</v>
      </c>
      <c r="B48" s="347"/>
      <c r="C48" s="347"/>
      <c r="D48" s="347"/>
      <c r="E48" s="347"/>
      <c r="F48" s="347"/>
      <c r="G48" s="16"/>
      <c r="H48" s="16"/>
      <c r="I48" s="16"/>
    </row>
    <row r="49" spans="1:9" s="17" customFormat="1" hidden="1" outlineLevel="1" x14ac:dyDescent="0.25">
      <c r="A49" s="39" t="s">
        <v>283</v>
      </c>
      <c r="B49" s="229">
        <v>19673</v>
      </c>
      <c r="C49" s="229">
        <v>18455</v>
      </c>
      <c r="D49" s="229">
        <v>17986</v>
      </c>
      <c r="E49" s="229">
        <v>16621</v>
      </c>
      <c r="F49" s="229">
        <v>15720.687462987002</v>
      </c>
      <c r="G49" s="16"/>
      <c r="H49" s="16"/>
      <c r="I49" s="16"/>
    </row>
    <row r="50" spans="1:9" s="17" customFormat="1" hidden="1" outlineLevel="1" x14ac:dyDescent="0.25">
      <c r="A50" s="45" t="s">
        <v>184</v>
      </c>
      <c r="B50" s="214">
        <v>9239</v>
      </c>
      <c r="C50" s="214">
        <v>8600</v>
      </c>
      <c r="D50" s="214">
        <v>8414</v>
      </c>
      <c r="E50" s="214">
        <v>8339</v>
      </c>
      <c r="F50" s="214">
        <v>8145.4100850109999</v>
      </c>
      <c r="G50" s="16"/>
      <c r="H50" s="16"/>
      <c r="I50" s="16"/>
    </row>
    <row r="51" spans="1:9" s="17" customFormat="1" hidden="1" outlineLevel="1" x14ac:dyDescent="0.25">
      <c r="A51" s="42" t="s">
        <v>25</v>
      </c>
      <c r="B51" s="230">
        <v>779</v>
      </c>
      <c r="C51" s="230">
        <v>697</v>
      </c>
      <c r="D51" s="230">
        <v>569</v>
      </c>
      <c r="E51" s="230">
        <v>477</v>
      </c>
      <c r="F51" s="355">
        <v>413.03790826800002</v>
      </c>
      <c r="G51" s="16"/>
      <c r="H51" s="16"/>
      <c r="I51" s="16"/>
    </row>
    <row r="52" spans="1:9" s="17" customFormat="1" hidden="1" outlineLevel="1" x14ac:dyDescent="0.25">
      <c r="A52" s="45" t="s">
        <v>281</v>
      </c>
      <c r="B52" s="214">
        <v>6259</v>
      </c>
      <c r="C52" s="214">
        <v>5598</v>
      </c>
      <c r="D52" s="214">
        <v>5496</v>
      </c>
      <c r="E52" s="214">
        <v>4587</v>
      </c>
      <c r="F52" s="214">
        <v>4204.8141557179997</v>
      </c>
      <c r="G52" s="16"/>
      <c r="H52" s="16"/>
      <c r="I52" s="16"/>
    </row>
    <row r="53" spans="1:9" s="17" customFormat="1" hidden="1" outlineLevel="1" x14ac:dyDescent="0.25">
      <c r="A53" s="42" t="s">
        <v>173</v>
      </c>
      <c r="B53" s="213">
        <v>3396</v>
      </c>
      <c r="C53" s="213">
        <v>3561</v>
      </c>
      <c r="D53" s="213">
        <v>3507</v>
      </c>
      <c r="E53" s="213">
        <v>3217</v>
      </c>
      <c r="F53" s="213">
        <v>2958</v>
      </c>
      <c r="G53" s="16"/>
      <c r="H53" s="16"/>
      <c r="I53" s="16"/>
    </row>
    <row r="54" spans="1:9" s="17" customFormat="1" x14ac:dyDescent="0.25">
      <c r="A54" s="10"/>
      <c r="B54" s="16"/>
      <c r="C54" s="16"/>
      <c r="D54" s="16"/>
      <c r="E54" s="16"/>
      <c r="F54" s="16"/>
      <c r="G54" s="16"/>
      <c r="H54" s="16"/>
      <c r="I54" s="16"/>
    </row>
    <row r="55" spans="1:9" s="17" customFormat="1" collapsed="1" x14ac:dyDescent="0.25">
      <c r="A55" s="1" t="s">
        <v>805</v>
      </c>
      <c r="B55" s="347"/>
      <c r="C55" s="347"/>
      <c r="D55" s="347"/>
      <c r="E55" s="347"/>
      <c r="F55" s="347"/>
      <c r="G55" s="16"/>
      <c r="H55" s="16"/>
      <c r="I55" s="16"/>
    </row>
    <row r="56" spans="1:9" s="17" customFormat="1" hidden="1" outlineLevel="1" x14ac:dyDescent="0.25">
      <c r="A56" s="222" t="s">
        <v>283</v>
      </c>
      <c r="B56" s="229">
        <f t="shared" ref="B56:D56" si="0">SUM(B57:B60)</f>
        <v>8831</v>
      </c>
      <c r="C56" s="229">
        <f t="shared" si="0"/>
        <v>9579</v>
      </c>
      <c r="D56" s="229">
        <f t="shared" si="0"/>
        <v>9672</v>
      </c>
      <c r="E56" s="229">
        <f>SUM(E57:E60)</f>
        <v>9083</v>
      </c>
      <c r="F56" s="229">
        <f>SUM(F57:F60)</f>
        <v>9361.3454101673342</v>
      </c>
      <c r="G56" s="16"/>
      <c r="H56" s="16"/>
      <c r="I56" s="16"/>
    </row>
    <row r="57" spans="1:9" s="17" customFormat="1" hidden="1" outlineLevel="1" x14ac:dyDescent="0.25">
      <c r="A57" s="220" t="s">
        <v>25</v>
      </c>
      <c r="B57" s="214">
        <v>4181</v>
      </c>
      <c r="C57" s="214">
        <v>4472</v>
      </c>
      <c r="D57" s="214">
        <v>4408</v>
      </c>
      <c r="E57" s="214">
        <v>4574</v>
      </c>
      <c r="F57" s="214">
        <v>4996.0738645750007</v>
      </c>
      <c r="G57" s="16"/>
      <c r="H57" s="16"/>
      <c r="I57" s="16"/>
    </row>
    <row r="58" spans="1:9" s="17" customFormat="1" hidden="1" outlineLevel="1" x14ac:dyDescent="0.25">
      <c r="A58" s="221" t="s">
        <v>281</v>
      </c>
      <c r="B58" s="213">
        <v>1847</v>
      </c>
      <c r="C58" s="213">
        <v>2177</v>
      </c>
      <c r="D58" s="213">
        <v>2378</v>
      </c>
      <c r="E58" s="213">
        <v>2277</v>
      </c>
      <c r="F58" s="213">
        <v>2673.4204372860004</v>
      </c>
      <c r="G58" s="16"/>
      <c r="H58" s="16"/>
      <c r="I58" s="16"/>
    </row>
    <row r="59" spans="1:9" s="17" customFormat="1" hidden="1" outlineLevel="1" x14ac:dyDescent="0.25">
      <c r="A59" s="220" t="s">
        <v>173</v>
      </c>
      <c r="B59" s="215">
        <v>264</v>
      </c>
      <c r="C59" s="215">
        <v>264</v>
      </c>
      <c r="D59" s="215">
        <v>471</v>
      </c>
      <c r="E59" s="215">
        <v>434</v>
      </c>
      <c r="F59" s="215">
        <v>576</v>
      </c>
      <c r="G59" s="16"/>
      <c r="H59" s="16"/>
      <c r="I59" s="16"/>
    </row>
    <row r="60" spans="1:9" s="17" customFormat="1" hidden="1" outlineLevel="1" x14ac:dyDescent="0.25">
      <c r="A60" s="221" t="s">
        <v>285</v>
      </c>
      <c r="B60" s="213">
        <v>2539</v>
      </c>
      <c r="C60" s="213">
        <v>2666</v>
      </c>
      <c r="D60" s="213">
        <v>2415</v>
      </c>
      <c r="E60" s="213">
        <v>1798</v>
      </c>
      <c r="F60" s="213">
        <v>1115.8511083063333</v>
      </c>
      <c r="G60" s="16"/>
      <c r="H60" s="16"/>
      <c r="I60" s="16"/>
    </row>
    <row r="61" spans="1:9" s="17" customFormat="1" x14ac:dyDescent="0.25">
      <c r="A61" s="33"/>
      <c r="B61" s="16"/>
      <c r="C61" s="16"/>
      <c r="D61" s="16"/>
      <c r="E61" s="16"/>
      <c r="F61" s="16"/>
      <c r="G61" s="16"/>
      <c r="H61" s="16"/>
      <c r="I61" s="16"/>
    </row>
    <row r="62" spans="1:9" s="17" customFormat="1" collapsed="1" x14ac:dyDescent="0.25">
      <c r="A62" s="1" t="s">
        <v>287</v>
      </c>
      <c r="B62" s="347"/>
      <c r="C62" s="347"/>
      <c r="D62" s="347"/>
      <c r="E62" s="347"/>
      <c r="F62" s="347"/>
      <c r="G62" s="16"/>
      <c r="H62" s="16"/>
      <c r="I62" s="16"/>
    </row>
    <row r="63" spans="1:9" s="17" customFormat="1" hidden="1" outlineLevel="1" x14ac:dyDescent="0.25">
      <c r="A63" s="42" t="s">
        <v>184</v>
      </c>
      <c r="B63" s="231">
        <v>0.3241</v>
      </c>
      <c r="C63" s="231">
        <v>0.30680000000000002</v>
      </c>
      <c r="D63" s="231">
        <v>0.30420000000000003</v>
      </c>
      <c r="E63" s="231">
        <v>0.32440000000000002</v>
      </c>
      <c r="F63" s="231">
        <f>F42/F41</f>
        <v>0.32474035265137374</v>
      </c>
      <c r="G63" s="16"/>
      <c r="H63" s="16"/>
      <c r="I63" s="16"/>
    </row>
    <row r="64" spans="1:9" s="17" customFormat="1" hidden="1" outlineLevel="1" x14ac:dyDescent="0.25">
      <c r="A64" s="45" t="s">
        <v>185</v>
      </c>
      <c r="B64" s="232">
        <v>1.8599999999999998E-2</v>
      </c>
      <c r="C64" s="232">
        <v>1.66E-2</v>
      </c>
      <c r="D64" s="232">
        <v>1.6400000000000001E-2</v>
      </c>
      <c r="E64" s="215" t="s">
        <v>76</v>
      </c>
      <c r="F64" s="232">
        <v>3.7153717291756157E-2</v>
      </c>
      <c r="G64" s="16"/>
      <c r="H64" s="16"/>
      <c r="I64" s="16"/>
    </row>
    <row r="65" spans="1:9" s="17" customFormat="1" hidden="1" outlineLevel="1" x14ac:dyDescent="0.25">
      <c r="A65" s="42" t="s">
        <v>25</v>
      </c>
      <c r="B65" s="231">
        <v>0.17399999999999999</v>
      </c>
      <c r="C65" s="231">
        <v>0.18440000000000001</v>
      </c>
      <c r="D65" s="231">
        <v>0.1799</v>
      </c>
      <c r="E65" s="231">
        <v>0.19650000000000001</v>
      </c>
      <c r="F65" s="231">
        <f>F43/F41</f>
        <v>0.21565630049002832</v>
      </c>
      <c r="G65" s="16"/>
      <c r="H65" s="16"/>
      <c r="I65" s="16"/>
    </row>
    <row r="66" spans="1:9" s="17" customFormat="1" hidden="1" outlineLevel="1" x14ac:dyDescent="0.25">
      <c r="A66" s="45" t="s">
        <v>281</v>
      </c>
      <c r="B66" s="232">
        <v>0.28439999999999999</v>
      </c>
      <c r="C66" s="232">
        <v>0.27729999999999999</v>
      </c>
      <c r="D66" s="232">
        <v>0.28470000000000001</v>
      </c>
      <c r="E66" s="232">
        <v>0.26700000000000002</v>
      </c>
      <c r="F66" s="232">
        <v>0.27846143472146762</v>
      </c>
      <c r="G66" s="16"/>
      <c r="H66" s="16"/>
      <c r="I66" s="16"/>
    </row>
    <row r="67" spans="1:9" s="17" customFormat="1" hidden="1" outlineLevel="1" x14ac:dyDescent="0.25">
      <c r="A67" s="42" t="s">
        <v>173</v>
      </c>
      <c r="B67" s="231">
        <f>B45/B41</f>
        <v>0.12839852657428522</v>
      </c>
      <c r="C67" s="231">
        <f t="shared" ref="C67:F67" si="1">C45/C41</f>
        <v>0.13644146393664836</v>
      </c>
      <c r="D67" s="231">
        <f t="shared" si="1"/>
        <v>0.14382818714296045</v>
      </c>
      <c r="E67" s="231">
        <f t="shared" si="1"/>
        <v>0.14208458156635412</v>
      </c>
      <c r="F67" s="231">
        <f t="shared" si="1"/>
        <v>0.14090023404173785</v>
      </c>
      <c r="G67" s="16"/>
      <c r="H67" s="16"/>
      <c r="I67" s="16"/>
    </row>
    <row r="68" spans="1:9" s="17" customFormat="1" hidden="1" outlineLevel="1" x14ac:dyDescent="0.25">
      <c r="A68" s="45" t="s">
        <v>285</v>
      </c>
      <c r="B68" s="232">
        <v>8.9099999999999999E-2</v>
      </c>
      <c r="C68" s="232">
        <v>9.5100000000000004E-2</v>
      </c>
      <c r="D68" s="232">
        <v>8.7300000000000003E-2</v>
      </c>
      <c r="E68" s="232">
        <v>6.9900000000000004E-2</v>
      </c>
      <c r="F68" s="232">
        <v>4.448887445277163E-2</v>
      </c>
      <c r="G68" s="16"/>
      <c r="H68" s="16"/>
      <c r="I68" s="16"/>
    </row>
    <row r="69" spans="1:9" s="17" customFormat="1" x14ac:dyDescent="0.25">
      <c r="A69" s="10"/>
      <c r="B69" s="16"/>
      <c r="C69" s="16"/>
      <c r="D69" s="16"/>
      <c r="E69" s="16"/>
      <c r="F69" s="16"/>
      <c r="G69" s="16"/>
      <c r="H69" s="16"/>
      <c r="I69" s="16"/>
    </row>
    <row r="70" spans="1:9" s="17" customFormat="1" collapsed="1" x14ac:dyDescent="0.25">
      <c r="A70" s="423" t="s">
        <v>856</v>
      </c>
      <c r="B70" s="423"/>
      <c r="C70" s="423"/>
      <c r="D70" s="423"/>
      <c r="E70" s="50"/>
      <c r="F70" s="347"/>
      <c r="G70" s="16"/>
      <c r="H70" s="16"/>
      <c r="I70" s="16"/>
    </row>
    <row r="71" spans="1:9" s="17" customFormat="1" hidden="1" outlineLevel="1" x14ac:dyDescent="0.25">
      <c r="A71" s="60" t="s">
        <v>283</v>
      </c>
      <c r="B71" s="229">
        <v>4380720</v>
      </c>
      <c r="C71" s="229">
        <v>4434458</v>
      </c>
      <c r="D71" s="229">
        <v>4423793</v>
      </c>
      <c r="E71" s="229">
        <v>4330357</v>
      </c>
      <c r="F71" s="229">
        <v>4288505</v>
      </c>
      <c r="G71" s="16"/>
      <c r="H71" s="16"/>
      <c r="I71" s="16"/>
    </row>
    <row r="72" spans="1:9" s="17" customFormat="1" hidden="1" outlineLevel="1" x14ac:dyDescent="0.25">
      <c r="A72" s="61" t="s">
        <v>184</v>
      </c>
      <c r="B72" s="214">
        <v>4022317</v>
      </c>
      <c r="C72" s="214">
        <v>4069024</v>
      </c>
      <c r="D72" s="214">
        <v>4059333</v>
      </c>
      <c r="E72" s="214">
        <v>3974916</v>
      </c>
      <c r="F72" s="214">
        <v>3937064</v>
      </c>
      <c r="G72" s="16"/>
      <c r="H72" s="16"/>
      <c r="I72" s="16"/>
    </row>
    <row r="73" spans="1:9" s="17" customFormat="1" hidden="1" outlineLevel="1" x14ac:dyDescent="0.25">
      <c r="A73" s="62" t="s">
        <v>25</v>
      </c>
      <c r="B73" s="213">
        <v>10137</v>
      </c>
      <c r="C73" s="213">
        <v>10191</v>
      </c>
      <c r="D73" s="213">
        <v>9959</v>
      </c>
      <c r="E73" s="213">
        <v>9152</v>
      </c>
      <c r="F73" s="213">
        <v>8600</v>
      </c>
      <c r="G73" s="16"/>
      <c r="H73" s="16"/>
      <c r="I73" s="16"/>
    </row>
    <row r="74" spans="1:9" s="17" customFormat="1" hidden="1" outlineLevel="1" x14ac:dyDescent="0.25">
      <c r="A74" s="61" t="s">
        <v>281</v>
      </c>
      <c r="B74" s="214">
        <v>320332</v>
      </c>
      <c r="C74" s="214">
        <v>327021</v>
      </c>
      <c r="D74" s="214">
        <v>329735</v>
      </c>
      <c r="E74" s="214">
        <v>320887</v>
      </c>
      <c r="F74" s="214">
        <v>315770</v>
      </c>
      <c r="G74" s="16"/>
      <c r="H74" s="16"/>
      <c r="I74" s="16"/>
    </row>
    <row r="75" spans="1:9" s="17" customFormat="1" hidden="1" outlineLevel="1" x14ac:dyDescent="0.25">
      <c r="A75" s="62" t="s">
        <v>26</v>
      </c>
      <c r="B75" s="230">
        <v>12172</v>
      </c>
      <c r="C75" s="230">
        <v>12335</v>
      </c>
      <c r="D75" s="213">
        <v>8799</v>
      </c>
      <c r="E75" s="213">
        <v>8816</v>
      </c>
      <c r="F75" s="213">
        <v>9815</v>
      </c>
      <c r="G75" s="16"/>
      <c r="H75" s="16"/>
      <c r="I75" s="16"/>
    </row>
    <row r="76" spans="1:9" s="17" customFormat="1" hidden="1" outlineLevel="1" x14ac:dyDescent="0.25">
      <c r="A76" s="61" t="s">
        <v>182</v>
      </c>
      <c r="B76" s="214">
        <v>12304</v>
      </c>
      <c r="C76" s="214">
        <v>12214</v>
      </c>
      <c r="D76" s="214">
        <v>12062</v>
      </c>
      <c r="E76" s="214">
        <v>12392</v>
      </c>
      <c r="F76" s="214">
        <v>12655</v>
      </c>
      <c r="G76" s="16"/>
      <c r="H76" s="16"/>
      <c r="I76" s="16"/>
    </row>
    <row r="77" spans="1:9" s="17" customFormat="1" hidden="1" outlineLevel="1" x14ac:dyDescent="0.25">
      <c r="A77" s="62" t="s">
        <v>186</v>
      </c>
      <c r="B77" s="213">
        <v>719</v>
      </c>
      <c r="C77" s="213">
        <v>761</v>
      </c>
      <c r="D77" s="213">
        <v>756</v>
      </c>
      <c r="E77" s="213">
        <v>746</v>
      </c>
      <c r="F77" s="213">
        <v>765</v>
      </c>
      <c r="G77" s="16"/>
      <c r="H77" s="16"/>
      <c r="I77" s="16"/>
    </row>
    <row r="78" spans="1:9" s="17" customFormat="1" hidden="1" outlineLevel="1" x14ac:dyDescent="0.25">
      <c r="A78" s="45" t="s">
        <v>183</v>
      </c>
      <c r="B78" s="214">
        <v>1675</v>
      </c>
      <c r="C78" s="214">
        <v>1702</v>
      </c>
      <c r="D78" s="214">
        <v>1722</v>
      </c>
      <c r="E78" s="214">
        <v>1775</v>
      </c>
      <c r="F78" s="214">
        <v>1882</v>
      </c>
      <c r="G78" s="16"/>
      <c r="H78" s="16"/>
      <c r="I78" s="16"/>
    </row>
    <row r="79" spans="1:9" s="17" customFormat="1" hidden="1" outlineLevel="1" x14ac:dyDescent="0.25">
      <c r="A79" s="42" t="s">
        <v>284</v>
      </c>
      <c r="B79" s="230">
        <v>460</v>
      </c>
      <c r="C79" s="230">
        <v>455</v>
      </c>
      <c r="D79" s="213">
        <v>452</v>
      </c>
      <c r="E79" s="213">
        <v>449</v>
      </c>
      <c r="F79" s="213">
        <v>446</v>
      </c>
      <c r="G79" s="16"/>
      <c r="H79" s="16"/>
      <c r="I79" s="16"/>
    </row>
    <row r="80" spans="1:9" s="17" customFormat="1" hidden="1" outlineLevel="1" x14ac:dyDescent="0.25">
      <c r="A80" s="356" t="s">
        <v>806</v>
      </c>
      <c r="B80" s="214">
        <v>604</v>
      </c>
      <c r="C80" s="214">
        <v>755</v>
      </c>
      <c r="D80" s="214">
        <v>975</v>
      </c>
      <c r="E80" s="214">
        <v>1224</v>
      </c>
      <c r="F80" s="214">
        <v>1508</v>
      </c>
      <c r="G80" s="16"/>
      <c r="H80" s="16"/>
      <c r="I80" s="16"/>
    </row>
    <row r="81" spans="1:9" s="17" customFormat="1" hidden="1" outlineLevel="1" x14ac:dyDescent="0.25">
      <c r="A81" s="17" t="s">
        <v>282</v>
      </c>
      <c r="B81" s="16"/>
      <c r="C81" s="16"/>
      <c r="D81" s="16"/>
      <c r="E81" s="16"/>
      <c r="F81" s="16"/>
      <c r="G81" s="16"/>
      <c r="H81" s="16"/>
      <c r="I81" s="16"/>
    </row>
    <row r="82" spans="1:9" s="17" customFormat="1" x14ac:dyDescent="0.25">
      <c r="B82" s="16"/>
      <c r="C82" s="16"/>
      <c r="D82" s="16"/>
      <c r="E82" s="16"/>
      <c r="F82" s="16"/>
      <c r="G82" s="16"/>
      <c r="H82" s="16"/>
      <c r="I82" s="16"/>
    </row>
    <row r="83" spans="1:9" s="17" customFormat="1" collapsed="1" x14ac:dyDescent="0.25">
      <c r="A83" s="1" t="s">
        <v>288</v>
      </c>
      <c r="B83" s="38"/>
      <c r="C83" s="38"/>
      <c r="D83" s="38"/>
      <c r="E83" s="50"/>
      <c r="F83" s="347"/>
      <c r="G83" s="16"/>
      <c r="H83" s="16"/>
      <c r="I83" s="16"/>
    </row>
    <row r="84" spans="1:9" s="17" customFormat="1" hidden="1" outlineLevel="1" x14ac:dyDescent="0.25">
      <c r="A84" s="42" t="s">
        <v>289</v>
      </c>
      <c r="B84" s="48">
        <v>2.71</v>
      </c>
      <c r="C84" s="48">
        <v>2.66</v>
      </c>
      <c r="D84" s="48">
        <v>2.63</v>
      </c>
      <c r="E84" s="48">
        <v>2.4300000000000002</v>
      </c>
      <c r="F84" s="230">
        <v>2.35</v>
      </c>
      <c r="G84" s="16"/>
      <c r="H84" s="16"/>
      <c r="I84" s="16"/>
    </row>
    <row r="85" spans="1:9" s="17" customFormat="1" hidden="1" outlineLevel="1" x14ac:dyDescent="0.25">
      <c r="A85" s="45" t="s">
        <v>290</v>
      </c>
      <c r="B85" s="46">
        <v>7410</v>
      </c>
      <c r="C85" s="46">
        <v>6287</v>
      </c>
      <c r="D85" s="46">
        <v>5602</v>
      </c>
      <c r="E85" s="46">
        <v>4875</v>
      </c>
      <c r="F85" s="214">
        <v>5035</v>
      </c>
      <c r="G85" s="16"/>
      <c r="H85" s="16"/>
      <c r="I85" s="16"/>
    </row>
    <row r="86" spans="1:9" s="17" customFormat="1" hidden="1" outlineLevel="1" x14ac:dyDescent="0.25">
      <c r="A86" s="42" t="s">
        <v>291</v>
      </c>
      <c r="B86" s="47">
        <v>1139</v>
      </c>
      <c r="C86" s="47">
        <v>994</v>
      </c>
      <c r="D86" s="48">
        <v>896</v>
      </c>
      <c r="E86" s="48">
        <v>821</v>
      </c>
      <c r="F86" s="230">
        <v>860</v>
      </c>
      <c r="G86" s="16"/>
      <c r="H86" s="16"/>
      <c r="I86" s="16"/>
    </row>
    <row r="87" spans="1:9" s="17" customFormat="1" hidden="1" outlineLevel="1" x14ac:dyDescent="0.25">
      <c r="A87" s="45" t="s">
        <v>292</v>
      </c>
      <c r="B87" s="46">
        <v>299279</v>
      </c>
      <c r="C87" s="46">
        <v>339549</v>
      </c>
      <c r="D87" s="46">
        <v>391210</v>
      </c>
      <c r="E87" s="46">
        <v>360930</v>
      </c>
      <c r="F87" s="214">
        <v>386721</v>
      </c>
      <c r="G87" s="16"/>
      <c r="H87" s="16"/>
      <c r="I87" s="16"/>
    </row>
  </sheetData>
  <mergeCells count="3">
    <mergeCell ref="A24:D24"/>
    <mergeCell ref="A70:D70"/>
    <mergeCell ref="A15:D15"/>
  </mergeCell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2:AB793"/>
  <sheetViews>
    <sheetView showGridLines="0" zoomScale="90" zoomScaleNormal="90" workbookViewId="0">
      <selection activeCell="C143" sqref="C143"/>
    </sheetView>
  </sheetViews>
  <sheetFormatPr defaultRowHeight="15" outlineLevelRow="3" x14ac:dyDescent="0.25"/>
  <cols>
    <col min="1" max="1" width="65.5703125" customWidth="1"/>
    <col min="2" max="5" width="17" style="260" customWidth="1"/>
    <col min="6" max="6" width="15" customWidth="1"/>
    <col min="7" max="7" width="13.42578125" customWidth="1"/>
    <col min="8" max="8" width="14.5703125" customWidth="1"/>
  </cols>
  <sheetData>
    <row r="2" spans="1:8" ht="21" x14ac:dyDescent="0.35">
      <c r="C2" s="261"/>
      <c r="H2" s="157" t="s">
        <v>739</v>
      </c>
    </row>
    <row r="3" spans="1:8" x14ac:dyDescent="0.25">
      <c r="H3" s="159" t="s">
        <v>570</v>
      </c>
    </row>
    <row r="4" spans="1:8" ht="3.6" customHeight="1" x14ac:dyDescent="0.25">
      <c r="A4" s="154"/>
      <c r="B4" s="262"/>
      <c r="C4" s="262"/>
      <c r="D4" s="262"/>
      <c r="E4" s="262"/>
      <c r="F4" s="154"/>
      <c r="G4" s="154"/>
      <c r="H4" s="154"/>
    </row>
    <row r="5" spans="1:8" ht="7.5" customHeight="1" x14ac:dyDescent="0.25"/>
    <row r="6" spans="1:8" ht="18.75" x14ac:dyDescent="0.25">
      <c r="B6" s="181">
        <v>2017</v>
      </c>
      <c r="C6" s="181">
        <v>2018</v>
      </c>
      <c r="D6" s="181">
        <v>2019</v>
      </c>
      <c r="E6" s="181">
        <v>2020</v>
      </c>
      <c r="F6" s="265">
        <v>2021</v>
      </c>
    </row>
    <row r="7" spans="1:8" ht="18.75" x14ac:dyDescent="0.25">
      <c r="A7" s="77" t="s">
        <v>151</v>
      </c>
    </row>
    <row r="9" spans="1:8" s="81" customFormat="1" collapsed="1" x14ac:dyDescent="0.25">
      <c r="A9" s="425" t="s">
        <v>293</v>
      </c>
      <c r="B9" s="425"/>
      <c r="C9" s="425"/>
      <c r="D9" s="425"/>
      <c r="E9" s="90"/>
      <c r="F9" s="90"/>
    </row>
    <row r="10" spans="1:8" s="81" customFormat="1" hidden="1" outlineLevel="1" x14ac:dyDescent="0.25">
      <c r="A10" s="82" t="s">
        <v>294</v>
      </c>
      <c r="B10" s="83">
        <f>SUM(B11:B13)</f>
        <v>47</v>
      </c>
      <c r="C10" s="83">
        <f>SUM(C11:C13)</f>
        <v>58</v>
      </c>
      <c r="D10" s="83">
        <f>SUM(D11:D13)</f>
        <v>135</v>
      </c>
      <c r="E10" s="83">
        <v>56</v>
      </c>
      <c r="F10" s="87">
        <v>73</v>
      </c>
    </row>
    <row r="11" spans="1:8" s="81" customFormat="1" hidden="1" outlineLevel="2" x14ac:dyDescent="0.25">
      <c r="A11" s="84" t="s">
        <v>30</v>
      </c>
      <c r="B11" s="85">
        <v>34</v>
      </c>
      <c r="C11" s="85">
        <v>47</v>
      </c>
      <c r="D11" s="85">
        <v>122</v>
      </c>
      <c r="E11" s="85">
        <v>53</v>
      </c>
      <c r="F11" s="85">
        <v>73</v>
      </c>
    </row>
    <row r="12" spans="1:8" s="81" customFormat="1" hidden="1" outlineLevel="2" x14ac:dyDescent="0.25">
      <c r="A12" s="84" t="s">
        <v>31</v>
      </c>
      <c r="B12" s="86">
        <v>13</v>
      </c>
      <c r="C12" s="86">
        <v>11</v>
      </c>
      <c r="D12" s="86">
        <v>13</v>
      </c>
      <c r="E12" s="86">
        <v>3</v>
      </c>
      <c r="F12" s="86">
        <v>0</v>
      </c>
    </row>
    <row r="13" spans="1:8" s="81" customFormat="1" hidden="1" outlineLevel="2" x14ac:dyDescent="0.25">
      <c r="A13" s="84" t="s">
        <v>16</v>
      </c>
      <c r="B13" s="86">
        <v>0</v>
      </c>
      <c r="C13" s="86">
        <v>0</v>
      </c>
      <c r="D13" s="86">
        <v>0</v>
      </c>
      <c r="E13" s="86">
        <v>0</v>
      </c>
      <c r="F13" s="86">
        <v>0</v>
      </c>
    </row>
    <row r="14" spans="1:8" s="81" customFormat="1" hidden="1" outlineLevel="1" x14ac:dyDescent="0.25">
      <c r="A14" s="82" t="s">
        <v>295</v>
      </c>
      <c r="B14" s="87">
        <f>SUM(B15:B17)</f>
        <v>4017</v>
      </c>
      <c r="C14" s="87">
        <f>SUM(C15:C17)</f>
        <v>4654</v>
      </c>
      <c r="D14" s="87">
        <f>SUM(D15:D17)</f>
        <v>5051</v>
      </c>
      <c r="E14" s="87">
        <f>SUM(E15:E17)</f>
        <v>5531</v>
      </c>
      <c r="F14" s="87">
        <v>5150</v>
      </c>
    </row>
    <row r="15" spans="1:8" s="81" customFormat="1" hidden="1" outlineLevel="2" x14ac:dyDescent="0.25">
      <c r="A15" s="84" t="s">
        <v>30</v>
      </c>
      <c r="B15" s="85">
        <v>3466</v>
      </c>
      <c r="C15" s="85">
        <v>4008</v>
      </c>
      <c r="D15" s="85">
        <v>4391</v>
      </c>
      <c r="E15" s="85">
        <v>4885</v>
      </c>
      <c r="F15" s="85">
        <v>4503</v>
      </c>
    </row>
    <row r="16" spans="1:8" s="81" customFormat="1" hidden="1" outlineLevel="2" x14ac:dyDescent="0.25">
      <c r="A16" s="84" t="s">
        <v>31</v>
      </c>
      <c r="B16" s="86">
        <v>545</v>
      </c>
      <c r="C16" s="86">
        <v>637</v>
      </c>
      <c r="D16" s="86">
        <v>652</v>
      </c>
      <c r="E16" s="86">
        <v>642</v>
      </c>
      <c r="F16" s="86">
        <v>636</v>
      </c>
    </row>
    <row r="17" spans="1:27" s="81" customFormat="1" hidden="1" outlineLevel="2" x14ac:dyDescent="0.25">
      <c r="A17" s="84" t="s">
        <v>16</v>
      </c>
      <c r="B17" s="86">
        <v>6</v>
      </c>
      <c r="C17" s="86">
        <v>9</v>
      </c>
      <c r="D17" s="86">
        <v>8</v>
      </c>
      <c r="E17" s="86">
        <v>4</v>
      </c>
      <c r="F17" s="86">
        <v>11</v>
      </c>
    </row>
    <row r="18" spans="1:27" s="81" customFormat="1" hidden="1" outlineLevel="1" x14ac:dyDescent="0.25">
      <c r="A18" s="88" t="s">
        <v>11</v>
      </c>
      <c r="B18" s="89">
        <f>SUM(B10,B14)</f>
        <v>4064</v>
      </c>
      <c r="C18" s="89">
        <f>SUM(C10,C14)</f>
        <v>4712</v>
      </c>
      <c r="D18" s="89">
        <f>SUM(D10,D14)</f>
        <v>5186</v>
      </c>
      <c r="E18" s="89">
        <f>SUM(E10,E14)</f>
        <v>5587</v>
      </c>
      <c r="F18" s="89">
        <v>5223</v>
      </c>
    </row>
    <row r="19" spans="1:27" s="78" customFormat="1" ht="37.5" hidden="1" customHeight="1" outlineLevel="1" x14ac:dyDescent="0.25">
      <c r="A19" s="424" t="s">
        <v>807</v>
      </c>
      <c r="B19" s="424"/>
      <c r="C19" s="424"/>
      <c r="D19" s="424"/>
      <c r="J19" s="111"/>
      <c r="K19" s="111"/>
      <c r="L19" s="111"/>
      <c r="M19" s="111"/>
      <c r="N19" s="111"/>
      <c r="O19" s="111"/>
      <c r="P19" s="111"/>
      <c r="Q19" s="111"/>
      <c r="R19" s="111"/>
      <c r="S19" s="111"/>
      <c r="T19" s="111"/>
      <c r="U19" s="111"/>
      <c r="V19" s="111"/>
      <c r="W19" s="111"/>
      <c r="X19" s="111"/>
      <c r="Y19" s="111"/>
      <c r="Z19" s="111"/>
      <c r="AA19" s="111"/>
    </row>
    <row r="20" spans="1:27" s="78" customFormat="1" x14ac:dyDescent="0.25">
      <c r="A20" s="43"/>
      <c r="J20" s="111"/>
      <c r="K20" s="111"/>
      <c r="L20" s="111"/>
      <c r="M20" s="111"/>
      <c r="N20" s="111"/>
      <c r="O20" s="111"/>
      <c r="P20" s="111"/>
      <c r="Q20" s="111"/>
      <c r="R20" s="111"/>
      <c r="S20" s="111"/>
      <c r="T20" s="111"/>
      <c r="U20" s="111"/>
      <c r="V20" s="111"/>
      <c r="W20" s="111"/>
      <c r="X20" s="111"/>
      <c r="Y20" s="111"/>
      <c r="Z20" s="111"/>
      <c r="AA20" s="111"/>
    </row>
    <row r="21" spans="1:27" s="81" customFormat="1" collapsed="1" x14ac:dyDescent="0.25">
      <c r="A21" s="425" t="s">
        <v>296</v>
      </c>
      <c r="B21" s="425"/>
      <c r="C21" s="425"/>
      <c r="D21" s="425"/>
      <c r="E21" s="90"/>
      <c r="F21" s="90"/>
    </row>
    <row r="22" spans="1:27" s="92" customFormat="1" hidden="1" outlineLevel="1" x14ac:dyDescent="0.25">
      <c r="A22" s="82" t="s">
        <v>30</v>
      </c>
      <c r="B22" s="89">
        <f>SUM(B23:B24)</f>
        <v>3500</v>
      </c>
      <c r="C22" s="89">
        <f>SUM(C23:C24)</f>
        <v>4055</v>
      </c>
      <c r="D22" s="89">
        <f>SUM(D23:D24)</f>
        <v>4513</v>
      </c>
      <c r="E22" s="89">
        <f>SUM(E23:E24)</f>
        <v>4885</v>
      </c>
      <c r="F22" s="89">
        <v>4576</v>
      </c>
    </row>
    <row r="23" spans="1:27" s="81" customFormat="1" hidden="1" outlineLevel="2" x14ac:dyDescent="0.25">
      <c r="A23" s="93" t="s">
        <v>297</v>
      </c>
      <c r="B23" s="83">
        <v>939</v>
      </c>
      <c r="C23" s="87">
        <v>1001</v>
      </c>
      <c r="D23" s="87">
        <v>1041</v>
      </c>
      <c r="E23" s="87">
        <v>972</v>
      </c>
      <c r="F23" s="87">
        <v>985</v>
      </c>
    </row>
    <row r="24" spans="1:27" s="81" customFormat="1" hidden="1" outlineLevel="2" x14ac:dyDescent="0.25">
      <c r="A24" s="93" t="s">
        <v>298</v>
      </c>
      <c r="B24" s="87">
        <v>2561</v>
      </c>
      <c r="C24" s="87">
        <v>3054</v>
      </c>
      <c r="D24" s="87">
        <v>3472</v>
      </c>
      <c r="E24" s="87">
        <v>3913</v>
      </c>
      <c r="F24" s="87">
        <v>3591</v>
      </c>
    </row>
    <row r="25" spans="1:27" s="92" customFormat="1" hidden="1" outlineLevel="1" x14ac:dyDescent="0.25">
      <c r="A25" s="94" t="s">
        <v>31</v>
      </c>
      <c r="B25" s="251">
        <f>SUM(B26:B27)</f>
        <v>558</v>
      </c>
      <c r="C25" s="251">
        <f>SUM(C26:C27)</f>
        <v>648</v>
      </c>
      <c r="D25" s="251">
        <f>SUM(D26:D27)</f>
        <v>665</v>
      </c>
      <c r="E25" s="251">
        <f>SUM(E26:E27)</f>
        <v>642</v>
      </c>
      <c r="F25" s="251">
        <v>636</v>
      </c>
    </row>
    <row r="26" spans="1:27" s="81" customFormat="1" hidden="1" outlineLevel="2" x14ac:dyDescent="0.25">
      <c r="A26" s="84" t="s">
        <v>297</v>
      </c>
      <c r="B26" s="86">
        <v>60</v>
      </c>
      <c r="C26" s="86">
        <v>56</v>
      </c>
      <c r="D26" s="86">
        <v>61</v>
      </c>
      <c r="E26" s="85">
        <v>37</v>
      </c>
      <c r="F26" s="85">
        <v>34</v>
      </c>
    </row>
    <row r="27" spans="1:27" s="81" customFormat="1" hidden="1" outlineLevel="2" x14ac:dyDescent="0.25">
      <c r="A27" s="84" t="s">
        <v>298</v>
      </c>
      <c r="B27" s="86">
        <v>498</v>
      </c>
      <c r="C27" s="86">
        <v>592</v>
      </c>
      <c r="D27" s="86">
        <v>604</v>
      </c>
      <c r="E27" s="85">
        <v>605</v>
      </c>
      <c r="F27" s="85">
        <v>602</v>
      </c>
    </row>
    <row r="28" spans="1:27" s="92" customFormat="1" hidden="1" outlineLevel="1" x14ac:dyDescent="0.25">
      <c r="A28" s="82" t="s">
        <v>16</v>
      </c>
      <c r="B28" s="89">
        <f>SUM(B29:B30)</f>
        <v>6</v>
      </c>
      <c r="C28" s="89">
        <f>SUM(C29:C30)</f>
        <v>9</v>
      </c>
      <c r="D28" s="89">
        <f>SUM(D29:D30)</f>
        <v>8</v>
      </c>
      <c r="E28" s="89">
        <f>SUM(E29:E30)</f>
        <v>4</v>
      </c>
      <c r="F28" s="89">
        <v>11</v>
      </c>
    </row>
    <row r="29" spans="1:27" s="81" customFormat="1" hidden="1" outlineLevel="2" x14ac:dyDescent="0.25">
      <c r="A29" s="93" t="s">
        <v>297</v>
      </c>
      <c r="B29" s="83">
        <v>1</v>
      </c>
      <c r="C29" s="83">
        <v>0</v>
      </c>
      <c r="D29" s="83">
        <v>1</v>
      </c>
      <c r="E29" s="87">
        <v>1</v>
      </c>
      <c r="F29" s="87">
        <v>2</v>
      </c>
    </row>
    <row r="30" spans="1:27" s="81" customFormat="1" hidden="1" outlineLevel="2" x14ac:dyDescent="0.25">
      <c r="A30" s="93" t="s">
        <v>298</v>
      </c>
      <c r="B30" s="83">
        <v>5</v>
      </c>
      <c r="C30" s="83">
        <v>9</v>
      </c>
      <c r="D30" s="83">
        <v>7</v>
      </c>
      <c r="E30" s="87">
        <v>3</v>
      </c>
      <c r="F30" s="87">
        <v>9</v>
      </c>
    </row>
    <row r="31" spans="1:27" s="92" customFormat="1" hidden="1" outlineLevel="1" collapsed="1" x14ac:dyDescent="0.25">
      <c r="A31" s="92" t="s">
        <v>11</v>
      </c>
      <c r="B31" s="95">
        <f t="shared" ref="B31:D33" si="0">SUM(B22,B25,B28)</f>
        <v>4064</v>
      </c>
      <c r="C31" s="95">
        <f t="shared" si="0"/>
        <v>4712</v>
      </c>
      <c r="D31" s="95">
        <f t="shared" si="0"/>
        <v>5186</v>
      </c>
      <c r="E31" s="95">
        <f>SUM(E22,E25,E28)</f>
        <v>5531</v>
      </c>
      <c r="F31" s="95">
        <v>5223</v>
      </c>
    </row>
    <row r="32" spans="1:27" s="81" customFormat="1" hidden="1" outlineLevel="1" x14ac:dyDescent="0.25">
      <c r="A32" s="84" t="s">
        <v>297</v>
      </c>
      <c r="B32" s="85">
        <f t="shared" si="0"/>
        <v>1000</v>
      </c>
      <c r="C32" s="85">
        <f t="shared" si="0"/>
        <v>1057</v>
      </c>
      <c r="D32" s="85">
        <f t="shared" si="0"/>
        <v>1103</v>
      </c>
      <c r="E32" s="85">
        <f>SUM(E29+E26+E23)</f>
        <v>1010</v>
      </c>
      <c r="F32" s="85">
        <v>1021</v>
      </c>
    </row>
    <row r="33" spans="1:27" s="81" customFormat="1" hidden="1" outlineLevel="1" x14ac:dyDescent="0.25">
      <c r="A33" s="84" t="s">
        <v>298</v>
      </c>
      <c r="B33" s="85">
        <f t="shared" si="0"/>
        <v>3064</v>
      </c>
      <c r="C33" s="85">
        <f t="shared" si="0"/>
        <v>3655</v>
      </c>
      <c r="D33" s="85">
        <f t="shared" si="0"/>
        <v>4083</v>
      </c>
      <c r="E33" s="85">
        <f>SUM(E30+E27+E24)</f>
        <v>4521</v>
      </c>
      <c r="F33" s="85">
        <v>4202</v>
      </c>
    </row>
    <row r="34" spans="1:27" s="78" customFormat="1" x14ac:dyDescent="0.25">
      <c r="A34" s="43"/>
      <c r="J34" s="111"/>
      <c r="K34" s="111"/>
      <c r="L34" s="111"/>
      <c r="M34" s="111"/>
      <c r="N34" s="111"/>
      <c r="O34" s="111"/>
      <c r="P34" s="111"/>
      <c r="Q34" s="111"/>
      <c r="R34" s="111"/>
      <c r="S34" s="111"/>
      <c r="T34" s="111"/>
      <c r="U34" s="111"/>
      <c r="V34" s="111"/>
      <c r="W34" s="111"/>
      <c r="X34" s="111"/>
      <c r="Y34" s="111"/>
      <c r="Z34" s="111"/>
      <c r="AA34" s="111"/>
    </row>
    <row r="35" spans="1:27" s="81" customFormat="1" collapsed="1" x14ac:dyDescent="0.25">
      <c r="A35" s="425" t="s">
        <v>299</v>
      </c>
      <c r="B35" s="425"/>
      <c r="C35" s="425"/>
      <c r="D35" s="425"/>
      <c r="E35" s="90"/>
      <c r="F35" s="90"/>
    </row>
    <row r="36" spans="1:27" s="81" customFormat="1" hidden="1" outlineLevel="1" x14ac:dyDescent="0.25">
      <c r="A36" s="82" t="s">
        <v>300</v>
      </c>
      <c r="B36" s="124">
        <f>SUM(B37:B39)</f>
        <v>721</v>
      </c>
      <c r="C36" s="124">
        <f>SUM(C37:C39)</f>
        <v>768</v>
      </c>
      <c r="D36" s="124">
        <f>SUM(D37:D39)</f>
        <v>801</v>
      </c>
      <c r="E36" s="124">
        <f>SUM(E37:E39)</f>
        <v>737</v>
      </c>
      <c r="F36" s="124">
        <v>714</v>
      </c>
    </row>
    <row r="37" spans="1:27" s="81" customFormat="1" hidden="1" outlineLevel="2" x14ac:dyDescent="0.25">
      <c r="A37" s="84" t="s">
        <v>30</v>
      </c>
      <c r="B37" s="86">
        <v>668</v>
      </c>
      <c r="C37" s="85">
        <v>727</v>
      </c>
      <c r="D37" s="85">
        <v>759</v>
      </c>
      <c r="E37" s="85">
        <v>691</v>
      </c>
      <c r="F37" s="85">
        <v>671</v>
      </c>
    </row>
    <row r="38" spans="1:27" s="81" customFormat="1" hidden="1" outlineLevel="2" x14ac:dyDescent="0.25">
      <c r="A38" s="84" t="s">
        <v>31</v>
      </c>
      <c r="B38" s="85">
        <v>53</v>
      </c>
      <c r="C38" s="85">
        <v>41</v>
      </c>
      <c r="D38" s="85">
        <v>42</v>
      </c>
      <c r="E38" s="85">
        <v>46</v>
      </c>
      <c r="F38" s="85">
        <v>43</v>
      </c>
    </row>
    <row r="39" spans="1:27" s="81" customFormat="1" hidden="1" outlineLevel="2" x14ac:dyDescent="0.25">
      <c r="A39" s="84" t="s">
        <v>16</v>
      </c>
      <c r="B39" s="85">
        <v>0</v>
      </c>
      <c r="C39" s="85">
        <v>0</v>
      </c>
      <c r="D39" s="85" t="s">
        <v>32</v>
      </c>
      <c r="E39" s="85">
        <v>0</v>
      </c>
      <c r="F39" s="85">
        <v>0</v>
      </c>
    </row>
    <row r="40" spans="1:27" s="81" customFormat="1" hidden="1" outlineLevel="1" x14ac:dyDescent="0.25">
      <c r="A40" s="82" t="s">
        <v>301</v>
      </c>
      <c r="B40" s="89">
        <f>SUM(B41:B43)</f>
        <v>203</v>
      </c>
      <c r="C40" s="89">
        <f>SUM(C41:C43)</f>
        <v>214</v>
      </c>
      <c r="D40" s="89">
        <f>SUM(D41:D43)</f>
        <v>197</v>
      </c>
      <c r="E40" s="89">
        <f>SUM(E41:E43)</f>
        <v>194</v>
      </c>
      <c r="F40" s="89">
        <v>200</v>
      </c>
    </row>
    <row r="41" spans="1:27" s="81" customFormat="1" hidden="1" outlineLevel="2" x14ac:dyDescent="0.25">
      <c r="A41" s="84" t="s">
        <v>30</v>
      </c>
      <c r="B41" s="86">
        <v>192</v>
      </c>
      <c r="C41" s="86">
        <v>202</v>
      </c>
      <c r="D41" s="86">
        <v>188</v>
      </c>
      <c r="E41" s="86">
        <v>185</v>
      </c>
      <c r="F41" s="86">
        <v>190</v>
      </c>
    </row>
    <row r="42" spans="1:27" s="81" customFormat="1" hidden="1" outlineLevel="2" x14ac:dyDescent="0.25">
      <c r="A42" s="84" t="s">
        <v>31</v>
      </c>
      <c r="B42" s="86">
        <v>11</v>
      </c>
      <c r="C42" s="86">
        <v>12</v>
      </c>
      <c r="D42" s="86">
        <v>9</v>
      </c>
      <c r="E42" s="86">
        <v>8</v>
      </c>
      <c r="F42" s="86">
        <v>8</v>
      </c>
    </row>
    <row r="43" spans="1:27" s="81" customFormat="1" hidden="1" outlineLevel="2" x14ac:dyDescent="0.25">
      <c r="A43" s="84" t="s">
        <v>16</v>
      </c>
      <c r="B43" s="86">
        <v>0</v>
      </c>
      <c r="C43" s="86">
        <v>0</v>
      </c>
      <c r="D43" s="86" t="s">
        <v>32</v>
      </c>
      <c r="E43" s="86">
        <v>1</v>
      </c>
      <c r="F43" s="86">
        <v>2</v>
      </c>
    </row>
    <row r="44" spans="1:27" s="81" customFormat="1" hidden="1" outlineLevel="1" x14ac:dyDescent="0.25">
      <c r="A44" s="82" t="s">
        <v>302</v>
      </c>
      <c r="B44" s="89">
        <f>SUM(B45:B47)</f>
        <v>1436</v>
      </c>
      <c r="C44" s="89">
        <f>SUM(C45:C47)</f>
        <v>1970</v>
      </c>
      <c r="D44" s="89">
        <f>SUM(D45:D47)</f>
        <v>2374</v>
      </c>
      <c r="E44" s="89">
        <f>SUM(E45:E47)</f>
        <v>2689</v>
      </c>
      <c r="F44" s="89">
        <v>2475</v>
      </c>
    </row>
    <row r="45" spans="1:27" s="81" customFormat="1" hidden="1" outlineLevel="2" x14ac:dyDescent="0.25">
      <c r="A45" s="84" t="s">
        <v>30</v>
      </c>
      <c r="B45" s="85">
        <v>1150</v>
      </c>
      <c r="C45" s="85">
        <v>1591</v>
      </c>
      <c r="D45" s="85">
        <v>1985</v>
      </c>
      <c r="E45" s="85">
        <v>2356</v>
      </c>
      <c r="F45" s="85">
        <v>2135</v>
      </c>
    </row>
    <row r="46" spans="1:27" s="81" customFormat="1" hidden="1" outlineLevel="2" x14ac:dyDescent="0.25">
      <c r="A46" s="84" t="s">
        <v>31</v>
      </c>
      <c r="B46" s="85">
        <v>286</v>
      </c>
      <c r="C46" s="85">
        <v>379</v>
      </c>
      <c r="D46" s="85">
        <v>389</v>
      </c>
      <c r="E46" s="85">
        <v>333</v>
      </c>
      <c r="F46" s="85">
        <v>340</v>
      </c>
    </row>
    <row r="47" spans="1:27" s="81" customFormat="1" hidden="1" outlineLevel="2" x14ac:dyDescent="0.25">
      <c r="A47" s="84" t="s">
        <v>16</v>
      </c>
      <c r="B47" s="85">
        <v>0</v>
      </c>
      <c r="C47" s="85">
        <v>0</v>
      </c>
      <c r="D47" s="85" t="s">
        <v>32</v>
      </c>
      <c r="E47" s="85">
        <v>0</v>
      </c>
      <c r="F47" s="85">
        <v>0</v>
      </c>
    </row>
    <row r="48" spans="1:27" s="81" customFormat="1" hidden="1" outlineLevel="1" x14ac:dyDescent="0.25">
      <c r="A48" s="82" t="s">
        <v>303</v>
      </c>
      <c r="B48" s="89">
        <f>SUM(B49:B51)</f>
        <v>677</v>
      </c>
      <c r="C48" s="89">
        <f>SUM(C49:C51)</f>
        <v>695</v>
      </c>
      <c r="D48" s="89">
        <f>SUM(D49:D51)</f>
        <v>726</v>
      </c>
      <c r="E48" s="89">
        <f>SUM(E49:E51)</f>
        <v>735</v>
      </c>
      <c r="F48" s="89">
        <v>723</v>
      </c>
    </row>
    <row r="49" spans="1:27" s="81" customFormat="1" hidden="1" outlineLevel="2" x14ac:dyDescent="0.25">
      <c r="A49" s="84" t="s">
        <v>30</v>
      </c>
      <c r="B49" s="86">
        <v>650</v>
      </c>
      <c r="C49" s="86">
        <v>667</v>
      </c>
      <c r="D49" s="86">
        <v>694</v>
      </c>
      <c r="E49" s="86">
        <v>697</v>
      </c>
      <c r="F49" s="86">
        <v>684</v>
      </c>
    </row>
    <row r="50" spans="1:27" s="81" customFormat="1" hidden="1" outlineLevel="2" x14ac:dyDescent="0.25">
      <c r="A50" s="84" t="s">
        <v>31</v>
      </c>
      <c r="B50" s="86">
        <v>25</v>
      </c>
      <c r="C50" s="86">
        <v>25</v>
      </c>
      <c r="D50" s="86">
        <v>29</v>
      </c>
      <c r="E50" s="86">
        <v>35</v>
      </c>
      <c r="F50" s="86">
        <v>34</v>
      </c>
    </row>
    <row r="51" spans="1:27" s="81" customFormat="1" hidden="1" outlineLevel="2" x14ac:dyDescent="0.25">
      <c r="A51" s="84" t="s">
        <v>16</v>
      </c>
      <c r="B51" s="86">
        <v>2</v>
      </c>
      <c r="C51" s="86">
        <v>3</v>
      </c>
      <c r="D51" s="86">
        <v>3</v>
      </c>
      <c r="E51" s="86">
        <v>3</v>
      </c>
      <c r="F51" s="86">
        <v>5</v>
      </c>
    </row>
    <row r="52" spans="1:27" s="81" customFormat="1" hidden="1" outlineLevel="1" x14ac:dyDescent="0.25">
      <c r="A52" s="82" t="s">
        <v>304</v>
      </c>
      <c r="B52" s="89">
        <f>SUM(B53:B55)</f>
        <v>1027</v>
      </c>
      <c r="C52" s="89">
        <f>SUM(C53:C55)</f>
        <v>1065</v>
      </c>
      <c r="D52" s="89">
        <f>SUM(D53:D55)</f>
        <v>1088</v>
      </c>
      <c r="E52" s="89">
        <f>SUM(E53:E55)</f>
        <v>1176</v>
      </c>
      <c r="F52" s="89">
        <v>1111</v>
      </c>
    </row>
    <row r="53" spans="1:27" s="81" customFormat="1" hidden="1" outlineLevel="2" x14ac:dyDescent="0.25">
      <c r="A53" s="84" t="s">
        <v>30</v>
      </c>
      <c r="B53" s="86">
        <v>840</v>
      </c>
      <c r="C53" s="86">
        <v>868</v>
      </c>
      <c r="D53" s="86">
        <v>887</v>
      </c>
      <c r="E53" s="86">
        <v>956</v>
      </c>
      <c r="F53" s="86">
        <v>896</v>
      </c>
    </row>
    <row r="54" spans="1:27" s="81" customFormat="1" hidden="1" outlineLevel="2" x14ac:dyDescent="0.25">
      <c r="A54" s="84" t="s">
        <v>31</v>
      </c>
      <c r="B54" s="86">
        <v>183</v>
      </c>
      <c r="C54" s="86">
        <v>191</v>
      </c>
      <c r="D54" s="86">
        <v>196</v>
      </c>
      <c r="E54" s="86">
        <v>220</v>
      </c>
      <c r="F54" s="86">
        <v>211</v>
      </c>
    </row>
    <row r="55" spans="1:27" s="81" customFormat="1" hidden="1" outlineLevel="2" x14ac:dyDescent="0.25">
      <c r="A55" s="84" t="s">
        <v>16</v>
      </c>
      <c r="B55" s="86">
        <v>4</v>
      </c>
      <c r="C55" s="86">
        <v>6</v>
      </c>
      <c r="D55" s="86">
        <v>5</v>
      </c>
      <c r="E55" s="86">
        <v>0</v>
      </c>
      <c r="F55" s="86">
        <v>4</v>
      </c>
    </row>
    <row r="56" spans="1:27" s="81" customFormat="1" hidden="1" outlineLevel="1" x14ac:dyDescent="0.25">
      <c r="A56" s="88" t="s">
        <v>11</v>
      </c>
      <c r="B56" s="89">
        <f>SUM(B36,B40,B44,B48,B52)</f>
        <v>4064</v>
      </c>
      <c r="C56" s="89">
        <f>SUM(C36,C40,C44,C48,C52)</f>
        <v>4712</v>
      </c>
      <c r="D56" s="89">
        <f>SUM(D36,D40,D44,D48,D52)</f>
        <v>5186</v>
      </c>
      <c r="E56" s="89">
        <f>SUM(E36,E40,E44,E48,E52)</f>
        <v>5531</v>
      </c>
      <c r="F56" s="89">
        <v>5223</v>
      </c>
    </row>
    <row r="57" spans="1:27" s="78" customFormat="1" x14ac:dyDescent="0.25">
      <c r="A57" s="43"/>
      <c r="J57" s="111"/>
      <c r="K57" s="111"/>
      <c r="L57" s="111"/>
      <c r="M57" s="111"/>
      <c r="N57" s="111"/>
      <c r="O57" s="111"/>
      <c r="P57" s="111"/>
      <c r="Q57" s="111"/>
      <c r="R57" s="111"/>
      <c r="S57" s="111"/>
      <c r="T57" s="111"/>
      <c r="U57" s="111"/>
      <c r="V57" s="111"/>
      <c r="W57" s="111"/>
      <c r="X57" s="111"/>
      <c r="Y57" s="111"/>
      <c r="Z57" s="111"/>
      <c r="AA57" s="111"/>
    </row>
    <row r="58" spans="1:27" s="81" customFormat="1" collapsed="1" x14ac:dyDescent="0.25">
      <c r="A58" s="425" t="s">
        <v>305</v>
      </c>
      <c r="B58" s="425"/>
      <c r="C58" s="425"/>
      <c r="D58" s="425"/>
      <c r="E58" s="90"/>
      <c r="F58" s="90"/>
    </row>
    <row r="59" spans="1:27" s="81" customFormat="1" hidden="1" outlineLevel="1" x14ac:dyDescent="0.25">
      <c r="A59" s="97" t="s">
        <v>30</v>
      </c>
      <c r="B59" s="104">
        <f>SUM(B63,B67)</f>
        <v>507</v>
      </c>
      <c r="C59" s="104">
        <f>SUM(C63,C67)</f>
        <v>282</v>
      </c>
      <c r="D59" s="104">
        <f>SUM(D63,D67)</f>
        <v>425</v>
      </c>
      <c r="E59" s="123">
        <f>SUM(E63,E67)</f>
        <v>557</v>
      </c>
      <c r="F59" s="123">
        <v>627</v>
      </c>
    </row>
    <row r="60" spans="1:27" s="81" customFormat="1" hidden="1" outlineLevel="2" x14ac:dyDescent="0.25">
      <c r="A60" s="99" t="s">
        <v>306</v>
      </c>
      <c r="B60" s="100">
        <v>32</v>
      </c>
      <c r="C60" s="100">
        <v>29</v>
      </c>
      <c r="D60" s="100">
        <v>59</v>
      </c>
      <c r="E60" s="250">
        <v>21</v>
      </c>
      <c r="F60" s="250">
        <v>34</v>
      </c>
    </row>
    <row r="61" spans="1:27" s="81" customFormat="1" hidden="1" outlineLevel="2" x14ac:dyDescent="0.25">
      <c r="A61" s="99" t="s">
        <v>308</v>
      </c>
      <c r="B61" s="100">
        <v>91</v>
      </c>
      <c r="C61" s="100">
        <v>56</v>
      </c>
      <c r="D61" s="100">
        <v>12</v>
      </c>
      <c r="E61" s="250">
        <v>82</v>
      </c>
      <c r="F61" s="250">
        <v>92</v>
      </c>
    </row>
    <row r="62" spans="1:27" s="81" customFormat="1" hidden="1" outlineLevel="2" x14ac:dyDescent="0.25">
      <c r="A62" s="99" t="s">
        <v>307</v>
      </c>
      <c r="B62" s="100">
        <v>38</v>
      </c>
      <c r="C62" s="100">
        <v>7</v>
      </c>
      <c r="D62" s="100">
        <v>76</v>
      </c>
      <c r="E62" s="250">
        <v>38</v>
      </c>
      <c r="F62" s="250">
        <v>10</v>
      </c>
    </row>
    <row r="63" spans="1:27" s="81" customFormat="1" hidden="1" outlineLevel="2" x14ac:dyDescent="0.25">
      <c r="A63" s="99" t="s">
        <v>309</v>
      </c>
      <c r="B63" s="91">
        <f>SUM(B60:B62)</f>
        <v>161</v>
      </c>
      <c r="C63" s="91">
        <f>SUM(C60:C62)</f>
        <v>92</v>
      </c>
      <c r="D63" s="91">
        <f>SUM(D60:D62)</f>
        <v>147</v>
      </c>
      <c r="E63" s="95">
        <f>SUM(E60:E62)</f>
        <v>141</v>
      </c>
      <c r="F63" s="95">
        <v>136</v>
      </c>
    </row>
    <row r="64" spans="1:27" s="81" customFormat="1" hidden="1" outlineLevel="2" x14ac:dyDescent="0.25">
      <c r="A64" s="99" t="s">
        <v>310</v>
      </c>
      <c r="B64" s="100">
        <v>56</v>
      </c>
      <c r="C64" s="100">
        <v>54</v>
      </c>
      <c r="D64" s="100">
        <v>84</v>
      </c>
      <c r="E64" s="250">
        <v>89</v>
      </c>
      <c r="F64" s="250">
        <v>151</v>
      </c>
    </row>
    <row r="65" spans="1:6" s="81" customFormat="1" hidden="1" outlineLevel="2" x14ac:dyDescent="0.25">
      <c r="A65" s="99" t="s">
        <v>312</v>
      </c>
      <c r="B65" s="100">
        <v>173</v>
      </c>
      <c r="C65" s="100">
        <v>107</v>
      </c>
      <c r="D65" s="100">
        <v>51</v>
      </c>
      <c r="E65" s="250">
        <v>224</v>
      </c>
      <c r="F65" s="250">
        <v>299</v>
      </c>
    </row>
    <row r="66" spans="1:6" s="81" customFormat="1" hidden="1" outlineLevel="2" x14ac:dyDescent="0.25">
      <c r="A66" s="99" t="s">
        <v>311</v>
      </c>
      <c r="B66" s="100">
        <v>117</v>
      </c>
      <c r="C66" s="100">
        <v>29</v>
      </c>
      <c r="D66" s="100">
        <v>143</v>
      </c>
      <c r="E66" s="250">
        <v>103</v>
      </c>
      <c r="F66" s="250">
        <v>41</v>
      </c>
    </row>
    <row r="67" spans="1:6" s="81" customFormat="1" hidden="1" outlineLevel="2" x14ac:dyDescent="0.25">
      <c r="A67" s="99" t="s">
        <v>313</v>
      </c>
      <c r="B67" s="91">
        <f>SUM(B64:B66)</f>
        <v>346</v>
      </c>
      <c r="C67" s="91">
        <f t="shared" ref="C67:E67" si="1">SUM(C64:C66)</f>
        <v>190</v>
      </c>
      <c r="D67" s="91">
        <f t="shared" si="1"/>
        <v>278</v>
      </c>
      <c r="E67" s="95">
        <f t="shared" si="1"/>
        <v>416</v>
      </c>
      <c r="F67" s="95">
        <v>491</v>
      </c>
    </row>
    <row r="68" spans="1:6" s="81" customFormat="1" hidden="1" outlineLevel="2" x14ac:dyDescent="0.25">
      <c r="A68" s="101" t="s">
        <v>33</v>
      </c>
      <c r="B68" s="80">
        <f t="shared" ref="B68:D70" si="2">SUM(B60,B64)</f>
        <v>88</v>
      </c>
      <c r="C68" s="80">
        <f t="shared" si="2"/>
        <v>83</v>
      </c>
      <c r="D68" s="80">
        <f t="shared" si="2"/>
        <v>143</v>
      </c>
      <c r="E68" s="133">
        <f>E64+E60</f>
        <v>110</v>
      </c>
      <c r="F68" s="133">
        <v>185</v>
      </c>
    </row>
    <row r="69" spans="1:6" s="81" customFormat="1" hidden="1" outlineLevel="2" x14ac:dyDescent="0.25">
      <c r="A69" s="101" t="s">
        <v>35</v>
      </c>
      <c r="B69" s="80">
        <f t="shared" si="2"/>
        <v>264</v>
      </c>
      <c r="C69" s="80">
        <f t="shared" si="2"/>
        <v>163</v>
      </c>
      <c r="D69" s="80">
        <f t="shared" si="2"/>
        <v>63</v>
      </c>
      <c r="E69" s="133">
        <f>E65+E61</f>
        <v>306</v>
      </c>
      <c r="F69" s="133">
        <v>391</v>
      </c>
    </row>
    <row r="70" spans="1:6" s="81" customFormat="1" hidden="1" outlineLevel="2" x14ac:dyDescent="0.25">
      <c r="A70" s="101" t="s">
        <v>34</v>
      </c>
      <c r="B70" s="80">
        <f t="shared" si="2"/>
        <v>155</v>
      </c>
      <c r="C70" s="80">
        <f t="shared" si="2"/>
        <v>36</v>
      </c>
      <c r="D70" s="80">
        <f t="shared" si="2"/>
        <v>219</v>
      </c>
      <c r="E70" s="133">
        <f>E66+E62</f>
        <v>141</v>
      </c>
      <c r="F70" s="133">
        <v>51</v>
      </c>
    </row>
    <row r="71" spans="1:6" s="81" customFormat="1" hidden="1" outlineLevel="1" x14ac:dyDescent="0.25">
      <c r="A71" s="97" t="s">
        <v>31</v>
      </c>
      <c r="B71" s="104">
        <f>SUM(B75,B79)</f>
        <v>48</v>
      </c>
      <c r="C71" s="104">
        <f>SUM(C75,C79)</f>
        <v>32</v>
      </c>
      <c r="D71" s="104">
        <f>SUM(D75,D79)</f>
        <v>18</v>
      </c>
      <c r="E71" s="123">
        <f>SUM(E75,E79)</f>
        <v>69</v>
      </c>
      <c r="F71" s="123">
        <v>28</v>
      </c>
    </row>
    <row r="72" spans="1:6" s="81" customFormat="1" hidden="1" outlineLevel="2" x14ac:dyDescent="0.25">
      <c r="A72" s="99" t="s">
        <v>306</v>
      </c>
      <c r="B72" s="100">
        <v>3</v>
      </c>
      <c r="C72" s="100">
        <v>8</v>
      </c>
      <c r="D72" s="100">
        <v>1</v>
      </c>
      <c r="E72" s="250">
        <v>7</v>
      </c>
      <c r="F72" s="250">
        <v>0</v>
      </c>
    </row>
    <row r="73" spans="1:6" s="81" customFormat="1" hidden="1" outlineLevel="2" x14ac:dyDescent="0.25">
      <c r="A73" s="99" t="s">
        <v>308</v>
      </c>
      <c r="B73" s="100">
        <v>1</v>
      </c>
      <c r="C73" s="100">
        <v>0</v>
      </c>
      <c r="D73" s="100">
        <v>0</v>
      </c>
      <c r="E73" s="250">
        <v>9</v>
      </c>
      <c r="F73" s="250">
        <v>4</v>
      </c>
    </row>
    <row r="74" spans="1:6" s="81" customFormat="1" hidden="1" outlineLevel="2" x14ac:dyDescent="0.25">
      <c r="A74" s="99" t="s">
        <v>307</v>
      </c>
      <c r="B74" s="100">
        <v>2</v>
      </c>
      <c r="C74" s="100">
        <v>0</v>
      </c>
      <c r="D74" s="100">
        <v>1</v>
      </c>
      <c r="E74" s="250">
        <v>0</v>
      </c>
      <c r="F74" s="250">
        <v>0</v>
      </c>
    </row>
    <row r="75" spans="1:6" s="81" customFormat="1" hidden="1" outlineLevel="2" x14ac:dyDescent="0.25">
      <c r="A75" s="99" t="s">
        <v>309</v>
      </c>
      <c r="B75" s="91">
        <f>SUM(B72:B74)</f>
        <v>6</v>
      </c>
      <c r="C75" s="91">
        <f t="shared" ref="C75:E75" si="3">SUM(C72:C74)</f>
        <v>8</v>
      </c>
      <c r="D75" s="91">
        <f t="shared" si="3"/>
        <v>2</v>
      </c>
      <c r="E75" s="95">
        <f t="shared" si="3"/>
        <v>16</v>
      </c>
      <c r="F75" s="95">
        <v>4</v>
      </c>
    </row>
    <row r="76" spans="1:6" s="81" customFormat="1" hidden="1" outlineLevel="2" x14ac:dyDescent="0.25">
      <c r="A76" s="99" t="s">
        <v>310</v>
      </c>
      <c r="B76" s="100">
        <v>3</v>
      </c>
      <c r="C76" s="100">
        <v>7</v>
      </c>
      <c r="D76" s="100">
        <v>3</v>
      </c>
      <c r="E76" s="250">
        <v>7</v>
      </c>
      <c r="F76" s="250">
        <v>6</v>
      </c>
    </row>
    <row r="77" spans="1:6" s="81" customFormat="1" hidden="1" outlineLevel="2" x14ac:dyDescent="0.25">
      <c r="A77" s="99" t="s">
        <v>312</v>
      </c>
      <c r="B77" s="100">
        <v>15</v>
      </c>
      <c r="C77" s="100">
        <v>10</v>
      </c>
      <c r="D77" s="100">
        <v>7</v>
      </c>
      <c r="E77" s="250">
        <v>17</v>
      </c>
      <c r="F77" s="250">
        <v>12</v>
      </c>
    </row>
    <row r="78" spans="1:6" s="81" customFormat="1" hidden="1" outlineLevel="2" x14ac:dyDescent="0.25">
      <c r="A78" s="99" t="s">
        <v>311</v>
      </c>
      <c r="B78" s="100">
        <v>24</v>
      </c>
      <c r="C78" s="100">
        <v>7</v>
      </c>
      <c r="D78" s="100">
        <v>6</v>
      </c>
      <c r="E78" s="250">
        <v>29</v>
      </c>
      <c r="F78" s="250">
        <v>6</v>
      </c>
    </row>
    <row r="79" spans="1:6" s="81" customFormat="1" hidden="1" outlineLevel="2" x14ac:dyDescent="0.25">
      <c r="A79" s="99" t="s">
        <v>313</v>
      </c>
      <c r="B79" s="91">
        <f>SUM(B76:B78)</f>
        <v>42</v>
      </c>
      <c r="C79" s="91">
        <f>SUM(C76:C78)</f>
        <v>24</v>
      </c>
      <c r="D79" s="91">
        <f>SUM(D76:D78)</f>
        <v>16</v>
      </c>
      <c r="E79" s="95">
        <f>SUM(E76:E78)</f>
        <v>53</v>
      </c>
      <c r="F79" s="95">
        <v>24</v>
      </c>
    </row>
    <row r="80" spans="1:6" s="81" customFormat="1" hidden="1" outlineLevel="2" x14ac:dyDescent="0.25">
      <c r="A80" s="101" t="s">
        <v>33</v>
      </c>
      <c r="B80" s="80">
        <f t="shared" ref="B80:D82" si="4">SUM(B72,B76)</f>
        <v>6</v>
      </c>
      <c r="C80" s="80">
        <f t="shared" si="4"/>
        <v>15</v>
      </c>
      <c r="D80" s="80">
        <f t="shared" si="4"/>
        <v>4</v>
      </c>
      <c r="E80" s="133">
        <f>E72+E76</f>
        <v>14</v>
      </c>
      <c r="F80" s="133">
        <v>6</v>
      </c>
    </row>
    <row r="81" spans="1:6" s="81" customFormat="1" hidden="1" outlineLevel="2" x14ac:dyDescent="0.25">
      <c r="A81" s="101" t="s">
        <v>35</v>
      </c>
      <c r="B81" s="80">
        <f t="shared" si="4"/>
        <v>16</v>
      </c>
      <c r="C81" s="80">
        <f t="shared" si="4"/>
        <v>10</v>
      </c>
      <c r="D81" s="80">
        <f t="shared" si="4"/>
        <v>7</v>
      </c>
      <c r="E81" s="133">
        <f>E73+E77</f>
        <v>26</v>
      </c>
      <c r="F81" s="133">
        <v>16</v>
      </c>
    </row>
    <row r="82" spans="1:6" s="81" customFormat="1" hidden="1" outlineLevel="2" x14ac:dyDescent="0.25">
      <c r="A82" s="101" t="s">
        <v>34</v>
      </c>
      <c r="B82" s="80">
        <f t="shared" si="4"/>
        <v>26</v>
      </c>
      <c r="C82" s="80">
        <f t="shared" si="4"/>
        <v>7</v>
      </c>
      <c r="D82" s="80">
        <f t="shared" si="4"/>
        <v>7</v>
      </c>
      <c r="E82" s="133">
        <f>E74+E78</f>
        <v>29</v>
      </c>
      <c r="F82" s="133">
        <v>6</v>
      </c>
    </row>
    <row r="83" spans="1:6" s="81" customFormat="1" hidden="1" outlineLevel="1" x14ac:dyDescent="0.25">
      <c r="A83" s="102" t="s">
        <v>16</v>
      </c>
      <c r="B83" s="104">
        <f>SUM(B87,B91)</f>
        <v>1</v>
      </c>
      <c r="C83" s="104">
        <f>SUM(C87,C91)</f>
        <v>0</v>
      </c>
      <c r="D83" s="104">
        <f>SUM(D87,D91)</f>
        <v>1</v>
      </c>
      <c r="E83" s="123">
        <f>SUM(E87,E91)</f>
        <v>1</v>
      </c>
      <c r="F83" s="123">
        <v>1</v>
      </c>
    </row>
    <row r="84" spans="1:6" s="81" customFormat="1" hidden="1" outlineLevel="2" x14ac:dyDescent="0.25">
      <c r="A84" s="99" t="s">
        <v>306</v>
      </c>
      <c r="B84" s="100">
        <v>1</v>
      </c>
      <c r="C84" s="100">
        <v>0</v>
      </c>
      <c r="D84" s="100">
        <v>0</v>
      </c>
      <c r="E84" s="250">
        <v>0</v>
      </c>
      <c r="F84" s="250">
        <v>0</v>
      </c>
    </row>
    <row r="85" spans="1:6" s="81" customFormat="1" hidden="1" outlineLevel="2" x14ac:dyDescent="0.25">
      <c r="A85" s="99" t="s">
        <v>308</v>
      </c>
      <c r="B85" s="100">
        <v>0</v>
      </c>
      <c r="C85" s="100">
        <v>0</v>
      </c>
      <c r="D85" s="100">
        <v>0</v>
      </c>
      <c r="E85" s="250">
        <v>0</v>
      </c>
      <c r="F85" s="250">
        <v>0</v>
      </c>
    </row>
    <row r="86" spans="1:6" s="81" customFormat="1" hidden="1" outlineLevel="2" x14ac:dyDescent="0.25">
      <c r="A86" s="99" t="s">
        <v>307</v>
      </c>
      <c r="B86" s="100">
        <v>0</v>
      </c>
      <c r="C86" s="100">
        <v>0</v>
      </c>
      <c r="D86" s="100">
        <v>0</v>
      </c>
      <c r="E86" s="250">
        <v>0</v>
      </c>
      <c r="F86" s="250">
        <v>0</v>
      </c>
    </row>
    <row r="87" spans="1:6" s="81" customFormat="1" hidden="1" outlineLevel="2" x14ac:dyDescent="0.25">
      <c r="A87" s="99" t="s">
        <v>309</v>
      </c>
      <c r="B87" s="91">
        <f>SUM(B84:B86)</f>
        <v>1</v>
      </c>
      <c r="C87" s="91">
        <f t="shared" ref="C87:E87" si="5">SUM(C84:C86)</f>
        <v>0</v>
      </c>
      <c r="D87" s="91">
        <f t="shared" si="5"/>
        <v>0</v>
      </c>
      <c r="E87" s="95">
        <f t="shared" si="5"/>
        <v>0</v>
      </c>
      <c r="F87" s="95">
        <v>0</v>
      </c>
    </row>
    <row r="88" spans="1:6" s="81" customFormat="1" hidden="1" outlineLevel="2" x14ac:dyDescent="0.25">
      <c r="A88" s="99" t="s">
        <v>310</v>
      </c>
      <c r="B88" s="100">
        <v>0</v>
      </c>
      <c r="C88" s="100">
        <v>0</v>
      </c>
      <c r="D88" s="100">
        <v>0</v>
      </c>
      <c r="E88" s="250">
        <v>0</v>
      </c>
      <c r="F88" s="250">
        <v>0</v>
      </c>
    </row>
    <row r="89" spans="1:6" s="81" customFormat="1" hidden="1" outlineLevel="2" x14ac:dyDescent="0.25">
      <c r="A89" s="99" t="s">
        <v>312</v>
      </c>
      <c r="B89" s="100">
        <v>0</v>
      </c>
      <c r="C89" s="100">
        <v>0</v>
      </c>
      <c r="D89" s="100">
        <v>0</v>
      </c>
      <c r="E89" s="250">
        <v>1</v>
      </c>
      <c r="F89" s="250">
        <v>1</v>
      </c>
    </row>
    <row r="90" spans="1:6" s="81" customFormat="1" hidden="1" outlineLevel="2" x14ac:dyDescent="0.25">
      <c r="A90" s="99" t="s">
        <v>311</v>
      </c>
      <c r="B90" s="100">
        <v>0</v>
      </c>
      <c r="C90" s="100">
        <v>0</v>
      </c>
      <c r="D90" s="100">
        <v>1</v>
      </c>
      <c r="E90" s="250">
        <v>0</v>
      </c>
      <c r="F90" s="250">
        <v>0</v>
      </c>
    </row>
    <row r="91" spans="1:6" s="81" customFormat="1" hidden="1" outlineLevel="2" x14ac:dyDescent="0.25">
      <c r="A91" s="99" t="s">
        <v>313</v>
      </c>
      <c r="B91" s="91">
        <f>SUM(B88:B90)</f>
        <v>0</v>
      </c>
      <c r="C91" s="91">
        <f t="shared" ref="C91:D91" si="6">SUM(C88:C90)</f>
        <v>0</v>
      </c>
      <c r="D91" s="91">
        <f t="shared" si="6"/>
        <v>1</v>
      </c>
      <c r="E91" s="95">
        <f>SUM(E88:E90)</f>
        <v>1</v>
      </c>
      <c r="F91" s="95">
        <v>1</v>
      </c>
    </row>
    <row r="92" spans="1:6" s="81" customFormat="1" hidden="1" outlineLevel="2" x14ac:dyDescent="0.25">
      <c r="A92" s="101" t="s">
        <v>33</v>
      </c>
      <c r="B92" s="80">
        <f t="shared" ref="B92:D94" si="7">SUM(B84,B88)</f>
        <v>1</v>
      </c>
      <c r="C92" s="80">
        <f t="shared" si="7"/>
        <v>0</v>
      </c>
      <c r="D92" s="80">
        <f t="shared" si="7"/>
        <v>0</v>
      </c>
      <c r="E92" s="133">
        <v>0</v>
      </c>
      <c r="F92" s="80">
        <v>0</v>
      </c>
    </row>
    <row r="93" spans="1:6" s="81" customFormat="1" hidden="1" outlineLevel="2" x14ac:dyDescent="0.25">
      <c r="A93" s="101" t="s">
        <v>35</v>
      </c>
      <c r="B93" s="80">
        <f t="shared" si="7"/>
        <v>0</v>
      </c>
      <c r="C93" s="80">
        <f t="shared" si="7"/>
        <v>0</v>
      </c>
      <c r="D93" s="80">
        <f t="shared" si="7"/>
        <v>0</v>
      </c>
      <c r="E93" s="133">
        <v>1</v>
      </c>
      <c r="F93" s="80">
        <v>1</v>
      </c>
    </row>
    <row r="94" spans="1:6" s="81" customFormat="1" hidden="1" outlineLevel="2" x14ac:dyDescent="0.25">
      <c r="A94" s="101" t="s">
        <v>34</v>
      </c>
      <c r="B94" s="80">
        <f t="shared" si="7"/>
        <v>0</v>
      </c>
      <c r="C94" s="80">
        <f t="shared" si="7"/>
        <v>0</v>
      </c>
      <c r="D94" s="80">
        <f t="shared" si="7"/>
        <v>1</v>
      </c>
      <c r="E94" s="133">
        <v>0</v>
      </c>
      <c r="F94" s="80">
        <v>0</v>
      </c>
    </row>
    <row r="95" spans="1:6" s="81" customFormat="1" hidden="1" outlineLevel="1" x14ac:dyDescent="0.25">
      <c r="A95" s="103" t="s">
        <v>11</v>
      </c>
      <c r="B95" s="104">
        <f t="shared" ref="B95:D95" si="8">SUM(B96:B98)</f>
        <v>556</v>
      </c>
      <c r="C95" s="104">
        <f t="shared" si="8"/>
        <v>314</v>
      </c>
      <c r="D95" s="104">
        <f t="shared" si="8"/>
        <v>444</v>
      </c>
      <c r="E95" s="123">
        <f>SUM(E96:E98)</f>
        <v>627</v>
      </c>
      <c r="F95" s="123">
        <v>656</v>
      </c>
    </row>
    <row r="96" spans="1:6" s="81" customFormat="1" hidden="1" outlineLevel="2" x14ac:dyDescent="0.25">
      <c r="A96" s="101" t="s">
        <v>33</v>
      </c>
      <c r="B96" s="80">
        <f t="shared" ref="B96:D98" si="9">SUM(B68,B80,B92)</f>
        <v>95</v>
      </c>
      <c r="C96" s="80">
        <f t="shared" si="9"/>
        <v>98</v>
      </c>
      <c r="D96" s="80">
        <f t="shared" si="9"/>
        <v>147</v>
      </c>
      <c r="E96" s="133">
        <f>E68+E80+E92</f>
        <v>124</v>
      </c>
      <c r="F96" s="133">
        <v>191</v>
      </c>
    </row>
    <row r="97" spans="1:28" s="81" customFormat="1" hidden="1" outlineLevel="2" x14ac:dyDescent="0.25">
      <c r="A97" s="101" t="s">
        <v>35</v>
      </c>
      <c r="B97" s="80">
        <f t="shared" si="9"/>
        <v>280</v>
      </c>
      <c r="C97" s="80">
        <f t="shared" si="9"/>
        <v>173</v>
      </c>
      <c r="D97" s="80">
        <f t="shared" si="9"/>
        <v>70</v>
      </c>
      <c r="E97" s="133">
        <f t="shared" ref="E97:E98" si="10">E69+E81+E93</f>
        <v>333</v>
      </c>
      <c r="F97" s="133">
        <v>408</v>
      </c>
    </row>
    <row r="98" spans="1:28" s="81" customFormat="1" hidden="1" outlineLevel="2" x14ac:dyDescent="0.25">
      <c r="A98" s="101" t="s">
        <v>34</v>
      </c>
      <c r="B98" s="80">
        <f t="shared" si="9"/>
        <v>181</v>
      </c>
      <c r="C98" s="80">
        <f t="shared" si="9"/>
        <v>43</v>
      </c>
      <c r="D98" s="80">
        <f t="shared" si="9"/>
        <v>227</v>
      </c>
      <c r="E98" s="133">
        <f t="shared" si="10"/>
        <v>170</v>
      </c>
      <c r="F98" s="133">
        <v>57</v>
      </c>
    </row>
    <row r="99" spans="1:28" s="80" customFormat="1" x14ac:dyDescent="0.25">
      <c r="A99" s="247"/>
      <c r="F99" s="243"/>
      <c r="K99" s="81"/>
      <c r="L99" s="81"/>
      <c r="M99" s="81"/>
      <c r="N99" s="81"/>
      <c r="O99" s="81"/>
      <c r="P99" s="81"/>
      <c r="Q99" s="81"/>
      <c r="R99" s="81"/>
      <c r="S99" s="81"/>
      <c r="T99" s="81"/>
      <c r="U99" s="81"/>
      <c r="V99" s="81"/>
      <c r="W99" s="81"/>
      <c r="X99" s="81"/>
      <c r="Y99" s="81"/>
      <c r="Z99" s="81"/>
      <c r="AA99" s="81"/>
      <c r="AB99" s="81"/>
    </row>
    <row r="100" spans="1:28" s="81" customFormat="1" collapsed="1" x14ac:dyDescent="0.25">
      <c r="A100" s="90" t="s">
        <v>314</v>
      </c>
      <c r="B100" s="90"/>
      <c r="C100" s="90"/>
      <c r="D100" s="90"/>
      <c r="E100" s="90"/>
      <c r="F100" s="90"/>
      <c r="G100" s="80"/>
    </row>
    <row r="101" spans="1:28" s="81" customFormat="1" hidden="1" outlineLevel="1" x14ac:dyDescent="0.25">
      <c r="A101" s="135" t="s">
        <v>30</v>
      </c>
      <c r="B101" s="123">
        <f t="shared" ref="B101:D101" si="11">SUM(B109,B105)</f>
        <v>445</v>
      </c>
      <c r="C101" s="123">
        <f t="shared" si="11"/>
        <v>804</v>
      </c>
      <c r="D101" s="123">
        <f t="shared" si="11"/>
        <v>761</v>
      </c>
      <c r="E101" s="123">
        <f>SUM(E109,E105)</f>
        <v>1035</v>
      </c>
      <c r="F101" s="123">
        <v>295</v>
      </c>
      <c r="G101" s="80"/>
    </row>
    <row r="102" spans="1:28" s="81" customFormat="1" hidden="1" outlineLevel="2" x14ac:dyDescent="0.25">
      <c r="A102" s="99" t="s">
        <v>306</v>
      </c>
      <c r="B102" s="80">
        <v>81</v>
      </c>
      <c r="C102" s="100">
        <v>64</v>
      </c>
      <c r="D102" s="249">
        <v>65</v>
      </c>
      <c r="E102" s="249">
        <v>41</v>
      </c>
      <c r="F102" s="80">
        <v>74</v>
      </c>
      <c r="G102" s="80"/>
    </row>
    <row r="103" spans="1:28" s="81" customFormat="1" hidden="1" outlineLevel="2" x14ac:dyDescent="0.25">
      <c r="A103" s="99" t="s">
        <v>308</v>
      </c>
      <c r="B103" s="80">
        <v>45</v>
      </c>
      <c r="C103" s="100">
        <v>65</v>
      </c>
      <c r="D103" s="249">
        <v>62</v>
      </c>
      <c r="E103" s="249">
        <v>3</v>
      </c>
      <c r="F103" s="80">
        <v>61</v>
      </c>
      <c r="G103" s="80"/>
    </row>
    <row r="104" spans="1:28" s="81" customFormat="1" hidden="1" outlineLevel="2" x14ac:dyDescent="0.25">
      <c r="A104" s="99" t="s">
        <v>307</v>
      </c>
      <c r="B104" s="80">
        <v>1</v>
      </c>
      <c r="C104" s="100">
        <v>3</v>
      </c>
      <c r="D104" s="249">
        <v>5</v>
      </c>
      <c r="E104" s="249">
        <v>81</v>
      </c>
      <c r="F104" s="80">
        <v>3</v>
      </c>
      <c r="G104" s="80"/>
    </row>
    <row r="105" spans="1:28" s="92" customFormat="1" hidden="1" outlineLevel="2" x14ac:dyDescent="0.25">
      <c r="A105" s="107" t="s">
        <v>309</v>
      </c>
      <c r="B105" s="91">
        <f>SUM(B102:B104)</f>
        <v>127</v>
      </c>
      <c r="C105" s="91">
        <f t="shared" ref="C105:D105" si="12">SUM(C102:C104)</f>
        <v>132</v>
      </c>
      <c r="D105" s="91">
        <f t="shared" si="12"/>
        <v>132</v>
      </c>
      <c r="E105" s="91">
        <f>SUM(E102:E104)</f>
        <v>125</v>
      </c>
      <c r="F105" s="91">
        <v>138</v>
      </c>
      <c r="G105" s="91"/>
    </row>
    <row r="106" spans="1:28" s="81" customFormat="1" hidden="1" outlineLevel="2" x14ac:dyDescent="0.25">
      <c r="A106" s="99" t="s">
        <v>310</v>
      </c>
      <c r="B106" s="80">
        <v>201</v>
      </c>
      <c r="C106" s="100">
        <v>258</v>
      </c>
      <c r="D106" s="249">
        <v>301</v>
      </c>
      <c r="E106" s="249">
        <v>342</v>
      </c>
      <c r="F106" s="80">
        <v>53</v>
      </c>
      <c r="G106" s="80"/>
    </row>
    <row r="107" spans="1:28" s="81" customFormat="1" hidden="1" outlineLevel="2" x14ac:dyDescent="0.25">
      <c r="A107" s="99" t="s">
        <v>312</v>
      </c>
      <c r="B107" s="80">
        <v>112</v>
      </c>
      <c r="C107" s="100">
        <v>360</v>
      </c>
      <c r="D107" s="249">
        <v>310</v>
      </c>
      <c r="E107" s="249">
        <v>21</v>
      </c>
      <c r="F107" s="80">
        <v>91</v>
      </c>
      <c r="G107" s="80"/>
    </row>
    <row r="108" spans="1:28" s="81" customFormat="1" hidden="1" outlineLevel="2" x14ac:dyDescent="0.25">
      <c r="A108" s="99" t="s">
        <v>311</v>
      </c>
      <c r="B108" s="80">
        <v>5</v>
      </c>
      <c r="C108" s="100">
        <v>54</v>
      </c>
      <c r="D108" s="249">
        <v>18</v>
      </c>
      <c r="E108" s="249">
        <v>547</v>
      </c>
      <c r="F108" s="80">
        <v>13</v>
      </c>
      <c r="G108" s="80"/>
    </row>
    <row r="109" spans="1:28" s="92" customFormat="1" hidden="1" outlineLevel="2" x14ac:dyDescent="0.25">
      <c r="A109" s="107" t="s">
        <v>313</v>
      </c>
      <c r="B109" s="91">
        <f>SUM(B106:B108)</f>
        <v>318</v>
      </c>
      <c r="C109" s="91">
        <f t="shared" ref="C109:E109" si="13">SUM(C106:C108)</f>
        <v>672</v>
      </c>
      <c r="D109" s="91">
        <f t="shared" si="13"/>
        <v>629</v>
      </c>
      <c r="E109" s="91">
        <f t="shared" si="13"/>
        <v>910</v>
      </c>
      <c r="F109" s="91">
        <v>157</v>
      </c>
      <c r="G109" s="91"/>
    </row>
    <row r="110" spans="1:28" s="81" customFormat="1" hidden="1" outlineLevel="2" x14ac:dyDescent="0.25">
      <c r="A110" s="101" t="s">
        <v>33</v>
      </c>
      <c r="B110" s="80">
        <f>SUM(B102,B106)</f>
        <v>282</v>
      </c>
      <c r="C110" s="80">
        <f t="shared" ref="C110:E110" si="14">SUM(C102,C106)</f>
        <v>322</v>
      </c>
      <c r="D110" s="80">
        <f t="shared" si="14"/>
        <v>366</v>
      </c>
      <c r="E110" s="80">
        <f t="shared" si="14"/>
        <v>383</v>
      </c>
      <c r="F110" s="80">
        <v>127</v>
      </c>
      <c r="G110" s="80"/>
    </row>
    <row r="111" spans="1:28" s="81" customFormat="1" hidden="1" outlineLevel="2" x14ac:dyDescent="0.25">
      <c r="A111" s="101" t="s">
        <v>35</v>
      </c>
      <c r="B111" s="80">
        <f t="shared" ref="B111:E112" si="15">SUM(B103,B107)</f>
        <v>157</v>
      </c>
      <c r="C111" s="80">
        <f t="shared" si="15"/>
        <v>425</v>
      </c>
      <c r="D111" s="80">
        <f t="shared" si="15"/>
        <v>372</v>
      </c>
      <c r="E111" s="80">
        <f t="shared" si="15"/>
        <v>24</v>
      </c>
      <c r="F111" s="80">
        <v>152</v>
      </c>
      <c r="G111" s="80"/>
    </row>
    <row r="112" spans="1:28" s="81" customFormat="1" hidden="1" outlineLevel="2" x14ac:dyDescent="0.25">
      <c r="A112" s="101" t="s">
        <v>34</v>
      </c>
      <c r="B112" s="80">
        <f t="shared" si="15"/>
        <v>6</v>
      </c>
      <c r="C112" s="80">
        <f t="shared" si="15"/>
        <v>57</v>
      </c>
      <c r="D112" s="80">
        <f t="shared" si="15"/>
        <v>23</v>
      </c>
      <c r="E112" s="80">
        <f t="shared" si="15"/>
        <v>628</v>
      </c>
      <c r="F112" s="80">
        <v>16</v>
      </c>
      <c r="G112" s="80"/>
    </row>
    <row r="113" spans="1:7" s="81" customFormat="1" hidden="1" outlineLevel="1" x14ac:dyDescent="0.25">
      <c r="A113" s="135" t="s">
        <v>31</v>
      </c>
      <c r="B113" s="104">
        <f>SUM(B117,B121)</f>
        <v>46</v>
      </c>
      <c r="C113" s="104">
        <f>SUM(C117,C121)</f>
        <v>118</v>
      </c>
      <c r="D113" s="104">
        <f>SUM(D117,D121)</f>
        <v>31</v>
      </c>
      <c r="E113" s="104">
        <f>SUM(E117,E121)</f>
        <v>63</v>
      </c>
      <c r="F113" s="104">
        <v>17</v>
      </c>
      <c r="G113" s="80"/>
    </row>
    <row r="114" spans="1:7" s="81" customFormat="1" hidden="1" outlineLevel="2" x14ac:dyDescent="0.25">
      <c r="A114" s="99" t="s">
        <v>306</v>
      </c>
      <c r="B114" s="100">
        <v>3</v>
      </c>
      <c r="C114" s="100">
        <v>1</v>
      </c>
      <c r="D114" s="100">
        <v>2</v>
      </c>
      <c r="E114" s="100">
        <v>1</v>
      </c>
      <c r="F114" s="100">
        <v>0</v>
      </c>
      <c r="G114" s="80"/>
    </row>
    <row r="115" spans="1:7" s="81" customFormat="1" hidden="1" outlineLevel="2" x14ac:dyDescent="0.25">
      <c r="A115" s="99" t="s">
        <v>308</v>
      </c>
      <c r="B115" s="100">
        <v>1</v>
      </c>
      <c r="C115" s="100">
        <v>0</v>
      </c>
      <c r="D115" s="100">
        <v>0</v>
      </c>
      <c r="E115" s="100">
        <v>1</v>
      </c>
      <c r="F115" s="100">
        <v>1</v>
      </c>
      <c r="G115" s="80"/>
    </row>
    <row r="116" spans="1:7" s="81" customFormat="1" hidden="1" outlineLevel="2" x14ac:dyDescent="0.25">
      <c r="A116" s="99" t="s">
        <v>307</v>
      </c>
      <c r="B116" s="100">
        <v>0</v>
      </c>
      <c r="C116" s="100">
        <v>0</v>
      </c>
      <c r="D116" s="100">
        <v>0</v>
      </c>
      <c r="E116" s="100">
        <v>0</v>
      </c>
      <c r="F116" s="100">
        <v>0</v>
      </c>
      <c r="G116" s="80"/>
    </row>
    <row r="117" spans="1:7" s="81" customFormat="1" hidden="1" outlineLevel="2" x14ac:dyDescent="0.25">
      <c r="A117" s="107" t="s">
        <v>309</v>
      </c>
      <c r="B117" s="91">
        <f>SUM(B114:B116)</f>
        <v>4</v>
      </c>
      <c r="C117" s="91">
        <f t="shared" ref="C117:E117" si="16">SUM(C114:C116)</f>
        <v>1</v>
      </c>
      <c r="D117" s="91">
        <f t="shared" si="16"/>
        <v>2</v>
      </c>
      <c r="E117" s="91">
        <f t="shared" si="16"/>
        <v>2</v>
      </c>
      <c r="F117" s="91">
        <v>1</v>
      </c>
      <c r="G117" s="80"/>
    </row>
    <row r="118" spans="1:7" s="81" customFormat="1" hidden="1" outlineLevel="2" x14ac:dyDescent="0.25">
      <c r="A118" s="99" t="s">
        <v>310</v>
      </c>
      <c r="B118" s="100">
        <v>30</v>
      </c>
      <c r="C118" s="100">
        <v>48</v>
      </c>
      <c r="D118" s="249">
        <v>15</v>
      </c>
      <c r="E118" s="249">
        <v>36</v>
      </c>
      <c r="F118" s="100">
        <v>7</v>
      </c>
      <c r="G118" s="80"/>
    </row>
    <row r="119" spans="1:7" s="81" customFormat="1" hidden="1" outlineLevel="2" x14ac:dyDescent="0.25">
      <c r="A119" s="99" t="s">
        <v>312</v>
      </c>
      <c r="B119" s="100">
        <v>12</v>
      </c>
      <c r="C119" s="100">
        <v>63</v>
      </c>
      <c r="D119" s="249">
        <v>14</v>
      </c>
      <c r="E119" s="249">
        <v>25</v>
      </c>
      <c r="F119" s="100">
        <v>9</v>
      </c>
      <c r="G119" s="80"/>
    </row>
    <row r="120" spans="1:7" s="81" customFormat="1" hidden="1" outlineLevel="2" x14ac:dyDescent="0.25">
      <c r="A120" s="99" t="s">
        <v>311</v>
      </c>
      <c r="B120" s="100">
        <v>0</v>
      </c>
      <c r="C120" s="100">
        <v>6</v>
      </c>
      <c r="D120" s="100">
        <v>0</v>
      </c>
      <c r="E120" s="100">
        <v>0</v>
      </c>
      <c r="F120" s="100">
        <v>0</v>
      </c>
      <c r="G120" s="80"/>
    </row>
    <row r="121" spans="1:7" s="81" customFormat="1" hidden="1" outlineLevel="2" x14ac:dyDescent="0.25">
      <c r="A121" s="107" t="s">
        <v>313</v>
      </c>
      <c r="B121" s="91">
        <f>SUM(B118:B120)</f>
        <v>42</v>
      </c>
      <c r="C121" s="91">
        <f>SUM(C118:C120)</f>
        <v>117</v>
      </c>
      <c r="D121" s="91">
        <f>SUM(D118:D120)</f>
        <v>29</v>
      </c>
      <c r="E121" s="91">
        <f>SUM(E118:E120)</f>
        <v>61</v>
      </c>
      <c r="F121" s="91">
        <v>16</v>
      </c>
      <c r="G121" s="80"/>
    </row>
    <row r="122" spans="1:7" s="81" customFormat="1" hidden="1" outlineLevel="2" x14ac:dyDescent="0.25">
      <c r="A122" s="101" t="s">
        <v>33</v>
      </c>
      <c r="B122" s="80">
        <f>SUM(B114,B118)</f>
        <v>33</v>
      </c>
      <c r="C122" s="80">
        <f t="shared" ref="C122:E122" si="17">SUM(C114,C118)</f>
        <v>49</v>
      </c>
      <c r="D122" s="80">
        <f t="shared" si="17"/>
        <v>17</v>
      </c>
      <c r="E122" s="80">
        <f t="shared" si="17"/>
        <v>37</v>
      </c>
      <c r="F122" s="80">
        <v>7</v>
      </c>
      <c r="G122" s="80"/>
    </row>
    <row r="123" spans="1:7" s="81" customFormat="1" hidden="1" outlineLevel="2" x14ac:dyDescent="0.25">
      <c r="A123" s="101" t="s">
        <v>35</v>
      </c>
      <c r="B123" s="80">
        <f t="shared" ref="B123:E124" si="18">SUM(B115,B119)</f>
        <v>13</v>
      </c>
      <c r="C123" s="80">
        <f t="shared" si="18"/>
        <v>63</v>
      </c>
      <c r="D123" s="80">
        <f t="shared" si="18"/>
        <v>14</v>
      </c>
      <c r="E123" s="80">
        <f t="shared" si="18"/>
        <v>26</v>
      </c>
      <c r="F123" s="80">
        <v>10</v>
      </c>
      <c r="G123" s="80"/>
    </row>
    <row r="124" spans="1:7" s="81" customFormat="1" hidden="1" outlineLevel="2" x14ac:dyDescent="0.25">
      <c r="A124" s="101" t="s">
        <v>34</v>
      </c>
      <c r="B124" s="80">
        <f t="shared" si="18"/>
        <v>0</v>
      </c>
      <c r="C124" s="80">
        <f t="shared" si="18"/>
        <v>6</v>
      </c>
      <c r="D124" s="80">
        <f t="shared" si="18"/>
        <v>0</v>
      </c>
      <c r="E124" s="80">
        <f t="shared" si="18"/>
        <v>0</v>
      </c>
      <c r="F124" s="80">
        <v>0</v>
      </c>
      <c r="G124" s="80"/>
    </row>
    <row r="125" spans="1:7" s="81" customFormat="1" hidden="1" outlineLevel="1" x14ac:dyDescent="0.25">
      <c r="A125" s="135" t="s">
        <v>16</v>
      </c>
      <c r="B125" s="104">
        <f>SUM(B129,B133)</f>
        <v>0</v>
      </c>
      <c r="C125" s="104">
        <f>SUM(C129,C133)</f>
        <v>1</v>
      </c>
      <c r="D125" s="104">
        <f>SUM(D129,D133)</f>
        <v>2</v>
      </c>
      <c r="E125" s="104">
        <f>SUM(E129,E133)</f>
        <v>2</v>
      </c>
      <c r="F125" s="104">
        <v>0</v>
      </c>
      <c r="G125" s="80"/>
    </row>
    <row r="126" spans="1:7" s="81" customFormat="1" hidden="1" outlineLevel="2" x14ac:dyDescent="0.25">
      <c r="A126" s="99" t="s">
        <v>306</v>
      </c>
      <c r="B126" s="100">
        <v>0</v>
      </c>
      <c r="C126" s="100">
        <v>0</v>
      </c>
      <c r="D126" s="100">
        <v>0</v>
      </c>
      <c r="E126" s="100">
        <v>0</v>
      </c>
      <c r="F126" s="100">
        <v>0</v>
      </c>
      <c r="G126" s="80"/>
    </row>
    <row r="127" spans="1:7" s="81" customFormat="1" hidden="1" outlineLevel="2" x14ac:dyDescent="0.25">
      <c r="A127" s="99" t="s">
        <v>308</v>
      </c>
      <c r="B127" s="100">
        <v>0</v>
      </c>
      <c r="C127" s="100">
        <v>0</v>
      </c>
      <c r="D127" s="100">
        <v>1</v>
      </c>
      <c r="E127" s="100">
        <v>0</v>
      </c>
      <c r="F127" s="100">
        <v>0</v>
      </c>
      <c r="G127" s="80"/>
    </row>
    <row r="128" spans="1:7" s="81" customFormat="1" hidden="1" outlineLevel="2" x14ac:dyDescent="0.25">
      <c r="A128" s="99" t="s">
        <v>307</v>
      </c>
      <c r="B128" s="100">
        <v>0</v>
      </c>
      <c r="C128" s="100">
        <v>0</v>
      </c>
      <c r="D128" s="100">
        <v>0</v>
      </c>
      <c r="E128" s="100">
        <v>0</v>
      </c>
      <c r="F128" s="100">
        <v>0</v>
      </c>
      <c r="G128" s="80"/>
    </row>
    <row r="129" spans="1:27" s="81" customFormat="1" hidden="1" outlineLevel="2" x14ac:dyDescent="0.25">
      <c r="A129" s="107" t="s">
        <v>309</v>
      </c>
      <c r="B129" s="91">
        <f>SUM(B126:B128)</f>
        <v>0</v>
      </c>
      <c r="C129" s="91">
        <f t="shared" ref="C129:E129" si="19">SUM(C126:C128)</f>
        <v>0</v>
      </c>
      <c r="D129" s="91">
        <f t="shared" si="19"/>
        <v>1</v>
      </c>
      <c r="E129" s="91">
        <f t="shared" si="19"/>
        <v>0</v>
      </c>
      <c r="F129" s="91">
        <v>0</v>
      </c>
      <c r="G129" s="80"/>
    </row>
    <row r="130" spans="1:27" s="81" customFormat="1" hidden="1" outlineLevel="2" x14ac:dyDescent="0.25">
      <c r="A130" s="99" t="s">
        <v>310</v>
      </c>
      <c r="B130" s="100">
        <v>0</v>
      </c>
      <c r="C130" s="100">
        <v>0</v>
      </c>
      <c r="D130" s="100">
        <v>0</v>
      </c>
      <c r="E130" s="100">
        <v>2</v>
      </c>
      <c r="F130" s="100">
        <v>0</v>
      </c>
      <c r="G130" s="80"/>
    </row>
    <row r="131" spans="1:27" s="81" customFormat="1" hidden="1" outlineLevel="2" x14ac:dyDescent="0.25">
      <c r="A131" s="99" t="s">
        <v>312</v>
      </c>
      <c r="B131" s="100">
        <v>0</v>
      </c>
      <c r="C131" s="100">
        <v>1</v>
      </c>
      <c r="D131" s="100">
        <v>1</v>
      </c>
      <c r="E131" s="100">
        <v>0</v>
      </c>
      <c r="F131" s="100">
        <v>0</v>
      </c>
      <c r="G131" s="80"/>
    </row>
    <row r="132" spans="1:27" s="81" customFormat="1" hidden="1" outlineLevel="2" x14ac:dyDescent="0.25">
      <c r="A132" s="99" t="s">
        <v>311</v>
      </c>
      <c r="B132" s="100">
        <v>0</v>
      </c>
      <c r="C132" s="100">
        <v>0</v>
      </c>
      <c r="D132" s="100">
        <v>0</v>
      </c>
      <c r="E132" s="100">
        <v>0</v>
      </c>
      <c r="F132" s="100">
        <v>0</v>
      </c>
      <c r="G132" s="80"/>
    </row>
    <row r="133" spans="1:27" s="81" customFormat="1" hidden="1" outlineLevel="2" x14ac:dyDescent="0.25">
      <c r="A133" s="107" t="s">
        <v>313</v>
      </c>
      <c r="B133" s="91">
        <f>SUM(B130:B132)</f>
        <v>0</v>
      </c>
      <c r="C133" s="91">
        <f t="shared" ref="C133:D133" si="20">SUM(C130:C132)</f>
        <v>1</v>
      </c>
      <c r="D133" s="91">
        <f t="shared" si="20"/>
        <v>1</v>
      </c>
      <c r="E133" s="91">
        <f>SUM(E130:E132)</f>
        <v>2</v>
      </c>
      <c r="F133" s="91">
        <v>0</v>
      </c>
      <c r="G133" s="80"/>
    </row>
    <row r="134" spans="1:27" s="81" customFormat="1" hidden="1" outlineLevel="2" x14ac:dyDescent="0.25">
      <c r="A134" s="101" t="s">
        <v>33</v>
      </c>
      <c r="B134" s="80">
        <f>SUM(B126,B130)</f>
        <v>0</v>
      </c>
      <c r="C134" s="80">
        <f t="shared" ref="C134:E134" si="21">SUM(C126,C130)</f>
        <v>0</v>
      </c>
      <c r="D134" s="80">
        <f t="shared" si="21"/>
        <v>0</v>
      </c>
      <c r="E134" s="80">
        <f t="shared" si="21"/>
        <v>2</v>
      </c>
      <c r="F134" s="80">
        <v>0</v>
      </c>
      <c r="G134" s="80"/>
    </row>
    <row r="135" spans="1:27" s="81" customFormat="1" hidden="1" outlineLevel="2" x14ac:dyDescent="0.25">
      <c r="A135" s="101" t="s">
        <v>35</v>
      </c>
      <c r="B135" s="80">
        <f t="shared" ref="B135:E136" si="22">SUM(B127,B131)</f>
        <v>0</v>
      </c>
      <c r="C135" s="80">
        <f t="shared" si="22"/>
        <v>1</v>
      </c>
      <c r="D135" s="80">
        <f t="shared" si="22"/>
        <v>2</v>
      </c>
      <c r="E135" s="80">
        <f t="shared" si="22"/>
        <v>0</v>
      </c>
      <c r="F135" s="80">
        <v>0</v>
      </c>
      <c r="G135" s="80"/>
    </row>
    <row r="136" spans="1:27" s="81" customFormat="1" hidden="1" outlineLevel="2" x14ac:dyDescent="0.25">
      <c r="A136" s="101" t="s">
        <v>34</v>
      </c>
      <c r="B136" s="80">
        <f t="shared" si="22"/>
        <v>0</v>
      </c>
      <c r="C136" s="80">
        <f t="shared" si="22"/>
        <v>0</v>
      </c>
      <c r="D136" s="80">
        <f t="shared" si="22"/>
        <v>0</v>
      </c>
      <c r="E136" s="80">
        <f t="shared" si="22"/>
        <v>0</v>
      </c>
      <c r="F136" s="80">
        <v>0</v>
      </c>
      <c r="G136" s="80"/>
    </row>
    <row r="137" spans="1:27" s="81" customFormat="1" hidden="1" outlineLevel="1" x14ac:dyDescent="0.25">
      <c r="A137" s="135" t="s">
        <v>11</v>
      </c>
      <c r="B137" s="104">
        <f>SUM(B138:B140)</f>
        <v>491</v>
      </c>
      <c r="C137" s="104">
        <f t="shared" ref="C137" si="23">SUM(C138:C140)</f>
        <v>923</v>
      </c>
      <c r="D137" s="104">
        <f>SUM(D138:D140)</f>
        <v>794</v>
      </c>
      <c r="E137" s="104">
        <f>SUM(E138:E140)</f>
        <v>1100</v>
      </c>
      <c r="F137" s="104">
        <v>312</v>
      </c>
      <c r="G137" s="80"/>
    </row>
    <row r="138" spans="1:27" s="81" customFormat="1" hidden="1" outlineLevel="2" x14ac:dyDescent="0.25">
      <c r="A138" s="101" t="s">
        <v>33</v>
      </c>
      <c r="B138" s="80">
        <f>SUM(B134,B122,B110)</f>
        <v>315</v>
      </c>
      <c r="C138" s="80">
        <f t="shared" ref="C138:E138" si="24">SUM(C134,C122,C110)</f>
        <v>371</v>
      </c>
      <c r="D138" s="80">
        <f t="shared" si="24"/>
        <v>383</v>
      </c>
      <c r="E138" s="80">
        <f t="shared" si="24"/>
        <v>422</v>
      </c>
      <c r="F138" s="80">
        <v>134</v>
      </c>
      <c r="G138" s="80"/>
    </row>
    <row r="139" spans="1:27" s="81" customFormat="1" hidden="1" outlineLevel="2" x14ac:dyDescent="0.25">
      <c r="A139" s="101" t="s">
        <v>35</v>
      </c>
      <c r="B139" s="80">
        <f t="shared" ref="B139:E140" si="25">SUM(B135,B123,B111)</f>
        <v>170</v>
      </c>
      <c r="C139" s="80">
        <f t="shared" si="25"/>
        <v>489</v>
      </c>
      <c r="D139" s="80">
        <f t="shared" si="25"/>
        <v>388</v>
      </c>
      <c r="E139" s="80">
        <f t="shared" si="25"/>
        <v>50</v>
      </c>
      <c r="F139" s="80">
        <v>162</v>
      </c>
      <c r="G139" s="80"/>
    </row>
    <row r="140" spans="1:27" s="81" customFormat="1" hidden="1" outlineLevel="2" x14ac:dyDescent="0.25">
      <c r="A140" s="101" t="s">
        <v>34</v>
      </c>
      <c r="B140" s="80">
        <f t="shared" si="25"/>
        <v>6</v>
      </c>
      <c r="C140" s="80">
        <f t="shared" si="25"/>
        <v>63</v>
      </c>
      <c r="D140" s="80">
        <f t="shared" si="25"/>
        <v>23</v>
      </c>
      <c r="E140" s="80">
        <f t="shared" si="25"/>
        <v>628</v>
      </c>
      <c r="F140" s="80">
        <v>16</v>
      </c>
      <c r="G140" s="80"/>
    </row>
    <row r="141" spans="1:27" s="78" customFormat="1" x14ac:dyDescent="0.25">
      <c r="A141" s="96"/>
      <c r="F141" s="80"/>
      <c r="J141" s="111"/>
      <c r="K141" s="111"/>
      <c r="L141" s="111"/>
      <c r="M141" s="111"/>
      <c r="N141" s="111"/>
      <c r="O141" s="111"/>
      <c r="P141" s="111"/>
      <c r="Q141" s="111"/>
      <c r="R141" s="111"/>
      <c r="S141" s="111"/>
      <c r="T141" s="111"/>
      <c r="U141" s="111"/>
      <c r="V141" s="111"/>
      <c r="W141" s="111"/>
      <c r="X141" s="111"/>
      <c r="Y141" s="111"/>
      <c r="Z141" s="111"/>
      <c r="AA141" s="111"/>
    </row>
    <row r="142" spans="1:27" s="81" customFormat="1" collapsed="1" x14ac:dyDescent="0.25">
      <c r="A142" s="425" t="s">
        <v>315</v>
      </c>
      <c r="B142" s="425"/>
      <c r="C142" s="425"/>
      <c r="D142" s="425"/>
      <c r="E142" s="90"/>
      <c r="F142" s="90"/>
    </row>
    <row r="143" spans="1:27" s="81" customFormat="1" hidden="1" outlineLevel="1" x14ac:dyDescent="0.25">
      <c r="A143" s="97" t="s">
        <v>30</v>
      </c>
      <c r="B143" s="109">
        <v>0.14000000000000001</v>
      </c>
      <c r="C143" s="109">
        <v>7.0000000000000007E-2</v>
      </c>
      <c r="D143" s="109">
        <v>0.09</v>
      </c>
      <c r="E143" s="109">
        <v>0.11402251791197543</v>
      </c>
      <c r="F143" s="109">
        <v>0.1389627659574468</v>
      </c>
    </row>
    <row r="144" spans="1:27" s="81" customFormat="1" hidden="1" outlineLevel="2" x14ac:dyDescent="0.25">
      <c r="A144" s="99" t="s">
        <v>306</v>
      </c>
      <c r="B144" s="105">
        <v>0.13</v>
      </c>
      <c r="C144" s="105">
        <v>0.1</v>
      </c>
      <c r="D144" s="105">
        <v>0.19</v>
      </c>
      <c r="E144" s="105">
        <v>8.6065573770491802E-2</v>
      </c>
      <c r="F144" s="105">
        <v>0.14000000000000001</v>
      </c>
    </row>
    <row r="145" spans="1:6" s="81" customFormat="1" hidden="1" outlineLevel="2" x14ac:dyDescent="0.25">
      <c r="A145" s="99" t="s">
        <v>308</v>
      </c>
      <c r="B145" s="105">
        <v>0.15</v>
      </c>
      <c r="C145" s="105">
        <v>0.09</v>
      </c>
      <c r="D145" s="105">
        <v>0.11</v>
      </c>
      <c r="E145" s="105">
        <v>0.1251908396946565</v>
      </c>
      <c r="F145" s="105">
        <v>0.13960546282245828</v>
      </c>
    </row>
    <row r="146" spans="1:6" s="81" customFormat="1" hidden="1" outlineLevel="2" x14ac:dyDescent="0.25">
      <c r="A146" s="99" t="s">
        <v>307</v>
      </c>
      <c r="B146" s="105">
        <v>0.49</v>
      </c>
      <c r="C146" s="105">
        <v>0.08</v>
      </c>
      <c r="D146" s="105">
        <v>0.12</v>
      </c>
      <c r="E146" s="105">
        <v>0.52054794520547942</v>
      </c>
      <c r="F146" s="105">
        <v>0.12820512820512819</v>
      </c>
    </row>
    <row r="147" spans="1:6" s="92" customFormat="1" ht="14.25" hidden="1" customHeight="1" outlineLevel="2" x14ac:dyDescent="0.25">
      <c r="A147" s="107" t="s">
        <v>309</v>
      </c>
      <c r="B147" s="108">
        <v>0.17</v>
      </c>
      <c r="C147" s="108">
        <v>0.09</v>
      </c>
      <c r="D147" s="108">
        <v>0.14000000000000001</v>
      </c>
      <c r="E147" s="108">
        <v>0.14506172839506173</v>
      </c>
      <c r="F147" s="108">
        <v>0.14270724029380902</v>
      </c>
    </row>
    <row r="148" spans="1:6" s="81" customFormat="1" hidden="1" outlineLevel="2" x14ac:dyDescent="0.25">
      <c r="A148" s="99" t="s">
        <v>310</v>
      </c>
      <c r="B148" s="105">
        <v>0.09</v>
      </c>
      <c r="C148" s="105">
        <v>0.08</v>
      </c>
      <c r="D148" s="105">
        <v>0.1</v>
      </c>
      <c r="E148" s="105">
        <v>9.8342541436464093E-2</v>
      </c>
      <c r="F148" s="105">
        <v>0.22</v>
      </c>
    </row>
    <row r="149" spans="1:6" s="81" customFormat="1" hidden="1" outlineLevel="2" x14ac:dyDescent="0.25">
      <c r="A149" s="99" t="s">
        <v>312</v>
      </c>
      <c r="B149" s="105">
        <v>0.11</v>
      </c>
      <c r="C149" s="105">
        <v>0.05</v>
      </c>
      <c r="D149" s="105">
        <v>0.11</v>
      </c>
      <c r="E149" s="105">
        <v>8.4945013272658326E-2</v>
      </c>
      <c r="F149" s="105">
        <v>0.11893396976929196</v>
      </c>
    </row>
    <row r="150" spans="1:6" s="81" customFormat="1" hidden="1" outlineLevel="2" x14ac:dyDescent="0.25">
      <c r="A150" s="99" t="s">
        <v>311</v>
      </c>
      <c r="B150" s="105">
        <v>0.37</v>
      </c>
      <c r="C150" s="105">
        <v>0.08</v>
      </c>
      <c r="D150" s="105">
        <v>7.0000000000000007E-2</v>
      </c>
      <c r="E150" s="105">
        <v>0.27762803234501349</v>
      </c>
      <c r="F150" s="105">
        <v>0.10301507537688442</v>
      </c>
    </row>
    <row r="151" spans="1:6" s="92" customFormat="1" hidden="1" outlineLevel="2" x14ac:dyDescent="0.25">
      <c r="A151" s="107" t="s">
        <v>313</v>
      </c>
      <c r="B151" s="108">
        <v>0.13</v>
      </c>
      <c r="C151" s="108">
        <v>0.06</v>
      </c>
      <c r="D151" s="108">
        <v>0.08</v>
      </c>
      <c r="E151" s="108">
        <v>0.10631229235880399</v>
      </c>
      <c r="F151" s="108">
        <v>0.13796010115200899</v>
      </c>
    </row>
    <row r="152" spans="1:6" s="81" customFormat="1" hidden="1" outlineLevel="2" x14ac:dyDescent="0.25">
      <c r="A152" s="99" t="s">
        <v>33</v>
      </c>
      <c r="B152" s="105">
        <v>0.1</v>
      </c>
      <c r="C152" s="105">
        <v>0.08</v>
      </c>
      <c r="D152" s="105">
        <v>0.12</v>
      </c>
      <c r="E152" s="105">
        <v>9.5735422106179288E-2</v>
      </c>
      <c r="F152" s="105">
        <v>0.2</v>
      </c>
    </row>
    <row r="153" spans="1:6" s="81" customFormat="1" hidden="1" outlineLevel="2" x14ac:dyDescent="0.25">
      <c r="A153" s="99" t="s">
        <v>35</v>
      </c>
      <c r="B153" s="105">
        <v>0.12</v>
      </c>
      <c r="C153" s="105">
        <v>0.06</v>
      </c>
      <c r="D153" s="105">
        <v>0.11</v>
      </c>
      <c r="E153" s="105">
        <v>9.2952612393681647E-2</v>
      </c>
      <c r="F153" s="105">
        <v>0.12</v>
      </c>
    </row>
    <row r="154" spans="1:6" s="81" customFormat="1" hidden="1" outlineLevel="2" x14ac:dyDescent="0.25">
      <c r="A154" s="99" t="s">
        <v>34</v>
      </c>
      <c r="B154" s="105">
        <v>0.39</v>
      </c>
      <c r="C154" s="105">
        <v>0.08</v>
      </c>
      <c r="D154" s="105">
        <v>0.08</v>
      </c>
      <c r="E154" s="105">
        <v>0.31756756756756754</v>
      </c>
      <c r="F154" s="105">
        <v>0.11</v>
      </c>
    </row>
    <row r="155" spans="1:6" s="81" customFormat="1" hidden="1" outlineLevel="1" x14ac:dyDescent="0.25">
      <c r="A155" s="97" t="s">
        <v>31</v>
      </c>
      <c r="B155" s="109">
        <v>0.09</v>
      </c>
      <c r="C155" s="109">
        <v>0.05</v>
      </c>
      <c r="D155" s="109">
        <v>0.03</v>
      </c>
      <c r="E155" s="109">
        <v>0.10747663551401869</v>
      </c>
      <c r="F155" s="109">
        <v>4.40251572327044E-2</v>
      </c>
    </row>
    <row r="156" spans="1:6" s="81" customFormat="1" hidden="1" outlineLevel="2" x14ac:dyDescent="0.25">
      <c r="A156" s="99" t="s">
        <v>306</v>
      </c>
      <c r="B156" s="105">
        <v>0.14000000000000001</v>
      </c>
      <c r="C156" s="105">
        <v>0.5</v>
      </c>
      <c r="D156" s="105">
        <v>0.05</v>
      </c>
      <c r="E156" s="105">
        <v>2.3333333333333335</v>
      </c>
      <c r="F156" s="105">
        <v>0</v>
      </c>
    </row>
    <row r="157" spans="1:6" s="81" customFormat="1" hidden="1" outlineLevel="2" x14ac:dyDescent="0.25">
      <c r="A157" s="99" t="s">
        <v>308</v>
      </c>
      <c r="B157" s="105">
        <v>0.03</v>
      </c>
      <c r="C157" s="105">
        <v>0</v>
      </c>
      <c r="D157" s="105">
        <v>0</v>
      </c>
      <c r="E157" s="105">
        <v>0.28125</v>
      </c>
      <c r="F157" s="105">
        <v>0.13793103448275862</v>
      </c>
    </row>
    <row r="158" spans="1:6" s="81" customFormat="1" hidden="1" outlineLevel="2" x14ac:dyDescent="0.25">
      <c r="A158" s="99" t="s">
        <v>307</v>
      </c>
      <c r="B158" s="105">
        <v>1</v>
      </c>
      <c r="C158" s="105">
        <v>0</v>
      </c>
      <c r="D158" s="105">
        <v>0.03</v>
      </c>
      <c r="E158" s="105">
        <v>0</v>
      </c>
      <c r="F158" s="105">
        <v>0</v>
      </c>
    </row>
    <row r="159" spans="1:6" s="81" customFormat="1" hidden="1" outlineLevel="2" x14ac:dyDescent="0.25">
      <c r="A159" s="107" t="s">
        <v>309</v>
      </c>
      <c r="B159" s="108">
        <v>0.1</v>
      </c>
      <c r="C159" s="108">
        <v>0.14000000000000001</v>
      </c>
      <c r="D159" s="108">
        <v>0.03</v>
      </c>
      <c r="E159" s="108">
        <v>0.43243243243243246</v>
      </c>
      <c r="F159" s="108">
        <v>0.11764705882352941</v>
      </c>
    </row>
    <row r="160" spans="1:6" s="81" customFormat="1" hidden="1" outlineLevel="2" x14ac:dyDescent="0.25">
      <c r="A160" s="99" t="s">
        <v>310</v>
      </c>
      <c r="B160" s="105">
        <v>0.03</v>
      </c>
      <c r="C160" s="105">
        <v>0.05</v>
      </c>
      <c r="D160" s="105">
        <v>0.02</v>
      </c>
      <c r="E160" s="105">
        <v>5.46875E-2</v>
      </c>
      <c r="F160" s="105">
        <v>5.8823529411764705E-2</v>
      </c>
    </row>
    <row r="161" spans="1:6" s="81" customFormat="1" hidden="1" outlineLevel="2" x14ac:dyDescent="0.25">
      <c r="A161" s="99" t="s">
        <v>312</v>
      </c>
      <c r="B161" s="105">
        <v>0.05</v>
      </c>
      <c r="C161" s="105">
        <v>0.03</v>
      </c>
      <c r="D161" s="105">
        <v>0.06</v>
      </c>
      <c r="E161" s="105">
        <v>4.3701799485861184E-2</v>
      </c>
      <c r="F161" s="105">
        <v>2.9629629629629631E-2</v>
      </c>
    </row>
    <row r="162" spans="1:6" s="81" customFormat="1" hidden="1" outlineLevel="2" x14ac:dyDescent="0.25">
      <c r="A162" s="99" t="s">
        <v>311</v>
      </c>
      <c r="B162" s="105">
        <v>0.25</v>
      </c>
      <c r="C162" s="105">
        <v>7.0000000000000007E-2</v>
      </c>
      <c r="D162" s="105">
        <v>0.02</v>
      </c>
      <c r="E162" s="105">
        <v>0.32954545454545453</v>
      </c>
      <c r="F162" s="105">
        <v>6.3157894736842107E-2</v>
      </c>
    </row>
    <row r="163" spans="1:6" s="81" customFormat="1" hidden="1" outlineLevel="2" x14ac:dyDescent="0.25">
      <c r="A163" s="107" t="s">
        <v>313</v>
      </c>
      <c r="B163" s="108">
        <v>0.08</v>
      </c>
      <c r="C163" s="108">
        <v>0.04</v>
      </c>
      <c r="D163" s="108">
        <v>0.03</v>
      </c>
      <c r="E163" s="108">
        <v>8.7603305785123972E-2</v>
      </c>
      <c r="F163" s="108">
        <v>3.9867109634551492E-2</v>
      </c>
    </row>
    <row r="164" spans="1:6" s="81" customFormat="1" hidden="1" outlineLevel="2" x14ac:dyDescent="0.25">
      <c r="A164" s="99" t="s">
        <v>33</v>
      </c>
      <c r="B164" s="106">
        <v>0.04</v>
      </c>
      <c r="C164" s="106">
        <v>0.09</v>
      </c>
      <c r="D164" s="106">
        <v>0.03</v>
      </c>
      <c r="E164" s="106">
        <v>0.10687022900763359</v>
      </c>
      <c r="F164" s="106">
        <v>5.7142857142857141E-2</v>
      </c>
    </row>
    <row r="165" spans="1:6" s="81" customFormat="1" hidden="1" outlineLevel="2" x14ac:dyDescent="0.25">
      <c r="A165" s="99" t="s">
        <v>35</v>
      </c>
      <c r="B165" s="106">
        <v>0.05</v>
      </c>
      <c r="C165" s="106">
        <v>0.03</v>
      </c>
      <c r="D165" s="106">
        <v>0.06</v>
      </c>
      <c r="E165" s="106">
        <v>6.1757719714964368E-2</v>
      </c>
      <c r="F165" s="106">
        <v>3.6866359447004608E-2</v>
      </c>
    </row>
    <row r="166" spans="1:6" s="81" customFormat="1" hidden="1" outlineLevel="2" x14ac:dyDescent="0.25">
      <c r="A166" s="99" t="s">
        <v>34</v>
      </c>
      <c r="B166" s="106">
        <v>0.27</v>
      </c>
      <c r="C166" s="106">
        <v>7.0000000000000007E-2</v>
      </c>
      <c r="D166" s="106">
        <v>0.02</v>
      </c>
      <c r="E166" s="106">
        <v>0.32222222222222224</v>
      </c>
      <c r="F166" s="106">
        <v>6.1855670103092786E-2</v>
      </c>
    </row>
    <row r="167" spans="1:6" s="81" customFormat="1" hidden="1" outlineLevel="1" x14ac:dyDescent="0.25">
      <c r="A167" s="102" t="s">
        <v>16</v>
      </c>
      <c r="B167" s="109">
        <v>0.17</v>
      </c>
      <c r="C167" s="109">
        <v>0</v>
      </c>
      <c r="D167" s="109">
        <v>0.13</v>
      </c>
      <c r="E167" s="109">
        <v>0.25</v>
      </c>
      <c r="F167" s="109">
        <v>9.0909090909090912E-2</v>
      </c>
    </row>
    <row r="168" spans="1:6" s="81" customFormat="1" hidden="1" outlineLevel="2" x14ac:dyDescent="0.25">
      <c r="A168" s="99" t="s">
        <v>306</v>
      </c>
      <c r="B168" s="105">
        <v>1</v>
      </c>
      <c r="C168" s="105">
        <v>0</v>
      </c>
      <c r="D168" s="105">
        <v>0</v>
      </c>
      <c r="E168" s="105">
        <v>0</v>
      </c>
      <c r="F168" s="105">
        <v>0</v>
      </c>
    </row>
    <row r="169" spans="1:6" s="81" customFormat="1" hidden="1" outlineLevel="2" x14ac:dyDescent="0.25">
      <c r="A169" s="99" t="s">
        <v>308</v>
      </c>
      <c r="B169" s="105">
        <v>0</v>
      </c>
      <c r="C169" s="105">
        <v>0</v>
      </c>
      <c r="D169" s="105">
        <v>0</v>
      </c>
      <c r="E169" s="105">
        <v>0</v>
      </c>
      <c r="F169" s="105">
        <v>0</v>
      </c>
    </row>
    <row r="170" spans="1:6" s="81" customFormat="1" hidden="1" outlineLevel="2" x14ac:dyDescent="0.25">
      <c r="A170" s="99" t="s">
        <v>307</v>
      </c>
      <c r="B170" s="105">
        <v>0</v>
      </c>
      <c r="C170" s="105">
        <v>0</v>
      </c>
      <c r="D170" s="105">
        <v>0</v>
      </c>
      <c r="E170" s="105">
        <v>0</v>
      </c>
      <c r="F170" s="105">
        <v>0</v>
      </c>
    </row>
    <row r="171" spans="1:6" s="81" customFormat="1" hidden="1" outlineLevel="2" x14ac:dyDescent="0.25">
      <c r="A171" s="107" t="s">
        <v>309</v>
      </c>
      <c r="B171" s="91">
        <v>1005</v>
      </c>
      <c r="C171" s="108">
        <v>0</v>
      </c>
      <c r="D171" s="108">
        <v>0</v>
      </c>
      <c r="E171" s="108">
        <v>0</v>
      </c>
      <c r="F171" s="108">
        <v>0</v>
      </c>
    </row>
    <row r="172" spans="1:6" s="81" customFormat="1" hidden="1" outlineLevel="2" x14ac:dyDescent="0.25">
      <c r="A172" s="99" t="s">
        <v>310</v>
      </c>
      <c r="B172" s="105">
        <v>0</v>
      </c>
      <c r="C172" s="105">
        <v>0</v>
      </c>
      <c r="D172" s="105">
        <v>0</v>
      </c>
      <c r="E172" s="105">
        <v>0</v>
      </c>
      <c r="F172" s="105">
        <v>0</v>
      </c>
    </row>
    <row r="173" spans="1:6" s="81" customFormat="1" hidden="1" outlineLevel="2" x14ac:dyDescent="0.25">
      <c r="A173" s="99" t="s">
        <v>312</v>
      </c>
      <c r="B173" s="105">
        <v>0</v>
      </c>
      <c r="C173" s="105">
        <v>0</v>
      </c>
      <c r="D173" s="105">
        <v>0</v>
      </c>
      <c r="E173" s="105">
        <v>0</v>
      </c>
      <c r="F173" s="105">
        <v>0.16666666666666666</v>
      </c>
    </row>
    <row r="174" spans="1:6" s="81" customFormat="1" hidden="1" outlineLevel="2" x14ac:dyDescent="0.25">
      <c r="A174" s="99" t="s">
        <v>311</v>
      </c>
      <c r="B174" s="105">
        <v>0</v>
      </c>
      <c r="C174" s="105">
        <v>0</v>
      </c>
      <c r="D174" s="105">
        <v>0.2</v>
      </c>
      <c r="E174" s="105">
        <v>0</v>
      </c>
      <c r="F174" s="105">
        <v>0</v>
      </c>
    </row>
    <row r="175" spans="1:6" s="81" customFormat="1" hidden="1" outlineLevel="2" x14ac:dyDescent="0.25">
      <c r="A175" s="107" t="s">
        <v>313</v>
      </c>
      <c r="B175" s="108">
        <v>0</v>
      </c>
      <c r="C175" s="108">
        <v>0</v>
      </c>
      <c r="D175" s="108">
        <v>0.14000000000000001</v>
      </c>
      <c r="E175" s="108">
        <v>0.33333333333333331</v>
      </c>
      <c r="F175" s="108">
        <v>0.1111111111111111</v>
      </c>
    </row>
    <row r="176" spans="1:6" s="81" customFormat="1" hidden="1" outlineLevel="2" x14ac:dyDescent="0.25">
      <c r="A176" s="99" t="s">
        <v>33</v>
      </c>
      <c r="B176" s="106">
        <v>1</v>
      </c>
      <c r="C176" s="106">
        <v>0</v>
      </c>
      <c r="D176" s="106">
        <v>0</v>
      </c>
      <c r="E176" s="106">
        <v>0</v>
      </c>
      <c r="F176" s="106">
        <v>0</v>
      </c>
    </row>
    <row r="177" spans="1:27" s="81" customFormat="1" hidden="1" outlineLevel="2" x14ac:dyDescent="0.25">
      <c r="A177" s="99" t="s">
        <v>35</v>
      </c>
      <c r="B177" s="106">
        <v>0</v>
      </c>
      <c r="C177" s="106">
        <v>0</v>
      </c>
      <c r="D177" s="106">
        <v>0</v>
      </c>
      <c r="E177" s="106">
        <v>1</v>
      </c>
      <c r="F177" s="106">
        <v>0.125</v>
      </c>
    </row>
    <row r="178" spans="1:27" s="81" customFormat="1" hidden="1" outlineLevel="2" x14ac:dyDescent="0.25">
      <c r="A178" s="99" t="s">
        <v>34</v>
      </c>
      <c r="B178" s="106">
        <v>0</v>
      </c>
      <c r="C178" s="106">
        <v>0</v>
      </c>
      <c r="D178" s="106">
        <v>0.17</v>
      </c>
      <c r="E178" s="106">
        <v>0</v>
      </c>
      <c r="F178" s="105">
        <v>0</v>
      </c>
    </row>
    <row r="179" spans="1:27" s="81" customFormat="1" hidden="1" outlineLevel="1" x14ac:dyDescent="0.25">
      <c r="A179" s="103" t="s">
        <v>11</v>
      </c>
      <c r="B179" s="109">
        <v>0.14000000000000001</v>
      </c>
      <c r="C179" s="109">
        <v>7.0000000000000007E-2</v>
      </c>
      <c r="D179" s="109">
        <v>0.09</v>
      </c>
      <c r="E179" s="109">
        <v>0.13017537515819924</v>
      </c>
      <c r="F179" s="109">
        <v>0.12715642566388835</v>
      </c>
    </row>
    <row r="180" spans="1:27" s="81" customFormat="1" hidden="1" outlineLevel="2" x14ac:dyDescent="0.25">
      <c r="A180" s="99" t="s">
        <v>33</v>
      </c>
      <c r="B180" s="110">
        <v>0.09</v>
      </c>
      <c r="C180" s="110">
        <v>0.09</v>
      </c>
      <c r="D180" s="110">
        <v>0.11</v>
      </c>
      <c r="E180" s="110">
        <v>0.16926677067082682</v>
      </c>
      <c r="F180" s="110">
        <v>0.18</v>
      </c>
    </row>
    <row r="181" spans="1:27" s="81" customFormat="1" hidden="1" outlineLevel="2" x14ac:dyDescent="0.25">
      <c r="A181" s="99" t="s">
        <v>35</v>
      </c>
      <c r="B181" s="110">
        <v>0.11</v>
      </c>
      <c r="C181" s="110">
        <v>0.06</v>
      </c>
      <c r="D181" s="110">
        <v>0.1</v>
      </c>
      <c r="E181" s="110">
        <v>8.9636608344549132E-2</v>
      </c>
      <c r="F181" s="110">
        <v>0.11286307053941909</v>
      </c>
    </row>
    <row r="182" spans="1:27" s="81" customFormat="1" hidden="1" outlineLevel="2" x14ac:dyDescent="0.25">
      <c r="A182" s="99" t="s">
        <v>34</v>
      </c>
      <c r="B182" s="110">
        <v>0.37</v>
      </c>
      <c r="C182" s="110">
        <v>7.0000000000000007E-2</v>
      </c>
      <c r="D182" s="110">
        <v>7.0000000000000007E-2</v>
      </c>
      <c r="E182" s="110">
        <v>0.31835205992509363</v>
      </c>
      <c r="F182" s="110">
        <v>9.947643979057591E-2</v>
      </c>
    </row>
    <row r="183" spans="1:27" s="81" customFormat="1" ht="14.45" hidden="1" customHeight="1" outlineLevel="1" x14ac:dyDescent="0.25">
      <c r="A183" s="428" t="s">
        <v>316</v>
      </c>
      <c r="B183" s="428"/>
      <c r="C183" s="428"/>
      <c r="D183" s="428"/>
      <c r="E183" s="80"/>
      <c r="F183" s="80"/>
    </row>
    <row r="185" spans="1:27" s="78" customFormat="1" collapsed="1" x14ac:dyDescent="0.25">
      <c r="A185" s="426" t="s">
        <v>317</v>
      </c>
      <c r="B185" s="426"/>
      <c r="C185" s="426"/>
      <c r="D185" s="426"/>
      <c r="E185" s="79"/>
      <c r="F185" s="79"/>
      <c r="J185" s="111"/>
      <c r="K185" s="111"/>
      <c r="L185" s="111"/>
      <c r="M185" s="111"/>
      <c r="N185" s="111"/>
      <c r="O185" s="111"/>
      <c r="P185" s="111"/>
      <c r="Q185" s="111"/>
      <c r="R185" s="111"/>
      <c r="S185" s="111"/>
      <c r="T185" s="111"/>
      <c r="U185" s="111"/>
      <c r="V185" s="111"/>
      <c r="W185" s="111"/>
      <c r="X185" s="111"/>
      <c r="Y185" s="111"/>
      <c r="Z185" s="111"/>
      <c r="AA185" s="111"/>
    </row>
    <row r="186" spans="1:27" s="78" customFormat="1" hidden="1" outlineLevel="1" x14ac:dyDescent="0.25">
      <c r="A186" s="14" t="s">
        <v>318</v>
      </c>
      <c r="B186" s="79"/>
      <c r="C186" s="79"/>
      <c r="D186" s="79"/>
      <c r="E186" s="79"/>
      <c r="F186" s="79"/>
      <c r="J186" s="111"/>
      <c r="K186" s="111"/>
      <c r="L186" s="111"/>
      <c r="M186" s="111"/>
      <c r="N186" s="111"/>
      <c r="O186" s="111"/>
      <c r="P186" s="111"/>
      <c r="Q186" s="111"/>
      <c r="R186" s="111"/>
      <c r="S186" s="111"/>
      <c r="T186" s="111"/>
      <c r="U186" s="111"/>
      <c r="V186" s="111"/>
      <c r="W186" s="111"/>
      <c r="X186" s="111"/>
      <c r="Y186" s="111"/>
      <c r="Z186" s="111"/>
      <c r="AA186" s="111"/>
    </row>
    <row r="187" spans="1:27" s="78" customFormat="1" hidden="1" outlineLevel="1" x14ac:dyDescent="0.25">
      <c r="A187" s="19" t="s">
        <v>300</v>
      </c>
      <c r="B187" s="252">
        <v>1.04</v>
      </c>
      <c r="C187" s="252">
        <v>1.08</v>
      </c>
      <c r="D187" s="252">
        <v>1.07</v>
      </c>
      <c r="E187" s="252">
        <v>1.0334268150068846</v>
      </c>
      <c r="F187" s="252">
        <v>1.03</v>
      </c>
      <c r="J187" s="111"/>
      <c r="K187" s="111"/>
      <c r="L187" s="111"/>
      <c r="M187" s="111"/>
      <c r="N187" s="111"/>
      <c r="O187" s="111"/>
      <c r="P187" s="111"/>
      <c r="Q187" s="111"/>
      <c r="R187" s="111"/>
      <c r="S187" s="111"/>
      <c r="T187" s="111"/>
      <c r="U187" s="111"/>
      <c r="V187" s="111"/>
      <c r="W187" s="111"/>
      <c r="X187" s="111"/>
      <c r="Y187" s="111"/>
      <c r="Z187" s="111"/>
      <c r="AA187" s="111"/>
    </row>
    <row r="188" spans="1:27" s="78" customFormat="1" hidden="1" outlineLevel="1" x14ac:dyDescent="0.25">
      <c r="A188" s="2" t="s">
        <v>301</v>
      </c>
      <c r="B188" s="253">
        <v>1.1000000000000001</v>
      </c>
      <c r="C188" s="253">
        <v>1.2</v>
      </c>
      <c r="D188" s="253">
        <v>1.1299999999999999</v>
      </c>
      <c r="E188" s="253">
        <v>1.1741283571499981</v>
      </c>
      <c r="F188" s="253">
        <v>1.31</v>
      </c>
      <c r="J188" s="111"/>
      <c r="K188" s="111"/>
      <c r="L188" s="111"/>
      <c r="M188" s="111"/>
      <c r="N188" s="111"/>
      <c r="O188" s="111"/>
      <c r="P188" s="111"/>
      <c r="Q188" s="111"/>
      <c r="R188" s="111"/>
      <c r="S188" s="111"/>
      <c r="T188" s="111"/>
      <c r="U188" s="111"/>
      <c r="V188" s="111"/>
      <c r="W188" s="111"/>
      <c r="X188" s="111"/>
      <c r="Y188" s="111"/>
      <c r="Z188" s="111"/>
      <c r="AA188" s="111"/>
    </row>
    <row r="189" spans="1:27" s="78" customFormat="1" hidden="1" outlineLevel="1" x14ac:dyDescent="0.25">
      <c r="A189" s="19" t="s">
        <v>302</v>
      </c>
      <c r="B189" s="252">
        <v>1.1499999999999999</v>
      </c>
      <c r="C189" s="252">
        <v>1.1200000000000001</v>
      </c>
      <c r="D189" s="252">
        <v>1.1000000000000001</v>
      </c>
      <c r="E189" s="252">
        <v>1.0651037447745066</v>
      </c>
      <c r="F189" s="252">
        <v>1.1100000000000001</v>
      </c>
      <c r="J189" s="111"/>
      <c r="K189" s="111"/>
      <c r="L189" s="111"/>
      <c r="M189" s="111"/>
      <c r="N189" s="111"/>
      <c r="O189" s="111"/>
      <c r="P189" s="111"/>
      <c r="Q189" s="111"/>
      <c r="R189" s="111"/>
      <c r="S189" s="111"/>
      <c r="T189" s="111"/>
      <c r="U189" s="111"/>
      <c r="V189" s="111"/>
      <c r="W189" s="111"/>
      <c r="X189" s="111"/>
      <c r="Y189" s="111"/>
      <c r="Z189" s="111"/>
      <c r="AA189" s="111"/>
    </row>
    <row r="190" spans="1:27" s="78" customFormat="1" hidden="1" outlineLevel="1" x14ac:dyDescent="0.25">
      <c r="A190" s="2" t="s">
        <v>303</v>
      </c>
      <c r="B190" s="253">
        <v>1.23</v>
      </c>
      <c r="C190" s="253">
        <v>1.22</v>
      </c>
      <c r="D190" s="253">
        <v>1.23</v>
      </c>
      <c r="E190" s="253">
        <v>1.2432664712376664</v>
      </c>
      <c r="F190" s="253">
        <v>1.21</v>
      </c>
      <c r="J190" s="111"/>
      <c r="K190" s="111"/>
      <c r="L190" s="111"/>
      <c r="M190" s="111"/>
      <c r="N190" s="111"/>
      <c r="O190" s="111"/>
      <c r="P190" s="111"/>
      <c r="Q190" s="111"/>
      <c r="R190" s="111"/>
      <c r="S190" s="111"/>
      <c r="T190" s="111"/>
      <c r="U190" s="111"/>
      <c r="V190" s="111"/>
      <c r="W190" s="111"/>
      <c r="X190" s="111"/>
      <c r="Y190" s="111"/>
      <c r="Z190" s="111"/>
      <c r="AA190" s="111"/>
    </row>
    <row r="191" spans="1:27" s="78" customFormat="1" hidden="1" outlineLevel="1" x14ac:dyDescent="0.25">
      <c r="A191" s="19" t="s">
        <v>304</v>
      </c>
      <c r="B191" s="252">
        <v>1.08</v>
      </c>
      <c r="C191" s="252">
        <v>1.07</v>
      </c>
      <c r="D191" s="252">
        <v>1.1100000000000001</v>
      </c>
      <c r="E191" s="252">
        <v>1.0704794510868603</v>
      </c>
      <c r="F191" s="252">
        <v>1.1000000000000001</v>
      </c>
      <c r="J191" s="111"/>
      <c r="K191" s="111"/>
      <c r="L191" s="111"/>
      <c r="M191" s="111"/>
      <c r="N191" s="111"/>
      <c r="O191" s="111"/>
      <c r="P191" s="111"/>
      <c r="Q191" s="111"/>
      <c r="R191" s="111"/>
      <c r="S191" s="111"/>
      <c r="T191" s="111"/>
      <c r="U191" s="111"/>
      <c r="V191" s="111"/>
      <c r="W191" s="111"/>
      <c r="X191" s="111"/>
      <c r="Y191" s="111"/>
      <c r="Z191" s="111"/>
      <c r="AA191" s="111"/>
    </row>
    <row r="192" spans="1:27" s="78" customFormat="1" x14ac:dyDescent="0.25">
      <c r="A192" s="43"/>
      <c r="J192" s="111"/>
      <c r="K192" s="111"/>
      <c r="L192" s="111"/>
      <c r="M192" s="111"/>
      <c r="N192" s="111"/>
      <c r="O192" s="111"/>
      <c r="P192" s="111"/>
      <c r="Q192" s="111"/>
      <c r="R192" s="111"/>
      <c r="S192" s="111"/>
      <c r="T192" s="111"/>
      <c r="U192" s="111"/>
      <c r="V192" s="111"/>
      <c r="W192" s="111"/>
      <c r="X192" s="111"/>
      <c r="Y192" s="111"/>
      <c r="Z192" s="111"/>
      <c r="AA192" s="111"/>
    </row>
    <row r="193" spans="1:6" s="81" customFormat="1" collapsed="1" x14ac:dyDescent="0.25">
      <c r="A193" s="425" t="s">
        <v>321</v>
      </c>
      <c r="B193" s="425"/>
      <c r="C193" s="425"/>
      <c r="D193" s="425"/>
      <c r="E193" s="79"/>
      <c r="F193" s="79"/>
    </row>
    <row r="194" spans="1:6" s="81" customFormat="1" hidden="1" outlineLevel="1" x14ac:dyDescent="0.25">
      <c r="A194" s="90" t="s">
        <v>319</v>
      </c>
      <c r="B194" s="79"/>
      <c r="C194" s="79"/>
      <c r="D194" s="79"/>
      <c r="E194" s="79"/>
      <c r="F194" s="79"/>
    </row>
    <row r="195" spans="1:6" s="81" customFormat="1" hidden="1" outlineLevel="1" x14ac:dyDescent="0.25">
      <c r="A195" s="82" t="s">
        <v>36</v>
      </c>
      <c r="B195" s="112">
        <v>1170.17</v>
      </c>
      <c r="C195" s="112">
        <v>1202.93</v>
      </c>
      <c r="D195" s="87">
        <v>1263</v>
      </c>
      <c r="E195" s="87">
        <v>1279</v>
      </c>
      <c r="F195" s="87">
        <v>600</v>
      </c>
    </row>
    <row r="196" spans="1:6" s="81" customFormat="1" hidden="1" outlineLevel="2" x14ac:dyDescent="0.25">
      <c r="A196" s="116" t="s">
        <v>320</v>
      </c>
      <c r="B196" s="112">
        <v>1513</v>
      </c>
      <c r="C196" s="112">
        <v>1594</v>
      </c>
      <c r="D196" s="87">
        <v>1524</v>
      </c>
      <c r="E196" s="87">
        <v>1521</v>
      </c>
      <c r="F196" s="87">
        <v>1530</v>
      </c>
    </row>
    <row r="197" spans="1:6" s="81" customFormat="1" hidden="1" outlineLevel="1" x14ac:dyDescent="0.25">
      <c r="A197" s="94" t="s">
        <v>37</v>
      </c>
      <c r="B197" s="117">
        <v>1209.3699999999999</v>
      </c>
      <c r="C197" s="117">
        <v>1243.23</v>
      </c>
      <c r="D197" s="85">
        <v>1305</v>
      </c>
      <c r="E197" s="85">
        <v>1322</v>
      </c>
      <c r="F197" s="85">
        <v>600</v>
      </c>
    </row>
    <row r="198" spans="1:6" s="81" customFormat="1" hidden="1" outlineLevel="2" x14ac:dyDescent="0.25">
      <c r="A198" s="118" t="s">
        <v>320</v>
      </c>
      <c r="B198" s="117">
        <v>716</v>
      </c>
      <c r="C198" s="117">
        <v>826</v>
      </c>
      <c r="D198" s="86">
        <v>869</v>
      </c>
      <c r="E198" s="86">
        <v>1008</v>
      </c>
      <c r="F198" s="86">
        <v>880</v>
      </c>
    </row>
    <row r="199" spans="1:6" s="81" customFormat="1" hidden="1" outlineLevel="1" x14ac:dyDescent="0.25">
      <c r="A199" s="82" t="s">
        <v>38</v>
      </c>
      <c r="B199" s="112">
        <v>1209.3699999999999</v>
      </c>
      <c r="C199" s="112">
        <v>1243.23</v>
      </c>
      <c r="D199" s="87">
        <v>1305</v>
      </c>
      <c r="E199" s="87">
        <v>1322</v>
      </c>
      <c r="F199" s="87">
        <v>0</v>
      </c>
    </row>
    <row r="200" spans="1:6" s="81" customFormat="1" hidden="1" outlineLevel="2" x14ac:dyDescent="0.25">
      <c r="A200" s="116" t="s">
        <v>320</v>
      </c>
      <c r="B200" s="112">
        <v>176</v>
      </c>
      <c r="C200" s="112">
        <v>223</v>
      </c>
      <c r="D200" s="83">
        <v>229</v>
      </c>
      <c r="E200" s="83">
        <v>137</v>
      </c>
      <c r="F200" s="83">
        <v>0</v>
      </c>
    </row>
    <row r="201" spans="1:6" s="81" customFormat="1" hidden="1" outlineLevel="1" x14ac:dyDescent="0.25">
      <c r="A201" s="94" t="s">
        <v>39</v>
      </c>
      <c r="B201" s="117">
        <v>1128.58</v>
      </c>
      <c r="C201" s="117">
        <v>1160.18</v>
      </c>
      <c r="D201" s="85">
        <v>1218</v>
      </c>
      <c r="E201" s="85">
        <v>1233</v>
      </c>
      <c r="F201" s="85">
        <v>600</v>
      </c>
    </row>
    <row r="202" spans="1:6" s="81" customFormat="1" hidden="1" outlineLevel="2" x14ac:dyDescent="0.25">
      <c r="A202" s="118" t="s">
        <v>320</v>
      </c>
      <c r="B202" s="117">
        <v>347</v>
      </c>
      <c r="C202" s="117">
        <v>422</v>
      </c>
      <c r="D202" s="86">
        <v>515</v>
      </c>
      <c r="E202" s="86">
        <v>678</v>
      </c>
      <c r="F202" s="86">
        <v>662</v>
      </c>
    </row>
    <row r="203" spans="1:6" s="81" customFormat="1" hidden="1" outlineLevel="1" x14ac:dyDescent="0.25">
      <c r="A203" s="82" t="s">
        <v>40</v>
      </c>
      <c r="B203" s="112">
        <v>1438.51</v>
      </c>
      <c r="C203" s="112">
        <v>1202.93</v>
      </c>
      <c r="D203" s="87">
        <v>1263</v>
      </c>
      <c r="E203" s="87">
        <v>1279</v>
      </c>
      <c r="F203" s="87">
        <v>1343</v>
      </c>
    </row>
    <row r="204" spans="1:6" s="81" customFormat="1" hidden="1" outlineLevel="2" x14ac:dyDescent="0.25">
      <c r="A204" s="116" t="s">
        <v>320</v>
      </c>
      <c r="B204" s="112">
        <v>137</v>
      </c>
      <c r="C204" s="112">
        <v>149</v>
      </c>
      <c r="D204" s="83">
        <v>155</v>
      </c>
      <c r="E204" s="83">
        <v>149</v>
      </c>
      <c r="F204" s="83">
        <v>144</v>
      </c>
    </row>
    <row r="205" spans="1:6" s="81" customFormat="1" hidden="1" outlineLevel="1" collapsed="1" x14ac:dyDescent="0.25">
      <c r="A205" s="94" t="s">
        <v>41</v>
      </c>
      <c r="B205" s="117">
        <v>1209.3699999999999</v>
      </c>
      <c r="C205" s="117">
        <v>1243.23</v>
      </c>
      <c r="D205" s="85">
        <v>1553</v>
      </c>
      <c r="E205" s="85">
        <v>1322</v>
      </c>
      <c r="F205" s="85">
        <v>600</v>
      </c>
    </row>
    <row r="206" spans="1:6" s="81" customFormat="1" hidden="1" outlineLevel="1" x14ac:dyDescent="0.25">
      <c r="A206" s="118" t="s">
        <v>320</v>
      </c>
      <c r="B206" s="117">
        <v>272</v>
      </c>
      <c r="C206" s="117">
        <v>338</v>
      </c>
      <c r="D206" s="86">
        <v>388</v>
      </c>
      <c r="E206" s="86">
        <v>504</v>
      </c>
      <c r="F206" s="86">
        <v>500</v>
      </c>
    </row>
    <row r="207" spans="1:6" s="81" customFormat="1" ht="45" hidden="1" customHeight="1" outlineLevel="1" x14ac:dyDescent="0.25">
      <c r="A207" s="427" t="s">
        <v>850</v>
      </c>
      <c r="B207" s="427"/>
      <c r="C207" s="427"/>
      <c r="D207" s="86"/>
      <c r="E207" s="86"/>
      <c r="F207" s="86"/>
    </row>
    <row r="208" spans="1:6" s="81" customFormat="1" hidden="1" outlineLevel="1" x14ac:dyDescent="0.25">
      <c r="A208" s="118"/>
      <c r="B208" s="117"/>
      <c r="C208" s="117"/>
      <c r="D208" s="86"/>
      <c r="E208" s="86"/>
      <c r="F208" s="86"/>
    </row>
    <row r="209" spans="1:11" s="111" customFormat="1" x14ac:dyDescent="0.25">
      <c r="A209" s="43"/>
      <c r="B209" s="78"/>
      <c r="C209" s="78"/>
      <c r="D209" s="78"/>
      <c r="E209" s="78"/>
      <c r="F209" s="78"/>
      <c r="G209" s="78"/>
      <c r="H209" s="78"/>
      <c r="I209" s="78"/>
    </row>
    <row r="210" spans="1:11" s="81" customFormat="1" collapsed="1" x14ac:dyDescent="0.25">
      <c r="A210" s="425" t="s">
        <v>322</v>
      </c>
      <c r="B210" s="425"/>
      <c r="C210" s="425"/>
      <c r="D210" s="425"/>
      <c r="E210" s="79"/>
      <c r="F210" s="79"/>
    </row>
    <row r="211" spans="1:11" s="81" customFormat="1" hidden="1" outlineLevel="1" x14ac:dyDescent="0.25">
      <c r="A211" s="82" t="s">
        <v>30</v>
      </c>
      <c r="B211" s="87">
        <f>SUM(B212:B213)</f>
        <v>7322</v>
      </c>
      <c r="C211" s="87">
        <f>SUM(C212:C213)</f>
        <v>7516</v>
      </c>
      <c r="D211" s="87">
        <f>SUM(D212:D213)</f>
        <v>7056</v>
      </c>
      <c r="E211" s="87">
        <f>SUM(E212:E213)</f>
        <v>5931</v>
      </c>
      <c r="F211" s="87">
        <v>8038</v>
      </c>
    </row>
    <row r="212" spans="1:11" s="81" customFormat="1" hidden="1" outlineLevel="2" x14ac:dyDescent="0.25">
      <c r="A212" s="121" t="s">
        <v>297</v>
      </c>
      <c r="B212" s="86">
        <v>489</v>
      </c>
      <c r="C212" s="86">
        <v>440</v>
      </c>
      <c r="D212" s="85">
        <v>1096</v>
      </c>
      <c r="E212" s="85">
        <v>1185</v>
      </c>
      <c r="F212" s="85">
        <v>1567</v>
      </c>
    </row>
    <row r="213" spans="1:11" s="81" customFormat="1" hidden="1" outlineLevel="2" x14ac:dyDescent="0.25">
      <c r="A213" s="121" t="s">
        <v>298</v>
      </c>
      <c r="B213" s="85">
        <v>6833</v>
      </c>
      <c r="C213" s="85">
        <v>7076</v>
      </c>
      <c r="D213" s="85">
        <v>5960</v>
      </c>
      <c r="E213" s="85">
        <v>4746</v>
      </c>
      <c r="F213" s="85">
        <v>6471</v>
      </c>
    </row>
    <row r="214" spans="1:11" s="81" customFormat="1" hidden="1" outlineLevel="1" x14ac:dyDescent="0.25">
      <c r="A214" s="82" t="s">
        <v>31</v>
      </c>
      <c r="B214" s="87">
        <f>SUM(B215:B216)</f>
        <v>409</v>
      </c>
      <c r="C214" s="87">
        <f>SUM(C215:C216)</f>
        <v>345</v>
      </c>
      <c r="D214" s="87">
        <f>SUM(D215:D216)</f>
        <v>361</v>
      </c>
      <c r="E214" s="87">
        <f>SUM(E215:E216)</f>
        <v>515</v>
      </c>
      <c r="F214" s="87">
        <v>618</v>
      </c>
    </row>
    <row r="215" spans="1:11" s="81" customFormat="1" hidden="1" outlineLevel="2" x14ac:dyDescent="0.25">
      <c r="A215" s="84" t="s">
        <v>297</v>
      </c>
      <c r="B215" s="86">
        <v>18</v>
      </c>
      <c r="C215" s="86">
        <v>17</v>
      </c>
      <c r="D215" s="86">
        <v>24</v>
      </c>
      <c r="E215" s="86">
        <v>29</v>
      </c>
      <c r="F215" s="86">
        <v>20</v>
      </c>
    </row>
    <row r="216" spans="1:11" s="81" customFormat="1" hidden="1" outlineLevel="2" x14ac:dyDescent="0.25">
      <c r="A216" s="84" t="s">
        <v>298</v>
      </c>
      <c r="B216" s="86">
        <v>391</v>
      </c>
      <c r="C216" s="86">
        <v>328</v>
      </c>
      <c r="D216" s="86">
        <v>337</v>
      </c>
      <c r="E216" s="86">
        <v>486</v>
      </c>
      <c r="F216" s="86">
        <v>598</v>
      </c>
    </row>
    <row r="217" spans="1:11" s="81" customFormat="1" hidden="1" outlineLevel="1" x14ac:dyDescent="0.25">
      <c r="A217" s="82" t="s">
        <v>16</v>
      </c>
      <c r="B217" s="87">
        <f>SUM(B218:B219)</f>
        <v>0</v>
      </c>
      <c r="C217" s="87">
        <f>SUM(C218:C219)</f>
        <v>0</v>
      </c>
      <c r="D217" s="87">
        <f>SUM(D218:D219)</f>
        <v>0</v>
      </c>
      <c r="E217" s="87">
        <v>0</v>
      </c>
      <c r="F217" s="87">
        <v>0</v>
      </c>
    </row>
    <row r="218" spans="1:11" s="81" customFormat="1" hidden="1" outlineLevel="2" x14ac:dyDescent="0.25">
      <c r="A218" s="121" t="s">
        <v>297</v>
      </c>
      <c r="B218" s="86">
        <v>0</v>
      </c>
      <c r="C218" s="86">
        <v>0</v>
      </c>
      <c r="D218" s="86">
        <v>0</v>
      </c>
      <c r="E218" s="86">
        <v>0</v>
      </c>
      <c r="F218" s="86">
        <v>0</v>
      </c>
    </row>
    <row r="219" spans="1:11" s="81" customFormat="1" hidden="1" outlineLevel="2" x14ac:dyDescent="0.25">
      <c r="A219" s="121" t="s">
        <v>298</v>
      </c>
      <c r="B219" s="86">
        <v>0</v>
      </c>
      <c r="C219" s="86">
        <v>0</v>
      </c>
      <c r="D219" s="86">
        <v>0</v>
      </c>
      <c r="E219" s="86">
        <v>0</v>
      </c>
      <c r="F219" s="86">
        <v>0</v>
      </c>
    </row>
    <row r="220" spans="1:11" s="81" customFormat="1" hidden="1" outlineLevel="1" x14ac:dyDescent="0.25">
      <c r="A220" s="122" t="s">
        <v>11</v>
      </c>
      <c r="B220" s="123">
        <f t="shared" ref="B220:E222" si="26">SUM(B211,B214,B217)</f>
        <v>7731</v>
      </c>
      <c r="C220" s="123">
        <f t="shared" si="26"/>
        <v>7861</v>
      </c>
      <c r="D220" s="123">
        <f t="shared" si="26"/>
        <v>7417</v>
      </c>
      <c r="E220" s="123">
        <f t="shared" si="26"/>
        <v>6446</v>
      </c>
      <c r="F220" s="123">
        <v>8656</v>
      </c>
    </row>
    <row r="221" spans="1:11" s="81" customFormat="1" hidden="1" outlineLevel="2" x14ac:dyDescent="0.25">
      <c r="A221" s="84" t="s">
        <v>297</v>
      </c>
      <c r="B221" s="85">
        <f t="shared" si="26"/>
        <v>507</v>
      </c>
      <c r="C221" s="85">
        <f t="shared" si="26"/>
        <v>457</v>
      </c>
      <c r="D221" s="85">
        <f t="shared" si="26"/>
        <v>1120</v>
      </c>
      <c r="E221" s="85">
        <f t="shared" si="26"/>
        <v>1214</v>
      </c>
      <c r="F221" s="85">
        <v>1587</v>
      </c>
    </row>
    <row r="222" spans="1:11" s="81" customFormat="1" hidden="1" outlineLevel="2" x14ac:dyDescent="0.25">
      <c r="A222" s="84" t="s">
        <v>298</v>
      </c>
      <c r="B222" s="85">
        <f t="shared" si="26"/>
        <v>7224</v>
      </c>
      <c r="C222" s="85">
        <f t="shared" si="26"/>
        <v>7404</v>
      </c>
      <c r="D222" s="85">
        <f t="shared" si="26"/>
        <v>6297</v>
      </c>
      <c r="E222" s="85">
        <f t="shared" si="26"/>
        <v>5232</v>
      </c>
      <c r="F222" s="85">
        <v>7069</v>
      </c>
    </row>
    <row r="223" spans="1:11" s="81" customFormat="1" hidden="1" outlineLevel="1" x14ac:dyDescent="0.25">
      <c r="A223" s="43" t="s">
        <v>851</v>
      </c>
      <c r="B223" s="85"/>
      <c r="C223" s="85"/>
      <c r="D223" s="85"/>
      <c r="E223" s="85"/>
      <c r="F223" s="80"/>
    </row>
    <row r="224" spans="1:11" s="111" customFormat="1" x14ac:dyDescent="0.25">
      <c r="B224" s="43"/>
      <c r="C224" s="43"/>
      <c r="D224" s="43"/>
      <c r="E224" s="43"/>
      <c r="F224" s="43"/>
      <c r="G224" s="43"/>
      <c r="H224" s="119"/>
      <c r="I224" s="119"/>
      <c r="J224" s="120"/>
      <c r="K224" s="2"/>
    </row>
    <row r="225" spans="1:6" s="81" customFormat="1" collapsed="1" x14ac:dyDescent="0.25">
      <c r="A225" s="425" t="s">
        <v>328</v>
      </c>
      <c r="B225" s="425"/>
      <c r="C225" s="425"/>
      <c r="D225" s="425"/>
      <c r="E225" s="79"/>
      <c r="F225" s="79"/>
    </row>
    <row r="226" spans="1:6" s="81" customFormat="1" hidden="1" outlineLevel="1" x14ac:dyDescent="0.25">
      <c r="A226" s="82" t="s">
        <v>323</v>
      </c>
      <c r="B226" s="83">
        <f>SUM(B227:B228)</f>
        <v>420</v>
      </c>
      <c r="C226" s="83">
        <f>SUM(C227:C228)</f>
        <v>519</v>
      </c>
      <c r="D226" s="83">
        <f>SUM(D227:D228)</f>
        <v>413</v>
      </c>
      <c r="E226" s="87">
        <f>SUM(E227:E228)</f>
        <v>374</v>
      </c>
      <c r="F226" s="87">
        <v>466</v>
      </c>
    </row>
    <row r="227" spans="1:6" s="81" customFormat="1" hidden="1" outlineLevel="2" x14ac:dyDescent="0.25">
      <c r="A227" s="94" t="s">
        <v>30</v>
      </c>
      <c r="B227" s="86">
        <v>405</v>
      </c>
      <c r="C227" s="85">
        <v>498</v>
      </c>
      <c r="D227" s="85">
        <v>398</v>
      </c>
      <c r="E227" s="85">
        <v>359</v>
      </c>
      <c r="F227" s="85">
        <v>398</v>
      </c>
    </row>
    <row r="228" spans="1:6" s="81" customFormat="1" hidden="1" outlineLevel="2" x14ac:dyDescent="0.25">
      <c r="A228" s="94" t="s">
        <v>31</v>
      </c>
      <c r="B228" s="85">
        <v>15</v>
      </c>
      <c r="C228" s="85">
        <v>21</v>
      </c>
      <c r="D228" s="85">
        <v>15</v>
      </c>
      <c r="E228" s="85">
        <v>15</v>
      </c>
      <c r="F228" s="85">
        <v>68</v>
      </c>
    </row>
    <row r="229" spans="1:6" s="81" customFormat="1" hidden="1" outlineLevel="1" x14ac:dyDescent="0.25">
      <c r="A229" s="82" t="s">
        <v>324</v>
      </c>
      <c r="B229" s="87">
        <f>SUM(B230:B231)</f>
        <v>5225</v>
      </c>
      <c r="C229" s="87">
        <f>SUM(C230:C231)</f>
        <v>5183</v>
      </c>
      <c r="D229" s="87">
        <f>SUM(D230:D231)</f>
        <v>4978</v>
      </c>
      <c r="E229" s="87">
        <f>SUM(E230:E231)</f>
        <v>5195</v>
      </c>
      <c r="F229" s="87">
        <v>7070</v>
      </c>
    </row>
    <row r="230" spans="1:6" s="81" customFormat="1" hidden="1" outlineLevel="2" x14ac:dyDescent="0.25">
      <c r="A230" s="94" t="s">
        <v>30</v>
      </c>
      <c r="B230" s="85">
        <v>4832</v>
      </c>
      <c r="C230" s="85">
        <v>4859</v>
      </c>
      <c r="D230" s="85">
        <v>4632</v>
      </c>
      <c r="E230" s="85">
        <v>4884</v>
      </c>
      <c r="F230" s="85">
        <v>6894</v>
      </c>
    </row>
    <row r="231" spans="1:6" s="81" customFormat="1" hidden="1" outlineLevel="2" x14ac:dyDescent="0.25">
      <c r="A231" s="94" t="s">
        <v>31</v>
      </c>
      <c r="B231" s="85">
        <v>393</v>
      </c>
      <c r="C231" s="85">
        <v>324</v>
      </c>
      <c r="D231" s="85">
        <v>346</v>
      </c>
      <c r="E231" s="85">
        <v>311</v>
      </c>
      <c r="F231" s="85">
        <v>176</v>
      </c>
    </row>
    <row r="232" spans="1:6" s="81" customFormat="1" hidden="1" outlineLevel="1" x14ac:dyDescent="0.25">
      <c r="A232" s="82" t="s">
        <v>325</v>
      </c>
      <c r="B232" s="87">
        <f>SUM(B233:B234)</f>
        <v>2086</v>
      </c>
      <c r="C232" s="87">
        <f>SUM(C233:C234)</f>
        <v>2159</v>
      </c>
      <c r="D232" s="87">
        <f>SUM(D233:D234)</f>
        <v>2026</v>
      </c>
      <c r="E232" s="87">
        <f>SUM(E233:E234)</f>
        <v>877</v>
      </c>
      <c r="F232" s="87">
        <v>1120</v>
      </c>
    </row>
    <row r="233" spans="1:6" s="81" customFormat="1" hidden="1" outlineLevel="2" x14ac:dyDescent="0.25">
      <c r="A233" s="94" t="s">
        <v>30</v>
      </c>
      <c r="B233" s="85">
        <v>2086</v>
      </c>
      <c r="C233" s="85">
        <v>2159</v>
      </c>
      <c r="D233" s="85">
        <v>2026</v>
      </c>
      <c r="E233" s="85">
        <v>688</v>
      </c>
      <c r="F233" s="85">
        <v>746</v>
      </c>
    </row>
    <row r="234" spans="1:6" s="81" customFormat="1" hidden="1" outlineLevel="2" x14ac:dyDescent="0.25">
      <c r="A234" s="94" t="s">
        <v>31</v>
      </c>
      <c r="B234" s="85">
        <v>0</v>
      </c>
      <c r="C234" s="85">
        <v>0</v>
      </c>
      <c r="D234" s="85">
        <v>0</v>
      </c>
      <c r="E234" s="85">
        <v>189</v>
      </c>
      <c r="F234" s="85">
        <v>374</v>
      </c>
    </row>
    <row r="235" spans="1:6" s="81" customFormat="1" hidden="1" outlineLevel="1" x14ac:dyDescent="0.25">
      <c r="A235" s="82" t="s">
        <v>326</v>
      </c>
      <c r="B235" s="87">
        <f>SUM(B236:B237)</f>
        <v>0</v>
      </c>
      <c r="C235" s="87">
        <f>SUM(C236:C237)</f>
        <v>0</v>
      </c>
      <c r="D235" s="87">
        <f>SUM(D236:D237)</f>
        <v>0</v>
      </c>
      <c r="E235" s="87">
        <v>0</v>
      </c>
      <c r="F235" s="87">
        <v>0</v>
      </c>
    </row>
    <row r="236" spans="1:6" s="81" customFormat="1" hidden="1" outlineLevel="2" x14ac:dyDescent="0.25">
      <c r="A236" s="94" t="s">
        <v>30</v>
      </c>
      <c r="B236" s="86">
        <v>0</v>
      </c>
      <c r="C236" s="86">
        <v>0</v>
      </c>
      <c r="D236" s="86">
        <v>0</v>
      </c>
      <c r="E236" s="86">
        <v>0</v>
      </c>
      <c r="F236" s="86">
        <v>0</v>
      </c>
    </row>
    <row r="237" spans="1:6" s="81" customFormat="1" hidden="1" outlineLevel="2" x14ac:dyDescent="0.25">
      <c r="A237" s="94" t="s">
        <v>31</v>
      </c>
      <c r="B237" s="86">
        <v>0</v>
      </c>
      <c r="C237" s="86">
        <v>0</v>
      </c>
      <c r="D237" s="86">
        <v>0</v>
      </c>
      <c r="E237" s="86">
        <v>0</v>
      </c>
      <c r="F237" s="86">
        <v>0</v>
      </c>
    </row>
    <row r="238" spans="1:6" s="81" customFormat="1" hidden="1" outlineLevel="1" x14ac:dyDescent="0.25">
      <c r="A238" s="82" t="s">
        <v>327</v>
      </c>
      <c r="B238" s="87">
        <f>SUM(B239:B240)</f>
        <v>0</v>
      </c>
      <c r="C238" s="87">
        <f>SUM(C239:C240)</f>
        <v>0</v>
      </c>
      <c r="D238" s="87">
        <f>SUM(D239:D240)</f>
        <v>0</v>
      </c>
      <c r="E238" s="87">
        <v>0</v>
      </c>
      <c r="F238" s="87">
        <v>0</v>
      </c>
    </row>
    <row r="239" spans="1:6" s="81" customFormat="1" hidden="1" outlineLevel="2" x14ac:dyDescent="0.25">
      <c r="A239" s="94" t="s">
        <v>30</v>
      </c>
      <c r="B239" s="86">
        <v>0</v>
      </c>
      <c r="C239" s="86">
        <v>0</v>
      </c>
      <c r="D239" s="86">
        <v>0</v>
      </c>
      <c r="E239" s="86">
        <v>0</v>
      </c>
      <c r="F239" s="86">
        <v>0</v>
      </c>
    </row>
    <row r="240" spans="1:6" s="81" customFormat="1" hidden="1" outlineLevel="2" x14ac:dyDescent="0.25">
      <c r="A240" s="94" t="s">
        <v>31</v>
      </c>
      <c r="B240" s="86">
        <v>0</v>
      </c>
      <c r="C240" s="86">
        <v>0</v>
      </c>
      <c r="D240" s="86">
        <v>0</v>
      </c>
      <c r="E240" s="86">
        <v>0</v>
      </c>
      <c r="F240" s="86">
        <v>0</v>
      </c>
    </row>
    <row r="241" spans="1:10" s="81" customFormat="1" hidden="1" outlineLevel="1" x14ac:dyDescent="0.25">
      <c r="A241" s="88" t="s">
        <v>11</v>
      </c>
      <c r="B241" s="89">
        <f>SUM(B226,B229,B232,B235,B238)</f>
        <v>7731</v>
      </c>
      <c r="C241" s="89">
        <f>SUM(C226,C229,C232,C235,C238)</f>
        <v>7861</v>
      </c>
      <c r="D241" s="89">
        <f>SUM(D226,D229,D232,D235,D238)</f>
        <v>7417</v>
      </c>
      <c r="E241" s="89">
        <f>SUM(E226,E229,E232,E235,E238)</f>
        <v>6446</v>
      </c>
      <c r="F241" s="89">
        <v>8656</v>
      </c>
    </row>
    <row r="242" spans="1:10" s="111" customFormat="1" ht="45" hidden="1" customHeight="1" outlineLevel="1" x14ac:dyDescent="0.25">
      <c r="A242" s="424" t="s">
        <v>329</v>
      </c>
      <c r="B242" s="424"/>
      <c r="C242" s="424"/>
      <c r="D242" s="424"/>
      <c r="E242" s="2"/>
      <c r="F242" s="2"/>
      <c r="G242" s="2"/>
      <c r="H242" s="2"/>
      <c r="I242" s="2"/>
      <c r="J242" s="2"/>
    </row>
    <row r="243" spans="1:10" s="111" customFormat="1" ht="34.5" hidden="1" customHeight="1" outlineLevel="1" x14ac:dyDescent="0.25">
      <c r="A243" s="424" t="s">
        <v>852</v>
      </c>
      <c r="B243" s="424"/>
      <c r="C243" s="424"/>
      <c r="D243" s="424"/>
      <c r="E243" s="78"/>
      <c r="F243" s="78"/>
      <c r="G243" s="78"/>
      <c r="H243" s="78"/>
      <c r="I243" s="78"/>
    </row>
    <row r="244" spans="1:10" s="111" customFormat="1" x14ac:dyDescent="0.25">
      <c r="A244" s="43"/>
      <c r="B244" s="78"/>
      <c r="C244" s="78"/>
      <c r="D244" s="78"/>
      <c r="E244" s="78"/>
      <c r="F244" s="78"/>
      <c r="G244" s="78"/>
      <c r="H244" s="78"/>
      <c r="I244" s="78"/>
    </row>
    <row r="245" spans="1:10" s="81" customFormat="1" collapsed="1" x14ac:dyDescent="0.25">
      <c r="A245" s="425" t="s">
        <v>808</v>
      </c>
      <c r="B245" s="425"/>
      <c r="C245" s="425"/>
      <c r="D245" s="425"/>
      <c r="E245" s="79"/>
      <c r="F245" s="79"/>
    </row>
    <row r="246" spans="1:10" s="81" customFormat="1" hidden="1" outlineLevel="1" collapsed="1" x14ac:dyDescent="0.25">
      <c r="A246" s="88" t="s">
        <v>330</v>
      </c>
      <c r="B246" s="164">
        <v>42.7</v>
      </c>
      <c r="C246" s="164">
        <v>44.7</v>
      </c>
      <c r="D246" s="164">
        <v>36.700000000000003</v>
      </c>
      <c r="E246" s="164">
        <v>51</v>
      </c>
      <c r="F246" s="164">
        <v>21.2</v>
      </c>
    </row>
    <row r="247" spans="1:10" s="81" customFormat="1" hidden="1" outlineLevel="1" x14ac:dyDescent="0.25">
      <c r="A247" s="94" t="s">
        <v>297</v>
      </c>
      <c r="B247" s="80">
        <v>32.1</v>
      </c>
      <c r="C247" s="80">
        <v>29.6</v>
      </c>
      <c r="D247" s="80">
        <v>22.6</v>
      </c>
      <c r="E247" s="80">
        <v>10.4</v>
      </c>
      <c r="F247" s="80">
        <v>10.1</v>
      </c>
    </row>
    <row r="248" spans="1:10" s="81" customFormat="1" hidden="1" outlineLevel="1" x14ac:dyDescent="0.25">
      <c r="A248" s="94" t="s">
        <v>298</v>
      </c>
      <c r="B248" s="80">
        <v>41.2</v>
      </c>
      <c r="C248" s="80">
        <v>35.1</v>
      </c>
      <c r="D248" s="80">
        <v>27.8</v>
      </c>
      <c r="E248" s="80">
        <v>26.9</v>
      </c>
      <c r="F248" s="80">
        <v>15.7</v>
      </c>
    </row>
    <row r="249" spans="1:10" s="81" customFormat="1" hidden="1" outlineLevel="1" collapsed="1" x14ac:dyDescent="0.25">
      <c r="A249" s="88" t="s">
        <v>331</v>
      </c>
      <c r="B249" s="124"/>
      <c r="C249" s="124"/>
      <c r="D249" s="124"/>
      <c r="E249" s="124"/>
      <c r="F249" s="124"/>
    </row>
    <row r="250" spans="1:10" s="81" customFormat="1" hidden="1" outlineLevel="1" x14ac:dyDescent="0.25">
      <c r="A250" s="94" t="s">
        <v>297</v>
      </c>
      <c r="B250" s="125">
        <v>19.899999999999999</v>
      </c>
      <c r="C250" s="125">
        <v>13.8</v>
      </c>
      <c r="D250" s="125">
        <v>12.3</v>
      </c>
      <c r="E250" s="125">
        <v>4.4000000000000004</v>
      </c>
      <c r="F250" s="125">
        <v>4.2</v>
      </c>
    </row>
    <row r="251" spans="1:10" s="81" customFormat="1" hidden="1" outlineLevel="1" x14ac:dyDescent="0.25">
      <c r="A251" s="94" t="s">
        <v>298</v>
      </c>
      <c r="B251" s="125">
        <v>19.8</v>
      </c>
      <c r="C251" s="125">
        <v>13.2</v>
      </c>
      <c r="D251" s="125">
        <v>12.1</v>
      </c>
      <c r="E251" s="125">
        <v>4.8</v>
      </c>
      <c r="F251" s="125">
        <v>3.9</v>
      </c>
    </row>
    <row r="252" spans="1:10" s="81" customFormat="1" hidden="1" outlineLevel="1" collapsed="1" x14ac:dyDescent="0.25">
      <c r="A252" s="88" t="s">
        <v>332</v>
      </c>
      <c r="B252" s="89"/>
      <c r="C252" s="89"/>
      <c r="D252" s="89"/>
      <c r="E252" s="89"/>
      <c r="F252" s="89"/>
    </row>
    <row r="253" spans="1:10" s="81" customFormat="1" hidden="1" outlineLevel="1" x14ac:dyDescent="0.25">
      <c r="A253" s="94" t="s">
        <v>297</v>
      </c>
      <c r="B253" s="86">
        <v>45.6</v>
      </c>
      <c r="C253" s="86">
        <v>31.4</v>
      </c>
      <c r="D253" s="86">
        <v>19.100000000000001</v>
      </c>
      <c r="E253" s="86">
        <v>5.7</v>
      </c>
      <c r="F253" s="86">
        <v>2.4</v>
      </c>
    </row>
    <row r="254" spans="1:10" s="81" customFormat="1" hidden="1" outlineLevel="1" x14ac:dyDescent="0.25">
      <c r="A254" s="94" t="s">
        <v>298</v>
      </c>
      <c r="B254" s="86">
        <v>49.6</v>
      </c>
      <c r="C254" s="86">
        <v>35.299999999999997</v>
      </c>
      <c r="D254" s="86">
        <v>23.5</v>
      </c>
      <c r="E254" s="86">
        <v>5.7</v>
      </c>
      <c r="F254" s="86">
        <v>3.2</v>
      </c>
    </row>
    <row r="255" spans="1:10" s="81" customFormat="1" hidden="1" outlineLevel="1" collapsed="1" x14ac:dyDescent="0.25">
      <c r="A255" s="88" t="s">
        <v>333</v>
      </c>
      <c r="B255" s="89"/>
      <c r="C255" s="89"/>
      <c r="D255" s="89"/>
      <c r="E255" s="89"/>
      <c r="F255" s="89"/>
    </row>
    <row r="256" spans="1:10" s="81" customFormat="1" hidden="1" outlineLevel="1" x14ac:dyDescent="0.25">
      <c r="A256" s="94" t="s">
        <v>297</v>
      </c>
      <c r="B256" s="125">
        <v>29.3</v>
      </c>
      <c r="C256" s="125">
        <v>39.5</v>
      </c>
      <c r="D256" s="125">
        <v>36.799999999999997</v>
      </c>
      <c r="E256" s="125">
        <v>12.1</v>
      </c>
      <c r="F256" s="125">
        <v>12.1</v>
      </c>
    </row>
    <row r="257" spans="1:7" s="81" customFormat="1" hidden="1" outlineLevel="1" x14ac:dyDescent="0.25">
      <c r="A257" s="94" t="s">
        <v>298</v>
      </c>
      <c r="B257" s="125">
        <v>57.7</v>
      </c>
      <c r="C257" s="125">
        <v>62.7</v>
      </c>
      <c r="D257" s="125">
        <v>51</v>
      </c>
      <c r="E257" s="125">
        <v>88.1</v>
      </c>
      <c r="F257" s="125">
        <v>29</v>
      </c>
    </row>
    <row r="258" spans="1:7" s="81" customFormat="1" hidden="1" outlineLevel="1" collapsed="1" x14ac:dyDescent="0.25">
      <c r="A258" s="88" t="s">
        <v>334</v>
      </c>
      <c r="B258" s="89"/>
      <c r="C258" s="89"/>
      <c r="D258" s="89"/>
      <c r="E258" s="89"/>
      <c r="F258" s="89"/>
    </row>
    <row r="259" spans="1:7" s="81" customFormat="1" hidden="1" outlineLevel="1" x14ac:dyDescent="0.25">
      <c r="A259" s="94" t="s">
        <v>297</v>
      </c>
      <c r="B259" s="86">
        <v>22.7</v>
      </c>
      <c r="C259" s="86">
        <v>18.5</v>
      </c>
      <c r="D259" s="86">
        <v>14.7</v>
      </c>
      <c r="E259" s="86">
        <v>6.9</v>
      </c>
      <c r="F259" s="86">
        <v>6.7</v>
      </c>
    </row>
    <row r="260" spans="1:7" s="81" customFormat="1" hidden="1" outlineLevel="1" x14ac:dyDescent="0.25">
      <c r="A260" s="94" t="s">
        <v>298</v>
      </c>
      <c r="B260" s="86">
        <v>28.4</v>
      </c>
      <c r="C260" s="86">
        <v>25.1</v>
      </c>
      <c r="D260" s="86">
        <v>20.2</v>
      </c>
      <c r="E260" s="86">
        <v>10.1</v>
      </c>
      <c r="F260" s="86">
        <v>12</v>
      </c>
    </row>
    <row r="261" spans="1:7" s="81" customFormat="1" hidden="1" outlineLevel="1" x14ac:dyDescent="0.25">
      <c r="A261" s="88" t="s">
        <v>335</v>
      </c>
      <c r="B261" s="89"/>
      <c r="C261" s="89"/>
      <c r="D261" s="89"/>
      <c r="E261" s="89"/>
      <c r="F261" s="89"/>
    </row>
    <row r="262" spans="1:7" s="81" customFormat="1" hidden="1" outlineLevel="1" x14ac:dyDescent="0.25">
      <c r="A262" s="94" t="s">
        <v>297</v>
      </c>
      <c r="B262" s="125">
        <v>43.1</v>
      </c>
      <c r="C262" s="125">
        <v>44.9</v>
      </c>
      <c r="D262" s="125">
        <v>30.4</v>
      </c>
      <c r="E262" s="125">
        <v>22.7</v>
      </c>
      <c r="F262" s="125">
        <v>25.3</v>
      </c>
    </row>
    <row r="263" spans="1:7" s="81" customFormat="1" hidden="1" outlineLevel="1" x14ac:dyDescent="0.25">
      <c r="A263" s="94" t="s">
        <v>298</v>
      </c>
      <c r="B263" s="125">
        <v>50.7</v>
      </c>
      <c r="C263" s="125">
        <v>39.4</v>
      </c>
      <c r="D263" s="125">
        <v>32.200000000000003</v>
      </c>
      <c r="E263" s="125">
        <v>25.6</v>
      </c>
      <c r="F263" s="125">
        <v>30.5</v>
      </c>
    </row>
    <row r="265" spans="1:7" s="81" customFormat="1" collapsed="1" x14ac:dyDescent="0.25">
      <c r="A265" s="425" t="s">
        <v>336</v>
      </c>
      <c r="B265" s="425"/>
      <c r="C265" s="425"/>
      <c r="D265" s="425"/>
      <c r="E265" s="425"/>
      <c r="F265" s="79"/>
      <c r="G265" s="80"/>
    </row>
    <row r="266" spans="1:7" s="81" customFormat="1" hidden="1" outlineLevel="1" x14ac:dyDescent="0.25">
      <c r="A266" s="135" t="s">
        <v>337</v>
      </c>
      <c r="B266" s="98"/>
      <c r="C266" s="98"/>
      <c r="D266" s="98"/>
      <c r="E266" s="98"/>
      <c r="F266" s="98"/>
      <c r="G266" s="80"/>
    </row>
    <row r="267" spans="1:7" s="81" customFormat="1" hidden="1" outlineLevel="1" x14ac:dyDescent="0.25">
      <c r="A267" s="136" t="s">
        <v>42</v>
      </c>
      <c r="B267" s="91">
        <v>6</v>
      </c>
      <c r="C267" s="91">
        <v>4</v>
      </c>
      <c r="D267" s="254">
        <v>16.8</v>
      </c>
      <c r="E267" s="254">
        <f>SUM(E268:E271)</f>
        <v>14.145342886386899</v>
      </c>
      <c r="F267" s="254">
        <v>24</v>
      </c>
      <c r="G267" s="80"/>
    </row>
    <row r="268" spans="1:7" s="81" customFormat="1" hidden="1" outlineLevel="2" x14ac:dyDescent="0.25">
      <c r="A268" s="136" t="s">
        <v>338</v>
      </c>
      <c r="B268" s="80">
        <v>1</v>
      </c>
      <c r="C268" s="80">
        <v>1</v>
      </c>
      <c r="D268" s="137">
        <v>0.5</v>
      </c>
      <c r="E268" s="137">
        <v>0.40941658137154557</v>
      </c>
      <c r="F268" s="137">
        <v>14</v>
      </c>
      <c r="G268" s="80"/>
    </row>
    <row r="269" spans="1:7" s="81" customFormat="1" hidden="1" outlineLevel="2" x14ac:dyDescent="0.25">
      <c r="A269" s="136" t="s">
        <v>339</v>
      </c>
      <c r="B269" s="80">
        <v>1</v>
      </c>
      <c r="C269" s="80">
        <v>1</v>
      </c>
      <c r="D269" s="137">
        <v>0.2</v>
      </c>
      <c r="E269" s="137">
        <v>0.1637666325486182</v>
      </c>
      <c r="F269" s="137">
        <v>3</v>
      </c>
      <c r="G269" s="80"/>
    </row>
    <row r="270" spans="1:7" s="81" customFormat="1" hidden="1" outlineLevel="2" x14ac:dyDescent="0.25">
      <c r="A270" s="138" t="s">
        <v>340</v>
      </c>
      <c r="B270" s="80">
        <v>3</v>
      </c>
      <c r="C270" s="80">
        <v>2</v>
      </c>
      <c r="D270" s="137">
        <v>15.6</v>
      </c>
      <c r="E270" s="137">
        <v>13.38792221084954</v>
      </c>
      <c r="F270" s="137">
        <v>7</v>
      </c>
      <c r="G270" s="80"/>
    </row>
    <row r="271" spans="1:7" s="81" customFormat="1" hidden="1" outlineLevel="2" x14ac:dyDescent="0.25">
      <c r="A271" s="138" t="s">
        <v>341</v>
      </c>
      <c r="B271" s="80">
        <v>1</v>
      </c>
      <c r="C271" s="80">
        <v>1</v>
      </c>
      <c r="D271" s="137">
        <v>0.5</v>
      </c>
      <c r="E271" s="137">
        <v>0.18423746161719551</v>
      </c>
      <c r="F271" s="137">
        <v>0</v>
      </c>
      <c r="G271" s="80"/>
    </row>
    <row r="272" spans="1:7" s="81" customFormat="1" hidden="1" outlineLevel="1" x14ac:dyDescent="0.25">
      <c r="A272" s="136" t="s">
        <v>44</v>
      </c>
      <c r="B272" s="91">
        <v>6</v>
      </c>
      <c r="C272" s="91">
        <v>4</v>
      </c>
      <c r="D272" s="254">
        <v>6.3</v>
      </c>
      <c r="E272" s="254">
        <f>SUM(E273:E276)</f>
        <v>7.1651090342679113</v>
      </c>
      <c r="F272" s="254">
        <v>2</v>
      </c>
      <c r="G272" s="80"/>
    </row>
    <row r="273" spans="1:7" s="81" customFormat="1" hidden="1" outlineLevel="2" x14ac:dyDescent="0.25">
      <c r="A273" s="136" t="s">
        <v>338</v>
      </c>
      <c r="B273" s="80">
        <v>1</v>
      </c>
      <c r="C273" s="80">
        <v>1</v>
      </c>
      <c r="D273" s="137">
        <v>0.3</v>
      </c>
      <c r="E273" s="137">
        <v>0.3115264797507788</v>
      </c>
      <c r="F273" s="137">
        <v>1</v>
      </c>
      <c r="G273" s="80"/>
    </row>
    <row r="274" spans="1:7" s="81" customFormat="1" hidden="1" outlineLevel="2" x14ac:dyDescent="0.25">
      <c r="A274" s="136" t="s">
        <v>342</v>
      </c>
      <c r="B274" s="80">
        <v>1</v>
      </c>
      <c r="C274" s="80">
        <v>0</v>
      </c>
      <c r="D274" s="137">
        <v>0.3</v>
      </c>
      <c r="E274" s="137">
        <v>0</v>
      </c>
      <c r="F274" s="137">
        <v>1</v>
      </c>
      <c r="G274" s="80"/>
    </row>
    <row r="275" spans="1:7" s="81" customFormat="1" hidden="1" outlineLevel="2" x14ac:dyDescent="0.25">
      <c r="A275" s="138" t="s">
        <v>340</v>
      </c>
      <c r="B275" s="80">
        <v>4</v>
      </c>
      <c r="C275" s="80">
        <v>3</v>
      </c>
      <c r="D275" s="137">
        <v>5.6</v>
      </c>
      <c r="E275" s="137">
        <v>6.6978193146417437</v>
      </c>
      <c r="F275" s="137">
        <v>1</v>
      </c>
      <c r="G275" s="80"/>
    </row>
    <row r="276" spans="1:7" s="81" customFormat="1" hidden="1" outlineLevel="2" x14ac:dyDescent="0.25">
      <c r="A276" s="138" t="s">
        <v>341</v>
      </c>
      <c r="B276" s="80">
        <v>0</v>
      </c>
      <c r="C276" s="80">
        <v>0</v>
      </c>
      <c r="D276" s="137">
        <v>0.2</v>
      </c>
      <c r="E276" s="137">
        <v>0.1557632398753894</v>
      </c>
      <c r="F276" s="137">
        <v>0</v>
      </c>
      <c r="G276" s="80"/>
    </row>
    <row r="277" spans="1:7" s="81" customFormat="1" hidden="1" outlineLevel="1" x14ac:dyDescent="0.25">
      <c r="A277" s="135" t="s">
        <v>301</v>
      </c>
      <c r="B277" s="98"/>
      <c r="C277" s="98"/>
      <c r="D277" s="139"/>
      <c r="E277" s="139"/>
      <c r="F277" s="139"/>
      <c r="G277" s="80"/>
    </row>
    <row r="278" spans="1:7" s="81" customFormat="1" hidden="1" outlineLevel="1" x14ac:dyDescent="0.25">
      <c r="A278" s="136" t="s">
        <v>42</v>
      </c>
      <c r="B278" s="91">
        <v>3</v>
      </c>
      <c r="C278" s="91">
        <v>3</v>
      </c>
      <c r="D278" s="254">
        <v>4.2</v>
      </c>
      <c r="E278" s="254">
        <f>SUM(E279:E282)</f>
        <v>3.7871033776867962</v>
      </c>
      <c r="F278" s="254">
        <v>2</v>
      </c>
      <c r="G278" s="80"/>
    </row>
    <row r="279" spans="1:7" s="81" customFormat="1" hidden="1" outlineLevel="2" x14ac:dyDescent="0.25">
      <c r="A279" s="136" t="s">
        <v>338</v>
      </c>
      <c r="B279" s="80">
        <v>1</v>
      </c>
      <c r="C279" s="80">
        <v>1</v>
      </c>
      <c r="D279" s="137">
        <v>0.1</v>
      </c>
      <c r="E279" s="137">
        <v>2.0470829068577275E-2</v>
      </c>
      <c r="F279" s="137">
        <v>2</v>
      </c>
      <c r="G279" s="80"/>
    </row>
    <row r="280" spans="1:7" s="81" customFormat="1" hidden="1" outlineLevel="2" x14ac:dyDescent="0.25">
      <c r="A280" s="136" t="s">
        <v>343</v>
      </c>
      <c r="B280" s="80">
        <v>1</v>
      </c>
      <c r="C280" s="80">
        <v>1</v>
      </c>
      <c r="D280" s="137">
        <v>0</v>
      </c>
      <c r="E280" s="137">
        <v>0</v>
      </c>
      <c r="F280" s="137">
        <v>0</v>
      </c>
      <c r="G280" s="80"/>
    </row>
    <row r="281" spans="1:7" s="81" customFormat="1" hidden="1" outlineLevel="2" x14ac:dyDescent="0.25">
      <c r="A281" s="138" t="s">
        <v>340</v>
      </c>
      <c r="B281" s="80">
        <v>2</v>
      </c>
      <c r="C281" s="80">
        <v>2</v>
      </c>
      <c r="D281" s="137">
        <v>4</v>
      </c>
      <c r="E281" s="137">
        <v>3.6847492323439099</v>
      </c>
      <c r="F281" s="137">
        <v>0</v>
      </c>
      <c r="G281" s="80"/>
    </row>
    <row r="282" spans="1:7" s="81" customFormat="1" hidden="1" outlineLevel="2" x14ac:dyDescent="0.25">
      <c r="A282" s="138" t="s">
        <v>341</v>
      </c>
      <c r="B282" s="80">
        <v>0</v>
      </c>
      <c r="C282" s="80">
        <v>0</v>
      </c>
      <c r="D282" s="137">
        <v>0.1</v>
      </c>
      <c r="E282" s="137">
        <v>8.1883316274309101E-2</v>
      </c>
      <c r="F282" s="137">
        <v>0</v>
      </c>
      <c r="G282" s="80"/>
    </row>
    <row r="283" spans="1:7" s="81" customFormat="1" hidden="1" outlineLevel="1" x14ac:dyDescent="0.25">
      <c r="A283" s="136" t="s">
        <v>44</v>
      </c>
      <c r="B283" s="91">
        <v>2</v>
      </c>
      <c r="C283" s="91">
        <v>2</v>
      </c>
      <c r="D283" s="254">
        <v>1.4</v>
      </c>
      <c r="E283" s="254">
        <f>SUM(E284:E287)</f>
        <v>1.2461059190031152</v>
      </c>
      <c r="F283" s="254">
        <v>0</v>
      </c>
      <c r="G283" s="80"/>
    </row>
    <row r="284" spans="1:7" s="81" customFormat="1" hidden="1" outlineLevel="2" x14ac:dyDescent="0.25">
      <c r="A284" s="136" t="s">
        <v>338</v>
      </c>
      <c r="B284" s="80">
        <v>1</v>
      </c>
      <c r="C284" s="80">
        <v>1</v>
      </c>
      <c r="D284" s="137">
        <v>0</v>
      </c>
      <c r="E284" s="137">
        <v>0</v>
      </c>
      <c r="F284" s="137">
        <v>0</v>
      </c>
      <c r="G284" s="80"/>
    </row>
    <row r="285" spans="1:7" s="81" customFormat="1" hidden="1" outlineLevel="2" x14ac:dyDescent="0.25">
      <c r="A285" s="136" t="s">
        <v>342</v>
      </c>
      <c r="B285" s="80">
        <v>0</v>
      </c>
      <c r="C285" s="80">
        <v>0</v>
      </c>
      <c r="D285" s="137">
        <v>0</v>
      </c>
      <c r="E285" s="137">
        <v>0</v>
      </c>
      <c r="F285" s="137">
        <v>0</v>
      </c>
      <c r="G285" s="80"/>
    </row>
    <row r="286" spans="1:7" s="81" customFormat="1" hidden="1" outlineLevel="2" x14ac:dyDescent="0.25">
      <c r="A286" s="138" t="s">
        <v>340</v>
      </c>
      <c r="B286" s="80">
        <v>1</v>
      </c>
      <c r="C286" s="80">
        <v>1</v>
      </c>
      <c r="D286" s="137">
        <v>1.4</v>
      </c>
      <c r="E286" s="137">
        <v>1.2461059190031152</v>
      </c>
      <c r="F286" s="137">
        <v>0</v>
      </c>
      <c r="G286" s="80"/>
    </row>
    <row r="287" spans="1:7" s="81" customFormat="1" hidden="1" outlineLevel="2" x14ac:dyDescent="0.25">
      <c r="A287" s="138" t="s">
        <v>341</v>
      </c>
      <c r="B287" s="80">
        <v>0</v>
      </c>
      <c r="C287" s="80">
        <v>0</v>
      </c>
      <c r="D287" s="137">
        <v>0</v>
      </c>
      <c r="E287" s="137">
        <v>0</v>
      </c>
      <c r="F287" s="137">
        <v>0</v>
      </c>
      <c r="G287" s="80"/>
    </row>
    <row r="288" spans="1:7" s="81" customFormat="1" hidden="1" outlineLevel="1" x14ac:dyDescent="0.25">
      <c r="A288" s="326" t="s">
        <v>16</v>
      </c>
      <c r="B288" s="254">
        <f>SUM(B289:B292)</f>
        <v>0</v>
      </c>
      <c r="C288" s="254">
        <f t="shared" ref="C288:D288" si="27">SUM(C289:C292)</f>
        <v>0</v>
      </c>
      <c r="D288" s="254">
        <f t="shared" si="27"/>
        <v>0</v>
      </c>
      <c r="E288" s="254">
        <f>SUM(E289:E292)</f>
        <v>25</v>
      </c>
      <c r="F288" s="254">
        <v>0</v>
      </c>
      <c r="G288" s="80"/>
    </row>
    <row r="289" spans="1:7" s="81" customFormat="1" hidden="1" outlineLevel="2" x14ac:dyDescent="0.25">
      <c r="A289" s="136" t="s">
        <v>338</v>
      </c>
      <c r="B289" s="80">
        <v>0</v>
      </c>
      <c r="C289" s="80">
        <v>0</v>
      </c>
      <c r="D289" s="137">
        <v>0</v>
      </c>
      <c r="E289" s="137">
        <v>0</v>
      </c>
      <c r="F289" s="137">
        <v>0</v>
      </c>
      <c r="G289" s="80"/>
    </row>
    <row r="290" spans="1:7" s="81" customFormat="1" hidden="1" outlineLevel="2" x14ac:dyDescent="0.25">
      <c r="A290" s="136" t="s">
        <v>342</v>
      </c>
      <c r="B290" s="80">
        <v>0</v>
      </c>
      <c r="C290" s="80">
        <v>0</v>
      </c>
      <c r="D290" s="137">
        <v>0</v>
      </c>
      <c r="E290" s="137">
        <v>0</v>
      </c>
      <c r="F290" s="137">
        <v>0</v>
      </c>
      <c r="G290" s="80"/>
    </row>
    <row r="291" spans="1:7" s="81" customFormat="1" hidden="1" outlineLevel="2" x14ac:dyDescent="0.25">
      <c r="A291" s="138" t="s">
        <v>340</v>
      </c>
      <c r="B291" s="80">
        <v>0</v>
      </c>
      <c r="C291" s="80">
        <v>0</v>
      </c>
      <c r="D291" s="137">
        <v>0</v>
      </c>
      <c r="E291" s="137">
        <v>25</v>
      </c>
      <c r="F291" s="137">
        <v>0</v>
      </c>
      <c r="G291" s="80"/>
    </row>
    <row r="292" spans="1:7" s="81" customFormat="1" hidden="1" outlineLevel="2" x14ac:dyDescent="0.25">
      <c r="A292" s="138" t="s">
        <v>341</v>
      </c>
      <c r="B292" s="80">
        <v>0</v>
      </c>
      <c r="C292" s="80">
        <v>0</v>
      </c>
      <c r="D292" s="137">
        <v>0</v>
      </c>
      <c r="E292" s="137">
        <v>0</v>
      </c>
      <c r="F292" s="137">
        <v>0</v>
      </c>
      <c r="G292" s="80"/>
    </row>
    <row r="293" spans="1:7" s="81" customFormat="1" hidden="1" outlineLevel="1" x14ac:dyDescent="0.25">
      <c r="A293" s="135" t="s">
        <v>344</v>
      </c>
      <c r="B293" s="98"/>
      <c r="C293" s="98"/>
      <c r="D293" s="139"/>
      <c r="E293" s="139"/>
      <c r="F293" s="139"/>
      <c r="G293" s="80"/>
    </row>
    <row r="294" spans="1:7" s="81" customFormat="1" hidden="1" outlineLevel="1" x14ac:dyDescent="0.25">
      <c r="A294" s="136" t="s">
        <v>42</v>
      </c>
      <c r="B294" s="91">
        <v>6</v>
      </c>
      <c r="C294" s="91">
        <v>4</v>
      </c>
      <c r="D294" s="254">
        <v>44</v>
      </c>
      <c r="E294" s="254">
        <f>SUM(E295:E298)</f>
        <v>48.229273285568063</v>
      </c>
      <c r="F294" s="254">
        <v>32</v>
      </c>
      <c r="G294" s="80"/>
    </row>
    <row r="295" spans="1:7" s="81" customFormat="1" hidden="1" outlineLevel="2" x14ac:dyDescent="0.25">
      <c r="A295" s="136" t="s">
        <v>338</v>
      </c>
      <c r="B295" s="80">
        <v>1</v>
      </c>
      <c r="C295" s="80">
        <v>1</v>
      </c>
      <c r="D295" s="137">
        <v>0.9</v>
      </c>
      <c r="E295" s="137">
        <v>0.73694984646878203</v>
      </c>
      <c r="F295" s="137">
        <v>21</v>
      </c>
      <c r="G295" s="80"/>
    </row>
    <row r="296" spans="1:7" s="81" customFormat="1" hidden="1" outlineLevel="2" x14ac:dyDescent="0.25">
      <c r="A296" s="136" t="s">
        <v>342</v>
      </c>
      <c r="B296" s="80">
        <v>1</v>
      </c>
      <c r="C296" s="80">
        <v>1</v>
      </c>
      <c r="D296" s="137">
        <v>0.2</v>
      </c>
      <c r="E296" s="137">
        <v>0.20470829068577279</v>
      </c>
      <c r="F296" s="137">
        <v>6</v>
      </c>
      <c r="G296" s="80"/>
    </row>
    <row r="297" spans="1:7" s="81" customFormat="1" hidden="1" outlineLevel="2" x14ac:dyDescent="0.25">
      <c r="A297" s="138" t="s">
        <v>340</v>
      </c>
      <c r="B297" s="80">
        <v>3</v>
      </c>
      <c r="C297" s="80">
        <v>2</v>
      </c>
      <c r="D297" s="137">
        <v>42.5</v>
      </c>
      <c r="E297" s="137">
        <v>47.2057318321392</v>
      </c>
      <c r="F297" s="137">
        <v>4</v>
      </c>
      <c r="G297" s="80"/>
    </row>
    <row r="298" spans="1:7" s="81" customFormat="1" hidden="1" outlineLevel="2" x14ac:dyDescent="0.25">
      <c r="A298" s="138" t="s">
        <v>341</v>
      </c>
      <c r="B298" s="80">
        <v>0</v>
      </c>
      <c r="C298" s="80">
        <v>0</v>
      </c>
      <c r="D298" s="137">
        <v>0.4</v>
      </c>
      <c r="E298" s="137">
        <v>8.1883316274309101E-2</v>
      </c>
      <c r="F298" s="137">
        <v>0</v>
      </c>
      <c r="G298" s="80"/>
    </row>
    <row r="299" spans="1:7" s="81" customFormat="1" hidden="1" outlineLevel="1" x14ac:dyDescent="0.25">
      <c r="A299" s="136" t="s">
        <v>44</v>
      </c>
      <c r="B299" s="91">
        <v>13</v>
      </c>
      <c r="C299" s="91">
        <v>11</v>
      </c>
      <c r="D299" s="254">
        <v>58.5</v>
      </c>
      <c r="E299" s="254">
        <f>SUM(E300:E303)</f>
        <v>51.86915887850467</v>
      </c>
      <c r="F299" s="254">
        <v>12</v>
      </c>
      <c r="G299" s="80"/>
    </row>
    <row r="300" spans="1:7" s="81" customFormat="1" hidden="1" outlineLevel="2" x14ac:dyDescent="0.25">
      <c r="A300" s="136" t="s">
        <v>338</v>
      </c>
      <c r="B300" s="80">
        <v>4</v>
      </c>
      <c r="C300" s="80">
        <v>2</v>
      </c>
      <c r="D300" s="137">
        <v>2.1</v>
      </c>
      <c r="E300" s="137">
        <v>2.0249221183800623</v>
      </c>
      <c r="F300" s="137">
        <v>7</v>
      </c>
      <c r="G300" s="80"/>
    </row>
    <row r="301" spans="1:7" s="81" customFormat="1" hidden="1" outlineLevel="2" x14ac:dyDescent="0.25">
      <c r="A301" s="136" t="s">
        <v>342</v>
      </c>
      <c r="B301" s="80">
        <v>4</v>
      </c>
      <c r="C301" s="80">
        <v>3</v>
      </c>
      <c r="D301" s="137">
        <v>0.9</v>
      </c>
      <c r="E301" s="137">
        <v>0.46728971962616817</v>
      </c>
      <c r="F301" s="137">
        <v>4</v>
      </c>
      <c r="G301" s="80"/>
    </row>
    <row r="302" spans="1:7" s="81" customFormat="1" hidden="1" outlineLevel="2" x14ac:dyDescent="0.25">
      <c r="A302" s="138" t="s">
        <v>43</v>
      </c>
      <c r="B302" s="80">
        <v>5</v>
      </c>
      <c r="C302" s="80">
        <v>4</v>
      </c>
      <c r="D302" s="137">
        <v>54.9</v>
      </c>
      <c r="E302" s="137">
        <v>49.221183800623052</v>
      </c>
      <c r="F302" s="137">
        <v>1</v>
      </c>
      <c r="G302" s="80"/>
    </row>
    <row r="303" spans="1:7" s="81" customFormat="1" hidden="1" outlineLevel="2" x14ac:dyDescent="0.25">
      <c r="A303" s="138" t="s">
        <v>341</v>
      </c>
      <c r="B303" s="80">
        <v>1</v>
      </c>
      <c r="C303" s="80">
        <v>1</v>
      </c>
      <c r="D303" s="137">
        <v>0.6</v>
      </c>
      <c r="E303" s="137">
        <v>0.1557632398753894</v>
      </c>
      <c r="F303" s="137">
        <v>0</v>
      </c>
      <c r="G303" s="80"/>
    </row>
    <row r="304" spans="1:7" s="81" customFormat="1" hidden="1" outlineLevel="1" x14ac:dyDescent="0.25">
      <c r="A304" s="135" t="s">
        <v>303</v>
      </c>
      <c r="B304" s="98"/>
      <c r="C304" s="98"/>
      <c r="D304" s="139"/>
      <c r="E304" s="139"/>
      <c r="F304" s="139"/>
      <c r="G304" s="80"/>
    </row>
    <row r="305" spans="1:7" s="81" customFormat="1" hidden="1" outlineLevel="1" x14ac:dyDescent="0.25">
      <c r="A305" s="136" t="s">
        <v>42</v>
      </c>
      <c r="B305" s="91">
        <v>9</v>
      </c>
      <c r="C305" s="91">
        <v>7.0000000000000009</v>
      </c>
      <c r="D305" s="254">
        <v>15.4</v>
      </c>
      <c r="E305" s="254">
        <f>SUM(E306:E309)</f>
        <v>14.268167860798364</v>
      </c>
      <c r="F305" s="254">
        <v>17</v>
      </c>
      <c r="G305" s="80"/>
    </row>
    <row r="306" spans="1:7" s="81" customFormat="1" hidden="1" outlineLevel="2" x14ac:dyDescent="0.25">
      <c r="A306" s="136" t="s">
        <v>338</v>
      </c>
      <c r="B306" s="80">
        <v>2</v>
      </c>
      <c r="C306" s="80">
        <v>2</v>
      </c>
      <c r="D306" s="137">
        <v>0.6</v>
      </c>
      <c r="E306" s="137">
        <v>0.42988741044012285</v>
      </c>
      <c r="F306" s="137">
        <v>8</v>
      </c>
      <c r="G306" s="80"/>
    </row>
    <row r="307" spans="1:7" s="81" customFormat="1" hidden="1" outlineLevel="2" x14ac:dyDescent="0.25">
      <c r="A307" s="136" t="s">
        <v>342</v>
      </c>
      <c r="B307" s="80">
        <v>1</v>
      </c>
      <c r="C307" s="80">
        <v>1</v>
      </c>
      <c r="D307" s="137">
        <v>0.2</v>
      </c>
      <c r="E307" s="137">
        <v>0.10235414534288639</v>
      </c>
      <c r="F307" s="137">
        <v>5</v>
      </c>
      <c r="G307" s="80"/>
    </row>
    <row r="308" spans="1:7" s="81" customFormat="1" hidden="1" outlineLevel="2" x14ac:dyDescent="0.25">
      <c r="A308" s="138" t="s">
        <v>340</v>
      </c>
      <c r="B308" s="80">
        <v>5</v>
      </c>
      <c r="C308" s="80">
        <v>4</v>
      </c>
      <c r="D308" s="137">
        <v>13.8</v>
      </c>
      <c r="E308" s="137">
        <v>13.38792221084954</v>
      </c>
      <c r="F308" s="137">
        <v>4</v>
      </c>
      <c r="G308" s="80"/>
    </row>
    <row r="309" spans="1:7" s="81" customFormat="1" hidden="1" outlineLevel="2" x14ac:dyDescent="0.25">
      <c r="A309" s="138" t="s">
        <v>341</v>
      </c>
      <c r="B309" s="80">
        <v>1</v>
      </c>
      <c r="C309" s="80">
        <v>1</v>
      </c>
      <c r="D309" s="137">
        <v>0.8</v>
      </c>
      <c r="E309" s="137">
        <v>0.34800409416581368</v>
      </c>
      <c r="F309" s="137">
        <v>0</v>
      </c>
      <c r="G309" s="80"/>
    </row>
    <row r="310" spans="1:7" s="81" customFormat="1" hidden="1" outlineLevel="1" x14ac:dyDescent="0.25">
      <c r="A310" s="136" t="s">
        <v>44</v>
      </c>
      <c r="B310" s="91">
        <v>3</v>
      </c>
      <c r="C310" s="91">
        <v>3</v>
      </c>
      <c r="D310" s="254">
        <v>4.4000000000000004</v>
      </c>
      <c r="E310" s="254">
        <f>SUM(E311:E314)</f>
        <v>5.4517133956386292</v>
      </c>
      <c r="F310" s="254">
        <v>1</v>
      </c>
      <c r="G310" s="80"/>
    </row>
    <row r="311" spans="1:7" s="81" customFormat="1" hidden="1" outlineLevel="2" x14ac:dyDescent="0.25">
      <c r="A311" s="136" t="s">
        <v>338</v>
      </c>
      <c r="B311" s="80">
        <v>1</v>
      </c>
      <c r="C311" s="80">
        <v>1</v>
      </c>
      <c r="D311" s="137">
        <v>0.3</v>
      </c>
      <c r="E311" s="137">
        <v>0.1557632398753894</v>
      </c>
      <c r="F311" s="137">
        <v>1</v>
      </c>
      <c r="G311" s="80"/>
    </row>
    <row r="312" spans="1:7" s="81" customFormat="1" hidden="1" outlineLevel="2" x14ac:dyDescent="0.25">
      <c r="A312" s="136" t="s">
        <v>342</v>
      </c>
      <c r="B312" s="80">
        <v>0</v>
      </c>
      <c r="C312" s="80">
        <v>0</v>
      </c>
      <c r="D312" s="137">
        <v>0.2</v>
      </c>
      <c r="E312" s="137">
        <v>0.3115264797507788</v>
      </c>
      <c r="F312" s="137">
        <v>0</v>
      </c>
      <c r="G312" s="80"/>
    </row>
    <row r="313" spans="1:7" s="81" customFormat="1" hidden="1" outlineLevel="2" x14ac:dyDescent="0.25">
      <c r="A313" s="138" t="s">
        <v>340</v>
      </c>
      <c r="B313" s="80">
        <v>2</v>
      </c>
      <c r="C313" s="80">
        <v>2</v>
      </c>
      <c r="D313" s="137">
        <v>3.8</v>
      </c>
      <c r="E313" s="137">
        <v>4.8286604361370715</v>
      </c>
      <c r="F313" s="137">
        <v>0</v>
      </c>
      <c r="G313" s="80"/>
    </row>
    <row r="314" spans="1:7" s="81" customFormat="1" hidden="1" outlineLevel="2" x14ac:dyDescent="0.25">
      <c r="A314" s="138" t="s">
        <v>341</v>
      </c>
      <c r="B314" s="80">
        <v>0</v>
      </c>
      <c r="C314" s="80">
        <v>0</v>
      </c>
      <c r="D314" s="137">
        <v>0.2</v>
      </c>
      <c r="E314" s="137">
        <v>0.1557632398753894</v>
      </c>
      <c r="F314" s="137">
        <v>0</v>
      </c>
      <c r="G314" s="80"/>
    </row>
    <row r="315" spans="1:7" s="81" customFormat="1" hidden="1" outlineLevel="1" x14ac:dyDescent="0.25">
      <c r="A315" s="326" t="s">
        <v>16</v>
      </c>
      <c r="B315" s="91">
        <v>17</v>
      </c>
      <c r="C315" s="91">
        <v>11</v>
      </c>
      <c r="D315" s="254">
        <v>37.5</v>
      </c>
      <c r="E315" s="254">
        <f>SUM(E316:E319)</f>
        <v>75</v>
      </c>
      <c r="F315" s="254">
        <v>0</v>
      </c>
      <c r="G315" s="80"/>
    </row>
    <row r="316" spans="1:7" s="81" customFormat="1" hidden="1" outlineLevel="2" x14ac:dyDescent="0.25">
      <c r="A316" s="136" t="s">
        <v>338</v>
      </c>
      <c r="B316" s="80">
        <v>0</v>
      </c>
      <c r="C316" s="80">
        <v>0</v>
      </c>
      <c r="D316" s="137">
        <v>0</v>
      </c>
      <c r="E316" s="137">
        <v>0</v>
      </c>
      <c r="F316" s="137">
        <v>0</v>
      </c>
      <c r="G316" s="80"/>
    </row>
    <row r="317" spans="1:7" s="81" customFormat="1" hidden="1" outlineLevel="2" x14ac:dyDescent="0.25">
      <c r="A317" s="136" t="s">
        <v>342</v>
      </c>
      <c r="B317" s="80">
        <v>0</v>
      </c>
      <c r="C317" s="80">
        <v>0</v>
      </c>
      <c r="D317" s="137">
        <v>0</v>
      </c>
      <c r="E317" s="137">
        <v>0</v>
      </c>
      <c r="F317" s="137">
        <v>0</v>
      </c>
      <c r="G317" s="80"/>
    </row>
    <row r="318" spans="1:7" s="81" customFormat="1" hidden="1" outlineLevel="2" x14ac:dyDescent="0.25">
      <c r="A318" s="138" t="s">
        <v>340</v>
      </c>
      <c r="B318" s="80">
        <v>17</v>
      </c>
      <c r="C318" s="80">
        <v>11</v>
      </c>
      <c r="D318" s="137">
        <v>37.5</v>
      </c>
      <c r="E318" s="137">
        <v>75</v>
      </c>
      <c r="F318" s="137">
        <v>0</v>
      </c>
      <c r="G318" s="80"/>
    </row>
    <row r="319" spans="1:7" s="81" customFormat="1" hidden="1" outlineLevel="2" x14ac:dyDescent="0.25">
      <c r="A319" s="138" t="s">
        <v>341</v>
      </c>
      <c r="B319" s="80">
        <v>0</v>
      </c>
      <c r="C319" s="80">
        <v>0</v>
      </c>
      <c r="D319" s="137">
        <v>0</v>
      </c>
      <c r="E319" s="137">
        <v>0</v>
      </c>
      <c r="F319" s="137">
        <v>0</v>
      </c>
      <c r="G319" s="80"/>
    </row>
    <row r="320" spans="1:7" s="81" customFormat="1" hidden="1" outlineLevel="1" x14ac:dyDescent="0.25">
      <c r="A320" s="135" t="s">
        <v>304</v>
      </c>
      <c r="B320" s="98"/>
      <c r="C320" s="98"/>
      <c r="D320" s="139"/>
      <c r="E320" s="139"/>
      <c r="F320" s="139"/>
      <c r="G320" s="80"/>
    </row>
    <row r="321" spans="1:28" s="81" customFormat="1" hidden="1" outlineLevel="1" x14ac:dyDescent="0.25">
      <c r="A321" s="136" t="s">
        <v>42</v>
      </c>
      <c r="B321" s="91">
        <v>14.000000000000002</v>
      </c>
      <c r="C321" s="91">
        <v>12</v>
      </c>
      <c r="D321" s="254">
        <v>19.7</v>
      </c>
      <c r="E321" s="254">
        <f>SUM(E322:E325)</f>
        <v>19.570112589559876</v>
      </c>
      <c r="F321" s="254">
        <v>7</v>
      </c>
      <c r="G321" s="80"/>
    </row>
    <row r="322" spans="1:28" s="81" customFormat="1" hidden="1" outlineLevel="2" x14ac:dyDescent="0.25">
      <c r="A322" s="136" t="s">
        <v>338</v>
      </c>
      <c r="B322" s="80">
        <v>2</v>
      </c>
      <c r="C322" s="80">
        <v>2</v>
      </c>
      <c r="D322" s="137">
        <v>0.1</v>
      </c>
      <c r="E322" s="137">
        <v>8.1883316274309101E-2</v>
      </c>
      <c r="F322" s="137">
        <v>4</v>
      </c>
      <c r="G322" s="80"/>
    </row>
    <row r="323" spans="1:28" s="81" customFormat="1" hidden="1" outlineLevel="2" x14ac:dyDescent="0.25">
      <c r="A323" s="136" t="s">
        <v>342</v>
      </c>
      <c r="B323" s="80">
        <v>3</v>
      </c>
      <c r="C323" s="80">
        <v>2</v>
      </c>
      <c r="D323" s="137">
        <v>0.2</v>
      </c>
      <c r="E323" s="137">
        <v>0.14329580348004092</v>
      </c>
      <c r="F323" s="137">
        <v>2</v>
      </c>
    </row>
    <row r="324" spans="1:28" s="81" customFormat="1" hidden="1" outlineLevel="2" x14ac:dyDescent="0.25">
      <c r="A324" s="138" t="s">
        <v>340</v>
      </c>
      <c r="B324" s="80">
        <v>9</v>
      </c>
      <c r="C324" s="80">
        <v>7.0000000000000009</v>
      </c>
      <c r="D324" s="137">
        <v>18.8</v>
      </c>
      <c r="E324" s="137">
        <v>19.160696008188332</v>
      </c>
      <c r="F324" s="137">
        <v>1</v>
      </c>
    </row>
    <row r="325" spans="1:28" s="81" customFormat="1" hidden="1" outlineLevel="2" x14ac:dyDescent="0.25">
      <c r="A325" s="138" t="s">
        <v>341</v>
      </c>
      <c r="B325" s="80">
        <v>1</v>
      </c>
      <c r="C325" s="80">
        <v>1</v>
      </c>
      <c r="D325" s="137">
        <v>0.6</v>
      </c>
      <c r="E325" s="137">
        <v>0.18423746161719551</v>
      </c>
      <c r="F325" s="137">
        <v>0</v>
      </c>
    </row>
    <row r="326" spans="1:28" s="81" customFormat="1" hidden="1" outlineLevel="1" x14ac:dyDescent="0.25">
      <c r="A326" s="136" t="s">
        <v>44</v>
      </c>
      <c r="B326" s="91">
        <v>20</v>
      </c>
      <c r="C326" s="91">
        <v>17</v>
      </c>
      <c r="D326" s="254">
        <v>29.5</v>
      </c>
      <c r="E326" s="254">
        <f>SUM(E327:E330)</f>
        <v>34.267912772585674</v>
      </c>
      <c r="F326" s="254">
        <v>4</v>
      </c>
    </row>
    <row r="327" spans="1:28" s="81" customFormat="1" hidden="1" outlineLevel="2" x14ac:dyDescent="0.25">
      <c r="A327" s="136" t="s">
        <v>338</v>
      </c>
      <c r="B327" s="80">
        <v>4</v>
      </c>
      <c r="C327" s="80">
        <v>3</v>
      </c>
      <c r="D327" s="137">
        <v>0.5</v>
      </c>
      <c r="E327" s="137">
        <v>0.1557632398753894</v>
      </c>
      <c r="F327" s="137">
        <v>3</v>
      </c>
    </row>
    <row r="328" spans="1:28" s="81" customFormat="1" hidden="1" outlineLevel="2" x14ac:dyDescent="0.25">
      <c r="A328" s="136" t="s">
        <v>342</v>
      </c>
      <c r="B328" s="80">
        <v>3</v>
      </c>
      <c r="C328" s="80">
        <v>3</v>
      </c>
      <c r="D328" s="137">
        <v>0.8</v>
      </c>
      <c r="E328" s="137">
        <v>0.77881619937694702</v>
      </c>
      <c r="F328" s="137">
        <v>1</v>
      </c>
      <c r="G328" s="80"/>
    </row>
    <row r="329" spans="1:28" s="81" customFormat="1" hidden="1" outlineLevel="2" x14ac:dyDescent="0.25">
      <c r="A329" s="138" t="s">
        <v>340</v>
      </c>
      <c r="B329" s="80">
        <v>11</v>
      </c>
      <c r="C329" s="80">
        <v>9</v>
      </c>
      <c r="D329" s="137">
        <v>26.3</v>
      </c>
      <c r="E329" s="137">
        <v>32.398753894080997</v>
      </c>
      <c r="F329" s="137">
        <v>0</v>
      </c>
      <c r="G329" s="80"/>
    </row>
    <row r="330" spans="1:28" s="81" customFormat="1" hidden="1" outlineLevel="2" x14ac:dyDescent="0.25">
      <c r="A330" s="138" t="s">
        <v>341</v>
      </c>
      <c r="B330" s="80">
        <v>2</v>
      </c>
      <c r="C330" s="80">
        <v>2</v>
      </c>
      <c r="D330" s="137">
        <v>2</v>
      </c>
      <c r="E330" s="137">
        <v>0.93457943925233633</v>
      </c>
      <c r="F330" s="137">
        <v>0</v>
      </c>
      <c r="G330" s="80"/>
    </row>
    <row r="331" spans="1:28" s="81" customFormat="1" hidden="1" outlineLevel="1" x14ac:dyDescent="0.25">
      <c r="A331" s="326" t="s">
        <v>16</v>
      </c>
      <c r="B331" s="91">
        <v>17</v>
      </c>
      <c r="C331" s="91">
        <v>11</v>
      </c>
      <c r="D331" s="254">
        <v>62.5</v>
      </c>
      <c r="E331" s="254">
        <f>SUM(E332:E335)</f>
        <v>0</v>
      </c>
      <c r="F331" s="254">
        <v>0</v>
      </c>
      <c r="G331" s="80"/>
    </row>
    <row r="332" spans="1:28" s="81" customFormat="1" hidden="1" outlineLevel="2" x14ac:dyDescent="0.25">
      <c r="A332" s="136" t="s">
        <v>338</v>
      </c>
      <c r="B332" s="80">
        <v>0</v>
      </c>
      <c r="C332" s="80">
        <v>0</v>
      </c>
      <c r="D332" s="137">
        <v>0</v>
      </c>
      <c r="E332" s="137">
        <v>0</v>
      </c>
      <c r="F332" s="137">
        <v>0</v>
      </c>
      <c r="G332" s="80"/>
    </row>
    <row r="333" spans="1:28" s="81" customFormat="1" hidden="1" outlineLevel="2" x14ac:dyDescent="0.25">
      <c r="A333" s="136" t="s">
        <v>342</v>
      </c>
      <c r="B333" s="80">
        <v>0</v>
      </c>
      <c r="C333" s="80">
        <v>0</v>
      </c>
      <c r="D333" s="137">
        <v>0</v>
      </c>
      <c r="E333" s="137">
        <v>0</v>
      </c>
      <c r="F333" s="137">
        <v>0</v>
      </c>
      <c r="G333" s="80"/>
    </row>
    <row r="334" spans="1:28" s="81" customFormat="1" hidden="1" outlineLevel="2" x14ac:dyDescent="0.25">
      <c r="A334" s="138" t="s">
        <v>340</v>
      </c>
      <c r="B334" s="80">
        <v>17</v>
      </c>
      <c r="C334" s="80">
        <v>11</v>
      </c>
      <c r="D334" s="137">
        <v>62.5</v>
      </c>
      <c r="E334" s="137">
        <v>0</v>
      </c>
      <c r="F334" s="137">
        <v>0</v>
      </c>
      <c r="G334" s="80"/>
    </row>
    <row r="335" spans="1:28" s="81" customFormat="1" hidden="1" outlineLevel="2" x14ac:dyDescent="0.25">
      <c r="A335" s="138" t="s">
        <v>341</v>
      </c>
      <c r="B335" s="80">
        <v>0</v>
      </c>
      <c r="C335" s="80">
        <v>0</v>
      </c>
      <c r="D335" s="137">
        <v>0</v>
      </c>
      <c r="E335" s="137">
        <v>0</v>
      </c>
      <c r="F335" s="137">
        <v>0</v>
      </c>
      <c r="G335" s="80"/>
    </row>
    <row r="336" spans="1:28" s="80" customFormat="1" hidden="1" outlineLevel="1" x14ac:dyDescent="0.25">
      <c r="A336" s="43" t="s">
        <v>345</v>
      </c>
      <c r="F336" s="248"/>
      <c r="K336" s="81"/>
      <c r="L336" s="81"/>
      <c r="M336" s="81"/>
      <c r="N336" s="81"/>
      <c r="O336" s="81"/>
      <c r="P336" s="81"/>
      <c r="Q336" s="81"/>
      <c r="R336" s="81"/>
      <c r="S336" s="81"/>
      <c r="T336" s="81"/>
      <c r="U336" s="81"/>
      <c r="V336" s="81"/>
      <c r="W336" s="81"/>
      <c r="X336" s="81"/>
      <c r="Y336" s="81"/>
      <c r="Z336" s="81"/>
      <c r="AA336" s="81"/>
      <c r="AB336" s="81"/>
    </row>
    <row r="337" spans="1:27" s="78" customFormat="1" x14ac:dyDescent="0.25">
      <c r="A337" s="43"/>
      <c r="J337" s="111"/>
      <c r="K337" s="111"/>
      <c r="L337" s="111"/>
      <c r="M337" s="111"/>
      <c r="N337" s="111"/>
      <c r="O337" s="111"/>
      <c r="P337" s="111"/>
      <c r="Q337" s="111"/>
      <c r="R337" s="111"/>
      <c r="S337" s="111"/>
      <c r="T337" s="111"/>
      <c r="U337" s="111"/>
      <c r="V337" s="111"/>
      <c r="W337" s="111"/>
      <c r="X337" s="111"/>
      <c r="Y337" s="111"/>
      <c r="Z337" s="111"/>
      <c r="AA337" s="111"/>
    </row>
    <row r="338" spans="1:27" s="81" customFormat="1" collapsed="1" x14ac:dyDescent="0.25">
      <c r="A338" s="425" t="s">
        <v>346</v>
      </c>
      <c r="B338" s="425"/>
      <c r="C338" s="425"/>
      <c r="D338" s="425"/>
      <c r="E338" s="79"/>
      <c r="F338" s="79"/>
    </row>
    <row r="339" spans="1:27" s="81" customFormat="1" hidden="1" outlineLevel="1" x14ac:dyDescent="0.25">
      <c r="A339" s="97" t="s">
        <v>300</v>
      </c>
      <c r="B339" s="124">
        <f>SUM(B340,B347,B354,B361,B368,B375)</f>
        <v>721</v>
      </c>
      <c r="C339" s="124">
        <f>SUM(C340,C347,C354,C361,C368,C375)</f>
        <v>768</v>
      </c>
      <c r="D339" s="124">
        <f>SUM(D340,D347,D354,D361,D368,D375)</f>
        <v>801</v>
      </c>
      <c r="E339" s="124">
        <f>SUM(E340,E347,E354,E361,E368,E375)</f>
        <v>737</v>
      </c>
      <c r="F339" s="124">
        <v>714</v>
      </c>
    </row>
    <row r="340" spans="1:27" s="81" customFormat="1" hidden="1" outlineLevel="2" x14ac:dyDescent="0.25">
      <c r="A340" s="107" t="s">
        <v>347</v>
      </c>
      <c r="B340" s="233">
        <f>SUM(B341:B346)</f>
        <v>132</v>
      </c>
      <c r="C340" s="233">
        <f>SUM(C341:C346)</f>
        <v>162</v>
      </c>
      <c r="D340" s="233">
        <f>SUM(D341:D346)</f>
        <v>180</v>
      </c>
      <c r="E340" s="233">
        <f>SUM(E341:E346)</f>
        <v>134</v>
      </c>
      <c r="F340" s="233">
        <v>147</v>
      </c>
    </row>
    <row r="341" spans="1:27" s="81" customFormat="1" hidden="1" outlineLevel="3" x14ac:dyDescent="0.25">
      <c r="A341" s="99" t="s">
        <v>348</v>
      </c>
      <c r="B341" s="114">
        <v>3</v>
      </c>
      <c r="C341" s="140">
        <v>5</v>
      </c>
      <c r="D341" s="86">
        <v>4</v>
      </c>
      <c r="E341" s="86">
        <v>2</v>
      </c>
      <c r="F341" s="86">
        <v>1</v>
      </c>
    </row>
    <row r="342" spans="1:27" s="81" customFormat="1" hidden="1" outlineLevel="3" x14ac:dyDescent="0.25">
      <c r="A342" s="99" t="s">
        <v>349</v>
      </c>
      <c r="B342" s="114">
        <v>60</v>
      </c>
      <c r="C342" s="140">
        <v>64</v>
      </c>
      <c r="D342" s="86">
        <v>70</v>
      </c>
      <c r="E342" s="86">
        <v>53</v>
      </c>
      <c r="F342" s="86">
        <v>55</v>
      </c>
    </row>
    <row r="343" spans="1:27" s="81" customFormat="1" hidden="1" outlineLevel="3" x14ac:dyDescent="0.25">
      <c r="A343" s="99" t="s">
        <v>350</v>
      </c>
      <c r="B343" s="114">
        <v>0</v>
      </c>
      <c r="C343" s="140">
        <v>0</v>
      </c>
      <c r="D343" s="86">
        <v>0</v>
      </c>
      <c r="E343" s="86">
        <v>0</v>
      </c>
      <c r="F343" s="86">
        <v>0</v>
      </c>
    </row>
    <row r="344" spans="1:27" s="81" customFormat="1" hidden="1" outlineLevel="3" x14ac:dyDescent="0.25">
      <c r="A344" s="99" t="s">
        <v>351</v>
      </c>
      <c r="B344" s="114">
        <v>57</v>
      </c>
      <c r="C344" s="140">
        <v>67</v>
      </c>
      <c r="D344" s="86">
        <v>61</v>
      </c>
      <c r="E344" s="86">
        <v>49</v>
      </c>
      <c r="F344" s="86">
        <v>53</v>
      </c>
    </row>
    <row r="345" spans="1:27" s="81" customFormat="1" hidden="1" outlineLevel="3" x14ac:dyDescent="0.25">
      <c r="A345" s="99" t="s">
        <v>352</v>
      </c>
      <c r="B345" s="114">
        <v>11</v>
      </c>
      <c r="C345" s="140">
        <v>25</v>
      </c>
      <c r="D345" s="86">
        <v>42</v>
      </c>
      <c r="E345" s="86">
        <v>27</v>
      </c>
      <c r="F345" s="86">
        <v>28</v>
      </c>
    </row>
    <row r="346" spans="1:27" s="92" customFormat="1" hidden="1" outlineLevel="3" x14ac:dyDescent="0.25">
      <c r="A346" s="99" t="s">
        <v>353</v>
      </c>
      <c r="B346" s="114">
        <v>1</v>
      </c>
      <c r="C346" s="140">
        <v>1</v>
      </c>
      <c r="D346" s="86">
        <v>3</v>
      </c>
      <c r="E346" s="86">
        <v>3</v>
      </c>
      <c r="F346" s="86">
        <v>10</v>
      </c>
    </row>
    <row r="347" spans="1:27" s="81" customFormat="1" hidden="1" outlineLevel="2" x14ac:dyDescent="0.25">
      <c r="A347" s="107" t="s">
        <v>354</v>
      </c>
      <c r="B347" s="233">
        <f>SUM(B348:B353)</f>
        <v>270</v>
      </c>
      <c r="C347" s="233">
        <f>SUM(C348:C353)</f>
        <v>263</v>
      </c>
      <c r="D347" s="233">
        <f>SUM(D348:D353)</f>
        <v>266</v>
      </c>
      <c r="E347" s="233">
        <f>SUM(E348:E353)</f>
        <v>291</v>
      </c>
      <c r="F347" s="233">
        <v>263</v>
      </c>
    </row>
    <row r="348" spans="1:27" s="81" customFormat="1" hidden="1" outlineLevel="3" x14ac:dyDescent="0.25">
      <c r="A348" s="99" t="s">
        <v>348</v>
      </c>
      <c r="B348" s="114">
        <v>6</v>
      </c>
      <c r="C348" s="140">
        <v>5</v>
      </c>
      <c r="D348" s="86">
        <v>6</v>
      </c>
      <c r="E348" s="86">
        <v>6</v>
      </c>
      <c r="F348" s="86">
        <v>6</v>
      </c>
    </row>
    <row r="349" spans="1:27" s="81" customFormat="1" hidden="1" outlineLevel="3" x14ac:dyDescent="0.25">
      <c r="A349" s="99" t="s">
        <v>349</v>
      </c>
      <c r="B349" s="114">
        <v>141</v>
      </c>
      <c r="C349" s="140">
        <v>130</v>
      </c>
      <c r="D349" s="86">
        <v>127</v>
      </c>
      <c r="E349" s="86">
        <v>127</v>
      </c>
      <c r="F349" s="86">
        <v>102</v>
      </c>
    </row>
    <row r="350" spans="1:27" s="81" customFormat="1" hidden="1" outlineLevel="3" x14ac:dyDescent="0.25">
      <c r="A350" s="99" t="s">
        <v>350</v>
      </c>
      <c r="B350" s="114">
        <v>1</v>
      </c>
      <c r="C350" s="140">
        <v>1</v>
      </c>
      <c r="D350" s="86">
        <v>1</v>
      </c>
      <c r="E350" s="86">
        <v>0</v>
      </c>
      <c r="F350" s="86">
        <v>0</v>
      </c>
    </row>
    <row r="351" spans="1:27" s="81" customFormat="1" hidden="1" outlineLevel="3" x14ac:dyDescent="0.25">
      <c r="A351" s="99" t="s">
        <v>355</v>
      </c>
      <c r="B351" s="114">
        <v>77</v>
      </c>
      <c r="C351" s="140">
        <v>82</v>
      </c>
      <c r="D351" s="86">
        <v>86</v>
      </c>
      <c r="E351" s="86">
        <v>103</v>
      </c>
      <c r="F351" s="86">
        <v>104</v>
      </c>
    </row>
    <row r="352" spans="1:27" s="81" customFormat="1" hidden="1" outlineLevel="3" x14ac:dyDescent="0.25">
      <c r="A352" s="99" t="s">
        <v>356</v>
      </c>
      <c r="B352" s="114">
        <v>40</v>
      </c>
      <c r="C352" s="140">
        <v>40</v>
      </c>
      <c r="D352" s="86">
        <v>40</v>
      </c>
      <c r="E352" s="86">
        <v>48</v>
      </c>
      <c r="F352" s="86">
        <v>45</v>
      </c>
    </row>
    <row r="353" spans="1:6" s="92" customFormat="1" hidden="1" outlineLevel="3" x14ac:dyDescent="0.25">
      <c r="A353" s="99" t="s">
        <v>357</v>
      </c>
      <c r="B353" s="114">
        <v>5</v>
      </c>
      <c r="C353" s="140">
        <v>5</v>
      </c>
      <c r="D353" s="86">
        <v>6</v>
      </c>
      <c r="E353" s="86">
        <v>7</v>
      </c>
      <c r="F353" s="86">
        <v>6</v>
      </c>
    </row>
    <row r="354" spans="1:6" s="81" customFormat="1" hidden="1" outlineLevel="2" x14ac:dyDescent="0.25">
      <c r="A354" s="107" t="s">
        <v>358</v>
      </c>
      <c r="B354" s="233">
        <f>SUM(B355:B360)</f>
        <v>41</v>
      </c>
      <c r="C354" s="233">
        <f>SUM(C355:C360)</f>
        <v>47</v>
      </c>
      <c r="D354" s="233">
        <f>SUM(D355:D360)</f>
        <v>51</v>
      </c>
      <c r="E354" s="233">
        <f>SUM(E355:E360)</f>
        <v>33</v>
      </c>
      <c r="F354" s="233">
        <v>35</v>
      </c>
    </row>
    <row r="355" spans="1:6" s="81" customFormat="1" hidden="1" outlineLevel="3" x14ac:dyDescent="0.25">
      <c r="A355" s="99" t="s">
        <v>348</v>
      </c>
      <c r="B355" s="114">
        <v>0</v>
      </c>
      <c r="C355" s="140">
        <v>0</v>
      </c>
      <c r="D355" s="86">
        <v>0</v>
      </c>
      <c r="E355" s="80">
        <v>0</v>
      </c>
      <c r="F355" s="80">
        <v>0</v>
      </c>
    </row>
    <row r="356" spans="1:6" s="81" customFormat="1" hidden="1" outlineLevel="3" x14ac:dyDescent="0.25">
      <c r="A356" s="99" t="s">
        <v>349</v>
      </c>
      <c r="B356" s="114">
        <v>24</v>
      </c>
      <c r="C356" s="140">
        <v>26</v>
      </c>
      <c r="D356" s="86">
        <v>30</v>
      </c>
      <c r="E356" s="86">
        <v>17</v>
      </c>
      <c r="F356" s="86">
        <v>19</v>
      </c>
    </row>
    <row r="357" spans="1:6" s="81" customFormat="1" hidden="1" outlineLevel="3" x14ac:dyDescent="0.25">
      <c r="A357" s="99" t="s">
        <v>350</v>
      </c>
      <c r="B357" s="114">
        <v>0</v>
      </c>
      <c r="C357" s="140">
        <v>0</v>
      </c>
      <c r="D357" s="86">
        <v>0</v>
      </c>
      <c r="E357" s="80">
        <v>0</v>
      </c>
      <c r="F357" s="80">
        <v>0</v>
      </c>
    </row>
    <row r="358" spans="1:6" s="81" customFormat="1" hidden="1" outlineLevel="3" x14ac:dyDescent="0.25">
      <c r="A358" s="99" t="s">
        <v>355</v>
      </c>
      <c r="B358" s="114">
        <v>9</v>
      </c>
      <c r="C358" s="140">
        <v>11</v>
      </c>
      <c r="D358" s="86">
        <v>10</v>
      </c>
      <c r="E358" s="86">
        <v>5</v>
      </c>
      <c r="F358" s="86">
        <v>6</v>
      </c>
    </row>
    <row r="359" spans="1:6" s="81" customFormat="1" hidden="1" outlineLevel="3" x14ac:dyDescent="0.25">
      <c r="A359" s="99" t="s">
        <v>356</v>
      </c>
      <c r="B359" s="114">
        <v>3</v>
      </c>
      <c r="C359" s="140">
        <v>5</v>
      </c>
      <c r="D359" s="86">
        <v>5</v>
      </c>
      <c r="E359" s="86">
        <v>5</v>
      </c>
      <c r="F359" s="86">
        <v>4</v>
      </c>
    </row>
    <row r="360" spans="1:6" s="92" customFormat="1" hidden="1" outlineLevel="3" x14ac:dyDescent="0.25">
      <c r="A360" s="99" t="s">
        <v>357</v>
      </c>
      <c r="B360" s="114">
        <v>5</v>
      </c>
      <c r="C360" s="140">
        <v>5</v>
      </c>
      <c r="D360" s="141">
        <v>6</v>
      </c>
      <c r="E360" s="86">
        <v>6</v>
      </c>
      <c r="F360" s="86">
        <v>6</v>
      </c>
    </row>
    <row r="361" spans="1:6" s="81" customFormat="1" hidden="1" outlineLevel="2" x14ac:dyDescent="0.25">
      <c r="A361" s="107" t="s">
        <v>359</v>
      </c>
      <c r="B361" s="255">
        <f>SUM(B362:B367)</f>
        <v>95</v>
      </c>
      <c r="C361" s="255">
        <f>SUM(C362:C367)</f>
        <v>102</v>
      </c>
      <c r="D361" s="255">
        <f>SUM(D362:D367)</f>
        <v>100</v>
      </c>
      <c r="E361" s="255">
        <f>SUM(E362:E367)</f>
        <v>80</v>
      </c>
      <c r="F361" s="255">
        <v>80</v>
      </c>
    </row>
    <row r="362" spans="1:6" s="81" customFormat="1" hidden="1" outlineLevel="3" x14ac:dyDescent="0.25">
      <c r="A362" s="99" t="s">
        <v>360</v>
      </c>
      <c r="B362" s="114">
        <v>0</v>
      </c>
      <c r="C362" s="140">
        <v>0</v>
      </c>
      <c r="D362" s="141">
        <v>0</v>
      </c>
      <c r="E362" s="141">
        <v>0</v>
      </c>
      <c r="F362" s="141">
        <v>0</v>
      </c>
    </row>
    <row r="363" spans="1:6" s="81" customFormat="1" hidden="1" outlineLevel="3" x14ac:dyDescent="0.25">
      <c r="A363" s="99" t="s">
        <v>349</v>
      </c>
      <c r="B363" s="114">
        <v>55</v>
      </c>
      <c r="C363" s="140">
        <v>53</v>
      </c>
      <c r="D363" s="141">
        <v>52</v>
      </c>
      <c r="E363" s="141">
        <v>37</v>
      </c>
      <c r="F363" s="141">
        <v>38</v>
      </c>
    </row>
    <row r="364" spans="1:6" s="81" customFormat="1" hidden="1" outlineLevel="3" x14ac:dyDescent="0.25">
      <c r="A364" s="99" t="s">
        <v>350</v>
      </c>
      <c r="B364" s="114">
        <v>0</v>
      </c>
      <c r="C364" s="140">
        <v>0</v>
      </c>
      <c r="D364" s="141">
        <v>0</v>
      </c>
      <c r="E364" s="80">
        <v>0</v>
      </c>
      <c r="F364" s="80">
        <v>0</v>
      </c>
    </row>
    <row r="365" spans="1:6" s="81" customFormat="1" hidden="1" outlineLevel="3" x14ac:dyDescent="0.25">
      <c r="A365" s="99" t="s">
        <v>355</v>
      </c>
      <c r="B365" s="114">
        <v>28</v>
      </c>
      <c r="C365" s="140">
        <v>35</v>
      </c>
      <c r="D365" s="141">
        <v>33</v>
      </c>
      <c r="E365" s="141">
        <v>27</v>
      </c>
      <c r="F365" s="141">
        <v>30</v>
      </c>
    </row>
    <row r="366" spans="1:6" s="81" customFormat="1" hidden="1" outlineLevel="3" x14ac:dyDescent="0.25">
      <c r="A366" s="99" t="s">
        <v>356</v>
      </c>
      <c r="B366" s="114">
        <v>12</v>
      </c>
      <c r="C366" s="140">
        <v>14</v>
      </c>
      <c r="D366" s="141">
        <v>15</v>
      </c>
      <c r="E366" s="141">
        <v>15</v>
      </c>
      <c r="F366" s="141">
        <v>9</v>
      </c>
    </row>
    <row r="367" spans="1:6" s="81" customFormat="1" hidden="1" outlineLevel="3" x14ac:dyDescent="0.25">
      <c r="A367" s="99" t="s">
        <v>357</v>
      </c>
      <c r="B367" s="114">
        <v>0</v>
      </c>
      <c r="C367" s="140">
        <v>0</v>
      </c>
      <c r="D367" s="141">
        <v>0</v>
      </c>
      <c r="E367" s="141">
        <v>1</v>
      </c>
      <c r="F367" s="141">
        <v>3</v>
      </c>
    </row>
    <row r="368" spans="1:6" s="81" customFormat="1" hidden="1" outlineLevel="2" x14ac:dyDescent="0.25">
      <c r="A368" s="107" t="s">
        <v>361</v>
      </c>
      <c r="B368" s="255">
        <f>SUM(B369:B374)</f>
        <v>118</v>
      </c>
      <c r="C368" s="255">
        <f>SUM(C369:C374)</f>
        <v>123</v>
      </c>
      <c r="D368" s="255">
        <f>SUM(D369:D374)</f>
        <v>131</v>
      </c>
      <c r="E368" s="255">
        <f>SUM(E369:E374)</f>
        <v>136</v>
      </c>
      <c r="F368" s="255">
        <v>127</v>
      </c>
    </row>
    <row r="369" spans="1:6" s="81" customFormat="1" hidden="1" outlineLevel="3" x14ac:dyDescent="0.25">
      <c r="A369" s="99" t="s">
        <v>360</v>
      </c>
      <c r="B369" s="114">
        <v>3</v>
      </c>
      <c r="C369" s="140">
        <v>3</v>
      </c>
      <c r="D369" s="86">
        <v>3</v>
      </c>
      <c r="E369" s="86">
        <v>4</v>
      </c>
      <c r="F369" s="86">
        <v>4</v>
      </c>
    </row>
    <row r="370" spans="1:6" s="81" customFormat="1" hidden="1" outlineLevel="3" x14ac:dyDescent="0.25">
      <c r="A370" s="99" t="s">
        <v>349</v>
      </c>
      <c r="B370" s="114">
        <v>65</v>
      </c>
      <c r="C370" s="140">
        <v>65</v>
      </c>
      <c r="D370" s="86">
        <v>63</v>
      </c>
      <c r="E370" s="86">
        <v>67</v>
      </c>
      <c r="F370" s="86">
        <v>60</v>
      </c>
    </row>
    <row r="371" spans="1:6" s="81" customFormat="1" hidden="1" outlineLevel="3" x14ac:dyDescent="0.25">
      <c r="A371" s="99" t="s">
        <v>350</v>
      </c>
      <c r="B371" s="114">
        <v>0</v>
      </c>
      <c r="C371" s="140">
        <v>0</v>
      </c>
      <c r="D371" s="86">
        <v>0</v>
      </c>
      <c r="E371" s="80">
        <v>0</v>
      </c>
      <c r="F371" s="80">
        <v>0</v>
      </c>
    </row>
    <row r="372" spans="1:6" s="81" customFormat="1" hidden="1" outlineLevel="3" x14ac:dyDescent="0.25">
      <c r="A372" s="99" t="s">
        <v>355</v>
      </c>
      <c r="B372" s="114">
        <v>32</v>
      </c>
      <c r="C372" s="140">
        <v>33</v>
      </c>
      <c r="D372" s="86">
        <v>38</v>
      </c>
      <c r="E372" s="86">
        <v>38</v>
      </c>
      <c r="F372" s="86">
        <v>36</v>
      </c>
    </row>
    <row r="373" spans="1:6" s="81" customFormat="1" hidden="1" outlineLevel="3" x14ac:dyDescent="0.25">
      <c r="A373" s="99" t="s">
        <v>356</v>
      </c>
      <c r="B373" s="114">
        <v>16</v>
      </c>
      <c r="C373" s="140">
        <v>20</v>
      </c>
      <c r="D373" s="86">
        <v>26</v>
      </c>
      <c r="E373" s="86">
        <v>25</v>
      </c>
      <c r="F373" s="86">
        <v>25</v>
      </c>
    </row>
    <row r="374" spans="1:6" s="92" customFormat="1" hidden="1" outlineLevel="3" x14ac:dyDescent="0.25">
      <c r="A374" s="99" t="s">
        <v>357</v>
      </c>
      <c r="B374" s="114">
        <v>2</v>
      </c>
      <c r="C374" s="140">
        <v>2</v>
      </c>
      <c r="D374" s="86">
        <v>1</v>
      </c>
      <c r="E374" s="86">
        <v>2</v>
      </c>
      <c r="F374" s="86">
        <v>2</v>
      </c>
    </row>
    <row r="375" spans="1:6" s="81" customFormat="1" hidden="1" outlineLevel="2" x14ac:dyDescent="0.25">
      <c r="A375" s="107" t="s">
        <v>362</v>
      </c>
      <c r="B375" s="233">
        <f>SUM(B376:B381)</f>
        <v>65</v>
      </c>
      <c r="C375" s="233">
        <f>SUM(C376:C381)</f>
        <v>71</v>
      </c>
      <c r="D375" s="233">
        <f>SUM(D376:D381)</f>
        <v>73</v>
      </c>
      <c r="E375" s="233">
        <f>SUM(E376:E381)</f>
        <v>63</v>
      </c>
      <c r="F375" s="233">
        <v>62</v>
      </c>
    </row>
    <row r="376" spans="1:6" s="81" customFormat="1" hidden="1" outlineLevel="3" x14ac:dyDescent="0.25">
      <c r="A376" s="99" t="s">
        <v>360</v>
      </c>
      <c r="B376" s="114">
        <v>0</v>
      </c>
      <c r="C376" s="140">
        <v>0</v>
      </c>
      <c r="D376" s="86">
        <v>0</v>
      </c>
      <c r="E376" s="86">
        <v>0</v>
      </c>
      <c r="F376" s="86">
        <v>0</v>
      </c>
    </row>
    <row r="377" spans="1:6" s="81" customFormat="1" hidden="1" outlineLevel="3" x14ac:dyDescent="0.25">
      <c r="A377" s="99" t="s">
        <v>349</v>
      </c>
      <c r="B377" s="114">
        <v>18</v>
      </c>
      <c r="C377" s="140">
        <v>23</v>
      </c>
      <c r="D377" s="86">
        <v>24</v>
      </c>
      <c r="E377" s="86">
        <v>18</v>
      </c>
      <c r="F377" s="86">
        <v>20</v>
      </c>
    </row>
    <row r="378" spans="1:6" s="81" customFormat="1" hidden="1" outlineLevel="3" x14ac:dyDescent="0.25">
      <c r="A378" s="99" t="s">
        <v>350</v>
      </c>
      <c r="B378" s="114">
        <v>1</v>
      </c>
      <c r="C378" s="140">
        <v>1</v>
      </c>
      <c r="D378" s="86">
        <v>1</v>
      </c>
      <c r="E378" s="80">
        <v>0</v>
      </c>
      <c r="F378" s="80">
        <v>0</v>
      </c>
    </row>
    <row r="379" spans="1:6" s="81" customFormat="1" hidden="1" outlineLevel="3" x14ac:dyDescent="0.25">
      <c r="A379" s="99" t="s">
        <v>355</v>
      </c>
      <c r="B379" s="114">
        <v>19</v>
      </c>
      <c r="C379" s="140">
        <v>20</v>
      </c>
      <c r="D379" s="86">
        <v>21</v>
      </c>
      <c r="E379" s="86">
        <v>17</v>
      </c>
      <c r="F379" s="86">
        <v>13</v>
      </c>
    </row>
    <row r="380" spans="1:6" s="81" customFormat="1" hidden="1" outlineLevel="3" x14ac:dyDescent="0.25">
      <c r="A380" s="99" t="s">
        <v>356</v>
      </c>
      <c r="B380" s="114">
        <v>3</v>
      </c>
      <c r="C380" s="140">
        <v>3</v>
      </c>
      <c r="D380" s="86">
        <v>3</v>
      </c>
      <c r="E380" s="86">
        <v>3</v>
      </c>
      <c r="F380" s="86">
        <v>4</v>
      </c>
    </row>
    <row r="381" spans="1:6" s="92" customFormat="1" hidden="1" outlineLevel="3" x14ac:dyDescent="0.25">
      <c r="A381" s="99" t="s">
        <v>357</v>
      </c>
      <c r="B381" s="114">
        <v>24</v>
      </c>
      <c r="C381" s="140">
        <v>24</v>
      </c>
      <c r="D381" s="86">
        <v>24</v>
      </c>
      <c r="E381" s="86">
        <v>25</v>
      </c>
      <c r="F381" s="86">
        <v>25</v>
      </c>
    </row>
    <row r="382" spans="1:6" s="81" customFormat="1" hidden="1" outlineLevel="1" x14ac:dyDescent="0.25">
      <c r="A382" s="97" t="s">
        <v>301</v>
      </c>
      <c r="B382" s="124">
        <f>SUM(B383,B390,B397,B404,B411,B418)</f>
        <v>203</v>
      </c>
      <c r="C382" s="124">
        <f>SUM(C383,C390,C397,C404,C411,C418)</f>
        <v>214</v>
      </c>
      <c r="D382" s="124">
        <f>SUM(D383,D390,D397,D404,D411,D418)</f>
        <v>197</v>
      </c>
      <c r="E382" s="124">
        <f>SUM(E383,E390,E397,E404,E411,E418)</f>
        <v>194</v>
      </c>
      <c r="F382" s="124">
        <v>200</v>
      </c>
    </row>
    <row r="383" spans="1:6" s="81" customFormat="1" hidden="1" outlineLevel="2" x14ac:dyDescent="0.25">
      <c r="A383" s="107" t="s">
        <v>347</v>
      </c>
      <c r="B383" s="233">
        <f>SUM(B384:B389)</f>
        <v>1</v>
      </c>
      <c r="C383" s="233">
        <f>SUM(C384:C389)</f>
        <v>1</v>
      </c>
      <c r="D383" s="233">
        <f>SUM(D384:D389)</f>
        <v>1</v>
      </c>
      <c r="E383" s="233">
        <v>1</v>
      </c>
      <c r="F383" s="233">
        <v>1</v>
      </c>
    </row>
    <row r="384" spans="1:6" s="81" customFormat="1" hidden="1" outlineLevel="3" x14ac:dyDescent="0.25">
      <c r="A384" s="99" t="s">
        <v>360</v>
      </c>
      <c r="B384" s="140">
        <v>0</v>
      </c>
      <c r="C384" s="140">
        <v>0</v>
      </c>
      <c r="D384" s="86">
        <v>0</v>
      </c>
      <c r="E384" s="86">
        <v>0</v>
      </c>
      <c r="F384" s="86">
        <v>0</v>
      </c>
    </row>
    <row r="385" spans="1:6" s="81" customFormat="1" hidden="1" outlineLevel="3" x14ac:dyDescent="0.25">
      <c r="A385" s="99" t="s">
        <v>349</v>
      </c>
      <c r="B385" s="140">
        <v>1</v>
      </c>
      <c r="C385" s="140">
        <v>1</v>
      </c>
      <c r="D385" s="86">
        <v>1</v>
      </c>
      <c r="E385" s="86">
        <v>1</v>
      </c>
      <c r="F385" s="86">
        <v>0</v>
      </c>
    </row>
    <row r="386" spans="1:6" s="81" customFormat="1" hidden="1" outlineLevel="3" x14ac:dyDescent="0.25">
      <c r="A386" s="99" t="s">
        <v>350</v>
      </c>
      <c r="B386" s="140">
        <v>0</v>
      </c>
      <c r="C386" s="140">
        <v>0</v>
      </c>
      <c r="D386" s="86">
        <v>0</v>
      </c>
      <c r="E386" s="86">
        <v>0</v>
      </c>
      <c r="F386" s="86">
        <v>0</v>
      </c>
    </row>
    <row r="387" spans="1:6" s="81" customFormat="1" hidden="1" outlineLevel="3" x14ac:dyDescent="0.25">
      <c r="A387" s="99" t="s">
        <v>355</v>
      </c>
      <c r="B387" s="140">
        <v>0</v>
      </c>
      <c r="C387" s="140">
        <v>0</v>
      </c>
      <c r="D387" s="86">
        <v>0</v>
      </c>
      <c r="E387" s="86">
        <v>0</v>
      </c>
      <c r="F387" s="86">
        <v>1</v>
      </c>
    </row>
    <row r="388" spans="1:6" s="81" customFormat="1" hidden="1" outlineLevel="3" x14ac:dyDescent="0.25">
      <c r="A388" s="99" t="s">
        <v>356</v>
      </c>
      <c r="B388" s="140">
        <v>0</v>
      </c>
      <c r="C388" s="140">
        <v>0</v>
      </c>
      <c r="D388" s="86">
        <v>0</v>
      </c>
      <c r="E388" s="86">
        <v>0</v>
      </c>
      <c r="F388" s="86">
        <v>0</v>
      </c>
    </row>
    <row r="389" spans="1:6" s="92" customFormat="1" hidden="1" outlineLevel="3" x14ac:dyDescent="0.25">
      <c r="A389" s="99" t="s">
        <v>357</v>
      </c>
      <c r="B389" s="140">
        <v>0</v>
      </c>
      <c r="C389" s="140">
        <v>0</v>
      </c>
      <c r="D389" s="86">
        <v>0</v>
      </c>
      <c r="E389" s="86">
        <v>0</v>
      </c>
      <c r="F389" s="86">
        <v>0</v>
      </c>
    </row>
    <row r="390" spans="1:6" s="81" customFormat="1" hidden="1" outlineLevel="2" x14ac:dyDescent="0.25">
      <c r="A390" s="107" t="s">
        <v>354</v>
      </c>
      <c r="B390" s="233">
        <f>SUM(B391:B396)</f>
        <v>44</v>
      </c>
      <c r="C390" s="233">
        <f>SUM(C391:C396)</f>
        <v>41</v>
      </c>
      <c r="D390" s="233">
        <f>SUM(D391:D396)</f>
        <v>36</v>
      </c>
      <c r="E390" s="233">
        <f>SUM(E391:E396)</f>
        <v>46</v>
      </c>
      <c r="F390" s="233">
        <v>50</v>
      </c>
    </row>
    <row r="391" spans="1:6" s="81" customFormat="1" hidden="1" outlineLevel="3" x14ac:dyDescent="0.25">
      <c r="A391" s="99" t="s">
        <v>348</v>
      </c>
      <c r="B391" s="114">
        <v>1</v>
      </c>
      <c r="C391" s="140">
        <v>1</v>
      </c>
      <c r="D391" s="86">
        <v>1</v>
      </c>
      <c r="E391" s="86">
        <v>1</v>
      </c>
      <c r="F391" s="86">
        <v>1</v>
      </c>
    </row>
    <row r="392" spans="1:6" s="81" customFormat="1" hidden="1" outlineLevel="3" x14ac:dyDescent="0.25">
      <c r="A392" s="99" t="s">
        <v>349</v>
      </c>
      <c r="B392" s="114">
        <v>32</v>
      </c>
      <c r="C392" s="140">
        <v>31</v>
      </c>
      <c r="D392" s="86">
        <v>26</v>
      </c>
      <c r="E392" s="86">
        <v>29</v>
      </c>
      <c r="F392" s="86">
        <v>35</v>
      </c>
    </row>
    <row r="393" spans="1:6" s="81" customFormat="1" hidden="1" outlineLevel="3" x14ac:dyDescent="0.25">
      <c r="A393" s="99" t="s">
        <v>350</v>
      </c>
      <c r="B393" s="114">
        <v>1</v>
      </c>
      <c r="C393" s="140">
        <v>1</v>
      </c>
      <c r="D393" s="86">
        <v>1</v>
      </c>
      <c r="E393" s="86">
        <v>1</v>
      </c>
      <c r="F393" s="86">
        <v>1</v>
      </c>
    </row>
    <row r="394" spans="1:6" s="81" customFormat="1" hidden="1" outlineLevel="3" x14ac:dyDescent="0.25">
      <c r="A394" s="99" t="s">
        <v>355</v>
      </c>
      <c r="B394" s="114">
        <v>5</v>
      </c>
      <c r="C394" s="140">
        <v>3</v>
      </c>
      <c r="D394" s="86">
        <v>4</v>
      </c>
      <c r="E394" s="86">
        <v>9</v>
      </c>
      <c r="F394" s="86">
        <v>7</v>
      </c>
    </row>
    <row r="395" spans="1:6" s="81" customFormat="1" hidden="1" outlineLevel="3" x14ac:dyDescent="0.25">
      <c r="A395" s="99" t="s">
        <v>356</v>
      </c>
      <c r="B395" s="114">
        <v>2</v>
      </c>
      <c r="C395" s="140">
        <v>2</v>
      </c>
      <c r="D395" s="86">
        <v>2</v>
      </c>
      <c r="E395" s="86">
        <v>2</v>
      </c>
      <c r="F395" s="86">
        <v>3</v>
      </c>
    </row>
    <row r="396" spans="1:6" s="81" customFormat="1" hidden="1" outlineLevel="3" x14ac:dyDescent="0.25">
      <c r="A396" s="99" t="s">
        <v>357</v>
      </c>
      <c r="B396" s="114">
        <v>3</v>
      </c>
      <c r="C396" s="140">
        <v>3</v>
      </c>
      <c r="D396" s="86">
        <v>2</v>
      </c>
      <c r="E396" s="86">
        <v>4</v>
      </c>
      <c r="F396" s="86">
        <v>3</v>
      </c>
    </row>
    <row r="397" spans="1:6" s="81" customFormat="1" hidden="1" outlineLevel="2" x14ac:dyDescent="0.25">
      <c r="A397" s="107" t="s">
        <v>358</v>
      </c>
      <c r="B397" s="233">
        <f>SUM(B398:B403)</f>
        <v>0</v>
      </c>
      <c r="C397" s="233">
        <f>SUM(C398:C403)</f>
        <v>3</v>
      </c>
      <c r="D397" s="233">
        <f>SUM(D398:D403)</f>
        <v>6</v>
      </c>
      <c r="E397" s="233">
        <f>SUM(E398:E403)</f>
        <v>6</v>
      </c>
      <c r="F397" s="233">
        <v>7</v>
      </c>
    </row>
    <row r="398" spans="1:6" s="81" customFormat="1" hidden="1" outlineLevel="3" x14ac:dyDescent="0.25">
      <c r="A398" s="99" t="s">
        <v>360</v>
      </c>
      <c r="B398" s="141">
        <v>0</v>
      </c>
      <c r="C398" s="140">
        <v>0</v>
      </c>
      <c r="D398" s="86">
        <v>0</v>
      </c>
      <c r="E398" s="86">
        <v>0</v>
      </c>
      <c r="F398" s="86">
        <v>0</v>
      </c>
    </row>
    <row r="399" spans="1:6" s="81" customFormat="1" hidden="1" outlineLevel="3" x14ac:dyDescent="0.25">
      <c r="A399" s="99" t="s">
        <v>349</v>
      </c>
      <c r="B399" s="141">
        <v>0</v>
      </c>
      <c r="C399" s="140">
        <v>3</v>
      </c>
      <c r="D399" s="86">
        <v>4</v>
      </c>
      <c r="E399" s="86">
        <v>3</v>
      </c>
      <c r="F399" s="86">
        <v>5</v>
      </c>
    </row>
    <row r="400" spans="1:6" s="81" customFormat="1" hidden="1" outlineLevel="3" x14ac:dyDescent="0.25">
      <c r="A400" s="99" t="s">
        <v>350</v>
      </c>
      <c r="B400" s="141">
        <v>0</v>
      </c>
      <c r="C400" s="140">
        <v>0</v>
      </c>
      <c r="D400" s="86">
        <v>0</v>
      </c>
      <c r="E400" s="86">
        <v>0</v>
      </c>
      <c r="F400" s="86">
        <v>0</v>
      </c>
    </row>
    <row r="401" spans="1:6" s="81" customFormat="1" hidden="1" outlineLevel="3" x14ac:dyDescent="0.25">
      <c r="A401" s="99" t="s">
        <v>355</v>
      </c>
      <c r="B401" s="141">
        <v>0</v>
      </c>
      <c r="C401" s="140">
        <v>0</v>
      </c>
      <c r="D401" s="86">
        <v>1</v>
      </c>
      <c r="E401" s="86">
        <v>0</v>
      </c>
      <c r="F401" s="86">
        <v>0</v>
      </c>
    </row>
    <row r="402" spans="1:6" s="81" customFormat="1" hidden="1" outlineLevel="3" x14ac:dyDescent="0.25">
      <c r="A402" s="99" t="s">
        <v>356</v>
      </c>
      <c r="B402" s="141">
        <v>0</v>
      </c>
      <c r="C402" s="140">
        <v>0</v>
      </c>
      <c r="D402" s="86">
        <v>1</v>
      </c>
      <c r="E402" s="86">
        <v>1</v>
      </c>
      <c r="F402" s="86">
        <v>1</v>
      </c>
    </row>
    <row r="403" spans="1:6" s="81" customFormat="1" hidden="1" outlineLevel="3" x14ac:dyDescent="0.25">
      <c r="A403" s="99" t="s">
        <v>357</v>
      </c>
      <c r="B403" s="141">
        <v>0</v>
      </c>
      <c r="C403" s="140">
        <v>0</v>
      </c>
      <c r="D403" s="86">
        <v>0</v>
      </c>
      <c r="E403" s="86">
        <v>2</v>
      </c>
      <c r="F403" s="86">
        <v>1</v>
      </c>
    </row>
    <row r="404" spans="1:6" s="81" customFormat="1" hidden="1" outlineLevel="2" x14ac:dyDescent="0.25">
      <c r="A404" s="107" t="s">
        <v>359</v>
      </c>
      <c r="B404" s="233">
        <f>SUM(B405:B410)</f>
        <v>5</v>
      </c>
      <c r="C404" s="233">
        <f>SUM(C405:C410)</f>
        <v>4</v>
      </c>
      <c r="D404" s="233">
        <f>SUM(D405:D410)</f>
        <v>4</v>
      </c>
      <c r="E404" s="233">
        <f>SUM(E405:E410)</f>
        <v>3</v>
      </c>
      <c r="F404" s="233">
        <v>3</v>
      </c>
    </row>
    <row r="405" spans="1:6" s="81" customFormat="1" hidden="1" outlineLevel="3" x14ac:dyDescent="0.25">
      <c r="A405" s="99" t="s">
        <v>360</v>
      </c>
      <c r="B405" s="114">
        <v>0</v>
      </c>
      <c r="C405" s="140">
        <v>0</v>
      </c>
      <c r="D405" s="86">
        <v>0</v>
      </c>
      <c r="E405" s="86">
        <v>0</v>
      </c>
      <c r="F405" s="86">
        <v>0</v>
      </c>
    </row>
    <row r="406" spans="1:6" s="81" customFormat="1" hidden="1" outlineLevel="3" x14ac:dyDescent="0.25">
      <c r="A406" s="99" t="s">
        <v>349</v>
      </c>
      <c r="B406" s="114">
        <v>4</v>
      </c>
      <c r="C406" s="140">
        <v>1</v>
      </c>
      <c r="D406" s="86">
        <v>2</v>
      </c>
      <c r="E406" s="86">
        <v>1</v>
      </c>
      <c r="F406" s="86">
        <v>3</v>
      </c>
    </row>
    <row r="407" spans="1:6" s="81" customFormat="1" hidden="1" outlineLevel="3" x14ac:dyDescent="0.25">
      <c r="A407" s="99" t="s">
        <v>350</v>
      </c>
      <c r="B407" s="114">
        <v>0</v>
      </c>
      <c r="C407" s="140">
        <v>0</v>
      </c>
      <c r="D407" s="86">
        <v>0</v>
      </c>
      <c r="E407" s="86">
        <v>0</v>
      </c>
      <c r="F407" s="86">
        <v>0</v>
      </c>
    </row>
    <row r="408" spans="1:6" s="81" customFormat="1" hidden="1" outlineLevel="3" x14ac:dyDescent="0.25">
      <c r="A408" s="99" t="s">
        <v>355</v>
      </c>
      <c r="B408" s="114">
        <v>1</v>
      </c>
      <c r="C408" s="140">
        <v>2</v>
      </c>
      <c r="D408" s="86">
        <v>1</v>
      </c>
      <c r="E408" s="86">
        <v>1</v>
      </c>
      <c r="F408" s="86">
        <v>0</v>
      </c>
    </row>
    <row r="409" spans="1:6" s="81" customFormat="1" hidden="1" outlineLevel="3" x14ac:dyDescent="0.25">
      <c r="A409" s="99" t="s">
        <v>356</v>
      </c>
      <c r="B409" s="114">
        <v>0</v>
      </c>
      <c r="C409" s="140">
        <v>0</v>
      </c>
      <c r="D409" s="86">
        <v>1</v>
      </c>
      <c r="E409" s="86">
        <v>1</v>
      </c>
      <c r="F409" s="86">
        <v>0</v>
      </c>
    </row>
    <row r="410" spans="1:6" s="81" customFormat="1" hidden="1" outlineLevel="3" x14ac:dyDescent="0.25">
      <c r="A410" s="99" t="s">
        <v>357</v>
      </c>
      <c r="B410" s="114">
        <v>0</v>
      </c>
      <c r="C410" s="140">
        <v>1</v>
      </c>
      <c r="D410" s="86">
        <v>0</v>
      </c>
      <c r="E410" s="86">
        <v>0</v>
      </c>
      <c r="F410" s="86">
        <v>0</v>
      </c>
    </row>
    <row r="411" spans="1:6" s="81" customFormat="1" hidden="1" outlineLevel="2" x14ac:dyDescent="0.25">
      <c r="A411" s="107" t="s">
        <v>361</v>
      </c>
      <c r="B411" s="233">
        <f>SUM(B412:B417)</f>
        <v>118</v>
      </c>
      <c r="C411" s="233">
        <f>SUM(C412:C417)</f>
        <v>126</v>
      </c>
      <c r="D411" s="233">
        <f>SUM(D412:D417)</f>
        <v>127</v>
      </c>
      <c r="E411" s="233">
        <f>SUM(E412:E417)</f>
        <v>123</v>
      </c>
      <c r="F411" s="233">
        <v>120</v>
      </c>
    </row>
    <row r="412" spans="1:6" s="81" customFormat="1" hidden="1" outlineLevel="3" x14ac:dyDescent="0.25">
      <c r="A412" s="99" t="s">
        <v>360</v>
      </c>
      <c r="B412" s="114">
        <v>3</v>
      </c>
      <c r="C412" s="140">
        <v>3</v>
      </c>
      <c r="D412" s="86">
        <v>3</v>
      </c>
      <c r="E412" s="86">
        <v>2</v>
      </c>
      <c r="F412" s="86">
        <v>1</v>
      </c>
    </row>
    <row r="413" spans="1:6" s="81" customFormat="1" hidden="1" outlineLevel="3" x14ac:dyDescent="0.25">
      <c r="A413" s="99" t="s">
        <v>349</v>
      </c>
      <c r="B413" s="114">
        <v>81</v>
      </c>
      <c r="C413" s="140">
        <v>89</v>
      </c>
      <c r="D413" s="86">
        <v>91</v>
      </c>
      <c r="E413" s="86">
        <v>93</v>
      </c>
      <c r="F413" s="86">
        <v>95</v>
      </c>
    </row>
    <row r="414" spans="1:6" s="81" customFormat="1" hidden="1" outlineLevel="3" x14ac:dyDescent="0.25">
      <c r="A414" s="99" t="s">
        <v>350</v>
      </c>
      <c r="B414" s="114">
        <v>1</v>
      </c>
      <c r="C414" s="140">
        <v>1</v>
      </c>
      <c r="D414" s="86">
        <v>0</v>
      </c>
      <c r="E414" s="86">
        <v>0</v>
      </c>
      <c r="F414" s="86">
        <v>0</v>
      </c>
    </row>
    <row r="415" spans="1:6" s="81" customFormat="1" hidden="1" outlineLevel="3" x14ac:dyDescent="0.25">
      <c r="A415" s="99" t="s">
        <v>355</v>
      </c>
      <c r="B415" s="114">
        <v>23</v>
      </c>
      <c r="C415" s="140">
        <v>24</v>
      </c>
      <c r="D415" s="86">
        <v>25</v>
      </c>
      <c r="E415" s="86">
        <v>16</v>
      </c>
      <c r="F415" s="86">
        <v>17</v>
      </c>
    </row>
    <row r="416" spans="1:6" s="81" customFormat="1" hidden="1" outlineLevel="3" x14ac:dyDescent="0.25">
      <c r="A416" s="99" t="s">
        <v>356</v>
      </c>
      <c r="B416" s="114">
        <v>5</v>
      </c>
      <c r="C416" s="140">
        <v>4</v>
      </c>
      <c r="D416" s="86">
        <v>4</v>
      </c>
      <c r="E416" s="86">
        <v>4</v>
      </c>
      <c r="F416" s="86">
        <v>2</v>
      </c>
    </row>
    <row r="417" spans="1:6" s="81" customFormat="1" hidden="1" outlineLevel="3" x14ac:dyDescent="0.25">
      <c r="A417" s="99" t="s">
        <v>357</v>
      </c>
      <c r="B417" s="114">
        <v>5</v>
      </c>
      <c r="C417" s="140">
        <v>5</v>
      </c>
      <c r="D417" s="86">
        <v>4</v>
      </c>
      <c r="E417" s="86">
        <v>8</v>
      </c>
      <c r="F417" s="86">
        <v>5</v>
      </c>
    </row>
    <row r="418" spans="1:6" s="81" customFormat="1" hidden="1" outlineLevel="2" x14ac:dyDescent="0.25">
      <c r="A418" s="107" t="s">
        <v>362</v>
      </c>
      <c r="B418" s="233">
        <f>SUM(B419:B424)</f>
        <v>35</v>
      </c>
      <c r="C418" s="233">
        <f>SUM(C419:C424)</f>
        <v>39</v>
      </c>
      <c r="D418" s="233">
        <f>SUM(D419:D424)</f>
        <v>23</v>
      </c>
      <c r="E418" s="233">
        <f>SUM(E419:E424)</f>
        <v>15</v>
      </c>
      <c r="F418" s="233">
        <v>19</v>
      </c>
    </row>
    <row r="419" spans="1:6" s="81" customFormat="1" hidden="1" outlineLevel="3" x14ac:dyDescent="0.25">
      <c r="A419" s="99" t="s">
        <v>360</v>
      </c>
      <c r="B419" s="114">
        <v>0</v>
      </c>
      <c r="C419" s="140">
        <v>0</v>
      </c>
      <c r="D419" s="86">
        <v>0</v>
      </c>
      <c r="E419" s="86">
        <v>0</v>
      </c>
      <c r="F419" s="86">
        <v>1</v>
      </c>
    </row>
    <row r="420" spans="1:6" s="81" customFormat="1" hidden="1" outlineLevel="3" x14ac:dyDescent="0.25">
      <c r="A420" s="99" t="s">
        <v>349</v>
      </c>
      <c r="B420" s="114">
        <v>23</v>
      </c>
      <c r="C420" s="140">
        <v>26</v>
      </c>
      <c r="D420" s="86">
        <v>18</v>
      </c>
      <c r="E420" s="86">
        <v>10</v>
      </c>
      <c r="F420" s="86">
        <v>12</v>
      </c>
    </row>
    <row r="421" spans="1:6" s="81" customFormat="1" hidden="1" outlineLevel="3" x14ac:dyDescent="0.25">
      <c r="A421" s="99" t="s">
        <v>350</v>
      </c>
      <c r="B421" s="114">
        <v>0</v>
      </c>
      <c r="C421" s="140">
        <v>0</v>
      </c>
      <c r="D421" s="86">
        <v>0</v>
      </c>
      <c r="E421" s="86">
        <v>0</v>
      </c>
      <c r="F421" s="86">
        <v>0</v>
      </c>
    </row>
    <row r="422" spans="1:6" s="81" customFormat="1" hidden="1" outlineLevel="3" x14ac:dyDescent="0.25">
      <c r="A422" s="99" t="s">
        <v>355</v>
      </c>
      <c r="B422" s="114">
        <v>7</v>
      </c>
      <c r="C422" s="140">
        <v>7</v>
      </c>
      <c r="D422" s="86">
        <v>2</v>
      </c>
      <c r="E422" s="86">
        <v>2</v>
      </c>
      <c r="F422" s="86">
        <v>2</v>
      </c>
    </row>
    <row r="423" spans="1:6" s="81" customFormat="1" hidden="1" outlineLevel="3" x14ac:dyDescent="0.25">
      <c r="A423" s="99" t="s">
        <v>356</v>
      </c>
      <c r="B423" s="114">
        <v>1</v>
      </c>
      <c r="C423" s="140">
        <v>2</v>
      </c>
      <c r="D423" s="86">
        <v>0</v>
      </c>
      <c r="E423" s="86">
        <v>0</v>
      </c>
      <c r="F423" s="86">
        <v>1</v>
      </c>
    </row>
    <row r="424" spans="1:6" s="81" customFormat="1" hidden="1" outlineLevel="3" x14ac:dyDescent="0.25">
      <c r="A424" s="99" t="s">
        <v>357</v>
      </c>
      <c r="B424" s="114">
        <v>4</v>
      </c>
      <c r="C424" s="140">
        <v>4</v>
      </c>
      <c r="D424" s="86">
        <v>3</v>
      </c>
      <c r="E424" s="86">
        <v>3</v>
      </c>
      <c r="F424" s="86">
        <v>3</v>
      </c>
    </row>
    <row r="425" spans="1:6" s="81" customFormat="1" hidden="1" outlineLevel="1" x14ac:dyDescent="0.25">
      <c r="A425" s="97" t="s">
        <v>344</v>
      </c>
      <c r="B425" s="89">
        <f>SUM(B426,B433,B440,B447,B454,B461)</f>
        <v>1436</v>
      </c>
      <c r="C425" s="89">
        <f>SUM(C426,C433,C440,C447,C454,C461)</f>
        <v>1970</v>
      </c>
      <c r="D425" s="89">
        <f>SUM(D426,D433,D440,D447,D454,D461)</f>
        <v>2374</v>
      </c>
      <c r="E425" s="89">
        <f>SUM(E426,E433,E440,E447,E454,E461)</f>
        <v>2689</v>
      </c>
      <c r="F425" s="89">
        <v>2475</v>
      </c>
    </row>
    <row r="426" spans="1:6" s="81" customFormat="1" hidden="1" outlineLevel="2" x14ac:dyDescent="0.25">
      <c r="A426" s="107" t="s">
        <v>347</v>
      </c>
      <c r="B426" s="233">
        <f>SUM(B427:B432)</f>
        <v>54</v>
      </c>
      <c r="C426" s="233">
        <f>SUM(C427:C432)</f>
        <v>52</v>
      </c>
      <c r="D426" s="233">
        <f>SUM(D427:D432)</f>
        <v>59</v>
      </c>
      <c r="E426" s="233">
        <f>SUM(E427:E432)</f>
        <v>22</v>
      </c>
      <c r="F426" s="233">
        <v>43</v>
      </c>
    </row>
    <row r="427" spans="1:6" s="81" customFormat="1" hidden="1" outlineLevel="3" x14ac:dyDescent="0.25">
      <c r="A427" s="99" t="s">
        <v>360</v>
      </c>
      <c r="B427" s="114">
        <v>1</v>
      </c>
      <c r="C427" s="140">
        <v>0</v>
      </c>
      <c r="D427" s="86">
        <v>1</v>
      </c>
      <c r="E427" s="86">
        <v>0</v>
      </c>
      <c r="F427" s="86">
        <v>0</v>
      </c>
    </row>
    <row r="428" spans="1:6" s="81" customFormat="1" hidden="1" outlineLevel="3" x14ac:dyDescent="0.25">
      <c r="A428" s="99" t="s">
        <v>349</v>
      </c>
      <c r="B428" s="114">
        <v>15</v>
      </c>
      <c r="C428" s="140">
        <v>12</v>
      </c>
      <c r="D428" s="86">
        <v>12</v>
      </c>
      <c r="E428" s="86">
        <v>3</v>
      </c>
      <c r="F428" s="86">
        <v>7</v>
      </c>
    </row>
    <row r="429" spans="1:6" s="81" customFormat="1" hidden="1" outlineLevel="3" x14ac:dyDescent="0.25">
      <c r="A429" s="99" t="s">
        <v>350</v>
      </c>
      <c r="B429" s="114">
        <v>0</v>
      </c>
      <c r="C429" s="140">
        <v>0</v>
      </c>
      <c r="D429" s="86">
        <v>0</v>
      </c>
      <c r="E429" s="86">
        <v>0</v>
      </c>
      <c r="F429" s="86">
        <v>0</v>
      </c>
    </row>
    <row r="430" spans="1:6" s="81" customFormat="1" hidden="1" outlineLevel="3" x14ac:dyDescent="0.25">
      <c r="A430" s="99" t="s">
        <v>355</v>
      </c>
      <c r="B430" s="114">
        <v>25</v>
      </c>
      <c r="C430" s="140">
        <v>28</v>
      </c>
      <c r="D430" s="86">
        <v>32</v>
      </c>
      <c r="E430" s="86">
        <v>12</v>
      </c>
      <c r="F430" s="86">
        <v>24</v>
      </c>
    </row>
    <row r="431" spans="1:6" s="81" customFormat="1" hidden="1" outlineLevel="3" x14ac:dyDescent="0.25">
      <c r="A431" s="99" t="s">
        <v>356</v>
      </c>
      <c r="B431" s="114">
        <v>13</v>
      </c>
      <c r="C431" s="140">
        <v>12</v>
      </c>
      <c r="D431" s="86">
        <v>11</v>
      </c>
      <c r="E431" s="86">
        <v>7</v>
      </c>
      <c r="F431" s="86">
        <v>12</v>
      </c>
    </row>
    <row r="432" spans="1:6" s="81" customFormat="1" hidden="1" outlineLevel="3" x14ac:dyDescent="0.25">
      <c r="A432" s="99" t="s">
        <v>357</v>
      </c>
      <c r="B432" s="114">
        <v>0</v>
      </c>
      <c r="C432" s="140">
        <v>0</v>
      </c>
      <c r="D432" s="86">
        <v>3</v>
      </c>
      <c r="E432" s="86">
        <v>0</v>
      </c>
      <c r="F432" s="86">
        <v>0</v>
      </c>
    </row>
    <row r="433" spans="1:6" s="81" customFormat="1" hidden="1" outlineLevel="2" x14ac:dyDescent="0.25">
      <c r="A433" s="107" t="s">
        <v>354</v>
      </c>
      <c r="B433" s="233">
        <f>SUM(B434:B439)</f>
        <v>62</v>
      </c>
      <c r="C433" s="233">
        <f>SUM(C434:C439)</f>
        <v>82</v>
      </c>
      <c r="D433" s="233">
        <f>SUM(D434:D439)</f>
        <v>86</v>
      </c>
      <c r="E433" s="233">
        <f>SUM(E434:E439)</f>
        <v>53</v>
      </c>
      <c r="F433" s="233">
        <v>68</v>
      </c>
    </row>
    <row r="434" spans="1:6" s="81" customFormat="1" hidden="1" outlineLevel="3" x14ac:dyDescent="0.25">
      <c r="A434" s="99" t="s">
        <v>360</v>
      </c>
      <c r="B434" s="114">
        <v>0</v>
      </c>
      <c r="C434" s="140">
        <v>1</v>
      </c>
      <c r="D434" s="86">
        <v>1</v>
      </c>
      <c r="E434" s="86">
        <v>2</v>
      </c>
      <c r="F434" s="86">
        <v>2</v>
      </c>
    </row>
    <row r="435" spans="1:6" s="81" customFormat="1" hidden="1" outlineLevel="3" x14ac:dyDescent="0.25">
      <c r="A435" s="99" t="s">
        <v>349</v>
      </c>
      <c r="B435" s="114">
        <v>29</v>
      </c>
      <c r="C435" s="140">
        <v>35</v>
      </c>
      <c r="D435" s="86">
        <v>30</v>
      </c>
      <c r="E435" s="86">
        <v>9</v>
      </c>
      <c r="F435" s="86">
        <v>15</v>
      </c>
    </row>
    <row r="436" spans="1:6" s="81" customFormat="1" hidden="1" outlineLevel="3" x14ac:dyDescent="0.25">
      <c r="A436" s="99" t="s">
        <v>350</v>
      </c>
      <c r="B436" s="114">
        <v>0</v>
      </c>
      <c r="C436" s="140">
        <v>0</v>
      </c>
      <c r="D436" s="86">
        <v>0</v>
      </c>
      <c r="E436" s="80">
        <v>0</v>
      </c>
      <c r="F436" s="80">
        <v>0</v>
      </c>
    </row>
    <row r="437" spans="1:6" s="81" customFormat="1" hidden="1" outlineLevel="3" x14ac:dyDescent="0.25">
      <c r="A437" s="99" t="s">
        <v>355</v>
      </c>
      <c r="B437" s="114">
        <v>22</v>
      </c>
      <c r="C437" s="140">
        <v>29</v>
      </c>
      <c r="D437" s="86">
        <v>34</v>
      </c>
      <c r="E437" s="86">
        <v>26</v>
      </c>
      <c r="F437" s="86">
        <v>28</v>
      </c>
    </row>
    <row r="438" spans="1:6" s="81" customFormat="1" hidden="1" outlineLevel="3" x14ac:dyDescent="0.25">
      <c r="A438" s="99" t="s">
        <v>356</v>
      </c>
      <c r="B438" s="114">
        <v>11</v>
      </c>
      <c r="C438" s="140">
        <v>17</v>
      </c>
      <c r="D438" s="86">
        <v>20</v>
      </c>
      <c r="E438" s="86">
        <v>15</v>
      </c>
      <c r="F438" s="86">
        <v>22</v>
      </c>
    </row>
    <row r="439" spans="1:6" s="92" customFormat="1" hidden="1" outlineLevel="3" x14ac:dyDescent="0.25">
      <c r="A439" s="99" t="s">
        <v>357</v>
      </c>
      <c r="B439" s="114">
        <v>0</v>
      </c>
      <c r="C439" s="140">
        <v>0</v>
      </c>
      <c r="D439" s="86">
        <v>1</v>
      </c>
      <c r="E439" s="86">
        <v>1</v>
      </c>
      <c r="F439" s="86">
        <v>1</v>
      </c>
    </row>
    <row r="440" spans="1:6" s="81" customFormat="1" hidden="1" outlineLevel="2" x14ac:dyDescent="0.25">
      <c r="A440" s="107" t="s">
        <v>358</v>
      </c>
      <c r="B440" s="233">
        <f>SUM(B441:B446)</f>
        <v>9</v>
      </c>
      <c r="C440" s="233">
        <f>SUM(C441:C446)</f>
        <v>6</v>
      </c>
      <c r="D440" s="233">
        <f>SUM(D441:D446)</f>
        <v>8</v>
      </c>
      <c r="E440" s="233">
        <f>SUM(E441:E446)</f>
        <v>4</v>
      </c>
      <c r="F440" s="233">
        <v>4</v>
      </c>
    </row>
    <row r="441" spans="1:6" s="81" customFormat="1" hidden="1" outlineLevel="3" x14ac:dyDescent="0.25">
      <c r="A441" s="99" t="s">
        <v>360</v>
      </c>
      <c r="B441" s="114">
        <v>0</v>
      </c>
      <c r="C441" s="140">
        <v>0</v>
      </c>
      <c r="D441" s="86">
        <v>0</v>
      </c>
      <c r="E441" s="86">
        <v>0</v>
      </c>
      <c r="F441" s="86">
        <v>0</v>
      </c>
    </row>
    <row r="442" spans="1:6" s="81" customFormat="1" hidden="1" outlineLevel="3" x14ac:dyDescent="0.25">
      <c r="A442" s="99" t="s">
        <v>349</v>
      </c>
      <c r="B442" s="114">
        <v>4</v>
      </c>
      <c r="C442" s="140">
        <v>2</v>
      </c>
      <c r="D442" s="86">
        <v>2</v>
      </c>
      <c r="E442" s="86">
        <v>1</v>
      </c>
      <c r="F442" s="86">
        <v>1</v>
      </c>
    </row>
    <row r="443" spans="1:6" s="81" customFormat="1" hidden="1" outlineLevel="3" x14ac:dyDescent="0.25">
      <c r="A443" s="99" t="s">
        <v>350</v>
      </c>
      <c r="B443" s="114">
        <v>0</v>
      </c>
      <c r="C443" s="140">
        <v>0</v>
      </c>
      <c r="D443" s="86">
        <v>0</v>
      </c>
      <c r="E443" s="86">
        <v>0</v>
      </c>
      <c r="F443" s="86">
        <v>0</v>
      </c>
    </row>
    <row r="444" spans="1:6" s="81" customFormat="1" hidden="1" outlineLevel="3" x14ac:dyDescent="0.25">
      <c r="A444" s="99" t="s">
        <v>355</v>
      </c>
      <c r="B444" s="114">
        <v>1</v>
      </c>
      <c r="C444" s="140">
        <v>1</v>
      </c>
      <c r="D444" s="86">
        <v>3</v>
      </c>
      <c r="E444" s="86">
        <v>3</v>
      </c>
      <c r="F444" s="86">
        <v>3</v>
      </c>
    </row>
    <row r="445" spans="1:6" s="81" customFormat="1" hidden="1" outlineLevel="3" x14ac:dyDescent="0.25">
      <c r="A445" s="99" t="s">
        <v>356</v>
      </c>
      <c r="B445" s="114">
        <v>3</v>
      </c>
      <c r="C445" s="140">
        <v>2</v>
      </c>
      <c r="D445" s="86">
        <v>2</v>
      </c>
      <c r="E445" s="86">
        <v>0</v>
      </c>
      <c r="F445" s="86">
        <v>0</v>
      </c>
    </row>
    <row r="446" spans="1:6" s="92" customFormat="1" hidden="1" outlineLevel="3" x14ac:dyDescent="0.25">
      <c r="A446" s="99" t="s">
        <v>357</v>
      </c>
      <c r="B446" s="114">
        <v>1</v>
      </c>
      <c r="C446" s="140">
        <v>1</v>
      </c>
      <c r="D446" s="86">
        <v>1</v>
      </c>
      <c r="E446" s="86">
        <v>0</v>
      </c>
      <c r="F446" s="86">
        <v>0</v>
      </c>
    </row>
    <row r="447" spans="1:6" s="81" customFormat="1" hidden="1" outlineLevel="2" x14ac:dyDescent="0.25">
      <c r="A447" s="107" t="s">
        <v>359</v>
      </c>
      <c r="B447" s="233">
        <f>SUM(B448:B453)</f>
        <v>389</v>
      </c>
      <c r="C447" s="233">
        <f>SUM(C448:C453)</f>
        <v>497</v>
      </c>
      <c r="D447" s="233">
        <f>SUM(D448:D453)</f>
        <v>654</v>
      </c>
      <c r="E447" s="233">
        <f>SUM(E448:E453)</f>
        <v>701</v>
      </c>
      <c r="F447" s="233">
        <v>517</v>
      </c>
    </row>
    <row r="448" spans="1:6" s="81" customFormat="1" hidden="1" outlineLevel="3" x14ac:dyDescent="0.25">
      <c r="A448" s="99" t="s">
        <v>360</v>
      </c>
      <c r="B448" s="114">
        <v>5</v>
      </c>
      <c r="C448" s="140">
        <v>15</v>
      </c>
      <c r="D448" s="86">
        <v>17</v>
      </c>
      <c r="E448" s="86">
        <v>10</v>
      </c>
      <c r="F448" s="86">
        <v>8</v>
      </c>
    </row>
    <row r="449" spans="1:6" s="81" customFormat="1" hidden="1" outlineLevel="3" x14ac:dyDescent="0.25">
      <c r="A449" s="99" t="s">
        <v>349</v>
      </c>
      <c r="B449" s="114">
        <v>99</v>
      </c>
      <c r="C449" s="140">
        <v>141</v>
      </c>
      <c r="D449" s="86">
        <v>187</v>
      </c>
      <c r="E449" s="86">
        <v>188</v>
      </c>
      <c r="F449" s="86">
        <v>136</v>
      </c>
    </row>
    <row r="450" spans="1:6" s="81" customFormat="1" hidden="1" outlineLevel="3" x14ac:dyDescent="0.25">
      <c r="A450" s="99" t="s">
        <v>350</v>
      </c>
      <c r="B450" s="114">
        <v>5</v>
      </c>
      <c r="C450" s="140">
        <v>2</v>
      </c>
      <c r="D450" s="86">
        <v>2</v>
      </c>
      <c r="E450" s="86">
        <v>2</v>
      </c>
      <c r="F450" s="86">
        <v>1</v>
      </c>
    </row>
    <row r="451" spans="1:6" s="81" customFormat="1" hidden="1" outlineLevel="3" x14ac:dyDescent="0.25">
      <c r="A451" s="99" t="s">
        <v>355</v>
      </c>
      <c r="B451" s="114">
        <v>180</v>
      </c>
      <c r="C451" s="140">
        <v>205</v>
      </c>
      <c r="D451" s="86">
        <v>282</v>
      </c>
      <c r="E451" s="86">
        <v>316</v>
      </c>
      <c r="F451" s="86">
        <v>227</v>
      </c>
    </row>
    <row r="452" spans="1:6" s="81" customFormat="1" hidden="1" outlineLevel="3" x14ac:dyDescent="0.25">
      <c r="A452" s="99" t="s">
        <v>356</v>
      </c>
      <c r="B452" s="114">
        <v>88</v>
      </c>
      <c r="C452" s="140">
        <v>118</v>
      </c>
      <c r="D452" s="86">
        <v>145</v>
      </c>
      <c r="E452" s="86">
        <v>157</v>
      </c>
      <c r="F452" s="86">
        <v>122</v>
      </c>
    </row>
    <row r="453" spans="1:6" s="81" customFormat="1" hidden="1" outlineLevel="3" x14ac:dyDescent="0.25">
      <c r="A453" s="99" t="s">
        <v>357</v>
      </c>
      <c r="B453" s="114">
        <v>12</v>
      </c>
      <c r="C453" s="140">
        <v>16</v>
      </c>
      <c r="D453" s="86">
        <v>21</v>
      </c>
      <c r="E453" s="86">
        <v>28</v>
      </c>
      <c r="F453" s="86">
        <v>23</v>
      </c>
    </row>
    <row r="454" spans="1:6" s="81" customFormat="1" hidden="1" outlineLevel="2" x14ac:dyDescent="0.25">
      <c r="A454" s="107" t="s">
        <v>361</v>
      </c>
      <c r="B454" s="256">
        <f>SUM(B455:B460)</f>
        <v>780</v>
      </c>
      <c r="C454" s="256">
        <f>SUM(C455:C460)</f>
        <v>1148</v>
      </c>
      <c r="D454" s="256">
        <f>SUM(D455:D460)</f>
        <v>1340</v>
      </c>
      <c r="E454" s="256">
        <f>SUM(E455:E460)</f>
        <v>1705</v>
      </c>
      <c r="F454" s="256">
        <v>1623</v>
      </c>
    </row>
    <row r="455" spans="1:6" s="81" customFormat="1" hidden="1" outlineLevel="3" x14ac:dyDescent="0.25">
      <c r="A455" s="99" t="s">
        <v>360</v>
      </c>
      <c r="B455" s="114">
        <v>11</v>
      </c>
      <c r="C455" s="140">
        <v>15</v>
      </c>
      <c r="D455" s="86">
        <v>18</v>
      </c>
      <c r="E455" s="86">
        <v>23</v>
      </c>
      <c r="F455" s="86">
        <v>22</v>
      </c>
    </row>
    <row r="456" spans="1:6" s="81" customFormat="1" hidden="1" outlineLevel="3" x14ac:dyDescent="0.25">
      <c r="A456" s="99" t="s">
        <v>349</v>
      </c>
      <c r="B456" s="114">
        <v>222</v>
      </c>
      <c r="C456" s="140">
        <v>314</v>
      </c>
      <c r="D456" s="86">
        <v>361</v>
      </c>
      <c r="E456" s="86">
        <v>428</v>
      </c>
      <c r="F456" s="86">
        <v>414</v>
      </c>
    </row>
    <row r="457" spans="1:6" s="81" customFormat="1" hidden="1" outlineLevel="3" x14ac:dyDescent="0.25">
      <c r="A457" s="99" t="s">
        <v>350</v>
      </c>
      <c r="B457" s="114">
        <v>4</v>
      </c>
      <c r="C457" s="140">
        <v>6</v>
      </c>
      <c r="D457" s="86">
        <v>8</v>
      </c>
      <c r="E457" s="86">
        <v>10</v>
      </c>
      <c r="F457" s="86">
        <v>10</v>
      </c>
    </row>
    <row r="458" spans="1:6" s="81" customFormat="1" hidden="1" outlineLevel="3" x14ac:dyDescent="0.25">
      <c r="A458" s="99" t="s">
        <v>355</v>
      </c>
      <c r="B458" s="114">
        <v>374</v>
      </c>
      <c r="C458" s="140">
        <v>578</v>
      </c>
      <c r="D458" s="86">
        <v>663</v>
      </c>
      <c r="E458" s="86">
        <v>865</v>
      </c>
      <c r="F458" s="86">
        <v>809</v>
      </c>
    </row>
    <row r="459" spans="1:6" s="81" customFormat="1" hidden="1" outlineLevel="3" x14ac:dyDescent="0.25">
      <c r="A459" s="99" t="s">
        <v>356</v>
      </c>
      <c r="B459" s="114">
        <v>153</v>
      </c>
      <c r="C459" s="140">
        <v>215</v>
      </c>
      <c r="D459" s="86">
        <v>263</v>
      </c>
      <c r="E459" s="86">
        <v>343</v>
      </c>
      <c r="F459" s="86">
        <v>327</v>
      </c>
    </row>
    <row r="460" spans="1:6" s="81" customFormat="1" hidden="1" outlineLevel="3" x14ac:dyDescent="0.25">
      <c r="A460" s="99" t="s">
        <v>357</v>
      </c>
      <c r="B460" s="114">
        <v>16</v>
      </c>
      <c r="C460" s="140">
        <v>20</v>
      </c>
      <c r="D460" s="86">
        <v>27</v>
      </c>
      <c r="E460" s="86">
        <v>36</v>
      </c>
      <c r="F460" s="86">
        <v>41</v>
      </c>
    </row>
    <row r="461" spans="1:6" s="81" customFormat="1" hidden="1" outlineLevel="2" x14ac:dyDescent="0.25">
      <c r="A461" s="107" t="s">
        <v>362</v>
      </c>
      <c r="B461" s="233">
        <f>SUM(B462:B467)</f>
        <v>142</v>
      </c>
      <c r="C461" s="233">
        <f>SUM(C462:C467)</f>
        <v>185</v>
      </c>
      <c r="D461" s="233">
        <f>SUM(D462:D467)</f>
        <v>227</v>
      </c>
      <c r="E461" s="233">
        <f>SUM(E462:E467)</f>
        <v>204</v>
      </c>
      <c r="F461" s="233">
        <v>220</v>
      </c>
    </row>
    <row r="462" spans="1:6" s="81" customFormat="1" hidden="1" outlineLevel="3" x14ac:dyDescent="0.25">
      <c r="A462" s="99" t="s">
        <v>360</v>
      </c>
      <c r="B462" s="114">
        <v>1</v>
      </c>
      <c r="C462" s="140">
        <v>1</v>
      </c>
      <c r="D462" s="86">
        <v>1</v>
      </c>
      <c r="E462" s="86">
        <v>0</v>
      </c>
      <c r="F462" s="86">
        <v>1</v>
      </c>
    </row>
    <row r="463" spans="1:6" s="81" customFormat="1" hidden="1" outlineLevel="3" x14ac:dyDescent="0.25">
      <c r="A463" s="99" t="s">
        <v>349</v>
      </c>
      <c r="B463" s="114">
        <v>35</v>
      </c>
      <c r="C463" s="140">
        <v>49</v>
      </c>
      <c r="D463" s="86">
        <v>65</v>
      </c>
      <c r="E463" s="86">
        <v>59</v>
      </c>
      <c r="F463" s="86">
        <v>58</v>
      </c>
    </row>
    <row r="464" spans="1:6" s="81" customFormat="1" hidden="1" outlineLevel="3" x14ac:dyDescent="0.25">
      <c r="A464" s="99" t="s">
        <v>363</v>
      </c>
      <c r="B464" s="114"/>
      <c r="C464" s="140">
        <v>1</v>
      </c>
      <c r="D464" s="86">
        <v>1</v>
      </c>
      <c r="E464" s="86">
        <v>1</v>
      </c>
      <c r="F464" s="86">
        <v>2</v>
      </c>
    </row>
    <row r="465" spans="1:6" s="81" customFormat="1" hidden="1" outlineLevel="3" x14ac:dyDescent="0.25">
      <c r="A465" s="99" t="s">
        <v>355</v>
      </c>
      <c r="B465" s="114">
        <v>36</v>
      </c>
      <c r="C465" s="140">
        <v>57</v>
      </c>
      <c r="D465" s="86">
        <v>76</v>
      </c>
      <c r="E465" s="86">
        <v>69</v>
      </c>
      <c r="F465" s="86">
        <v>84</v>
      </c>
    </row>
    <row r="466" spans="1:6" s="81" customFormat="1" hidden="1" outlineLevel="3" x14ac:dyDescent="0.25">
      <c r="A466" s="99" t="s">
        <v>356</v>
      </c>
      <c r="B466" s="114">
        <v>13</v>
      </c>
      <c r="C466" s="140">
        <v>17</v>
      </c>
      <c r="D466" s="86">
        <v>21</v>
      </c>
      <c r="E466" s="86">
        <v>19</v>
      </c>
      <c r="F466" s="86">
        <v>18</v>
      </c>
    </row>
    <row r="467" spans="1:6" s="81" customFormat="1" hidden="1" outlineLevel="3" x14ac:dyDescent="0.25">
      <c r="A467" s="99" t="s">
        <v>357</v>
      </c>
      <c r="B467" s="114">
        <v>57</v>
      </c>
      <c r="C467" s="140">
        <v>60</v>
      </c>
      <c r="D467" s="86">
        <v>63</v>
      </c>
      <c r="E467" s="86">
        <v>56</v>
      </c>
      <c r="F467" s="86">
        <v>57</v>
      </c>
    </row>
    <row r="468" spans="1:6" s="92" customFormat="1" hidden="1" outlineLevel="1" x14ac:dyDescent="0.25">
      <c r="A468" s="97" t="s">
        <v>303</v>
      </c>
      <c r="B468" s="89">
        <f>SUM(B469,B476,B483,B490,B497,B504)</f>
        <v>677</v>
      </c>
      <c r="C468" s="89">
        <f>SUM(C469,C476,C483,C490,C497,C504)</f>
        <v>695</v>
      </c>
      <c r="D468" s="89">
        <f>SUM(D469,D476,D483,D490,D497,D504)</f>
        <v>726</v>
      </c>
      <c r="E468" s="89">
        <f>SUM(E469,E476,E483,E490,E497,E504)</f>
        <v>735</v>
      </c>
      <c r="F468" s="89">
        <v>723</v>
      </c>
    </row>
    <row r="469" spans="1:6" s="81" customFormat="1" hidden="1" outlineLevel="2" x14ac:dyDescent="0.25">
      <c r="A469" s="107" t="s">
        <v>347</v>
      </c>
      <c r="B469" s="233">
        <f>SUM(B470:B475)</f>
        <v>53</v>
      </c>
      <c r="C469" s="233">
        <f>SUM(C470:C475)</f>
        <v>49</v>
      </c>
      <c r="D469" s="233">
        <f>SUM(D470:D475)</f>
        <v>52</v>
      </c>
      <c r="E469" s="233">
        <f>SUM(E470:E475)</f>
        <v>55</v>
      </c>
      <c r="F469" s="233">
        <v>39</v>
      </c>
    </row>
    <row r="470" spans="1:6" s="81" customFormat="1" hidden="1" outlineLevel="3" x14ac:dyDescent="0.25">
      <c r="A470" s="99" t="s">
        <v>360</v>
      </c>
      <c r="B470" s="114">
        <v>0</v>
      </c>
      <c r="C470" s="140">
        <v>0</v>
      </c>
      <c r="D470" s="114">
        <v>1</v>
      </c>
      <c r="E470" s="114">
        <v>1</v>
      </c>
      <c r="F470" s="114">
        <v>0</v>
      </c>
    </row>
    <row r="471" spans="1:6" s="81" customFormat="1" hidden="1" outlineLevel="3" x14ac:dyDescent="0.25">
      <c r="A471" s="99" t="s">
        <v>349</v>
      </c>
      <c r="B471" s="114">
        <v>33</v>
      </c>
      <c r="C471" s="140">
        <v>29</v>
      </c>
      <c r="D471" s="114">
        <v>28</v>
      </c>
      <c r="E471" s="114">
        <v>27</v>
      </c>
      <c r="F471" s="114">
        <v>24</v>
      </c>
    </row>
    <row r="472" spans="1:6" s="81" customFormat="1" hidden="1" outlineLevel="3" x14ac:dyDescent="0.25">
      <c r="A472" s="99" t="s">
        <v>350</v>
      </c>
      <c r="B472" s="114">
        <v>0</v>
      </c>
      <c r="C472" s="140">
        <v>0</v>
      </c>
      <c r="D472" s="114">
        <v>0</v>
      </c>
      <c r="E472" s="80">
        <v>0</v>
      </c>
      <c r="F472" s="80">
        <v>0</v>
      </c>
    </row>
    <row r="473" spans="1:6" s="81" customFormat="1" hidden="1" outlineLevel="3" x14ac:dyDescent="0.25">
      <c r="A473" s="99" t="s">
        <v>355</v>
      </c>
      <c r="B473" s="114">
        <v>13</v>
      </c>
      <c r="C473" s="140">
        <v>16</v>
      </c>
      <c r="D473" s="114">
        <v>19</v>
      </c>
      <c r="E473" s="114">
        <v>19</v>
      </c>
      <c r="F473" s="114">
        <v>10</v>
      </c>
    </row>
    <row r="474" spans="1:6" s="81" customFormat="1" hidden="1" outlineLevel="3" x14ac:dyDescent="0.25">
      <c r="A474" s="99" t="s">
        <v>356</v>
      </c>
      <c r="B474" s="114">
        <v>4</v>
      </c>
      <c r="C474" s="140">
        <v>2</v>
      </c>
      <c r="D474" s="114">
        <v>3</v>
      </c>
      <c r="E474" s="114">
        <v>6</v>
      </c>
      <c r="F474" s="114">
        <v>4</v>
      </c>
    </row>
    <row r="475" spans="1:6" s="81" customFormat="1" hidden="1" outlineLevel="3" x14ac:dyDescent="0.25">
      <c r="A475" s="99" t="s">
        <v>357</v>
      </c>
      <c r="B475" s="114">
        <v>3</v>
      </c>
      <c r="C475" s="140">
        <v>2</v>
      </c>
      <c r="D475" s="114">
        <v>1</v>
      </c>
      <c r="E475" s="114">
        <v>2</v>
      </c>
      <c r="F475" s="114">
        <v>1</v>
      </c>
    </row>
    <row r="476" spans="1:6" s="81" customFormat="1" hidden="1" outlineLevel="2" x14ac:dyDescent="0.25">
      <c r="A476" s="107" t="s">
        <v>354</v>
      </c>
      <c r="B476" s="233">
        <f>SUM(B477:B482)</f>
        <v>217</v>
      </c>
      <c r="C476" s="233">
        <f>SUM(C477:C482)</f>
        <v>233</v>
      </c>
      <c r="D476" s="233">
        <f>SUM(D477:D482)</f>
        <v>224</v>
      </c>
      <c r="E476" s="233">
        <f>SUM(E477:E482)</f>
        <v>232</v>
      </c>
      <c r="F476" s="233">
        <v>241</v>
      </c>
    </row>
    <row r="477" spans="1:6" s="81" customFormat="1" hidden="1" outlineLevel="3" x14ac:dyDescent="0.25">
      <c r="A477" s="99" t="s">
        <v>360</v>
      </c>
      <c r="B477" s="114">
        <v>4</v>
      </c>
      <c r="C477" s="140">
        <v>5</v>
      </c>
      <c r="D477" s="114">
        <v>5</v>
      </c>
      <c r="E477" s="114">
        <v>5</v>
      </c>
      <c r="F477" s="114">
        <v>7</v>
      </c>
    </row>
    <row r="478" spans="1:6" s="81" customFormat="1" hidden="1" outlineLevel="3" x14ac:dyDescent="0.25">
      <c r="A478" s="99" t="s">
        <v>349</v>
      </c>
      <c r="B478" s="114">
        <v>144</v>
      </c>
      <c r="C478" s="140">
        <v>150</v>
      </c>
      <c r="D478" s="114">
        <v>136</v>
      </c>
      <c r="E478" s="114">
        <v>143</v>
      </c>
      <c r="F478" s="114">
        <v>142</v>
      </c>
    </row>
    <row r="479" spans="1:6" s="81" customFormat="1" hidden="1" outlineLevel="3" x14ac:dyDescent="0.25">
      <c r="A479" s="99" t="s">
        <v>350</v>
      </c>
      <c r="B479" s="114">
        <v>0</v>
      </c>
      <c r="C479" s="140">
        <v>0</v>
      </c>
      <c r="D479" s="114">
        <v>1</v>
      </c>
      <c r="E479" s="114">
        <v>1</v>
      </c>
      <c r="F479" s="114">
        <v>1</v>
      </c>
    </row>
    <row r="480" spans="1:6" s="81" customFormat="1" hidden="1" outlineLevel="3" x14ac:dyDescent="0.25">
      <c r="A480" s="99" t="s">
        <v>355</v>
      </c>
      <c r="B480" s="114">
        <v>51</v>
      </c>
      <c r="C480" s="140">
        <v>56</v>
      </c>
      <c r="D480" s="114">
        <v>56</v>
      </c>
      <c r="E480" s="114">
        <v>60</v>
      </c>
      <c r="F480" s="114">
        <v>65</v>
      </c>
    </row>
    <row r="481" spans="1:6" s="81" customFormat="1" hidden="1" outlineLevel="3" x14ac:dyDescent="0.25">
      <c r="A481" s="99" t="s">
        <v>356</v>
      </c>
      <c r="B481" s="114">
        <v>15</v>
      </c>
      <c r="C481" s="140">
        <v>18</v>
      </c>
      <c r="D481" s="114">
        <v>20</v>
      </c>
      <c r="E481" s="114">
        <v>17</v>
      </c>
      <c r="F481" s="114">
        <v>20</v>
      </c>
    </row>
    <row r="482" spans="1:6" s="81" customFormat="1" hidden="1" outlineLevel="3" x14ac:dyDescent="0.25">
      <c r="A482" s="99" t="s">
        <v>357</v>
      </c>
      <c r="B482" s="114">
        <v>3</v>
      </c>
      <c r="C482" s="140">
        <v>4</v>
      </c>
      <c r="D482" s="114">
        <v>6</v>
      </c>
      <c r="E482" s="114">
        <v>6</v>
      </c>
      <c r="F482" s="114">
        <v>6</v>
      </c>
    </row>
    <row r="483" spans="1:6" s="81" customFormat="1" hidden="1" outlineLevel="2" x14ac:dyDescent="0.25">
      <c r="A483" s="107" t="s">
        <v>358</v>
      </c>
      <c r="B483" s="233">
        <f>SUM(B484:B489)</f>
        <v>30</v>
      </c>
      <c r="C483" s="233">
        <f>SUM(C484:C489)</f>
        <v>33</v>
      </c>
      <c r="D483" s="233">
        <f>SUM(D484:D489)</f>
        <v>42</v>
      </c>
      <c r="E483" s="233">
        <f>SUM(E484:E489)</f>
        <v>28</v>
      </c>
      <c r="F483" s="233">
        <v>28</v>
      </c>
    </row>
    <row r="484" spans="1:6" s="81" customFormat="1" hidden="1" outlineLevel="3" x14ac:dyDescent="0.25">
      <c r="A484" s="99" t="s">
        <v>360</v>
      </c>
      <c r="B484" s="114">
        <v>0</v>
      </c>
      <c r="C484" s="140">
        <v>0</v>
      </c>
      <c r="D484" s="114">
        <v>0</v>
      </c>
      <c r="E484" s="114">
        <v>0</v>
      </c>
      <c r="F484" s="114">
        <v>0</v>
      </c>
    </row>
    <row r="485" spans="1:6" s="81" customFormat="1" hidden="1" outlineLevel="3" x14ac:dyDescent="0.25">
      <c r="A485" s="99" t="s">
        <v>349</v>
      </c>
      <c r="B485" s="114">
        <v>18</v>
      </c>
      <c r="C485" s="140">
        <v>20</v>
      </c>
      <c r="D485" s="114">
        <v>27</v>
      </c>
      <c r="E485" s="114">
        <v>22</v>
      </c>
      <c r="F485" s="114">
        <v>20</v>
      </c>
    </row>
    <row r="486" spans="1:6" s="81" customFormat="1" hidden="1" outlineLevel="3" x14ac:dyDescent="0.25">
      <c r="A486" s="99" t="s">
        <v>350</v>
      </c>
      <c r="B486" s="114">
        <v>0</v>
      </c>
      <c r="C486" s="140">
        <v>0</v>
      </c>
      <c r="D486" s="114">
        <v>0</v>
      </c>
      <c r="E486" s="80">
        <v>0</v>
      </c>
      <c r="F486" s="80">
        <v>0</v>
      </c>
    </row>
    <row r="487" spans="1:6" s="81" customFormat="1" hidden="1" outlineLevel="3" x14ac:dyDescent="0.25">
      <c r="A487" s="99" t="s">
        <v>355</v>
      </c>
      <c r="B487" s="114">
        <v>6</v>
      </c>
      <c r="C487" s="140">
        <v>8</v>
      </c>
      <c r="D487" s="114">
        <v>10</v>
      </c>
      <c r="E487" s="114">
        <v>4</v>
      </c>
      <c r="F487" s="114">
        <v>6</v>
      </c>
    </row>
    <row r="488" spans="1:6" s="81" customFormat="1" hidden="1" outlineLevel="3" x14ac:dyDescent="0.25">
      <c r="A488" s="99" t="s">
        <v>356</v>
      </c>
      <c r="B488" s="114">
        <v>2</v>
      </c>
      <c r="C488" s="140">
        <v>2</v>
      </c>
      <c r="D488" s="114">
        <v>1</v>
      </c>
      <c r="E488" s="80">
        <v>0</v>
      </c>
      <c r="F488" s="80">
        <v>0</v>
      </c>
    </row>
    <row r="489" spans="1:6" s="81" customFormat="1" hidden="1" outlineLevel="3" x14ac:dyDescent="0.25">
      <c r="A489" s="99" t="s">
        <v>357</v>
      </c>
      <c r="B489" s="114">
        <v>4</v>
      </c>
      <c r="C489" s="140">
        <v>3</v>
      </c>
      <c r="D489" s="114">
        <v>4</v>
      </c>
      <c r="E489" s="114">
        <v>2</v>
      </c>
      <c r="F489" s="114">
        <v>2</v>
      </c>
    </row>
    <row r="490" spans="1:6" s="81" customFormat="1" hidden="1" outlineLevel="2" x14ac:dyDescent="0.25">
      <c r="A490" s="107" t="s">
        <v>359</v>
      </c>
      <c r="B490" s="233">
        <f>SUM(B491:B496)</f>
        <v>65</v>
      </c>
      <c r="C490" s="233">
        <f>SUM(C491:C496)</f>
        <v>53</v>
      </c>
      <c r="D490" s="233">
        <f>SUM(D491:D496)</f>
        <v>63</v>
      </c>
      <c r="E490" s="233">
        <f>SUM(E491:E496)</f>
        <v>65</v>
      </c>
      <c r="F490" s="233">
        <v>43</v>
      </c>
    </row>
    <row r="491" spans="1:6" s="81" customFormat="1" hidden="1" outlineLevel="3" x14ac:dyDescent="0.25">
      <c r="A491" s="99" t="s">
        <v>360</v>
      </c>
      <c r="B491" s="114">
        <v>0</v>
      </c>
      <c r="C491" s="140">
        <v>0</v>
      </c>
      <c r="D491" s="114">
        <v>0</v>
      </c>
      <c r="E491" s="114">
        <v>0</v>
      </c>
      <c r="F491" s="114">
        <v>0</v>
      </c>
    </row>
    <row r="492" spans="1:6" s="81" customFormat="1" hidden="1" outlineLevel="3" x14ac:dyDescent="0.25">
      <c r="A492" s="99" t="s">
        <v>349</v>
      </c>
      <c r="B492" s="114">
        <v>48</v>
      </c>
      <c r="C492" s="140">
        <v>39</v>
      </c>
      <c r="D492" s="114">
        <v>35</v>
      </c>
      <c r="E492" s="114">
        <v>41</v>
      </c>
      <c r="F492" s="114">
        <v>25</v>
      </c>
    </row>
    <row r="493" spans="1:6" s="81" customFormat="1" hidden="1" outlineLevel="3" x14ac:dyDescent="0.25">
      <c r="A493" s="99" t="s">
        <v>350</v>
      </c>
      <c r="B493" s="114">
        <v>0</v>
      </c>
      <c r="C493" s="140">
        <v>0</v>
      </c>
      <c r="D493" s="114">
        <v>0</v>
      </c>
      <c r="E493" s="80">
        <v>0</v>
      </c>
      <c r="F493" s="80">
        <v>0</v>
      </c>
    </row>
    <row r="494" spans="1:6" s="81" customFormat="1" hidden="1" outlineLevel="3" x14ac:dyDescent="0.25">
      <c r="A494" s="99" t="s">
        <v>355</v>
      </c>
      <c r="B494" s="114">
        <v>13</v>
      </c>
      <c r="C494" s="140">
        <v>8</v>
      </c>
      <c r="D494" s="114">
        <v>19</v>
      </c>
      <c r="E494" s="114">
        <v>15</v>
      </c>
      <c r="F494" s="114">
        <v>12</v>
      </c>
    </row>
    <row r="495" spans="1:6" s="81" customFormat="1" hidden="1" outlineLevel="3" x14ac:dyDescent="0.25">
      <c r="A495" s="99" t="s">
        <v>356</v>
      </c>
      <c r="B495" s="114">
        <v>4</v>
      </c>
      <c r="C495" s="140">
        <v>3</v>
      </c>
      <c r="D495" s="114">
        <v>6</v>
      </c>
      <c r="E495" s="114">
        <v>5</v>
      </c>
      <c r="F495" s="114">
        <v>3</v>
      </c>
    </row>
    <row r="496" spans="1:6" s="81" customFormat="1" hidden="1" outlineLevel="3" x14ac:dyDescent="0.25">
      <c r="A496" s="99" t="s">
        <v>357</v>
      </c>
      <c r="B496" s="114">
        <v>0</v>
      </c>
      <c r="C496" s="140">
        <v>3</v>
      </c>
      <c r="D496" s="114">
        <v>3</v>
      </c>
      <c r="E496" s="114">
        <v>4</v>
      </c>
      <c r="F496" s="114">
        <v>3</v>
      </c>
    </row>
    <row r="497" spans="1:6" s="81" customFormat="1" hidden="1" outlineLevel="2" x14ac:dyDescent="0.25">
      <c r="A497" s="107" t="s">
        <v>361</v>
      </c>
      <c r="B497" s="233">
        <f>SUM(B498:B503)</f>
        <v>246</v>
      </c>
      <c r="C497" s="233">
        <f>SUM(C498:C503)</f>
        <v>255</v>
      </c>
      <c r="D497" s="233">
        <f>SUM(D498:D503)</f>
        <v>262</v>
      </c>
      <c r="E497" s="233">
        <f>SUM(E498:E503)</f>
        <v>293</v>
      </c>
      <c r="F497" s="233">
        <v>305</v>
      </c>
    </row>
    <row r="498" spans="1:6" s="81" customFormat="1" hidden="1" outlineLevel="3" x14ac:dyDescent="0.25">
      <c r="A498" s="99" t="s">
        <v>360</v>
      </c>
      <c r="B498" s="114">
        <v>2</v>
      </c>
      <c r="C498" s="140">
        <v>2</v>
      </c>
      <c r="D498" s="114">
        <v>3</v>
      </c>
      <c r="E498" s="114">
        <v>3</v>
      </c>
      <c r="F498" s="114">
        <v>4</v>
      </c>
    </row>
    <row r="499" spans="1:6" s="81" customFormat="1" hidden="1" outlineLevel="3" x14ac:dyDescent="0.25">
      <c r="A499" s="99" t="s">
        <v>349</v>
      </c>
      <c r="B499" s="114">
        <v>168</v>
      </c>
      <c r="C499" s="140">
        <v>174</v>
      </c>
      <c r="D499" s="114">
        <v>172</v>
      </c>
      <c r="E499" s="114">
        <v>185</v>
      </c>
      <c r="F499" s="114">
        <v>192</v>
      </c>
    </row>
    <row r="500" spans="1:6" s="81" customFormat="1" hidden="1" outlineLevel="3" x14ac:dyDescent="0.25">
      <c r="A500" s="99" t="s">
        <v>350</v>
      </c>
      <c r="B500" s="114">
        <v>3</v>
      </c>
      <c r="C500" s="140">
        <v>3</v>
      </c>
      <c r="D500" s="114">
        <v>3</v>
      </c>
      <c r="E500" s="114">
        <v>3</v>
      </c>
      <c r="F500" s="114">
        <v>2</v>
      </c>
    </row>
    <row r="501" spans="1:6" s="81" customFormat="1" hidden="1" outlineLevel="3" x14ac:dyDescent="0.25">
      <c r="A501" s="99" t="s">
        <v>355</v>
      </c>
      <c r="B501" s="114">
        <v>55</v>
      </c>
      <c r="C501" s="140">
        <v>57</v>
      </c>
      <c r="D501" s="114">
        <v>62</v>
      </c>
      <c r="E501" s="114">
        <v>76</v>
      </c>
      <c r="F501" s="114">
        <v>74</v>
      </c>
    </row>
    <row r="502" spans="1:6" s="81" customFormat="1" hidden="1" outlineLevel="3" x14ac:dyDescent="0.25">
      <c r="A502" s="99" t="s">
        <v>356</v>
      </c>
      <c r="B502" s="114">
        <v>12</v>
      </c>
      <c r="C502" s="140">
        <v>13</v>
      </c>
      <c r="D502" s="114">
        <v>16</v>
      </c>
      <c r="E502" s="114">
        <v>19</v>
      </c>
      <c r="F502" s="114">
        <v>24</v>
      </c>
    </row>
    <row r="503" spans="1:6" s="81" customFormat="1" hidden="1" outlineLevel="3" x14ac:dyDescent="0.25">
      <c r="A503" s="99" t="s">
        <v>357</v>
      </c>
      <c r="B503" s="114">
        <v>6</v>
      </c>
      <c r="C503" s="140">
        <v>6</v>
      </c>
      <c r="D503" s="114">
        <v>6</v>
      </c>
      <c r="E503" s="114">
        <v>7</v>
      </c>
      <c r="F503" s="114">
        <v>9</v>
      </c>
    </row>
    <row r="504" spans="1:6" s="81" customFormat="1" hidden="1" outlineLevel="2" x14ac:dyDescent="0.25">
      <c r="A504" s="107" t="s">
        <v>362</v>
      </c>
      <c r="B504" s="233">
        <f>SUM(B505:B510)</f>
        <v>66</v>
      </c>
      <c r="C504" s="233">
        <f>SUM(C505:C510)</f>
        <v>72</v>
      </c>
      <c r="D504" s="233">
        <f>SUM(D505:D510)</f>
        <v>83</v>
      </c>
      <c r="E504" s="233">
        <f>SUM(E505:E510)</f>
        <v>62</v>
      </c>
      <c r="F504" s="233">
        <v>67</v>
      </c>
    </row>
    <row r="505" spans="1:6" s="81" customFormat="1" hidden="1" outlineLevel="3" x14ac:dyDescent="0.25">
      <c r="A505" s="99" t="s">
        <v>360</v>
      </c>
      <c r="B505" s="114">
        <v>0</v>
      </c>
      <c r="C505" s="140">
        <v>0</v>
      </c>
      <c r="D505" s="114">
        <v>0</v>
      </c>
      <c r="E505" s="114">
        <v>0</v>
      </c>
      <c r="F505" s="114">
        <v>0</v>
      </c>
    </row>
    <row r="506" spans="1:6" s="81" customFormat="1" hidden="1" outlineLevel="3" x14ac:dyDescent="0.25">
      <c r="A506" s="99" t="s">
        <v>349</v>
      </c>
      <c r="B506" s="114">
        <v>47</v>
      </c>
      <c r="C506" s="140">
        <v>52</v>
      </c>
      <c r="D506" s="114">
        <v>60</v>
      </c>
      <c r="E506" s="114">
        <v>41</v>
      </c>
      <c r="F506" s="114">
        <v>43</v>
      </c>
    </row>
    <row r="507" spans="1:6" s="81" customFormat="1" hidden="1" outlineLevel="3" x14ac:dyDescent="0.25">
      <c r="A507" s="99" t="s">
        <v>350</v>
      </c>
      <c r="B507" s="114">
        <v>0</v>
      </c>
      <c r="C507" s="140">
        <v>0</v>
      </c>
      <c r="D507" s="114">
        <v>1</v>
      </c>
      <c r="E507" s="114">
        <v>1</v>
      </c>
      <c r="F507" s="114">
        <v>2</v>
      </c>
    </row>
    <row r="508" spans="1:6" s="81" customFormat="1" hidden="1" outlineLevel="3" x14ac:dyDescent="0.25">
      <c r="A508" s="99" t="s">
        <v>355</v>
      </c>
      <c r="B508" s="114">
        <v>8</v>
      </c>
      <c r="C508" s="140">
        <v>8</v>
      </c>
      <c r="D508" s="114">
        <v>10</v>
      </c>
      <c r="E508" s="114">
        <v>8</v>
      </c>
      <c r="F508" s="114">
        <v>10</v>
      </c>
    </row>
    <row r="509" spans="1:6" s="81" customFormat="1" hidden="1" outlineLevel="3" x14ac:dyDescent="0.25">
      <c r="A509" s="99" t="s">
        <v>356</v>
      </c>
      <c r="B509" s="114">
        <v>2</v>
      </c>
      <c r="C509" s="140">
        <v>3</v>
      </c>
      <c r="D509" s="114">
        <v>3</v>
      </c>
      <c r="E509" s="114">
        <v>3</v>
      </c>
      <c r="F509" s="114">
        <v>3</v>
      </c>
    </row>
    <row r="510" spans="1:6" s="81" customFormat="1" hidden="1" outlineLevel="3" x14ac:dyDescent="0.25">
      <c r="A510" s="99" t="s">
        <v>357</v>
      </c>
      <c r="B510" s="114">
        <v>9</v>
      </c>
      <c r="C510" s="140">
        <v>9</v>
      </c>
      <c r="D510" s="114">
        <v>9</v>
      </c>
      <c r="E510" s="114">
        <v>9</v>
      </c>
      <c r="F510" s="114">
        <v>9</v>
      </c>
    </row>
    <row r="511" spans="1:6" s="81" customFormat="1" hidden="1" outlineLevel="1" x14ac:dyDescent="0.25">
      <c r="A511" s="97" t="s">
        <v>304</v>
      </c>
      <c r="B511" s="89">
        <f>SUM(B512,B519,B526,B533,B540,B547)</f>
        <v>1027</v>
      </c>
      <c r="C511" s="89">
        <f>SUM(C512,C519,C526,C533,C540,C547)</f>
        <v>1065</v>
      </c>
      <c r="D511" s="89">
        <f>SUM(D512,D519,D526,D533,D540,D547)</f>
        <v>1088</v>
      </c>
      <c r="E511" s="89">
        <f>SUM(E512,E519,E526,E533,E540,E547)</f>
        <v>1176</v>
      </c>
      <c r="F511" s="89">
        <v>1111</v>
      </c>
    </row>
    <row r="512" spans="1:6" s="81" customFormat="1" hidden="1" outlineLevel="2" x14ac:dyDescent="0.25">
      <c r="A512" s="107" t="s">
        <v>347</v>
      </c>
      <c r="B512" s="233">
        <f>SUM(B513:B518)</f>
        <v>32</v>
      </c>
      <c r="C512" s="233">
        <f>SUM(C513:C518)</f>
        <v>30</v>
      </c>
      <c r="D512" s="233">
        <f>SUM(D513:D518)</f>
        <v>35</v>
      </c>
      <c r="E512" s="233">
        <f>SUM(E513:E518)</f>
        <v>35</v>
      </c>
      <c r="F512" s="233">
        <v>24</v>
      </c>
    </row>
    <row r="513" spans="1:6" s="81" customFormat="1" hidden="1" outlineLevel="3" x14ac:dyDescent="0.25">
      <c r="A513" s="99" t="s">
        <v>360</v>
      </c>
      <c r="B513" s="114">
        <v>1</v>
      </c>
      <c r="C513" s="140">
        <v>1</v>
      </c>
      <c r="D513" s="114">
        <v>1</v>
      </c>
      <c r="E513" s="114">
        <v>1</v>
      </c>
      <c r="F513" s="114">
        <v>0</v>
      </c>
    </row>
    <row r="514" spans="1:6" s="81" customFormat="1" hidden="1" outlineLevel="3" x14ac:dyDescent="0.25">
      <c r="A514" s="99" t="s">
        <v>349</v>
      </c>
      <c r="B514" s="114">
        <v>15</v>
      </c>
      <c r="C514" s="140">
        <v>15</v>
      </c>
      <c r="D514" s="114">
        <v>16</v>
      </c>
      <c r="E514" s="114">
        <v>18</v>
      </c>
      <c r="F514" s="114">
        <v>11</v>
      </c>
    </row>
    <row r="515" spans="1:6" s="81" customFormat="1" hidden="1" outlineLevel="3" x14ac:dyDescent="0.25">
      <c r="A515" s="99" t="s">
        <v>350</v>
      </c>
      <c r="B515" s="114">
        <v>0</v>
      </c>
      <c r="C515" s="140">
        <v>0</v>
      </c>
      <c r="D515" s="114">
        <v>0</v>
      </c>
      <c r="E515" s="80">
        <v>0</v>
      </c>
      <c r="F515" s="80">
        <v>0</v>
      </c>
    </row>
    <row r="516" spans="1:6" s="81" customFormat="1" hidden="1" outlineLevel="3" x14ac:dyDescent="0.25">
      <c r="A516" s="99" t="s">
        <v>355</v>
      </c>
      <c r="B516" s="114">
        <v>8</v>
      </c>
      <c r="C516" s="140">
        <v>7</v>
      </c>
      <c r="D516" s="114">
        <v>10</v>
      </c>
      <c r="E516" s="114">
        <v>9</v>
      </c>
      <c r="F516" s="114">
        <v>8</v>
      </c>
    </row>
    <row r="517" spans="1:6" s="81" customFormat="1" hidden="1" outlineLevel="3" x14ac:dyDescent="0.25">
      <c r="A517" s="99" t="s">
        <v>356</v>
      </c>
      <c r="B517" s="114">
        <v>7</v>
      </c>
      <c r="C517" s="140">
        <v>6</v>
      </c>
      <c r="D517" s="114">
        <v>7</v>
      </c>
      <c r="E517" s="114">
        <v>5</v>
      </c>
      <c r="F517" s="114">
        <v>5</v>
      </c>
    </row>
    <row r="518" spans="1:6" s="81" customFormat="1" hidden="1" outlineLevel="3" x14ac:dyDescent="0.25">
      <c r="A518" s="99" t="s">
        <v>357</v>
      </c>
      <c r="B518" s="114">
        <v>1</v>
      </c>
      <c r="C518" s="140">
        <v>1</v>
      </c>
      <c r="D518" s="114">
        <v>1</v>
      </c>
      <c r="E518" s="114">
        <v>2</v>
      </c>
      <c r="F518" s="114">
        <v>0</v>
      </c>
    </row>
    <row r="519" spans="1:6" s="81" customFormat="1" hidden="1" outlineLevel="2" x14ac:dyDescent="0.25">
      <c r="A519" s="107" t="s">
        <v>354</v>
      </c>
      <c r="B519" s="233">
        <f>SUM(B520:B525)</f>
        <v>55</v>
      </c>
      <c r="C519" s="233">
        <f>SUM(C520:C525)</f>
        <v>54</v>
      </c>
      <c r="D519" s="233">
        <f>SUM(D520:D525)</f>
        <v>53</v>
      </c>
      <c r="E519" s="233">
        <f>SUM(E520:E525)</f>
        <v>66</v>
      </c>
      <c r="F519" s="233">
        <v>66</v>
      </c>
    </row>
    <row r="520" spans="1:6" s="81" customFormat="1" hidden="1" outlineLevel="3" x14ac:dyDescent="0.25">
      <c r="A520" s="99" t="s">
        <v>360</v>
      </c>
      <c r="B520" s="114">
        <v>0</v>
      </c>
      <c r="C520" s="140">
        <v>0</v>
      </c>
      <c r="D520" s="114">
        <v>0</v>
      </c>
      <c r="E520" s="114">
        <v>0</v>
      </c>
      <c r="F520" s="114">
        <v>0</v>
      </c>
    </row>
    <row r="521" spans="1:6" s="81" customFormat="1" hidden="1" outlineLevel="3" x14ac:dyDescent="0.25">
      <c r="A521" s="99" t="s">
        <v>349</v>
      </c>
      <c r="B521" s="114">
        <v>23</v>
      </c>
      <c r="C521" s="140">
        <v>24</v>
      </c>
      <c r="D521" s="114">
        <v>25</v>
      </c>
      <c r="E521" s="114">
        <v>29</v>
      </c>
      <c r="F521" s="114">
        <v>27</v>
      </c>
    </row>
    <row r="522" spans="1:6" s="81" customFormat="1" hidden="1" outlineLevel="3" x14ac:dyDescent="0.25">
      <c r="A522" s="99" t="s">
        <v>364</v>
      </c>
      <c r="B522" s="114">
        <v>1</v>
      </c>
      <c r="C522" s="140">
        <v>1</v>
      </c>
      <c r="D522" s="114">
        <v>0</v>
      </c>
      <c r="E522" s="80">
        <v>0</v>
      </c>
      <c r="F522" s="80">
        <v>0</v>
      </c>
    </row>
    <row r="523" spans="1:6" s="81" customFormat="1" hidden="1" outlineLevel="3" x14ac:dyDescent="0.25">
      <c r="A523" s="99" t="s">
        <v>355</v>
      </c>
      <c r="B523" s="114">
        <v>22</v>
      </c>
      <c r="C523" s="140">
        <v>20</v>
      </c>
      <c r="D523" s="114">
        <v>20</v>
      </c>
      <c r="E523" s="114">
        <v>26</v>
      </c>
      <c r="F523" s="114">
        <v>27</v>
      </c>
    </row>
    <row r="524" spans="1:6" s="81" customFormat="1" hidden="1" outlineLevel="3" x14ac:dyDescent="0.25">
      <c r="A524" s="99" t="s">
        <v>356</v>
      </c>
      <c r="B524" s="114">
        <v>8</v>
      </c>
      <c r="C524" s="140">
        <v>8</v>
      </c>
      <c r="D524" s="114">
        <v>8</v>
      </c>
      <c r="E524" s="114">
        <v>10</v>
      </c>
      <c r="F524" s="114">
        <v>11</v>
      </c>
    </row>
    <row r="525" spans="1:6" s="81" customFormat="1" hidden="1" outlineLevel="3" x14ac:dyDescent="0.25">
      <c r="A525" s="99" t="s">
        <v>357</v>
      </c>
      <c r="B525" s="114">
        <v>1</v>
      </c>
      <c r="C525" s="140">
        <v>1</v>
      </c>
      <c r="D525" s="114">
        <v>0</v>
      </c>
      <c r="E525" s="114">
        <v>1</v>
      </c>
      <c r="F525" s="114">
        <v>1</v>
      </c>
    </row>
    <row r="526" spans="1:6" s="81" customFormat="1" hidden="1" outlineLevel="2" x14ac:dyDescent="0.25">
      <c r="A526" s="107" t="s">
        <v>358</v>
      </c>
      <c r="B526" s="233">
        <f>SUM(B527:B532)</f>
        <v>0</v>
      </c>
      <c r="C526" s="233">
        <f>SUM(C527:C532)</f>
        <v>1</v>
      </c>
      <c r="D526" s="233">
        <f>SUM(D527:D532)</f>
        <v>4</v>
      </c>
      <c r="E526" s="233">
        <f>SUM(E527:E532)</f>
        <v>4</v>
      </c>
      <c r="F526" s="233">
        <v>5</v>
      </c>
    </row>
    <row r="527" spans="1:6" s="81" customFormat="1" hidden="1" outlineLevel="3" x14ac:dyDescent="0.25">
      <c r="A527" s="99" t="s">
        <v>360</v>
      </c>
      <c r="B527" s="141">
        <v>0</v>
      </c>
      <c r="C527" s="140">
        <v>0</v>
      </c>
      <c r="D527" s="114">
        <v>0</v>
      </c>
      <c r="E527" s="114">
        <v>0</v>
      </c>
      <c r="F527" s="114">
        <v>0</v>
      </c>
    </row>
    <row r="528" spans="1:6" s="81" customFormat="1" hidden="1" outlineLevel="3" x14ac:dyDescent="0.25">
      <c r="A528" s="99" t="s">
        <v>349</v>
      </c>
      <c r="B528" s="141">
        <v>0</v>
      </c>
      <c r="C528" s="140">
        <v>1</v>
      </c>
      <c r="D528" s="114">
        <v>2</v>
      </c>
      <c r="E528" s="114">
        <v>2</v>
      </c>
      <c r="F528" s="114">
        <v>2</v>
      </c>
    </row>
    <row r="529" spans="1:6" s="81" customFormat="1" hidden="1" outlineLevel="3" x14ac:dyDescent="0.25">
      <c r="A529" s="99" t="s">
        <v>45</v>
      </c>
      <c r="B529" s="141">
        <v>0</v>
      </c>
      <c r="C529" s="140">
        <v>0</v>
      </c>
      <c r="D529" s="114">
        <v>0</v>
      </c>
      <c r="E529" s="80">
        <v>0</v>
      </c>
      <c r="F529" s="80">
        <v>0</v>
      </c>
    </row>
    <row r="530" spans="1:6" s="81" customFormat="1" hidden="1" outlineLevel="3" x14ac:dyDescent="0.25">
      <c r="A530" s="99" t="s">
        <v>355</v>
      </c>
      <c r="B530" s="141">
        <v>0</v>
      </c>
      <c r="C530" s="140">
        <v>0</v>
      </c>
      <c r="D530" s="114">
        <v>0</v>
      </c>
      <c r="E530" s="80">
        <v>0</v>
      </c>
      <c r="F530" s="80">
        <v>1</v>
      </c>
    </row>
    <row r="531" spans="1:6" s="81" customFormat="1" hidden="1" outlineLevel="3" x14ac:dyDescent="0.25">
      <c r="A531" s="99" t="s">
        <v>356</v>
      </c>
      <c r="B531" s="141">
        <v>0</v>
      </c>
      <c r="C531" s="140">
        <v>0</v>
      </c>
      <c r="D531" s="114">
        <v>1</v>
      </c>
      <c r="E531" s="114">
        <v>1</v>
      </c>
      <c r="F531" s="114">
        <v>1</v>
      </c>
    </row>
    <row r="532" spans="1:6" s="81" customFormat="1" hidden="1" outlineLevel="3" x14ac:dyDescent="0.25">
      <c r="A532" s="99" t="s">
        <v>357</v>
      </c>
      <c r="B532" s="141">
        <v>0</v>
      </c>
      <c r="C532" s="140">
        <v>0</v>
      </c>
      <c r="D532" s="114">
        <v>1</v>
      </c>
      <c r="E532" s="114">
        <v>1</v>
      </c>
      <c r="F532" s="114">
        <v>1</v>
      </c>
    </row>
    <row r="533" spans="1:6" s="81" customFormat="1" hidden="1" outlineLevel="2" x14ac:dyDescent="0.25">
      <c r="A533" s="107" t="s">
        <v>359</v>
      </c>
      <c r="B533" s="233">
        <f>SUM(B534:B539)</f>
        <v>189</v>
      </c>
      <c r="C533" s="233">
        <f>SUM(C534:C539)</f>
        <v>188</v>
      </c>
      <c r="D533" s="233">
        <f>SUM(D534:D539)</f>
        <v>157</v>
      </c>
      <c r="E533" s="233">
        <f>SUM(E534:E539)</f>
        <v>186</v>
      </c>
      <c r="F533" s="233">
        <v>145</v>
      </c>
    </row>
    <row r="534" spans="1:6" s="81" customFormat="1" hidden="1" outlineLevel="3" x14ac:dyDescent="0.25">
      <c r="A534" s="99" t="s">
        <v>360</v>
      </c>
      <c r="B534" s="114">
        <v>5</v>
      </c>
      <c r="C534" s="140">
        <v>4</v>
      </c>
      <c r="D534" s="114">
        <v>4</v>
      </c>
      <c r="E534" s="114">
        <v>4</v>
      </c>
      <c r="F534" s="114">
        <v>4</v>
      </c>
    </row>
    <row r="535" spans="1:6" s="81" customFormat="1" hidden="1" outlineLevel="3" x14ac:dyDescent="0.25">
      <c r="A535" s="99" t="s">
        <v>349</v>
      </c>
      <c r="B535" s="114">
        <v>81</v>
      </c>
      <c r="C535" s="140">
        <v>83</v>
      </c>
      <c r="D535" s="114">
        <v>72</v>
      </c>
      <c r="E535" s="114">
        <v>70</v>
      </c>
      <c r="F535" s="114">
        <v>52</v>
      </c>
    </row>
    <row r="536" spans="1:6" s="81" customFormat="1" hidden="1" outlineLevel="3" x14ac:dyDescent="0.25">
      <c r="A536" s="99" t="s">
        <v>365</v>
      </c>
      <c r="B536" s="114">
        <v>0</v>
      </c>
      <c r="C536" s="140">
        <v>0</v>
      </c>
      <c r="D536" s="114">
        <v>0</v>
      </c>
      <c r="E536" s="80">
        <v>0</v>
      </c>
      <c r="F536" s="80">
        <v>0</v>
      </c>
    </row>
    <row r="537" spans="1:6" s="81" customFormat="1" hidden="1" outlineLevel="3" x14ac:dyDescent="0.25">
      <c r="A537" s="99" t="s">
        <v>355</v>
      </c>
      <c r="B537" s="114">
        <v>78</v>
      </c>
      <c r="C537" s="140">
        <v>74</v>
      </c>
      <c r="D537" s="114">
        <v>59</v>
      </c>
      <c r="E537" s="114">
        <v>78</v>
      </c>
      <c r="F537" s="114">
        <v>60</v>
      </c>
    </row>
    <row r="538" spans="1:6" s="81" customFormat="1" hidden="1" outlineLevel="3" x14ac:dyDescent="0.25">
      <c r="A538" s="99" t="s">
        <v>356</v>
      </c>
      <c r="B538" s="114">
        <v>23</v>
      </c>
      <c r="C538" s="140">
        <v>24</v>
      </c>
      <c r="D538" s="114">
        <v>20</v>
      </c>
      <c r="E538" s="114">
        <v>29</v>
      </c>
      <c r="F538" s="114">
        <v>23</v>
      </c>
    </row>
    <row r="539" spans="1:6" s="81" customFormat="1" hidden="1" outlineLevel="3" x14ac:dyDescent="0.25">
      <c r="A539" s="99" t="s">
        <v>357</v>
      </c>
      <c r="B539" s="114">
        <v>2</v>
      </c>
      <c r="C539" s="140">
        <v>3</v>
      </c>
      <c r="D539" s="114">
        <v>2</v>
      </c>
      <c r="E539" s="114">
        <v>5</v>
      </c>
      <c r="F539" s="114">
        <v>6</v>
      </c>
    </row>
    <row r="540" spans="1:6" s="81" customFormat="1" hidden="1" outlineLevel="2" x14ac:dyDescent="0.25">
      <c r="A540" s="107" t="s">
        <v>361</v>
      </c>
      <c r="B540" s="233">
        <f>SUM(B541:B546)</f>
        <v>645</v>
      </c>
      <c r="C540" s="233">
        <f>SUM(C541:C546)</f>
        <v>671</v>
      </c>
      <c r="D540" s="233">
        <f>SUM(D541:D546)</f>
        <v>673</v>
      </c>
      <c r="E540" s="233">
        <f>SUM(E541:E546)</f>
        <v>770</v>
      </c>
      <c r="F540" s="233">
        <v>748</v>
      </c>
    </row>
    <row r="541" spans="1:6" s="81" customFormat="1" hidden="1" outlineLevel="3" x14ac:dyDescent="0.25">
      <c r="A541" s="99" t="s">
        <v>360</v>
      </c>
      <c r="B541" s="114">
        <v>11</v>
      </c>
      <c r="C541" s="140">
        <v>9</v>
      </c>
      <c r="D541" s="114">
        <v>8</v>
      </c>
      <c r="E541" s="114">
        <v>12</v>
      </c>
      <c r="F541" s="114">
        <v>11</v>
      </c>
    </row>
    <row r="542" spans="1:6" s="81" customFormat="1" hidden="1" outlineLevel="3" x14ac:dyDescent="0.25">
      <c r="A542" s="99" t="s">
        <v>349</v>
      </c>
      <c r="B542" s="114">
        <v>273</v>
      </c>
      <c r="C542" s="140">
        <v>285</v>
      </c>
      <c r="D542" s="114">
        <v>278</v>
      </c>
      <c r="E542" s="114">
        <v>313</v>
      </c>
      <c r="F542" s="114">
        <v>297</v>
      </c>
    </row>
    <row r="543" spans="1:6" s="81" customFormat="1" hidden="1" outlineLevel="3" x14ac:dyDescent="0.25">
      <c r="A543" s="99" t="s">
        <v>350</v>
      </c>
      <c r="B543" s="114">
        <v>3</v>
      </c>
      <c r="C543" s="140">
        <v>3</v>
      </c>
      <c r="D543" s="114">
        <v>3</v>
      </c>
      <c r="E543" s="114">
        <v>3</v>
      </c>
      <c r="F543" s="114">
        <v>2</v>
      </c>
    </row>
    <row r="544" spans="1:6" s="81" customFormat="1" hidden="1" outlineLevel="3" x14ac:dyDescent="0.25">
      <c r="A544" s="99" t="s">
        <v>355</v>
      </c>
      <c r="B544" s="114">
        <v>248</v>
      </c>
      <c r="C544" s="140">
        <v>271</v>
      </c>
      <c r="D544" s="114">
        <v>277</v>
      </c>
      <c r="E544" s="114">
        <v>324</v>
      </c>
      <c r="F544" s="114">
        <v>323</v>
      </c>
    </row>
    <row r="545" spans="1:11" s="81" customFormat="1" hidden="1" outlineLevel="3" x14ac:dyDescent="0.25">
      <c r="A545" s="99" t="s">
        <v>356</v>
      </c>
      <c r="B545" s="114">
        <v>84</v>
      </c>
      <c r="C545" s="140">
        <v>82</v>
      </c>
      <c r="D545" s="114">
        <v>89</v>
      </c>
      <c r="E545" s="114">
        <v>99</v>
      </c>
      <c r="F545" s="114">
        <v>96</v>
      </c>
    </row>
    <row r="546" spans="1:11" s="81" customFormat="1" hidden="1" outlineLevel="3" x14ac:dyDescent="0.25">
      <c r="A546" s="99" t="s">
        <v>357</v>
      </c>
      <c r="B546" s="114">
        <v>26</v>
      </c>
      <c r="C546" s="140">
        <v>21</v>
      </c>
      <c r="D546" s="114">
        <v>18</v>
      </c>
      <c r="E546" s="114">
        <v>19</v>
      </c>
      <c r="F546" s="114">
        <v>19</v>
      </c>
    </row>
    <row r="547" spans="1:11" s="81" customFormat="1" hidden="1" outlineLevel="2" x14ac:dyDescent="0.25">
      <c r="A547" s="107" t="s">
        <v>362</v>
      </c>
      <c r="B547" s="233">
        <f>SUM(B548:B553)</f>
        <v>106</v>
      </c>
      <c r="C547" s="233">
        <f>SUM(C548:C553)</f>
        <v>121</v>
      </c>
      <c r="D547" s="233">
        <f>SUM(D548:D553)</f>
        <v>166</v>
      </c>
      <c r="E547" s="233">
        <f>SUM(E548:E553)</f>
        <v>115</v>
      </c>
      <c r="F547" s="233">
        <v>123</v>
      </c>
    </row>
    <row r="548" spans="1:11" s="81" customFormat="1" hidden="1" outlineLevel="3" x14ac:dyDescent="0.25">
      <c r="A548" s="99" t="s">
        <v>360</v>
      </c>
      <c r="B548" s="114">
        <v>0</v>
      </c>
      <c r="C548" s="140">
        <v>0</v>
      </c>
      <c r="D548" s="114">
        <v>1</v>
      </c>
      <c r="E548" s="114">
        <v>1</v>
      </c>
      <c r="F548" s="114">
        <v>2</v>
      </c>
    </row>
    <row r="549" spans="1:11" s="81" customFormat="1" hidden="1" outlineLevel="3" x14ac:dyDescent="0.25">
      <c r="A549" s="99" t="s">
        <v>349</v>
      </c>
      <c r="B549" s="114">
        <v>61</v>
      </c>
      <c r="C549" s="140">
        <v>66</v>
      </c>
      <c r="D549" s="114">
        <v>81</v>
      </c>
      <c r="E549" s="114">
        <v>50</v>
      </c>
      <c r="F549" s="114">
        <v>58</v>
      </c>
    </row>
    <row r="550" spans="1:11" s="81" customFormat="1" hidden="1" outlineLevel="3" x14ac:dyDescent="0.25">
      <c r="A550" s="99" t="s">
        <v>350</v>
      </c>
      <c r="B550" s="114">
        <v>1</v>
      </c>
      <c r="C550" s="140">
        <v>1</v>
      </c>
      <c r="D550" s="114">
        <v>1</v>
      </c>
      <c r="E550" s="114">
        <v>1</v>
      </c>
      <c r="F550" s="114">
        <v>0</v>
      </c>
    </row>
    <row r="551" spans="1:11" s="81" customFormat="1" hidden="1" outlineLevel="3" x14ac:dyDescent="0.25">
      <c r="A551" s="99" t="s">
        <v>355</v>
      </c>
      <c r="B551" s="114">
        <v>28</v>
      </c>
      <c r="C551" s="140">
        <v>31</v>
      </c>
      <c r="D551" s="114">
        <v>54</v>
      </c>
      <c r="E551" s="114">
        <v>40</v>
      </c>
      <c r="F551" s="114">
        <v>44</v>
      </c>
    </row>
    <row r="552" spans="1:11" s="81" customFormat="1" hidden="1" outlineLevel="3" x14ac:dyDescent="0.25">
      <c r="A552" s="99" t="s">
        <v>356</v>
      </c>
      <c r="B552" s="114">
        <v>5</v>
      </c>
      <c r="C552" s="140">
        <v>11</v>
      </c>
      <c r="D552" s="114">
        <v>14</v>
      </c>
      <c r="E552" s="114">
        <v>12</v>
      </c>
      <c r="F552" s="114">
        <v>11</v>
      </c>
    </row>
    <row r="553" spans="1:11" s="81" customFormat="1" hidden="1" outlineLevel="3" x14ac:dyDescent="0.25">
      <c r="A553" s="99" t="s">
        <v>357</v>
      </c>
      <c r="B553" s="114">
        <v>11</v>
      </c>
      <c r="C553" s="140">
        <v>12</v>
      </c>
      <c r="D553" s="114">
        <v>15</v>
      </c>
      <c r="E553" s="114">
        <v>11</v>
      </c>
      <c r="F553" s="114">
        <v>8</v>
      </c>
    </row>
    <row r="554" spans="1:11" s="111" customFormat="1" hidden="1" outlineLevel="1" x14ac:dyDescent="0.25">
      <c r="A554" s="103" t="s">
        <v>11</v>
      </c>
      <c r="B554" s="89">
        <f>SUM(B339,B382,B425,B468,B511)</f>
        <v>4064</v>
      </c>
      <c r="C554" s="89">
        <f>SUM(C339,C382,C425,C468,C511)</f>
        <v>4712</v>
      </c>
      <c r="D554" s="89">
        <f>SUM(D339,D382,D425,D468,D511)</f>
        <v>5186</v>
      </c>
      <c r="E554" s="89">
        <f>SUM(E339,E382,E425,E468,E511)</f>
        <v>5531</v>
      </c>
      <c r="F554" s="89">
        <f>SUM(F339,F382,F425,F468,F511)</f>
        <v>5223</v>
      </c>
      <c r="G554" s="78"/>
      <c r="H554" s="78"/>
      <c r="I554" s="78"/>
    </row>
    <row r="555" spans="1:11" s="111" customFormat="1" x14ac:dyDescent="0.25">
      <c r="B555" s="78"/>
      <c r="C555" s="78"/>
      <c r="D555" s="78"/>
      <c r="E555" s="78"/>
      <c r="F555" s="78"/>
      <c r="G555" s="78"/>
      <c r="H555" s="78"/>
      <c r="I555" s="78"/>
    </row>
    <row r="556" spans="1:11" s="81" customFormat="1" collapsed="1" x14ac:dyDescent="0.25">
      <c r="A556" s="425" t="s">
        <v>366</v>
      </c>
      <c r="B556" s="425"/>
      <c r="C556" s="425"/>
      <c r="D556" s="425"/>
      <c r="E556" s="143"/>
      <c r="F556" s="143"/>
    </row>
    <row r="557" spans="1:11" s="111" customFormat="1" hidden="1" outlineLevel="1" x14ac:dyDescent="0.25">
      <c r="A557" s="142" t="s">
        <v>367</v>
      </c>
      <c r="B557" s="143"/>
      <c r="C557" s="143"/>
      <c r="D557" s="143"/>
      <c r="E557" s="143"/>
      <c r="F557" s="143"/>
      <c r="G557" s="81"/>
      <c r="H557" s="81"/>
      <c r="I557" s="81"/>
      <c r="J557" s="81"/>
      <c r="K557" s="81"/>
    </row>
    <row r="558" spans="1:11" s="111" customFormat="1" hidden="1" outlineLevel="2" x14ac:dyDescent="0.25">
      <c r="A558" s="144" t="s">
        <v>368</v>
      </c>
      <c r="B558" s="244">
        <v>1</v>
      </c>
      <c r="C558" s="244">
        <v>1</v>
      </c>
      <c r="D558" s="244">
        <v>1</v>
      </c>
      <c r="E558" s="244">
        <v>1</v>
      </c>
      <c r="F558" s="244">
        <v>1</v>
      </c>
      <c r="G558" s="81"/>
      <c r="H558" s="81"/>
      <c r="I558" s="81"/>
      <c r="J558" s="81"/>
      <c r="K558" s="81"/>
    </row>
    <row r="559" spans="1:11" s="111" customFormat="1" hidden="1" outlineLevel="2" x14ac:dyDescent="0.25">
      <c r="A559" s="43" t="s">
        <v>369</v>
      </c>
      <c r="B559" s="245">
        <v>1</v>
      </c>
      <c r="C559" s="245">
        <v>1</v>
      </c>
      <c r="D559" s="245">
        <v>1</v>
      </c>
      <c r="E559" s="245">
        <v>0.99810758440110503</v>
      </c>
      <c r="F559" s="245">
        <v>0.85</v>
      </c>
      <c r="G559" s="81"/>
      <c r="H559" s="81"/>
      <c r="I559" s="81"/>
      <c r="J559" s="81"/>
      <c r="K559" s="81"/>
    </row>
    <row r="560" spans="1:11" s="111" customFormat="1" hidden="1" outlineLevel="2" x14ac:dyDescent="0.25">
      <c r="A560" s="43" t="s">
        <v>370</v>
      </c>
      <c r="B560" s="245">
        <v>0</v>
      </c>
      <c r="C560" s="245">
        <v>0</v>
      </c>
      <c r="D560" s="245">
        <v>0</v>
      </c>
      <c r="E560" s="245">
        <v>1.8924155988949401E-3</v>
      </c>
      <c r="F560" s="245">
        <v>0.01</v>
      </c>
      <c r="G560" s="81"/>
      <c r="H560" s="81"/>
      <c r="I560" s="81"/>
      <c r="J560" s="81"/>
      <c r="K560" s="81"/>
    </row>
    <row r="561" spans="1:11" s="111" customFormat="1" hidden="1" outlineLevel="2" x14ac:dyDescent="0.25">
      <c r="A561" s="43" t="s">
        <v>371</v>
      </c>
      <c r="B561" s="245">
        <v>0</v>
      </c>
      <c r="C561" s="245">
        <v>0</v>
      </c>
      <c r="D561" s="245">
        <v>0</v>
      </c>
      <c r="E561" s="245">
        <v>0</v>
      </c>
      <c r="F561" s="245">
        <v>0.14000000000000001</v>
      </c>
      <c r="G561" s="81"/>
      <c r="H561" s="81"/>
      <c r="I561" s="81"/>
      <c r="J561" s="81"/>
      <c r="K561" s="81"/>
    </row>
    <row r="562" spans="1:11" s="111" customFormat="1" hidden="1" outlineLevel="2" x14ac:dyDescent="0.25">
      <c r="A562" s="43" t="s">
        <v>372</v>
      </c>
      <c r="B562" s="245">
        <v>0</v>
      </c>
      <c r="C562" s="245">
        <v>0</v>
      </c>
      <c r="D562" s="245">
        <v>0</v>
      </c>
      <c r="E562" s="245">
        <v>0</v>
      </c>
      <c r="F562" s="245">
        <v>0</v>
      </c>
      <c r="G562" s="81"/>
      <c r="H562" s="81"/>
      <c r="I562" s="81"/>
      <c r="J562" s="81"/>
      <c r="K562" s="81"/>
    </row>
    <row r="563" spans="1:11" s="111" customFormat="1" hidden="1" outlineLevel="2" x14ac:dyDescent="0.25">
      <c r="A563" s="144" t="s">
        <v>373</v>
      </c>
      <c r="B563" s="244">
        <v>0</v>
      </c>
      <c r="C563" s="244">
        <v>0</v>
      </c>
      <c r="D563" s="244">
        <v>0</v>
      </c>
      <c r="E563" s="244">
        <v>0</v>
      </c>
      <c r="F563" s="244">
        <v>0</v>
      </c>
      <c r="G563" s="81"/>
      <c r="H563" s="81"/>
      <c r="I563" s="81"/>
      <c r="J563" s="81"/>
      <c r="K563" s="81"/>
    </row>
    <row r="564" spans="1:11" s="111" customFormat="1" hidden="1" outlineLevel="2" x14ac:dyDescent="0.25">
      <c r="A564" s="43" t="s">
        <v>374</v>
      </c>
      <c r="B564" s="245">
        <v>0</v>
      </c>
      <c r="C564" s="245">
        <v>0</v>
      </c>
      <c r="D564" s="245">
        <v>0</v>
      </c>
      <c r="E564" s="245">
        <v>0</v>
      </c>
      <c r="F564" s="245">
        <v>0</v>
      </c>
      <c r="G564" s="81"/>
      <c r="H564" s="81"/>
      <c r="I564" s="81"/>
      <c r="J564" s="81"/>
      <c r="K564" s="81"/>
    </row>
    <row r="565" spans="1:11" s="111" customFormat="1" hidden="1" outlineLevel="2" x14ac:dyDescent="0.25">
      <c r="A565" s="43" t="s">
        <v>375</v>
      </c>
      <c r="B565" s="245">
        <v>0</v>
      </c>
      <c r="C565" s="245">
        <v>0</v>
      </c>
      <c r="D565" s="245">
        <v>0</v>
      </c>
      <c r="E565" s="245">
        <v>0</v>
      </c>
      <c r="F565" s="245">
        <v>0</v>
      </c>
      <c r="G565" s="81"/>
      <c r="H565" s="81"/>
      <c r="I565" s="81"/>
      <c r="J565" s="81"/>
      <c r="K565" s="81"/>
    </row>
    <row r="566" spans="1:11" s="111" customFormat="1" hidden="1" outlineLevel="2" x14ac:dyDescent="0.25">
      <c r="A566" s="43" t="s">
        <v>376</v>
      </c>
      <c r="B566" s="245">
        <v>0</v>
      </c>
      <c r="C566" s="245">
        <v>0</v>
      </c>
      <c r="D566" s="245">
        <v>0</v>
      </c>
      <c r="E566" s="245">
        <v>0</v>
      </c>
      <c r="F566" s="245">
        <v>0</v>
      </c>
      <c r="G566" s="81"/>
      <c r="H566" s="81"/>
      <c r="I566" s="81"/>
      <c r="J566" s="81"/>
      <c r="K566" s="81"/>
    </row>
    <row r="567" spans="1:11" s="111" customFormat="1" hidden="1" outlineLevel="2" x14ac:dyDescent="0.25">
      <c r="A567" s="43" t="s">
        <v>377</v>
      </c>
      <c r="B567" s="245">
        <v>0</v>
      </c>
      <c r="C567" s="245">
        <v>0</v>
      </c>
      <c r="D567" s="245">
        <v>0</v>
      </c>
      <c r="E567" s="245">
        <v>0</v>
      </c>
      <c r="F567" s="245">
        <v>0</v>
      </c>
      <c r="G567" s="81"/>
      <c r="H567" s="81"/>
      <c r="I567" s="81"/>
      <c r="J567" s="81"/>
      <c r="K567" s="81"/>
    </row>
    <row r="568" spans="1:11" s="111" customFormat="1" hidden="1" outlineLevel="2" x14ac:dyDescent="0.25">
      <c r="A568" s="43" t="s">
        <v>372</v>
      </c>
      <c r="B568" s="245">
        <v>0</v>
      </c>
      <c r="C568" s="245">
        <v>0</v>
      </c>
      <c r="D568" s="245">
        <v>0</v>
      </c>
      <c r="E568" s="245">
        <v>0</v>
      </c>
      <c r="F568" s="245">
        <v>0</v>
      </c>
      <c r="G568" s="81"/>
      <c r="H568" s="81"/>
      <c r="I568" s="81"/>
      <c r="J568" s="81"/>
      <c r="K568" s="81"/>
    </row>
    <row r="569" spans="1:11" s="111" customFormat="1" hidden="1" outlineLevel="2" x14ac:dyDescent="0.25">
      <c r="A569" s="144" t="s">
        <v>378</v>
      </c>
      <c r="B569" s="244">
        <v>0</v>
      </c>
      <c r="C569" s="244">
        <v>0</v>
      </c>
      <c r="D569" s="244">
        <v>0</v>
      </c>
      <c r="E569" s="244">
        <v>0</v>
      </c>
      <c r="F569" s="244">
        <v>0</v>
      </c>
      <c r="G569" s="81"/>
      <c r="H569" s="81"/>
      <c r="I569" s="81"/>
      <c r="J569" s="81"/>
      <c r="K569" s="81"/>
    </row>
    <row r="570" spans="1:11" s="111" customFormat="1" hidden="1" outlineLevel="2" x14ac:dyDescent="0.25">
      <c r="A570" s="96" t="s">
        <v>379</v>
      </c>
      <c r="B570" s="246">
        <v>0</v>
      </c>
      <c r="C570" s="246">
        <v>0</v>
      </c>
      <c r="D570" s="246">
        <v>0</v>
      </c>
      <c r="E570" s="246">
        <v>0</v>
      </c>
      <c r="F570" s="246">
        <v>0</v>
      </c>
      <c r="G570" s="81"/>
      <c r="H570" s="81"/>
      <c r="I570" s="81"/>
      <c r="J570" s="81"/>
      <c r="K570" s="81"/>
    </row>
    <row r="571" spans="1:11" s="111" customFormat="1" hidden="1" outlineLevel="2" x14ac:dyDescent="0.25">
      <c r="A571" s="144" t="s">
        <v>380</v>
      </c>
      <c r="B571" s="244">
        <v>0</v>
      </c>
      <c r="C571" s="244">
        <v>0</v>
      </c>
      <c r="D571" s="244">
        <v>0</v>
      </c>
      <c r="E571" s="244">
        <v>0</v>
      </c>
      <c r="F571" s="244">
        <v>0</v>
      </c>
      <c r="G571" s="81"/>
      <c r="H571" s="81"/>
      <c r="I571" s="81"/>
      <c r="J571" s="81"/>
      <c r="K571" s="81"/>
    </row>
    <row r="572" spans="1:11" s="111" customFormat="1" hidden="1" outlineLevel="1" x14ac:dyDescent="0.25">
      <c r="A572" s="145" t="s">
        <v>381</v>
      </c>
      <c r="B572" s="357"/>
      <c r="C572" s="357"/>
      <c r="D572" s="357"/>
      <c r="E572" s="357"/>
      <c r="F572" s="357"/>
      <c r="G572" s="81"/>
      <c r="H572" s="81"/>
      <c r="I572" s="81"/>
      <c r="J572" s="81"/>
      <c r="K572" s="81"/>
    </row>
    <row r="573" spans="1:11" s="111" customFormat="1" hidden="1" outlineLevel="2" x14ac:dyDescent="0.25">
      <c r="A573" s="144" t="s">
        <v>368</v>
      </c>
      <c r="B573" s="244">
        <v>0.4215406614205881</v>
      </c>
      <c r="C573" s="244">
        <v>0.44235221565339367</v>
      </c>
      <c r="D573" s="244">
        <v>0.46280838308065309</v>
      </c>
      <c r="E573" s="244">
        <v>0.48883357600726024</v>
      </c>
      <c r="F573" s="244">
        <v>0.35</v>
      </c>
      <c r="G573" s="81"/>
      <c r="H573" s="81"/>
      <c r="I573" s="81"/>
      <c r="J573" s="81"/>
      <c r="K573" s="81"/>
    </row>
    <row r="574" spans="1:11" s="111" customFormat="1" hidden="1" outlineLevel="2" x14ac:dyDescent="0.25">
      <c r="A574" s="43" t="s">
        <v>369</v>
      </c>
      <c r="B574" s="245">
        <v>0.36967171014133327</v>
      </c>
      <c r="C574" s="245">
        <v>0.39843939729318789</v>
      </c>
      <c r="D574" s="245">
        <v>0.39766674243814121</v>
      </c>
      <c r="E574" s="245">
        <v>0.41925070829853534</v>
      </c>
      <c r="F574" s="245">
        <v>0.32</v>
      </c>
      <c r="G574" s="81"/>
      <c r="H574" s="81"/>
      <c r="I574" s="81"/>
      <c r="J574" s="81"/>
      <c r="K574" s="81"/>
    </row>
    <row r="575" spans="1:11" s="111" customFormat="1" hidden="1" outlineLevel="2" x14ac:dyDescent="0.25">
      <c r="A575" s="43" t="s">
        <v>370</v>
      </c>
      <c r="B575" s="245">
        <v>5.1868951279254859E-2</v>
      </c>
      <c r="C575" s="245">
        <v>4.3912818360205809E-2</v>
      </c>
      <c r="D575" s="245">
        <v>6.514164064251185E-2</v>
      </c>
      <c r="E575" s="245">
        <v>6.9582867708724877E-2</v>
      </c>
      <c r="F575" s="245">
        <v>0.04</v>
      </c>
      <c r="G575" s="81"/>
      <c r="H575" s="81"/>
      <c r="I575" s="81"/>
      <c r="J575" s="81"/>
      <c r="K575" s="81"/>
    </row>
    <row r="576" spans="1:11" s="111" customFormat="1" hidden="1" outlineLevel="2" x14ac:dyDescent="0.25">
      <c r="A576" s="43" t="s">
        <v>371</v>
      </c>
      <c r="B576" s="245">
        <v>0</v>
      </c>
      <c r="C576" s="245">
        <v>0</v>
      </c>
      <c r="D576" s="245">
        <v>0</v>
      </c>
      <c r="E576" s="245">
        <v>0</v>
      </c>
      <c r="F576" s="245">
        <v>0</v>
      </c>
      <c r="G576" s="81"/>
      <c r="H576" s="81"/>
      <c r="I576" s="81"/>
      <c r="J576" s="81"/>
      <c r="K576" s="81"/>
    </row>
    <row r="577" spans="1:11" s="111" customFormat="1" hidden="1" outlineLevel="2" x14ac:dyDescent="0.25">
      <c r="A577" s="43" t="s">
        <v>372</v>
      </c>
      <c r="B577" s="245">
        <v>0</v>
      </c>
      <c r="C577" s="245">
        <v>0</v>
      </c>
      <c r="D577" s="245">
        <v>0</v>
      </c>
      <c r="E577" s="245">
        <v>0</v>
      </c>
      <c r="F577" s="245">
        <v>0</v>
      </c>
      <c r="G577" s="81"/>
      <c r="H577" s="81"/>
      <c r="I577" s="81"/>
      <c r="J577" s="81"/>
      <c r="K577" s="81"/>
    </row>
    <row r="578" spans="1:11" s="111" customFormat="1" hidden="1" outlineLevel="2" x14ac:dyDescent="0.25">
      <c r="A578" s="144" t="s">
        <v>373</v>
      </c>
      <c r="B578" s="244">
        <v>0.52983862685959804</v>
      </c>
      <c r="C578" s="244">
        <v>0.32644731397708471</v>
      </c>
      <c r="D578" s="244">
        <v>0.23114252482848704</v>
      </c>
      <c r="E578" s="244">
        <v>0.24911118231600263</v>
      </c>
      <c r="F578" s="244">
        <v>0.34</v>
      </c>
      <c r="G578" s="81"/>
      <c r="H578" s="81"/>
      <c r="I578" s="81"/>
      <c r="J578" s="81"/>
      <c r="K578" s="81"/>
    </row>
    <row r="579" spans="1:11" s="111" customFormat="1" hidden="1" outlineLevel="2" x14ac:dyDescent="0.25">
      <c r="A579" s="43" t="s">
        <v>374</v>
      </c>
      <c r="B579" s="245">
        <v>0.52983862685959804</v>
      </c>
      <c r="C579" s="245">
        <v>0.32644731397708471</v>
      </c>
      <c r="D579" s="245">
        <v>0.23114252482848704</v>
      </c>
      <c r="E579" s="245">
        <v>0.24911118231600263</v>
      </c>
      <c r="F579" s="245">
        <v>0.34</v>
      </c>
      <c r="G579" s="81"/>
      <c r="H579" s="81"/>
      <c r="I579" s="81"/>
      <c r="J579" s="81"/>
      <c r="K579" s="81"/>
    </row>
    <row r="580" spans="1:11" s="111" customFormat="1" hidden="1" outlineLevel="2" x14ac:dyDescent="0.25">
      <c r="A580" s="43" t="s">
        <v>375</v>
      </c>
      <c r="B580" s="245">
        <v>0</v>
      </c>
      <c r="C580" s="245">
        <v>0</v>
      </c>
      <c r="D580" s="245">
        <v>0</v>
      </c>
      <c r="E580" s="245">
        <v>0</v>
      </c>
      <c r="F580" s="245">
        <v>0</v>
      </c>
      <c r="G580" s="81"/>
      <c r="H580" s="81"/>
      <c r="I580" s="81"/>
      <c r="J580" s="81"/>
      <c r="K580" s="81"/>
    </row>
    <row r="581" spans="1:11" s="111" customFormat="1" hidden="1" outlineLevel="2" x14ac:dyDescent="0.25">
      <c r="A581" s="43" t="s">
        <v>376</v>
      </c>
      <c r="B581" s="245">
        <v>0</v>
      </c>
      <c r="C581" s="245">
        <v>0</v>
      </c>
      <c r="D581" s="245">
        <v>0</v>
      </c>
      <c r="E581" s="245">
        <v>0</v>
      </c>
      <c r="F581" s="245">
        <v>0</v>
      </c>
      <c r="G581" s="81"/>
      <c r="H581" s="81"/>
      <c r="I581" s="81"/>
      <c r="J581" s="81"/>
      <c r="K581" s="81"/>
    </row>
    <row r="582" spans="1:11" s="111" customFormat="1" hidden="1" outlineLevel="2" x14ac:dyDescent="0.25">
      <c r="A582" s="43" t="s">
        <v>377</v>
      </c>
      <c r="B582" s="245">
        <v>0</v>
      </c>
      <c r="C582" s="245">
        <v>0</v>
      </c>
      <c r="D582" s="245">
        <v>0</v>
      </c>
      <c r="E582" s="245">
        <v>0</v>
      </c>
      <c r="F582" s="245">
        <v>0</v>
      </c>
      <c r="G582" s="81"/>
      <c r="H582" s="81"/>
      <c r="I582" s="81"/>
      <c r="J582" s="81"/>
      <c r="K582" s="81"/>
    </row>
    <row r="583" spans="1:11" s="111" customFormat="1" hidden="1" outlineLevel="2" x14ac:dyDescent="0.25">
      <c r="A583" s="43" t="s">
        <v>372</v>
      </c>
      <c r="B583" s="245">
        <v>0</v>
      </c>
      <c r="C583" s="245">
        <v>0</v>
      </c>
      <c r="D583" s="245">
        <v>0</v>
      </c>
      <c r="E583" s="245">
        <v>0</v>
      </c>
      <c r="F583" s="245">
        <v>0</v>
      </c>
      <c r="G583" s="81"/>
      <c r="H583" s="81"/>
      <c r="I583" s="81"/>
      <c r="J583" s="81"/>
      <c r="K583" s="81"/>
    </row>
    <row r="584" spans="1:11" s="111" customFormat="1" hidden="1" outlineLevel="2" x14ac:dyDescent="0.25">
      <c r="A584" s="144" t="s">
        <v>378</v>
      </c>
      <c r="B584" s="244">
        <v>2.3470395704921435E-2</v>
      </c>
      <c r="C584" s="244">
        <v>2.903050845402904E-2</v>
      </c>
      <c r="D584" s="244">
        <v>3.0039212763854479E-2</v>
      </c>
      <c r="E584" s="244">
        <v>2.4484758955823801E-2</v>
      </c>
      <c r="F584" s="244">
        <v>0.02</v>
      </c>
      <c r="G584" s="81"/>
      <c r="H584" s="81"/>
      <c r="I584" s="81"/>
      <c r="J584" s="81"/>
      <c r="K584" s="81"/>
    </row>
    <row r="585" spans="1:11" s="111" customFormat="1" hidden="1" outlineLevel="2" x14ac:dyDescent="0.25">
      <c r="A585" s="96" t="s">
        <v>379</v>
      </c>
      <c r="B585" s="246">
        <v>2.5150316014892399E-2</v>
      </c>
      <c r="C585" s="246">
        <v>0.20216996191549272</v>
      </c>
      <c r="D585" s="246">
        <v>0.13331044387257754</v>
      </c>
      <c r="E585" s="246">
        <v>2.1335887065837889E-2</v>
      </c>
      <c r="F585" s="246">
        <v>3.9847935474149661E-3</v>
      </c>
      <c r="G585" s="81"/>
      <c r="H585" s="81"/>
      <c r="I585" s="81"/>
      <c r="J585" s="81"/>
      <c r="K585" s="81"/>
    </row>
    <row r="586" spans="1:11" s="111" customFormat="1" hidden="1" outlineLevel="2" x14ac:dyDescent="0.25">
      <c r="A586" s="144" t="s">
        <v>380</v>
      </c>
      <c r="B586" s="244">
        <v>0</v>
      </c>
      <c r="C586" s="244">
        <v>0</v>
      </c>
      <c r="D586" s="244">
        <v>0.1426994354544279</v>
      </c>
      <c r="E586" s="244">
        <v>0.21623459565507558</v>
      </c>
      <c r="F586" s="244">
        <v>0.28142530290816181</v>
      </c>
      <c r="G586" s="81"/>
      <c r="H586" s="81"/>
      <c r="I586" s="81"/>
      <c r="J586" s="81"/>
      <c r="K586" s="81"/>
    </row>
    <row r="587" spans="1:11" s="111" customFormat="1" hidden="1" outlineLevel="1" x14ac:dyDescent="0.25">
      <c r="A587" s="145" t="s">
        <v>382</v>
      </c>
      <c r="B587" s="357"/>
      <c r="C587" s="357"/>
      <c r="D587" s="357"/>
      <c r="E587" s="357"/>
      <c r="F587" s="357"/>
      <c r="G587" s="81"/>
      <c r="H587" s="81"/>
      <c r="I587" s="81"/>
      <c r="J587" s="81"/>
      <c r="K587" s="81"/>
    </row>
    <row r="588" spans="1:11" s="111" customFormat="1" hidden="1" outlineLevel="2" x14ac:dyDescent="0.25">
      <c r="A588" s="144" t="s">
        <v>368</v>
      </c>
      <c r="B588" s="244">
        <v>1</v>
      </c>
      <c r="C588" s="244">
        <v>1</v>
      </c>
      <c r="D588" s="244">
        <v>1</v>
      </c>
      <c r="E588" s="244">
        <v>1</v>
      </c>
      <c r="F588" s="244">
        <v>0.99999999999999989</v>
      </c>
      <c r="G588" s="81"/>
      <c r="H588" s="81"/>
      <c r="I588" s="81"/>
      <c r="J588" s="81"/>
      <c r="K588" s="81"/>
    </row>
    <row r="589" spans="1:11" s="111" customFormat="1" hidden="1" outlineLevel="2" x14ac:dyDescent="0.25">
      <c r="A589" s="43" t="s">
        <v>369</v>
      </c>
      <c r="B589" s="358">
        <v>0.83299999999999996</v>
      </c>
      <c r="C589" s="358">
        <v>0.83299999999999996</v>
      </c>
      <c r="D589" s="358">
        <v>0.83299999999999996</v>
      </c>
      <c r="E589" s="358">
        <v>0.83299999999999996</v>
      </c>
      <c r="F589" s="245">
        <v>1</v>
      </c>
      <c r="G589" s="81"/>
      <c r="H589" s="81"/>
      <c r="I589" s="81"/>
      <c r="J589" s="81"/>
      <c r="K589" s="81"/>
    </row>
    <row r="590" spans="1:11" s="111" customFormat="1" hidden="1" outlineLevel="2" x14ac:dyDescent="0.25">
      <c r="A590" s="43" t="s">
        <v>370</v>
      </c>
      <c r="B590" s="358">
        <v>0</v>
      </c>
      <c r="C590" s="358">
        <v>0</v>
      </c>
      <c r="D590" s="358">
        <v>0</v>
      </c>
      <c r="E590" s="358">
        <v>0</v>
      </c>
      <c r="F590" s="245">
        <v>0</v>
      </c>
      <c r="G590" s="81"/>
      <c r="H590" s="81"/>
      <c r="I590" s="81"/>
      <c r="J590" s="81"/>
      <c r="K590" s="81"/>
    </row>
    <row r="591" spans="1:11" s="111" customFormat="1" hidden="1" outlineLevel="2" x14ac:dyDescent="0.25">
      <c r="A591" s="43" t="s">
        <v>371</v>
      </c>
      <c r="B591" s="358">
        <v>0</v>
      </c>
      <c r="C591" s="358">
        <v>0</v>
      </c>
      <c r="D591" s="358">
        <v>0</v>
      </c>
      <c r="E591" s="358">
        <v>0</v>
      </c>
      <c r="F591" s="245">
        <v>0</v>
      </c>
      <c r="G591" s="81"/>
      <c r="H591" s="81"/>
      <c r="I591" s="81"/>
      <c r="J591" s="81"/>
      <c r="K591" s="81"/>
    </row>
    <row r="592" spans="1:11" s="111" customFormat="1" hidden="1" outlineLevel="2" x14ac:dyDescent="0.25">
      <c r="A592" s="43" t="s">
        <v>372</v>
      </c>
      <c r="B592" s="358">
        <v>0.16699999999999998</v>
      </c>
      <c r="C592" s="358">
        <v>0.16699999999999998</v>
      </c>
      <c r="D592" s="358">
        <v>0.16699999999999998</v>
      </c>
      <c r="E592" s="358">
        <v>0.16699999999999998</v>
      </c>
      <c r="F592" s="245">
        <v>0</v>
      </c>
      <c r="G592" s="81"/>
      <c r="H592" s="81"/>
      <c r="I592" s="81"/>
      <c r="J592" s="81"/>
      <c r="K592" s="81"/>
    </row>
    <row r="593" spans="1:27" s="111" customFormat="1" hidden="1" outlineLevel="2" x14ac:dyDescent="0.25">
      <c r="A593" s="144" t="s">
        <v>373</v>
      </c>
      <c r="B593" s="359">
        <v>0</v>
      </c>
      <c r="C593" s="359">
        <v>0</v>
      </c>
      <c r="D593" s="359">
        <v>0</v>
      </c>
      <c r="E593" s="359">
        <v>0</v>
      </c>
      <c r="F593" s="244">
        <v>0</v>
      </c>
      <c r="G593" s="78"/>
      <c r="H593" s="78"/>
      <c r="I593" s="78"/>
    </row>
    <row r="594" spans="1:27" s="111" customFormat="1" hidden="1" outlineLevel="2" x14ac:dyDescent="0.25">
      <c r="A594" s="43" t="s">
        <v>374</v>
      </c>
      <c r="B594" s="114">
        <v>0</v>
      </c>
      <c r="C594" s="114">
        <v>0</v>
      </c>
      <c r="D594" s="114">
        <v>0</v>
      </c>
      <c r="E594" s="114">
        <v>0</v>
      </c>
      <c r="F594" s="245">
        <v>0</v>
      </c>
      <c r="G594" s="78"/>
      <c r="H594" s="78"/>
      <c r="I594" s="78"/>
    </row>
    <row r="595" spans="1:27" s="111" customFormat="1" hidden="1" outlineLevel="2" x14ac:dyDescent="0.25">
      <c r="A595" s="43" t="s">
        <v>375</v>
      </c>
      <c r="B595" s="114">
        <v>0</v>
      </c>
      <c r="C595" s="114">
        <v>0</v>
      </c>
      <c r="D595" s="114">
        <v>0</v>
      </c>
      <c r="E595" s="114">
        <v>0</v>
      </c>
      <c r="F595" s="245">
        <v>0</v>
      </c>
      <c r="G595" s="78"/>
      <c r="H595" s="78"/>
      <c r="I595" s="78"/>
    </row>
    <row r="596" spans="1:27" s="111" customFormat="1" hidden="1" outlineLevel="2" x14ac:dyDescent="0.25">
      <c r="A596" s="43" t="s">
        <v>376</v>
      </c>
      <c r="B596" s="114">
        <v>0</v>
      </c>
      <c r="C596" s="114">
        <v>0</v>
      </c>
      <c r="D596" s="114">
        <v>0</v>
      </c>
      <c r="E596" s="114">
        <v>0</v>
      </c>
      <c r="F596" s="245">
        <v>0</v>
      </c>
      <c r="G596" s="78"/>
      <c r="H596" s="78"/>
      <c r="I596" s="78"/>
    </row>
    <row r="597" spans="1:27" s="111" customFormat="1" hidden="1" outlineLevel="2" x14ac:dyDescent="0.25">
      <c r="A597" s="43" t="s">
        <v>377</v>
      </c>
      <c r="B597" s="114">
        <v>0</v>
      </c>
      <c r="C597" s="114">
        <v>0</v>
      </c>
      <c r="D597" s="114">
        <v>0</v>
      </c>
      <c r="E597" s="114">
        <v>0</v>
      </c>
      <c r="F597" s="245">
        <v>0</v>
      </c>
      <c r="G597" s="78"/>
      <c r="H597" s="78"/>
      <c r="I597" s="78"/>
    </row>
    <row r="598" spans="1:27" s="111" customFormat="1" hidden="1" outlineLevel="2" x14ac:dyDescent="0.25">
      <c r="A598" s="43" t="s">
        <v>372</v>
      </c>
      <c r="B598" s="114">
        <v>0</v>
      </c>
      <c r="C598" s="114">
        <v>0</v>
      </c>
      <c r="D598" s="114">
        <v>0</v>
      </c>
      <c r="E598" s="114">
        <v>0</v>
      </c>
      <c r="F598" s="245">
        <v>0</v>
      </c>
      <c r="G598" s="78"/>
      <c r="H598" s="78"/>
      <c r="I598" s="78"/>
    </row>
    <row r="599" spans="1:27" s="111" customFormat="1" hidden="1" outlineLevel="2" x14ac:dyDescent="0.25">
      <c r="A599" s="144" t="s">
        <v>378</v>
      </c>
      <c r="B599" s="359">
        <v>0</v>
      </c>
      <c r="C599" s="359">
        <v>0</v>
      </c>
      <c r="D599" s="359">
        <v>0</v>
      </c>
      <c r="E599" s="359">
        <v>0</v>
      </c>
      <c r="F599" s="244">
        <v>0</v>
      </c>
      <c r="G599" s="78"/>
      <c r="H599" s="78"/>
      <c r="I599" s="78"/>
    </row>
    <row r="600" spans="1:27" s="111" customFormat="1" hidden="1" outlineLevel="2" x14ac:dyDescent="0.25">
      <c r="A600" s="96" t="s">
        <v>379</v>
      </c>
      <c r="B600" s="360">
        <v>0</v>
      </c>
      <c r="C600" s="360">
        <v>0</v>
      </c>
      <c r="D600" s="360">
        <v>0</v>
      </c>
      <c r="E600" s="360">
        <v>0</v>
      </c>
      <c r="F600" s="245">
        <v>0</v>
      </c>
      <c r="G600" s="78"/>
      <c r="H600" s="78"/>
      <c r="I600" s="78"/>
    </row>
    <row r="601" spans="1:27" s="111" customFormat="1" hidden="1" outlineLevel="2" x14ac:dyDescent="0.25">
      <c r="A601" s="144" t="s">
        <v>380</v>
      </c>
      <c r="B601" s="359">
        <v>0</v>
      </c>
      <c r="C601" s="359">
        <v>0</v>
      </c>
      <c r="D601" s="359">
        <v>0</v>
      </c>
      <c r="E601" s="359">
        <v>0</v>
      </c>
      <c r="F601" s="244">
        <v>0</v>
      </c>
      <c r="G601" s="78"/>
      <c r="H601" s="78"/>
      <c r="I601" s="78"/>
    </row>
    <row r="602" spans="1:27" s="111" customFormat="1" x14ac:dyDescent="0.25">
      <c r="A602" s="96"/>
      <c r="B602" s="78"/>
      <c r="C602" s="78"/>
      <c r="D602" s="78"/>
      <c r="E602" s="78"/>
      <c r="F602" s="78"/>
      <c r="G602" s="78"/>
      <c r="H602" s="78"/>
      <c r="I602" s="78"/>
    </row>
    <row r="603" spans="1:27" s="111" customFormat="1" collapsed="1" x14ac:dyDescent="0.25">
      <c r="A603" s="425" t="s">
        <v>809</v>
      </c>
      <c r="B603" s="425"/>
      <c r="C603" s="425"/>
      <c r="D603" s="425"/>
      <c r="E603" s="143"/>
      <c r="F603" s="143"/>
      <c r="G603" s="78"/>
      <c r="H603" s="78"/>
      <c r="I603" s="78"/>
    </row>
    <row r="604" spans="1:27" s="111" customFormat="1" hidden="1" outlineLevel="1" x14ac:dyDescent="0.25">
      <c r="A604" s="19" t="s">
        <v>367</v>
      </c>
      <c r="B604" s="361">
        <v>2153689.6</v>
      </c>
      <c r="C604" s="361">
        <v>2289346.63</v>
      </c>
      <c r="D604" s="361">
        <v>2442803.9900000002</v>
      </c>
      <c r="E604" s="361">
        <v>3585184.99</v>
      </c>
      <c r="F604" s="361">
        <v>7186225.6799999997</v>
      </c>
      <c r="G604" s="78"/>
      <c r="H604" s="78"/>
      <c r="I604" s="78"/>
    </row>
    <row r="605" spans="1:27" s="78" customFormat="1" hidden="1" outlineLevel="3" x14ac:dyDescent="0.25">
      <c r="A605" s="73" t="s">
        <v>383</v>
      </c>
      <c r="B605" s="86">
        <v>21.08</v>
      </c>
      <c r="C605" s="86">
        <v>20.89</v>
      </c>
      <c r="D605" s="114">
        <v>12.58</v>
      </c>
      <c r="E605" s="114">
        <v>12</v>
      </c>
      <c r="F605" s="114">
        <v>10.25</v>
      </c>
      <c r="J605" s="111"/>
      <c r="K605" s="111"/>
      <c r="L605" s="111"/>
      <c r="M605" s="111"/>
      <c r="N605" s="111"/>
      <c r="O605" s="111"/>
      <c r="P605" s="111"/>
      <c r="Q605" s="111"/>
      <c r="R605" s="111"/>
      <c r="S605" s="111"/>
      <c r="T605" s="111"/>
      <c r="U605" s="111"/>
      <c r="V605" s="111"/>
      <c r="W605" s="111"/>
      <c r="X605" s="111"/>
      <c r="Y605" s="111"/>
      <c r="Z605" s="111"/>
      <c r="AA605" s="111"/>
    </row>
    <row r="606" spans="1:27" s="78" customFormat="1" hidden="1" outlineLevel="3" x14ac:dyDescent="0.25">
      <c r="A606" s="73" t="s">
        <v>384</v>
      </c>
      <c r="B606" s="114">
        <v>18</v>
      </c>
      <c r="C606" s="114">
        <v>16.78</v>
      </c>
      <c r="D606" s="114">
        <v>11.08</v>
      </c>
      <c r="E606" s="362">
        <v>8.5833333333333321</v>
      </c>
      <c r="F606" s="114">
        <v>10.25</v>
      </c>
      <c r="J606" s="111"/>
      <c r="K606" s="111"/>
      <c r="L606" s="111"/>
      <c r="M606" s="111"/>
      <c r="N606" s="111"/>
      <c r="O606" s="111"/>
      <c r="P606" s="111"/>
      <c r="Q606" s="111"/>
      <c r="R606" s="111"/>
      <c r="S606" s="111"/>
      <c r="T606" s="111"/>
      <c r="U606" s="111"/>
      <c r="V606" s="111"/>
      <c r="W606" s="111"/>
      <c r="X606" s="111"/>
      <c r="Y606" s="111"/>
      <c r="Z606" s="111"/>
      <c r="AA606" s="111"/>
    </row>
    <row r="607" spans="1:27" s="78" customFormat="1" hidden="1" outlineLevel="3" x14ac:dyDescent="0.25">
      <c r="A607" s="34" t="s">
        <v>385</v>
      </c>
      <c r="B607" s="363">
        <v>2153689.6</v>
      </c>
      <c r="C607" s="363">
        <v>2289346.63</v>
      </c>
      <c r="D607" s="363">
        <v>2442803.9900000002</v>
      </c>
      <c r="E607" s="363">
        <v>3585184.99</v>
      </c>
      <c r="F607" s="363">
        <v>7186225.6799999997</v>
      </c>
      <c r="J607" s="111"/>
      <c r="K607" s="111"/>
      <c r="L607" s="111"/>
      <c r="M607" s="111"/>
      <c r="N607" s="111"/>
      <c r="O607" s="111"/>
      <c r="P607" s="111"/>
      <c r="Q607" s="111"/>
      <c r="R607" s="111"/>
      <c r="S607" s="111"/>
      <c r="T607" s="111"/>
      <c r="U607" s="111"/>
      <c r="V607" s="111"/>
      <c r="W607" s="111"/>
      <c r="X607" s="111"/>
      <c r="Y607" s="111"/>
      <c r="Z607" s="111"/>
      <c r="AA607" s="111"/>
    </row>
    <row r="608" spans="1:27" s="78" customFormat="1" hidden="1" outlineLevel="3" x14ac:dyDescent="0.25">
      <c r="A608" s="73" t="s">
        <v>386</v>
      </c>
      <c r="B608" s="364">
        <v>2153689.6</v>
      </c>
      <c r="C608" s="364">
        <v>2289346.63</v>
      </c>
      <c r="D608" s="364">
        <v>2442803.9900000002</v>
      </c>
      <c r="E608" s="364">
        <v>3578400.33</v>
      </c>
      <c r="F608" s="364">
        <v>6133587.9900000002</v>
      </c>
      <c r="J608" s="111"/>
      <c r="K608" s="111"/>
      <c r="L608" s="111"/>
      <c r="M608" s="111"/>
      <c r="N608" s="111"/>
      <c r="O608" s="111"/>
      <c r="P608" s="111"/>
      <c r="Q608" s="111"/>
      <c r="R608" s="111"/>
      <c r="S608" s="111"/>
      <c r="T608" s="111"/>
      <c r="U608" s="111"/>
      <c r="V608" s="111"/>
      <c r="W608" s="111"/>
      <c r="X608" s="111"/>
      <c r="Y608" s="111"/>
      <c r="Z608" s="111"/>
      <c r="AA608" s="111"/>
    </row>
    <row r="609" spans="1:27" s="78" customFormat="1" hidden="1" outlineLevel="3" x14ac:dyDescent="0.25">
      <c r="A609" s="73" t="s">
        <v>370</v>
      </c>
      <c r="B609" s="362">
        <v>0</v>
      </c>
      <c r="C609" s="362">
        <v>0</v>
      </c>
      <c r="D609" s="362">
        <v>0</v>
      </c>
      <c r="E609" s="364">
        <v>6784.66</v>
      </c>
      <c r="F609" s="364">
        <v>74544.36</v>
      </c>
      <c r="J609" s="111"/>
      <c r="K609" s="111"/>
      <c r="L609" s="111"/>
      <c r="M609" s="111"/>
      <c r="N609" s="111"/>
      <c r="O609" s="111"/>
      <c r="P609" s="111"/>
      <c r="Q609" s="111"/>
      <c r="R609" s="111"/>
      <c r="S609" s="111"/>
      <c r="T609" s="111"/>
      <c r="U609" s="111"/>
      <c r="V609" s="111"/>
      <c r="W609" s="111"/>
      <c r="X609" s="111"/>
      <c r="Y609" s="111"/>
      <c r="Z609" s="111"/>
      <c r="AA609" s="111"/>
    </row>
    <row r="610" spans="1:27" s="78" customFormat="1" hidden="1" outlineLevel="3" x14ac:dyDescent="0.25">
      <c r="A610" s="73" t="s">
        <v>371</v>
      </c>
      <c r="B610" s="362">
        <v>0</v>
      </c>
      <c r="C610" s="362">
        <v>0</v>
      </c>
      <c r="D610" s="362">
        <v>0</v>
      </c>
      <c r="E610" s="362">
        <v>0</v>
      </c>
      <c r="F610" s="364">
        <v>978093.33</v>
      </c>
      <c r="J610" s="111"/>
      <c r="K610" s="111"/>
      <c r="L610" s="111"/>
      <c r="M610" s="111"/>
      <c r="N610" s="111"/>
      <c r="O610" s="111"/>
      <c r="P610" s="111"/>
      <c r="Q610" s="111"/>
      <c r="R610" s="111"/>
      <c r="S610" s="111"/>
      <c r="T610" s="111"/>
      <c r="U610" s="111"/>
      <c r="V610" s="111"/>
      <c r="W610" s="111"/>
      <c r="X610" s="111"/>
      <c r="Y610" s="111"/>
      <c r="Z610" s="111"/>
      <c r="AA610" s="111"/>
    </row>
    <row r="611" spans="1:27" s="78" customFormat="1" hidden="1" outlineLevel="3" x14ac:dyDescent="0.25">
      <c r="A611" s="73" t="s">
        <v>173</v>
      </c>
      <c r="B611" s="364">
        <v>0</v>
      </c>
      <c r="C611" s="364">
        <v>0</v>
      </c>
      <c r="D611" s="364">
        <v>0</v>
      </c>
      <c r="E611" s="364">
        <v>0</v>
      </c>
      <c r="F611" s="364">
        <v>0</v>
      </c>
      <c r="J611" s="111"/>
      <c r="K611" s="111"/>
      <c r="L611" s="111"/>
      <c r="M611" s="111"/>
      <c r="N611" s="111"/>
      <c r="O611" s="111"/>
      <c r="P611" s="111"/>
      <c r="Q611" s="111"/>
      <c r="R611" s="111"/>
      <c r="S611" s="111"/>
      <c r="T611" s="111"/>
      <c r="U611" s="111"/>
      <c r="V611" s="111"/>
      <c r="W611" s="111"/>
      <c r="X611" s="111"/>
      <c r="Y611" s="111"/>
      <c r="Z611" s="111"/>
      <c r="AA611" s="111"/>
    </row>
    <row r="612" spans="1:27" s="78" customFormat="1" hidden="1" outlineLevel="3" x14ac:dyDescent="0.25">
      <c r="A612" s="34" t="s">
        <v>387</v>
      </c>
      <c r="B612" s="360">
        <v>0</v>
      </c>
      <c r="C612" s="360">
        <v>0</v>
      </c>
      <c r="D612" s="360">
        <v>0</v>
      </c>
      <c r="E612" s="360">
        <v>0</v>
      </c>
      <c r="F612" s="360">
        <v>0</v>
      </c>
      <c r="J612" s="111"/>
      <c r="K612" s="111"/>
      <c r="L612" s="111"/>
      <c r="M612" s="111"/>
      <c r="N612" s="111"/>
      <c r="O612" s="111"/>
      <c r="P612" s="111"/>
      <c r="Q612" s="111"/>
      <c r="R612" s="111"/>
      <c r="S612" s="111"/>
      <c r="T612" s="111"/>
      <c r="U612" s="111"/>
      <c r="V612" s="111"/>
      <c r="W612" s="111"/>
      <c r="X612" s="111"/>
      <c r="Y612" s="111"/>
      <c r="Z612" s="111"/>
      <c r="AA612" s="111"/>
    </row>
    <row r="613" spans="1:27" s="78" customFormat="1" hidden="1" outlineLevel="3" x14ac:dyDescent="0.25">
      <c r="A613" s="73" t="s">
        <v>374</v>
      </c>
      <c r="B613" s="114">
        <v>0</v>
      </c>
      <c r="C613" s="114">
        <v>0</v>
      </c>
      <c r="D613" s="114">
        <v>0</v>
      </c>
      <c r="E613" s="114">
        <v>0</v>
      </c>
      <c r="F613" s="114">
        <v>0</v>
      </c>
      <c r="J613" s="111"/>
      <c r="K613" s="111"/>
      <c r="L613" s="111"/>
      <c r="M613" s="111"/>
      <c r="N613" s="111"/>
      <c r="O613" s="111"/>
      <c r="P613" s="111"/>
      <c r="Q613" s="111"/>
      <c r="R613" s="111"/>
      <c r="S613" s="111"/>
      <c r="T613" s="111"/>
      <c r="U613" s="111"/>
      <c r="V613" s="111"/>
      <c r="W613" s="111"/>
      <c r="X613" s="111"/>
      <c r="Y613" s="111"/>
      <c r="Z613" s="111"/>
      <c r="AA613" s="111"/>
    </row>
    <row r="614" spans="1:27" s="78" customFormat="1" hidden="1" outlineLevel="3" x14ac:dyDescent="0.25">
      <c r="A614" s="73" t="s">
        <v>375</v>
      </c>
      <c r="B614" s="114">
        <v>0</v>
      </c>
      <c r="C614" s="114">
        <v>0</v>
      </c>
      <c r="D614" s="114">
        <v>0</v>
      </c>
      <c r="E614" s="114">
        <v>0</v>
      </c>
      <c r="F614" s="114">
        <v>0</v>
      </c>
      <c r="J614" s="111"/>
      <c r="K614" s="111"/>
      <c r="L614" s="111"/>
      <c r="M614" s="111"/>
      <c r="N614" s="111"/>
      <c r="O614" s="111"/>
      <c r="P614" s="111"/>
      <c r="Q614" s="111"/>
      <c r="R614" s="111"/>
      <c r="S614" s="111"/>
      <c r="T614" s="111"/>
      <c r="U614" s="111"/>
      <c r="V614" s="111"/>
      <c r="W614" s="111"/>
      <c r="X614" s="111"/>
      <c r="Y614" s="111"/>
      <c r="Z614" s="111"/>
      <c r="AA614" s="111"/>
    </row>
    <row r="615" spans="1:27" s="78" customFormat="1" hidden="1" outlineLevel="3" x14ac:dyDescent="0.25">
      <c r="A615" s="73" t="s">
        <v>376</v>
      </c>
      <c r="B615" s="114">
        <v>0</v>
      </c>
      <c r="C615" s="114">
        <v>0</v>
      </c>
      <c r="D615" s="114">
        <v>0</v>
      </c>
      <c r="E615" s="114">
        <v>0</v>
      </c>
      <c r="F615" s="114">
        <v>0</v>
      </c>
      <c r="J615" s="111"/>
      <c r="K615" s="111"/>
      <c r="L615" s="111"/>
      <c r="M615" s="111"/>
      <c r="N615" s="111"/>
      <c r="O615" s="111"/>
      <c r="P615" s="111"/>
      <c r="Q615" s="111"/>
      <c r="R615" s="111"/>
      <c r="S615" s="111"/>
      <c r="T615" s="111"/>
      <c r="U615" s="111"/>
      <c r="V615" s="111"/>
      <c r="W615" s="111"/>
      <c r="X615" s="111"/>
      <c r="Y615" s="111"/>
      <c r="Z615" s="111"/>
      <c r="AA615" s="111"/>
    </row>
    <row r="616" spans="1:27" s="78" customFormat="1" hidden="1" outlineLevel="3" x14ac:dyDescent="0.25">
      <c r="A616" s="73" t="s">
        <v>377</v>
      </c>
      <c r="B616" s="114">
        <v>0</v>
      </c>
      <c r="C616" s="114">
        <v>0</v>
      </c>
      <c r="D616" s="114">
        <v>0</v>
      </c>
      <c r="E616" s="114">
        <v>0</v>
      </c>
      <c r="F616" s="114">
        <v>0</v>
      </c>
      <c r="J616" s="111"/>
      <c r="K616" s="111"/>
      <c r="L616" s="111"/>
      <c r="M616" s="111"/>
      <c r="N616" s="111"/>
      <c r="O616" s="111"/>
      <c r="P616" s="111"/>
      <c r="Q616" s="111"/>
      <c r="R616" s="111"/>
      <c r="S616" s="111"/>
      <c r="T616" s="111"/>
      <c r="U616" s="111"/>
      <c r="V616" s="111"/>
      <c r="W616" s="111"/>
      <c r="X616" s="111"/>
      <c r="Y616" s="111"/>
      <c r="Z616" s="111"/>
      <c r="AA616" s="111"/>
    </row>
    <row r="617" spans="1:27" s="78" customFormat="1" hidden="1" outlineLevel="3" x14ac:dyDescent="0.25">
      <c r="A617" s="73" t="s">
        <v>173</v>
      </c>
      <c r="B617" s="114">
        <v>0</v>
      </c>
      <c r="C617" s="114">
        <v>0</v>
      </c>
      <c r="D617" s="114">
        <v>0</v>
      </c>
      <c r="E617" s="114">
        <v>0</v>
      </c>
      <c r="F617" s="114">
        <v>0</v>
      </c>
      <c r="J617" s="111"/>
      <c r="K617" s="111"/>
      <c r="L617" s="111"/>
      <c r="M617" s="111"/>
      <c r="N617" s="111"/>
      <c r="O617" s="111"/>
      <c r="P617" s="111"/>
      <c r="Q617" s="111"/>
      <c r="R617" s="111"/>
      <c r="S617" s="111"/>
      <c r="T617" s="111"/>
      <c r="U617" s="111"/>
      <c r="V617" s="111"/>
      <c r="W617" s="111"/>
      <c r="X617" s="111"/>
      <c r="Y617" s="111"/>
      <c r="Z617" s="111"/>
      <c r="AA617" s="111"/>
    </row>
    <row r="618" spans="1:27" s="78" customFormat="1" hidden="1" outlineLevel="3" x14ac:dyDescent="0.25">
      <c r="A618" s="34" t="s">
        <v>388</v>
      </c>
      <c r="B618" s="360">
        <v>0</v>
      </c>
      <c r="C618" s="360">
        <v>0</v>
      </c>
      <c r="D618" s="360">
        <v>0</v>
      </c>
      <c r="E618" s="360">
        <v>0</v>
      </c>
      <c r="F618" s="360">
        <v>0</v>
      </c>
      <c r="J618" s="111"/>
      <c r="K618" s="111"/>
      <c r="L618" s="111"/>
      <c r="M618" s="111"/>
      <c r="N618" s="111"/>
      <c r="O618" s="111"/>
      <c r="P618" s="111"/>
      <c r="Q618" s="111"/>
      <c r="R618" s="111"/>
      <c r="S618" s="111"/>
      <c r="T618" s="111"/>
      <c r="U618" s="111"/>
      <c r="V618" s="111"/>
      <c r="W618" s="111"/>
      <c r="X618" s="111"/>
      <c r="Y618" s="111"/>
      <c r="Z618" s="111"/>
      <c r="AA618" s="111"/>
    </row>
    <row r="619" spans="1:27" s="78" customFormat="1" hidden="1" outlineLevel="3" x14ac:dyDescent="0.25">
      <c r="A619" s="34" t="s">
        <v>389</v>
      </c>
      <c r="B619" s="360">
        <v>0</v>
      </c>
      <c r="C619" s="360">
        <v>0</v>
      </c>
      <c r="D619" s="360">
        <v>0</v>
      </c>
      <c r="E619" s="360">
        <v>0</v>
      </c>
      <c r="F619" s="360">
        <v>0</v>
      </c>
      <c r="J619" s="111"/>
      <c r="K619" s="111"/>
      <c r="L619" s="111"/>
      <c r="M619" s="111"/>
      <c r="N619" s="111"/>
      <c r="O619" s="111"/>
      <c r="P619" s="111"/>
      <c r="Q619" s="111"/>
      <c r="R619" s="111"/>
      <c r="S619" s="111"/>
      <c r="T619" s="111"/>
      <c r="U619" s="111"/>
      <c r="V619" s="111"/>
      <c r="W619" s="111"/>
      <c r="X619" s="111"/>
      <c r="Y619" s="111"/>
      <c r="Z619" s="111"/>
      <c r="AA619" s="111"/>
    </row>
    <row r="620" spans="1:27" s="78" customFormat="1" hidden="1" outlineLevel="3" x14ac:dyDescent="0.25">
      <c r="A620" s="34" t="s">
        <v>390</v>
      </c>
      <c r="B620" s="360">
        <v>0</v>
      </c>
      <c r="C620" s="360">
        <v>0</v>
      </c>
      <c r="D620" s="360">
        <v>0</v>
      </c>
      <c r="E620" s="360">
        <v>0</v>
      </c>
      <c r="F620" s="360">
        <v>0</v>
      </c>
      <c r="J620" s="111"/>
      <c r="K620" s="111"/>
      <c r="L620" s="111"/>
      <c r="M620" s="111"/>
      <c r="N620" s="111"/>
      <c r="O620" s="111"/>
      <c r="P620" s="111"/>
      <c r="Q620" s="111"/>
      <c r="R620" s="111"/>
      <c r="S620" s="111"/>
      <c r="T620" s="111"/>
      <c r="U620" s="111"/>
      <c r="V620" s="111"/>
      <c r="W620" s="111"/>
      <c r="X620" s="111"/>
      <c r="Y620" s="111"/>
      <c r="Z620" s="111"/>
      <c r="AA620" s="111"/>
    </row>
    <row r="621" spans="1:27" s="78" customFormat="1" hidden="1" outlineLevel="1" x14ac:dyDescent="0.25">
      <c r="A621" s="19" t="s">
        <v>381</v>
      </c>
      <c r="B621" s="361">
        <v>21644866</v>
      </c>
      <c r="C621" s="361">
        <v>21658240.019999996</v>
      </c>
      <c r="D621" s="361">
        <v>18400812.109999999</v>
      </c>
      <c r="E621" s="361">
        <v>17669759.82</v>
      </c>
      <c r="F621" s="361">
        <v>30528685.129999999</v>
      </c>
      <c r="J621" s="111"/>
      <c r="K621" s="111"/>
      <c r="L621" s="111"/>
      <c r="M621" s="111"/>
      <c r="N621" s="111"/>
      <c r="O621" s="111"/>
      <c r="P621" s="111"/>
      <c r="Q621" s="111"/>
      <c r="R621" s="111"/>
      <c r="S621" s="111"/>
      <c r="T621" s="111"/>
      <c r="U621" s="111"/>
      <c r="V621" s="111"/>
      <c r="W621" s="111"/>
      <c r="X621" s="111"/>
      <c r="Y621" s="111"/>
      <c r="Z621" s="111"/>
      <c r="AA621" s="111"/>
    </row>
    <row r="622" spans="1:27" s="78" customFormat="1" hidden="1" outlineLevel="2" x14ac:dyDescent="0.25">
      <c r="A622" s="73" t="s">
        <v>383</v>
      </c>
      <c r="B622" s="86">
        <v>9.25</v>
      </c>
      <c r="C622" s="86">
        <v>9</v>
      </c>
      <c r="D622" s="114">
        <v>6.92</v>
      </c>
      <c r="E622" s="114">
        <v>11</v>
      </c>
      <c r="F622" s="114">
        <v>7.58</v>
      </c>
      <c r="J622" s="111"/>
      <c r="K622" s="111"/>
      <c r="L622" s="111"/>
      <c r="M622" s="111"/>
      <c r="N622" s="111"/>
      <c r="O622" s="111"/>
      <c r="P622" s="111"/>
      <c r="Q622" s="111"/>
      <c r="R622" s="111"/>
      <c r="S622" s="111"/>
      <c r="T622" s="111"/>
      <c r="U622" s="111"/>
      <c r="V622" s="111"/>
      <c r="W622" s="111"/>
      <c r="X622" s="111"/>
      <c r="Y622" s="111"/>
      <c r="Z622" s="111"/>
      <c r="AA622" s="111"/>
    </row>
    <row r="623" spans="1:27" s="78" customFormat="1" hidden="1" outlineLevel="2" x14ac:dyDescent="0.25">
      <c r="A623" s="73" t="s">
        <v>384</v>
      </c>
      <c r="B623" s="114">
        <v>9.25</v>
      </c>
      <c r="C623" s="114">
        <v>9</v>
      </c>
      <c r="D623" s="114">
        <v>6.92</v>
      </c>
      <c r="E623" s="114">
        <v>6.5</v>
      </c>
      <c r="F623" s="114">
        <v>7.58</v>
      </c>
      <c r="J623" s="111"/>
      <c r="K623" s="111"/>
      <c r="L623" s="111"/>
      <c r="M623" s="111"/>
      <c r="N623" s="111"/>
      <c r="O623" s="111"/>
      <c r="P623" s="111"/>
      <c r="Q623" s="111"/>
      <c r="R623" s="111"/>
      <c r="S623" s="111"/>
      <c r="T623" s="111"/>
      <c r="U623" s="111"/>
      <c r="V623" s="111"/>
      <c r="W623" s="111"/>
      <c r="X623" s="111"/>
      <c r="Y623" s="111"/>
      <c r="Z623" s="111"/>
      <c r="AA623" s="111"/>
    </row>
    <row r="624" spans="1:27" s="78" customFormat="1" hidden="1" outlineLevel="2" x14ac:dyDescent="0.25">
      <c r="A624" s="34" t="s">
        <v>385</v>
      </c>
      <c r="B624" s="363">
        <v>9124191.129999999</v>
      </c>
      <c r="C624" s="363">
        <v>9580570.459999999</v>
      </c>
      <c r="D624" s="363">
        <v>8516050.0999999996</v>
      </c>
      <c r="E624" s="363">
        <v>8637571.8800000027</v>
      </c>
      <c r="F624" s="363">
        <v>10739841.15</v>
      </c>
      <c r="J624" s="111"/>
      <c r="K624" s="111"/>
      <c r="L624" s="111"/>
      <c r="M624" s="111"/>
      <c r="N624" s="111"/>
      <c r="O624" s="111"/>
      <c r="P624" s="111"/>
      <c r="Q624" s="111"/>
      <c r="R624" s="111"/>
      <c r="S624" s="111"/>
      <c r="T624" s="111"/>
      <c r="U624" s="111"/>
      <c r="V624" s="111"/>
      <c r="W624" s="111"/>
      <c r="X624" s="111"/>
      <c r="Y624" s="111"/>
      <c r="Z624" s="111"/>
      <c r="AA624" s="111"/>
    </row>
    <row r="625" spans="1:27" s="78" customFormat="1" hidden="1" outlineLevel="2" x14ac:dyDescent="0.25">
      <c r="A625" s="73" t="s">
        <v>386</v>
      </c>
      <c r="B625" s="364">
        <v>8001494.6299999999</v>
      </c>
      <c r="C625" s="364">
        <v>8629496.0999999996</v>
      </c>
      <c r="D625" s="364">
        <v>7317391.0099999998</v>
      </c>
      <c r="E625" s="364">
        <v>7408059.3200000003</v>
      </c>
      <c r="F625" s="364">
        <v>9668800.2599999998</v>
      </c>
      <c r="J625" s="111"/>
      <c r="K625" s="111"/>
      <c r="L625" s="111"/>
      <c r="M625" s="111"/>
      <c r="N625" s="111"/>
      <c r="O625" s="111"/>
      <c r="P625" s="111"/>
      <c r="Q625" s="111"/>
      <c r="R625" s="111"/>
      <c r="S625" s="111"/>
      <c r="T625" s="111"/>
      <c r="U625" s="111"/>
      <c r="V625" s="111"/>
      <c r="W625" s="111"/>
      <c r="X625" s="111"/>
      <c r="Y625" s="111"/>
      <c r="Z625" s="111"/>
      <c r="AA625" s="111"/>
    </row>
    <row r="626" spans="1:27" s="78" customFormat="1" hidden="1" outlineLevel="2" x14ac:dyDescent="0.25">
      <c r="A626" s="73" t="s">
        <v>370</v>
      </c>
      <c r="B626" s="364">
        <v>1122696.5</v>
      </c>
      <c r="C626" s="364">
        <v>951074.36</v>
      </c>
      <c r="D626" s="364">
        <v>1198659.0900000001</v>
      </c>
      <c r="E626" s="364">
        <v>1229512.5600000024</v>
      </c>
      <c r="F626" s="364">
        <v>1071040.8899999999</v>
      </c>
      <c r="J626" s="111"/>
      <c r="K626" s="111"/>
      <c r="L626" s="111"/>
      <c r="M626" s="111"/>
      <c r="N626" s="111"/>
      <c r="O626" s="111"/>
      <c r="P626" s="111"/>
      <c r="Q626" s="111"/>
      <c r="R626" s="111"/>
      <c r="S626" s="111"/>
      <c r="T626" s="111"/>
      <c r="U626" s="111"/>
      <c r="V626" s="111"/>
      <c r="W626" s="111"/>
      <c r="X626" s="111"/>
      <c r="Y626" s="111"/>
      <c r="Z626" s="111"/>
      <c r="AA626" s="111"/>
    </row>
    <row r="627" spans="1:27" s="78" customFormat="1" hidden="1" outlineLevel="2" x14ac:dyDescent="0.25">
      <c r="A627" s="73" t="s">
        <v>371</v>
      </c>
      <c r="B627" s="114">
        <v>0</v>
      </c>
      <c r="C627" s="114">
        <v>0</v>
      </c>
      <c r="D627" s="114">
        <v>0</v>
      </c>
      <c r="E627" s="114">
        <v>0</v>
      </c>
      <c r="F627" s="114">
        <v>0</v>
      </c>
      <c r="J627" s="111"/>
      <c r="K627" s="111"/>
      <c r="L627" s="111"/>
      <c r="M627" s="111"/>
      <c r="N627" s="111"/>
      <c r="O627" s="111"/>
      <c r="P627" s="111"/>
      <c r="Q627" s="111"/>
      <c r="R627" s="111"/>
      <c r="S627" s="111"/>
      <c r="T627" s="111"/>
      <c r="U627" s="111"/>
      <c r="V627" s="111"/>
      <c r="W627" s="111"/>
      <c r="X627" s="111"/>
      <c r="Y627" s="111"/>
      <c r="Z627" s="111"/>
      <c r="AA627" s="111"/>
    </row>
    <row r="628" spans="1:27" s="78" customFormat="1" hidden="1" outlineLevel="2" x14ac:dyDescent="0.25">
      <c r="A628" s="73" t="s">
        <v>173</v>
      </c>
      <c r="B628" s="364">
        <v>0</v>
      </c>
      <c r="C628" s="364">
        <v>0</v>
      </c>
      <c r="D628" s="364">
        <v>0</v>
      </c>
      <c r="E628" s="364">
        <v>0</v>
      </c>
      <c r="F628" s="364">
        <v>0</v>
      </c>
      <c r="J628" s="111"/>
      <c r="K628" s="111"/>
      <c r="L628" s="111"/>
      <c r="M628" s="111"/>
      <c r="N628" s="111"/>
      <c r="O628" s="111"/>
      <c r="P628" s="111"/>
      <c r="Q628" s="111"/>
      <c r="R628" s="111"/>
      <c r="S628" s="111"/>
      <c r="T628" s="111"/>
      <c r="U628" s="111"/>
      <c r="V628" s="111"/>
      <c r="W628" s="111"/>
      <c r="X628" s="111"/>
      <c r="Y628" s="111"/>
      <c r="Z628" s="111"/>
      <c r="AA628" s="111"/>
    </row>
    <row r="629" spans="1:27" s="78" customFormat="1" hidden="1" outlineLevel="2" x14ac:dyDescent="0.25">
      <c r="A629" s="34" t="s">
        <v>387</v>
      </c>
      <c r="B629" s="363">
        <v>11468286.08</v>
      </c>
      <c r="C629" s="363">
        <v>7070274.2800000003</v>
      </c>
      <c r="D629" s="363">
        <v>4253210.17</v>
      </c>
      <c r="E629" s="363">
        <v>4401734.7599999979</v>
      </c>
      <c r="F629" s="363">
        <v>10484110.6</v>
      </c>
      <c r="J629" s="111"/>
      <c r="K629" s="111"/>
      <c r="L629" s="111"/>
      <c r="M629" s="111"/>
      <c r="N629" s="111"/>
      <c r="O629" s="111"/>
      <c r="P629" s="111"/>
      <c r="Q629" s="111"/>
      <c r="R629" s="111"/>
      <c r="S629" s="111"/>
      <c r="T629" s="111"/>
      <c r="U629" s="111"/>
      <c r="V629" s="111"/>
      <c r="W629" s="111"/>
      <c r="X629" s="111"/>
      <c r="Y629" s="111"/>
      <c r="Z629" s="111"/>
      <c r="AA629" s="111"/>
    </row>
    <row r="630" spans="1:27" s="78" customFormat="1" hidden="1" outlineLevel="2" x14ac:dyDescent="0.25">
      <c r="A630" s="73" t="s">
        <v>374</v>
      </c>
      <c r="B630" s="364">
        <v>11468286.08</v>
      </c>
      <c r="C630" s="364">
        <v>7070274.2800000003</v>
      </c>
      <c r="D630" s="364">
        <v>4253210.17</v>
      </c>
      <c r="E630" s="364">
        <v>4401734.7599999979</v>
      </c>
      <c r="F630" s="364">
        <v>10484110.6</v>
      </c>
      <c r="J630" s="111"/>
      <c r="K630" s="111"/>
      <c r="L630" s="111"/>
      <c r="M630" s="111"/>
      <c r="N630" s="111"/>
      <c r="O630" s="111"/>
      <c r="P630" s="111"/>
      <c r="Q630" s="111"/>
      <c r="R630" s="111"/>
      <c r="S630" s="111"/>
      <c r="T630" s="111"/>
      <c r="U630" s="111"/>
      <c r="V630" s="111"/>
      <c r="W630" s="111"/>
      <c r="X630" s="111"/>
      <c r="Y630" s="111"/>
      <c r="Z630" s="111"/>
      <c r="AA630" s="111"/>
    </row>
    <row r="631" spans="1:27" s="78" customFormat="1" hidden="1" outlineLevel="2" x14ac:dyDescent="0.25">
      <c r="A631" s="73" t="s">
        <v>375</v>
      </c>
      <c r="B631" s="114">
        <v>0</v>
      </c>
      <c r="C631" s="114">
        <v>0</v>
      </c>
      <c r="D631" s="114">
        <v>0</v>
      </c>
      <c r="E631" s="114">
        <v>0</v>
      </c>
      <c r="F631" s="114">
        <v>0</v>
      </c>
      <c r="J631" s="111"/>
      <c r="K631" s="111"/>
      <c r="L631" s="111"/>
      <c r="M631" s="111"/>
      <c r="N631" s="111"/>
      <c r="O631" s="111"/>
      <c r="P631" s="111"/>
      <c r="Q631" s="111"/>
      <c r="R631" s="111"/>
      <c r="S631" s="111"/>
      <c r="T631" s="111"/>
      <c r="U631" s="111"/>
      <c r="V631" s="111"/>
      <c r="W631" s="111"/>
      <c r="X631" s="111"/>
      <c r="Y631" s="111"/>
      <c r="Z631" s="111"/>
      <c r="AA631" s="111"/>
    </row>
    <row r="632" spans="1:27" s="78" customFormat="1" hidden="1" outlineLevel="2" x14ac:dyDescent="0.25">
      <c r="A632" s="73" t="s">
        <v>376</v>
      </c>
      <c r="B632" s="114">
        <v>0</v>
      </c>
      <c r="C632" s="114">
        <v>0</v>
      </c>
      <c r="D632" s="114">
        <v>0</v>
      </c>
      <c r="E632" s="114">
        <v>0</v>
      </c>
      <c r="F632" s="114">
        <v>0</v>
      </c>
      <c r="J632" s="111"/>
      <c r="K632" s="111"/>
      <c r="L632" s="111"/>
      <c r="M632" s="111"/>
      <c r="N632" s="111"/>
      <c r="O632" s="111"/>
      <c r="P632" s="111"/>
      <c r="Q632" s="111"/>
      <c r="R632" s="111"/>
      <c r="S632" s="111"/>
      <c r="T632" s="111"/>
      <c r="U632" s="111"/>
      <c r="V632" s="111"/>
      <c r="W632" s="111"/>
      <c r="X632" s="111"/>
      <c r="Y632" s="111"/>
      <c r="Z632" s="111"/>
      <c r="AA632" s="111"/>
    </row>
    <row r="633" spans="1:27" s="78" customFormat="1" hidden="1" outlineLevel="2" x14ac:dyDescent="0.25">
      <c r="A633" s="73" t="s">
        <v>377</v>
      </c>
      <c r="B633" s="114">
        <v>0</v>
      </c>
      <c r="C633" s="114">
        <v>0</v>
      </c>
      <c r="D633" s="114">
        <v>0</v>
      </c>
      <c r="E633" s="114">
        <v>0</v>
      </c>
      <c r="F633" s="114">
        <v>0</v>
      </c>
      <c r="J633" s="111"/>
      <c r="K633" s="111"/>
      <c r="L633" s="111"/>
      <c r="M633" s="111"/>
      <c r="N633" s="111"/>
      <c r="O633" s="111"/>
      <c r="P633" s="111"/>
      <c r="Q633" s="111"/>
      <c r="R633" s="111"/>
      <c r="S633" s="111"/>
      <c r="T633" s="111"/>
      <c r="U633" s="111"/>
      <c r="V633" s="111"/>
      <c r="W633" s="111"/>
      <c r="X633" s="111"/>
      <c r="Y633" s="111"/>
      <c r="Z633" s="111"/>
      <c r="AA633" s="111"/>
    </row>
    <row r="634" spans="1:27" s="78" customFormat="1" hidden="1" outlineLevel="2" x14ac:dyDescent="0.25">
      <c r="A634" s="73" t="s">
        <v>173</v>
      </c>
      <c r="B634" s="364">
        <v>0</v>
      </c>
      <c r="C634" s="364">
        <v>0</v>
      </c>
      <c r="D634" s="364">
        <v>0</v>
      </c>
      <c r="E634" s="364">
        <v>0</v>
      </c>
      <c r="F634" s="364">
        <v>0</v>
      </c>
      <c r="J634" s="111"/>
      <c r="K634" s="111"/>
      <c r="L634" s="111"/>
      <c r="M634" s="111"/>
      <c r="N634" s="111"/>
      <c r="O634" s="111"/>
      <c r="P634" s="111"/>
      <c r="Q634" s="111"/>
      <c r="R634" s="111"/>
      <c r="S634" s="111"/>
      <c r="T634" s="111"/>
      <c r="U634" s="111"/>
      <c r="V634" s="111"/>
      <c r="W634" s="111"/>
      <c r="X634" s="111"/>
      <c r="Y634" s="111"/>
      <c r="Z634" s="111"/>
      <c r="AA634" s="111"/>
    </row>
    <row r="635" spans="1:27" s="78" customFormat="1" hidden="1" outlineLevel="2" x14ac:dyDescent="0.25">
      <c r="A635" s="34" t="s">
        <v>388</v>
      </c>
      <c r="B635" s="363">
        <v>508013.57</v>
      </c>
      <c r="C635" s="363">
        <v>628749.72</v>
      </c>
      <c r="D635" s="363">
        <v>552745.91</v>
      </c>
      <c r="E635" s="363">
        <v>432639.81000000058</v>
      </c>
      <c r="F635" s="363">
        <v>644681.43999999994</v>
      </c>
      <c r="J635" s="111"/>
      <c r="K635" s="111"/>
      <c r="L635" s="111"/>
      <c r="M635" s="111"/>
      <c r="N635" s="111"/>
      <c r="O635" s="111"/>
      <c r="P635" s="111"/>
      <c r="Q635" s="111"/>
      <c r="R635" s="111"/>
      <c r="S635" s="111"/>
      <c r="T635" s="111"/>
      <c r="U635" s="111"/>
      <c r="V635" s="111"/>
      <c r="W635" s="111"/>
      <c r="X635" s="111"/>
      <c r="Y635" s="111"/>
      <c r="Z635" s="111"/>
      <c r="AA635" s="111"/>
    </row>
    <row r="636" spans="1:27" s="78" customFormat="1" hidden="1" outlineLevel="2" x14ac:dyDescent="0.25">
      <c r="A636" s="34" t="s">
        <v>389</v>
      </c>
      <c r="B636" s="363">
        <v>544375.22</v>
      </c>
      <c r="C636" s="363">
        <v>4378645.5599999996</v>
      </c>
      <c r="D636" s="363">
        <v>2453020.4300000002</v>
      </c>
      <c r="E636" s="363">
        <v>377000</v>
      </c>
      <c r="F636" s="363">
        <v>98467.199999999997</v>
      </c>
      <c r="J636" s="111"/>
      <c r="K636" s="111"/>
      <c r="L636" s="111"/>
      <c r="M636" s="111"/>
      <c r="N636" s="111"/>
      <c r="O636" s="111"/>
      <c r="P636" s="111"/>
      <c r="Q636" s="111"/>
      <c r="R636" s="111"/>
      <c r="S636" s="111"/>
      <c r="T636" s="111"/>
      <c r="U636" s="111"/>
      <c r="V636" s="111"/>
      <c r="W636" s="111"/>
      <c r="X636" s="111"/>
      <c r="Y636" s="111"/>
      <c r="Z636" s="111"/>
      <c r="AA636" s="111"/>
    </row>
    <row r="637" spans="1:27" s="78" customFormat="1" hidden="1" outlineLevel="2" x14ac:dyDescent="0.25">
      <c r="A637" s="34" t="s">
        <v>390</v>
      </c>
      <c r="B637" s="365">
        <v>0</v>
      </c>
      <c r="C637" s="365">
        <v>0</v>
      </c>
      <c r="D637" s="363">
        <v>2625785.5</v>
      </c>
      <c r="E637" s="363">
        <v>3820813.370000001</v>
      </c>
      <c r="F637" s="363">
        <v>8561584.7400000002</v>
      </c>
      <c r="J637" s="111"/>
      <c r="K637" s="111"/>
      <c r="L637" s="111"/>
      <c r="M637" s="111"/>
      <c r="N637" s="111"/>
      <c r="O637" s="111"/>
      <c r="P637" s="111"/>
      <c r="Q637" s="111"/>
      <c r="R637" s="111"/>
      <c r="S637" s="111"/>
      <c r="T637" s="111"/>
      <c r="U637" s="111"/>
      <c r="V637" s="111"/>
      <c r="W637" s="111"/>
      <c r="X637" s="111"/>
      <c r="Y637" s="111"/>
      <c r="Z637" s="111"/>
      <c r="AA637" s="111"/>
    </row>
    <row r="638" spans="1:27" s="78" customFormat="1" hidden="1" outlineLevel="1" x14ac:dyDescent="0.25">
      <c r="A638" s="19" t="s">
        <v>382</v>
      </c>
      <c r="B638" s="361">
        <f>SUM(B654,B653,B652,B646,B641)</f>
        <v>1036329.9</v>
      </c>
      <c r="C638" s="361">
        <f>SUM(C654,C653,C652,C646,C641)</f>
        <v>1189364.71</v>
      </c>
      <c r="D638" s="361">
        <f>SUM(D654,D653,D652,D646,D641)</f>
        <v>783304.86</v>
      </c>
      <c r="E638" s="361">
        <v>560026.68000000005</v>
      </c>
      <c r="F638" s="361">
        <v>488486.46000000037</v>
      </c>
      <c r="J638" s="111"/>
      <c r="K638" s="111"/>
      <c r="L638" s="111"/>
      <c r="M638" s="111"/>
      <c r="N638" s="111"/>
      <c r="O638" s="111"/>
      <c r="P638" s="111"/>
      <c r="Q638" s="111"/>
      <c r="R638" s="111"/>
      <c r="S638" s="111"/>
      <c r="T638" s="111"/>
      <c r="U638" s="111"/>
      <c r="V638" s="111"/>
      <c r="W638" s="111"/>
      <c r="X638" s="111"/>
      <c r="Y638" s="111"/>
      <c r="Z638" s="111"/>
      <c r="AA638" s="111"/>
    </row>
    <row r="639" spans="1:27" s="78" customFormat="1" hidden="1" outlineLevel="2" x14ac:dyDescent="0.25">
      <c r="A639" s="73" t="s">
        <v>383</v>
      </c>
      <c r="B639" s="114">
        <v>9.92</v>
      </c>
      <c r="C639" s="114">
        <v>6.89</v>
      </c>
      <c r="D639" s="114">
        <v>7.58</v>
      </c>
      <c r="E639" s="114">
        <v>3</v>
      </c>
      <c r="F639" s="114">
        <v>6.17</v>
      </c>
      <c r="J639" s="111"/>
      <c r="K639" s="111"/>
      <c r="L639" s="111"/>
      <c r="M639" s="111"/>
      <c r="N639" s="111"/>
      <c r="O639" s="111"/>
      <c r="P639" s="111"/>
      <c r="Q639" s="111"/>
      <c r="R639" s="111"/>
      <c r="S639" s="111"/>
      <c r="T639" s="111"/>
      <c r="U639" s="111"/>
      <c r="V639" s="111"/>
      <c r="W639" s="111"/>
      <c r="X639" s="111"/>
      <c r="Y639" s="111"/>
      <c r="Z639" s="111"/>
      <c r="AA639" s="111"/>
    </row>
    <row r="640" spans="1:27" s="78" customFormat="1" hidden="1" outlineLevel="2" x14ac:dyDescent="0.25">
      <c r="A640" s="73" t="s">
        <v>384</v>
      </c>
      <c r="B640" s="114">
        <v>9.92</v>
      </c>
      <c r="C640" s="114">
        <v>6.89</v>
      </c>
      <c r="D640" s="114">
        <v>6.42</v>
      </c>
      <c r="E640" s="114">
        <v>3</v>
      </c>
      <c r="F640" s="114">
        <v>3</v>
      </c>
      <c r="J640" s="111"/>
      <c r="K640" s="111"/>
      <c r="L640" s="111"/>
      <c r="M640" s="111"/>
      <c r="N640" s="111"/>
      <c r="O640" s="111"/>
      <c r="P640" s="111"/>
      <c r="Q640" s="111"/>
      <c r="R640" s="111"/>
      <c r="S640" s="111"/>
      <c r="T640" s="111"/>
      <c r="U640" s="111"/>
      <c r="V640" s="111"/>
      <c r="W640" s="111"/>
      <c r="X640" s="111"/>
      <c r="Y640" s="111"/>
      <c r="Z640" s="111"/>
      <c r="AA640" s="111"/>
    </row>
    <row r="641" spans="1:27" s="78" customFormat="1" hidden="1" outlineLevel="2" x14ac:dyDescent="0.25">
      <c r="A641" s="34" t="s">
        <v>385</v>
      </c>
      <c r="B641" s="363">
        <v>1036329.9</v>
      </c>
      <c r="C641" s="363">
        <v>1189364.71</v>
      </c>
      <c r="D641" s="363">
        <v>783304.86</v>
      </c>
      <c r="E641" s="363">
        <v>560026.68000000005</v>
      </c>
      <c r="F641" s="363">
        <v>488486.46000000037</v>
      </c>
      <c r="J641" s="111"/>
      <c r="K641" s="111"/>
      <c r="L641" s="111"/>
      <c r="M641" s="111"/>
      <c r="N641" s="111"/>
      <c r="O641" s="111"/>
      <c r="P641" s="111"/>
      <c r="Q641" s="111"/>
      <c r="R641" s="111"/>
      <c r="S641" s="111"/>
      <c r="T641" s="111"/>
      <c r="U641" s="111"/>
      <c r="V641" s="111"/>
      <c r="W641" s="111"/>
      <c r="X641" s="111"/>
      <c r="Y641" s="111"/>
      <c r="Z641" s="111"/>
      <c r="AA641" s="111"/>
    </row>
    <row r="642" spans="1:27" s="78" customFormat="1" hidden="1" outlineLevel="2" x14ac:dyDescent="0.25">
      <c r="A642" s="73" t="s">
        <v>386</v>
      </c>
      <c r="B642" s="364">
        <v>863608.25</v>
      </c>
      <c r="C642" s="364">
        <v>991313.12</v>
      </c>
      <c r="D642" s="364">
        <v>652754.1</v>
      </c>
      <c r="E642" s="364">
        <v>466689</v>
      </c>
      <c r="F642" s="364">
        <v>488486.46000000037</v>
      </c>
      <c r="J642" s="111"/>
      <c r="K642" s="111"/>
      <c r="L642" s="111"/>
      <c r="M642" s="111"/>
      <c r="N642" s="111"/>
      <c r="O642" s="111"/>
      <c r="P642" s="111"/>
      <c r="Q642" s="111"/>
      <c r="R642" s="111"/>
      <c r="S642" s="111"/>
      <c r="T642" s="111"/>
      <c r="U642" s="111"/>
      <c r="V642" s="111"/>
      <c r="W642" s="111"/>
      <c r="X642" s="111"/>
      <c r="Y642" s="111"/>
      <c r="Z642" s="111"/>
      <c r="AA642" s="111"/>
    </row>
    <row r="643" spans="1:27" s="78" customFormat="1" hidden="1" outlineLevel="2" x14ac:dyDescent="0.25">
      <c r="A643" s="73" t="s">
        <v>370</v>
      </c>
      <c r="B643" s="114">
        <v>0</v>
      </c>
      <c r="C643" s="114">
        <v>0</v>
      </c>
      <c r="D643" s="114">
        <v>0</v>
      </c>
      <c r="E643" s="114">
        <v>0</v>
      </c>
      <c r="F643" s="114">
        <v>0</v>
      </c>
      <c r="J643" s="111"/>
      <c r="K643" s="111"/>
      <c r="L643" s="111"/>
      <c r="M643" s="111"/>
      <c r="N643" s="111"/>
      <c r="O643" s="111"/>
      <c r="P643" s="111"/>
      <c r="Q643" s="111"/>
      <c r="R643" s="111"/>
      <c r="S643" s="111"/>
      <c r="T643" s="111"/>
      <c r="U643" s="111"/>
      <c r="V643" s="111"/>
      <c r="W643" s="111"/>
      <c r="X643" s="111"/>
      <c r="Y643" s="111"/>
      <c r="Z643" s="111"/>
      <c r="AA643" s="111"/>
    </row>
    <row r="644" spans="1:27" s="78" customFormat="1" hidden="1" outlineLevel="2" x14ac:dyDescent="0.25">
      <c r="A644" s="73" t="s">
        <v>371</v>
      </c>
      <c r="B644" s="114">
        <v>0</v>
      </c>
      <c r="C644" s="114">
        <v>0</v>
      </c>
      <c r="D644" s="114">
        <v>0</v>
      </c>
      <c r="E644" s="114">
        <v>0</v>
      </c>
      <c r="F644" s="114">
        <v>0</v>
      </c>
      <c r="J644" s="111"/>
      <c r="K644" s="111"/>
      <c r="L644" s="111"/>
      <c r="M644" s="111"/>
      <c r="N644" s="111"/>
      <c r="O644" s="111"/>
      <c r="P644" s="111"/>
      <c r="Q644" s="111"/>
      <c r="R644" s="111"/>
      <c r="S644" s="111"/>
      <c r="T644" s="111"/>
      <c r="U644" s="111"/>
      <c r="V644" s="111"/>
      <c r="W644" s="111"/>
      <c r="X644" s="111"/>
      <c r="Y644" s="111"/>
      <c r="Z644" s="111"/>
      <c r="AA644" s="111"/>
    </row>
    <row r="645" spans="1:27" s="78" customFormat="1" hidden="1" outlineLevel="2" x14ac:dyDescent="0.25">
      <c r="A645" s="73" t="s">
        <v>173</v>
      </c>
      <c r="B645" s="364">
        <v>172721.65</v>
      </c>
      <c r="C645" s="364">
        <v>198051.59</v>
      </c>
      <c r="D645" s="364">
        <v>130550.76</v>
      </c>
      <c r="E645" s="364">
        <v>93337.68</v>
      </c>
      <c r="F645" s="364">
        <v>0</v>
      </c>
      <c r="J645" s="111"/>
      <c r="K645" s="111"/>
      <c r="L645" s="111"/>
      <c r="M645" s="111"/>
      <c r="N645" s="111"/>
      <c r="O645" s="111"/>
      <c r="P645" s="111"/>
      <c r="Q645" s="111"/>
      <c r="R645" s="111"/>
      <c r="S645" s="111"/>
      <c r="T645" s="111"/>
      <c r="U645" s="111"/>
      <c r="V645" s="111"/>
      <c r="W645" s="111"/>
      <c r="X645" s="111"/>
      <c r="Y645" s="111"/>
      <c r="Z645" s="111"/>
      <c r="AA645" s="111"/>
    </row>
    <row r="646" spans="1:27" s="78" customFormat="1" hidden="1" outlineLevel="2" x14ac:dyDescent="0.25">
      <c r="A646" s="34" t="s">
        <v>387</v>
      </c>
      <c r="B646" s="360">
        <v>0</v>
      </c>
      <c r="C646" s="360">
        <v>0</v>
      </c>
      <c r="D646" s="360">
        <v>0</v>
      </c>
      <c r="E646" s="360">
        <v>0</v>
      </c>
      <c r="F646" s="360">
        <v>0</v>
      </c>
      <c r="J646" s="111"/>
      <c r="K646" s="111"/>
      <c r="L646" s="111"/>
      <c r="M646" s="111"/>
      <c r="N646" s="111"/>
      <c r="O646" s="111"/>
      <c r="P646" s="111"/>
      <c r="Q646" s="111"/>
      <c r="R646" s="111"/>
      <c r="S646" s="111"/>
      <c r="T646" s="111"/>
      <c r="U646" s="111"/>
      <c r="V646" s="111"/>
      <c r="W646" s="111"/>
      <c r="X646" s="111"/>
      <c r="Y646" s="111"/>
      <c r="Z646" s="111"/>
      <c r="AA646" s="111"/>
    </row>
    <row r="647" spans="1:27" s="78" customFormat="1" hidden="1" outlineLevel="2" x14ac:dyDescent="0.25">
      <c r="A647" s="73" t="s">
        <v>374</v>
      </c>
      <c r="B647" s="114">
        <v>0</v>
      </c>
      <c r="C647" s="114">
        <v>0</v>
      </c>
      <c r="D647" s="114">
        <v>0</v>
      </c>
      <c r="E647" s="114">
        <v>0</v>
      </c>
      <c r="F647" s="114">
        <v>0</v>
      </c>
      <c r="J647" s="111"/>
      <c r="K647" s="111"/>
      <c r="L647" s="111"/>
      <c r="M647" s="111"/>
      <c r="N647" s="111"/>
      <c r="O647" s="111"/>
      <c r="P647" s="111"/>
      <c r="Q647" s="111"/>
      <c r="R647" s="111"/>
      <c r="S647" s="111"/>
      <c r="T647" s="111"/>
      <c r="U647" s="111"/>
      <c r="V647" s="111"/>
      <c r="W647" s="111"/>
      <c r="X647" s="111"/>
      <c r="Y647" s="111"/>
      <c r="Z647" s="111"/>
      <c r="AA647" s="111"/>
    </row>
    <row r="648" spans="1:27" s="78" customFormat="1" hidden="1" outlineLevel="2" x14ac:dyDescent="0.25">
      <c r="A648" s="73" t="s">
        <v>375</v>
      </c>
      <c r="B648" s="114">
        <v>0</v>
      </c>
      <c r="C648" s="114">
        <v>0</v>
      </c>
      <c r="D648" s="114">
        <v>0</v>
      </c>
      <c r="E648" s="114">
        <v>0</v>
      </c>
      <c r="F648" s="114">
        <v>0</v>
      </c>
      <c r="J648" s="111"/>
      <c r="K648" s="111"/>
      <c r="L648" s="111"/>
      <c r="M648" s="111"/>
      <c r="N648" s="111"/>
      <c r="O648" s="111"/>
      <c r="P648" s="111"/>
      <c r="Q648" s="111"/>
      <c r="R648" s="111"/>
      <c r="S648" s="111"/>
      <c r="T648" s="111"/>
      <c r="U648" s="111"/>
      <c r="V648" s="111"/>
      <c r="W648" s="111"/>
      <c r="X648" s="111"/>
      <c r="Y648" s="111"/>
      <c r="Z648" s="111"/>
      <c r="AA648" s="111"/>
    </row>
    <row r="649" spans="1:27" s="78" customFormat="1" hidden="1" outlineLevel="2" x14ac:dyDescent="0.25">
      <c r="A649" s="73" t="s">
        <v>376</v>
      </c>
      <c r="B649" s="114">
        <v>0</v>
      </c>
      <c r="C649" s="114">
        <v>0</v>
      </c>
      <c r="D649" s="114">
        <v>0</v>
      </c>
      <c r="E649" s="114">
        <v>0</v>
      </c>
      <c r="F649" s="114">
        <v>0</v>
      </c>
      <c r="J649" s="111"/>
      <c r="K649" s="111"/>
      <c r="L649" s="111"/>
      <c r="M649" s="111"/>
      <c r="N649" s="111"/>
      <c r="O649" s="111"/>
      <c r="P649" s="111"/>
      <c r="Q649" s="111"/>
      <c r="R649" s="111"/>
      <c r="S649" s="111"/>
      <c r="T649" s="111"/>
      <c r="U649" s="111"/>
      <c r="V649" s="111"/>
      <c r="W649" s="111"/>
      <c r="X649" s="111"/>
      <c r="Y649" s="111"/>
      <c r="Z649" s="111"/>
      <c r="AA649" s="111"/>
    </row>
    <row r="650" spans="1:27" s="78" customFormat="1" hidden="1" outlineLevel="2" x14ac:dyDescent="0.25">
      <c r="A650" s="73" t="s">
        <v>377</v>
      </c>
      <c r="B650" s="114">
        <v>0</v>
      </c>
      <c r="C650" s="114">
        <v>0</v>
      </c>
      <c r="D650" s="114">
        <v>0</v>
      </c>
      <c r="E650" s="114">
        <v>0</v>
      </c>
      <c r="F650" s="114">
        <v>0</v>
      </c>
      <c r="J650" s="111"/>
      <c r="K650" s="111"/>
      <c r="L650" s="111"/>
      <c r="M650" s="111"/>
      <c r="N650" s="111"/>
      <c r="O650" s="111"/>
      <c r="P650" s="111"/>
      <c r="Q650" s="111"/>
      <c r="R650" s="111"/>
      <c r="S650" s="111"/>
      <c r="T650" s="111"/>
      <c r="U650" s="111"/>
      <c r="V650" s="111"/>
      <c r="W650" s="111"/>
      <c r="X650" s="111"/>
      <c r="Y650" s="111"/>
      <c r="Z650" s="111"/>
      <c r="AA650" s="111"/>
    </row>
    <row r="651" spans="1:27" s="78" customFormat="1" hidden="1" outlineLevel="2" x14ac:dyDescent="0.25">
      <c r="A651" s="73" t="s">
        <v>173</v>
      </c>
      <c r="B651" s="114">
        <v>0</v>
      </c>
      <c r="C651" s="114">
        <v>0</v>
      </c>
      <c r="D651" s="114">
        <v>0</v>
      </c>
      <c r="E651" s="114">
        <v>0</v>
      </c>
      <c r="F651" s="114">
        <v>0</v>
      </c>
      <c r="J651" s="111"/>
      <c r="K651" s="111"/>
      <c r="L651" s="111"/>
      <c r="M651" s="111"/>
      <c r="N651" s="111"/>
      <c r="O651" s="111"/>
      <c r="P651" s="111"/>
      <c r="Q651" s="111"/>
      <c r="R651" s="111"/>
      <c r="S651" s="111"/>
      <c r="T651" s="111"/>
      <c r="U651" s="111"/>
      <c r="V651" s="111"/>
      <c r="W651" s="111"/>
      <c r="X651" s="111"/>
      <c r="Y651" s="111"/>
      <c r="Z651" s="111"/>
      <c r="AA651" s="111"/>
    </row>
    <row r="652" spans="1:27" s="78" customFormat="1" hidden="1" outlineLevel="2" x14ac:dyDescent="0.25">
      <c r="A652" s="34" t="s">
        <v>388</v>
      </c>
      <c r="B652" s="114">
        <v>0</v>
      </c>
      <c r="C652" s="114">
        <v>0</v>
      </c>
      <c r="D652" s="114">
        <v>0</v>
      </c>
      <c r="E652" s="114">
        <v>0</v>
      </c>
      <c r="F652" s="114">
        <v>0</v>
      </c>
      <c r="J652" s="111"/>
      <c r="K652" s="111"/>
      <c r="L652" s="111"/>
      <c r="M652" s="111"/>
      <c r="N652" s="111"/>
      <c r="O652" s="111"/>
      <c r="P652" s="111"/>
      <c r="Q652" s="111"/>
      <c r="R652" s="111"/>
      <c r="S652" s="111"/>
      <c r="T652" s="111"/>
      <c r="U652" s="111"/>
      <c r="V652" s="111"/>
      <c r="W652" s="111"/>
      <c r="X652" s="111"/>
      <c r="Y652" s="111"/>
      <c r="Z652" s="111"/>
      <c r="AA652" s="111"/>
    </row>
    <row r="653" spans="1:27" s="78" customFormat="1" hidden="1" outlineLevel="2" x14ac:dyDescent="0.25">
      <c r="A653" s="34" t="s">
        <v>389</v>
      </c>
      <c r="B653" s="114">
        <v>0</v>
      </c>
      <c r="C653" s="114">
        <v>0</v>
      </c>
      <c r="D653" s="114">
        <v>0</v>
      </c>
      <c r="E653" s="114">
        <v>0</v>
      </c>
      <c r="F653" s="114">
        <v>0</v>
      </c>
      <c r="J653" s="111"/>
      <c r="K653" s="111"/>
      <c r="L653" s="111"/>
      <c r="M653" s="111"/>
      <c r="N653" s="111"/>
      <c r="O653" s="111"/>
      <c r="P653" s="111"/>
      <c r="Q653" s="111"/>
      <c r="R653" s="111"/>
      <c r="S653" s="111"/>
      <c r="T653" s="111"/>
      <c r="U653" s="111"/>
      <c r="V653" s="111"/>
      <c r="W653" s="111"/>
      <c r="X653" s="111"/>
      <c r="Y653" s="111"/>
      <c r="Z653" s="111"/>
      <c r="AA653" s="111"/>
    </row>
    <row r="654" spans="1:27" s="78" customFormat="1" hidden="1" outlineLevel="2" x14ac:dyDescent="0.25">
      <c r="A654" s="34" t="s">
        <v>390</v>
      </c>
      <c r="B654" s="114">
        <v>0</v>
      </c>
      <c r="C654" s="114">
        <v>0</v>
      </c>
      <c r="D654" s="114">
        <v>0</v>
      </c>
      <c r="E654" s="114">
        <v>0</v>
      </c>
      <c r="F654" s="114">
        <v>0</v>
      </c>
      <c r="J654" s="111"/>
      <c r="K654" s="111"/>
      <c r="L654" s="111"/>
      <c r="M654" s="111"/>
      <c r="N654" s="111"/>
      <c r="O654" s="111"/>
      <c r="P654" s="111"/>
      <c r="Q654" s="111"/>
      <c r="R654" s="111"/>
      <c r="S654" s="111"/>
      <c r="T654" s="111"/>
      <c r="U654" s="111"/>
      <c r="V654" s="111"/>
      <c r="W654" s="111"/>
      <c r="X654" s="111"/>
      <c r="Y654" s="111"/>
      <c r="Z654" s="111"/>
      <c r="AA654" s="111"/>
    </row>
    <row r="655" spans="1:27" s="78" customFormat="1" ht="27.6" hidden="1" customHeight="1" outlineLevel="1" x14ac:dyDescent="0.25">
      <c r="A655" s="424" t="s">
        <v>391</v>
      </c>
      <c r="B655" s="424"/>
      <c r="C655" s="424"/>
      <c r="D655" s="424"/>
      <c r="J655" s="111"/>
      <c r="K655" s="111"/>
      <c r="L655" s="111"/>
      <c r="M655" s="111"/>
      <c r="N655" s="111"/>
      <c r="O655" s="111"/>
      <c r="P655" s="111"/>
      <c r="Q655" s="111"/>
      <c r="R655" s="111"/>
      <c r="S655" s="111"/>
      <c r="T655" s="111"/>
      <c r="U655" s="111"/>
      <c r="V655" s="111"/>
      <c r="W655" s="111"/>
      <c r="X655" s="111"/>
      <c r="Y655" s="111"/>
      <c r="Z655" s="111"/>
      <c r="AA655" s="111"/>
    </row>
    <row r="657" spans="1:27" ht="18.75" x14ac:dyDescent="0.25">
      <c r="A657" s="146" t="s">
        <v>176</v>
      </c>
    </row>
    <row r="659" spans="1:27" s="78" customFormat="1" collapsed="1" x14ac:dyDescent="0.25">
      <c r="A659" s="67" t="s">
        <v>392</v>
      </c>
      <c r="B659" s="65"/>
      <c r="C659" s="65"/>
      <c r="D659" s="65"/>
      <c r="E659" s="65"/>
      <c r="F659" s="65"/>
      <c r="J659" s="111"/>
      <c r="K659" s="111"/>
      <c r="L659" s="111"/>
      <c r="M659" s="111"/>
      <c r="N659" s="111"/>
      <c r="O659" s="111"/>
      <c r="P659" s="111"/>
      <c r="Q659" s="111"/>
      <c r="R659" s="111"/>
      <c r="S659" s="111"/>
      <c r="T659" s="111"/>
      <c r="U659" s="111"/>
      <c r="V659" s="111"/>
      <c r="W659" s="111"/>
      <c r="X659" s="111"/>
      <c r="Y659" s="111"/>
      <c r="Z659" s="111"/>
      <c r="AA659" s="111"/>
    </row>
    <row r="660" spans="1:27" s="78" customFormat="1" hidden="1" outlineLevel="1" x14ac:dyDescent="0.25">
      <c r="A660" s="42" t="s">
        <v>393</v>
      </c>
      <c r="B660" s="213">
        <v>3847</v>
      </c>
      <c r="C660" s="213">
        <v>4459</v>
      </c>
      <c r="D660" s="213">
        <v>4937</v>
      </c>
      <c r="E660" s="213">
        <v>5272</v>
      </c>
      <c r="F660" s="213">
        <v>4982</v>
      </c>
      <c r="J660" s="111"/>
      <c r="K660" s="111"/>
      <c r="L660" s="111"/>
      <c r="M660" s="111"/>
      <c r="N660" s="111"/>
      <c r="O660" s="111"/>
      <c r="P660" s="111"/>
      <c r="Q660" s="111"/>
      <c r="R660" s="111"/>
      <c r="S660" s="111"/>
      <c r="T660" s="111"/>
      <c r="U660" s="111"/>
      <c r="V660" s="111"/>
      <c r="W660" s="111"/>
      <c r="X660" s="111"/>
      <c r="Y660" s="111"/>
      <c r="Z660" s="111"/>
      <c r="AA660" s="111"/>
    </row>
    <row r="661" spans="1:27" s="78" customFormat="1" hidden="1" outlineLevel="1" x14ac:dyDescent="0.25">
      <c r="A661" s="45" t="s">
        <v>394</v>
      </c>
      <c r="B661" s="215">
        <v>13.5</v>
      </c>
      <c r="C661" s="215">
        <v>14.3</v>
      </c>
      <c r="D661" s="215">
        <v>14.3</v>
      </c>
      <c r="E661" s="215">
        <v>11.3</v>
      </c>
      <c r="F661" s="366">
        <v>12.8</v>
      </c>
      <c r="J661" s="111"/>
      <c r="K661" s="111"/>
      <c r="L661" s="111"/>
      <c r="M661" s="111"/>
      <c r="N661" s="111"/>
      <c r="O661" s="111"/>
      <c r="P661" s="111"/>
      <c r="Q661" s="111"/>
      <c r="R661" s="111"/>
      <c r="S661" s="111"/>
      <c r="T661" s="111"/>
      <c r="U661" s="111"/>
      <c r="V661" s="111"/>
      <c r="W661" s="111"/>
      <c r="X661" s="111"/>
      <c r="Y661" s="111"/>
      <c r="Z661" s="111"/>
      <c r="AA661" s="111"/>
    </row>
    <row r="662" spans="1:27" s="78" customFormat="1" hidden="1" outlineLevel="1" x14ac:dyDescent="0.25">
      <c r="A662" s="42" t="s">
        <v>395</v>
      </c>
      <c r="B662" s="230">
        <v>164.8</v>
      </c>
      <c r="C662" s="230">
        <v>164.9</v>
      </c>
      <c r="D662" s="230">
        <v>133</v>
      </c>
      <c r="E662" s="230">
        <v>120.7</v>
      </c>
      <c r="F662" s="367">
        <v>100.6</v>
      </c>
      <c r="J662" s="111"/>
      <c r="K662" s="111"/>
      <c r="L662" s="111"/>
      <c r="M662" s="111"/>
      <c r="N662" s="111"/>
      <c r="O662" s="111"/>
      <c r="P662" s="111"/>
      <c r="Q662" s="111"/>
      <c r="R662" s="111"/>
      <c r="S662" s="111"/>
      <c r="T662" s="111"/>
      <c r="U662" s="111"/>
      <c r="V662" s="111"/>
      <c r="W662" s="111"/>
      <c r="X662" s="111"/>
      <c r="Y662" s="111"/>
      <c r="Z662" s="111"/>
      <c r="AA662" s="111"/>
    </row>
    <row r="663" spans="1:27" s="78" customFormat="1" hidden="1" outlineLevel="1" x14ac:dyDescent="0.25">
      <c r="A663" s="45" t="s">
        <v>396</v>
      </c>
      <c r="B663" s="215">
        <v>28.8</v>
      </c>
      <c r="C663" s="215">
        <v>28.2</v>
      </c>
      <c r="D663" s="215">
        <v>29</v>
      </c>
      <c r="E663" s="215">
        <v>23.2</v>
      </c>
      <c r="F663" s="366">
        <v>24</v>
      </c>
      <c r="J663" s="111"/>
      <c r="K663" s="111"/>
      <c r="L663" s="111"/>
      <c r="M663" s="111"/>
      <c r="N663" s="111"/>
      <c r="O663" s="111"/>
      <c r="P663" s="111"/>
      <c r="Q663" s="111"/>
      <c r="R663" s="111"/>
      <c r="S663" s="111"/>
      <c r="T663" s="111"/>
      <c r="U663" s="111"/>
      <c r="V663" s="111"/>
      <c r="W663" s="111"/>
      <c r="X663" s="111"/>
      <c r="Y663" s="111"/>
      <c r="Z663" s="111"/>
      <c r="AA663" s="111"/>
    </row>
    <row r="664" spans="1:27" s="78" customFormat="1" hidden="1" outlineLevel="1" x14ac:dyDescent="0.25">
      <c r="A664" s="42" t="s">
        <v>397</v>
      </c>
      <c r="B664" s="230">
        <v>39.5</v>
      </c>
      <c r="C664" s="230">
        <v>39.299999999999997</v>
      </c>
      <c r="D664" s="230">
        <v>38</v>
      </c>
      <c r="E664" s="230">
        <v>42</v>
      </c>
      <c r="F664" s="213">
        <v>41</v>
      </c>
      <c r="J664" s="111"/>
      <c r="K664" s="111"/>
      <c r="L664" s="111"/>
      <c r="M664" s="111"/>
      <c r="N664" s="111"/>
      <c r="O664" s="111"/>
      <c r="P664" s="111"/>
      <c r="Q664" s="111"/>
      <c r="R664" s="111"/>
      <c r="S664" s="111"/>
      <c r="T664" s="111"/>
      <c r="U664" s="111"/>
      <c r="V664" s="111"/>
      <c r="W664" s="111"/>
      <c r="X664" s="111"/>
      <c r="Y664" s="111"/>
      <c r="Z664" s="111"/>
      <c r="AA664" s="111"/>
    </row>
    <row r="665" spans="1:27" s="78" customFormat="1" hidden="1" outlineLevel="1" x14ac:dyDescent="0.25">
      <c r="A665" s="45" t="s">
        <v>398</v>
      </c>
      <c r="B665" s="215">
        <v>20.2</v>
      </c>
      <c r="C665" s="215">
        <v>20.8</v>
      </c>
      <c r="D665" s="215">
        <v>21</v>
      </c>
      <c r="E665" s="215">
        <v>24.1</v>
      </c>
      <c r="F665" s="366">
        <v>24.7</v>
      </c>
      <c r="J665" s="111"/>
      <c r="K665" s="111"/>
      <c r="L665" s="111"/>
      <c r="M665" s="111"/>
      <c r="N665" s="111"/>
      <c r="O665" s="111"/>
      <c r="P665" s="111"/>
      <c r="Q665" s="111"/>
      <c r="R665" s="111"/>
      <c r="S665" s="111"/>
      <c r="T665" s="111"/>
      <c r="U665" s="111"/>
      <c r="V665" s="111"/>
      <c r="W665" s="111"/>
      <c r="X665" s="111"/>
      <c r="Y665" s="111"/>
      <c r="Z665" s="111"/>
      <c r="AA665" s="111"/>
    </row>
    <row r="666" spans="1:27" s="78" customFormat="1" hidden="1" outlineLevel="1" x14ac:dyDescent="0.25">
      <c r="A666" s="42" t="s">
        <v>399</v>
      </c>
      <c r="B666" s="230">
        <v>11.4</v>
      </c>
      <c r="C666" s="230">
        <v>11.7</v>
      </c>
      <c r="D666" s="230">
        <v>11</v>
      </c>
      <c r="E666" s="230">
        <v>10.7</v>
      </c>
      <c r="F666" s="367">
        <v>10.5</v>
      </c>
      <c r="J666" s="111"/>
      <c r="K666" s="111"/>
      <c r="L666" s="111"/>
      <c r="M666" s="111"/>
      <c r="N666" s="111"/>
      <c r="O666" s="111"/>
      <c r="P666" s="111"/>
      <c r="Q666" s="111"/>
      <c r="R666" s="111"/>
      <c r="S666" s="111"/>
      <c r="T666" s="111"/>
      <c r="U666" s="111"/>
      <c r="V666" s="111"/>
      <c r="W666" s="111"/>
      <c r="X666" s="111"/>
      <c r="Y666" s="111"/>
      <c r="Z666" s="111"/>
      <c r="AA666" s="111"/>
    </row>
    <row r="667" spans="1:27" s="78" customFormat="1" hidden="1" outlineLevel="1" x14ac:dyDescent="0.25">
      <c r="A667" s="45" t="s">
        <v>400</v>
      </c>
      <c r="B667" s="215">
        <v>25</v>
      </c>
      <c r="C667" s="215">
        <v>22.9</v>
      </c>
      <c r="D667" s="215">
        <v>22</v>
      </c>
      <c r="E667" s="215">
        <v>18.5</v>
      </c>
      <c r="F667" s="366">
        <v>19.899999999999999</v>
      </c>
      <c r="J667" s="111"/>
      <c r="K667" s="111"/>
      <c r="L667" s="111"/>
      <c r="M667" s="111"/>
      <c r="N667" s="111"/>
      <c r="O667" s="111"/>
      <c r="P667" s="111"/>
      <c r="Q667" s="111"/>
      <c r="R667" s="111"/>
      <c r="S667" s="111"/>
      <c r="T667" s="111"/>
      <c r="U667" s="111"/>
      <c r="V667" s="111"/>
      <c r="W667" s="111"/>
      <c r="X667" s="111"/>
      <c r="Y667" s="111"/>
      <c r="Z667" s="111"/>
      <c r="AA667" s="111"/>
    </row>
    <row r="668" spans="1:27" s="78" customFormat="1" ht="30" hidden="1" outlineLevel="1" x14ac:dyDescent="0.25">
      <c r="A668" s="42" t="s">
        <v>401</v>
      </c>
      <c r="B668" s="230">
        <v>23.1</v>
      </c>
      <c r="C668" s="230">
        <v>21.5</v>
      </c>
      <c r="D668" s="230">
        <v>22.5</v>
      </c>
      <c r="E668" s="230">
        <v>28.8</v>
      </c>
      <c r="F668" s="367">
        <v>30.8</v>
      </c>
      <c r="J668" s="111"/>
      <c r="K668" s="111"/>
      <c r="L668" s="111"/>
      <c r="M668" s="111"/>
      <c r="N668" s="111"/>
      <c r="O668" s="111"/>
      <c r="P668" s="111"/>
      <c r="Q668" s="111"/>
      <c r="R668" s="111"/>
      <c r="S668" s="111"/>
      <c r="T668" s="111"/>
      <c r="U668" s="111"/>
      <c r="V668" s="111"/>
      <c r="W668" s="111"/>
      <c r="X668" s="111"/>
      <c r="Y668" s="111"/>
      <c r="Z668" s="111"/>
      <c r="AA668" s="111"/>
    </row>
    <row r="669" spans="1:27" s="78" customFormat="1" ht="30" hidden="1" outlineLevel="1" x14ac:dyDescent="0.25">
      <c r="A669" s="45" t="s">
        <v>402</v>
      </c>
      <c r="B669" s="215">
        <v>10.6</v>
      </c>
      <c r="C669" s="215">
        <v>10.3</v>
      </c>
      <c r="D669" s="215">
        <v>10.1</v>
      </c>
      <c r="E669" s="215">
        <v>8.8000000000000007</v>
      </c>
      <c r="F669" s="366">
        <v>9.9</v>
      </c>
      <c r="J669" s="111"/>
      <c r="K669" s="111"/>
      <c r="L669" s="111"/>
      <c r="M669" s="111"/>
      <c r="N669" s="111"/>
      <c r="O669" s="111"/>
      <c r="P669" s="111"/>
      <c r="Q669" s="111"/>
      <c r="R669" s="111"/>
      <c r="S669" s="111"/>
      <c r="T669" s="111"/>
      <c r="U669" s="111"/>
      <c r="V669" s="111"/>
      <c r="W669" s="111"/>
      <c r="X669" s="111"/>
      <c r="Y669" s="111"/>
      <c r="Z669" s="111"/>
      <c r="AA669" s="111"/>
    </row>
    <row r="670" spans="1:27" s="78" customFormat="1" ht="30" hidden="1" outlineLevel="1" x14ac:dyDescent="0.25">
      <c r="A670" s="42" t="s">
        <v>403</v>
      </c>
      <c r="B670" s="230">
        <v>39</v>
      </c>
      <c r="C670" s="230">
        <v>41.9</v>
      </c>
      <c r="D670" s="230">
        <v>44.2</v>
      </c>
      <c r="E670" s="230">
        <v>48.4</v>
      </c>
      <c r="F670" s="367">
        <v>46.8</v>
      </c>
      <c r="J670" s="111"/>
      <c r="K670" s="111"/>
      <c r="L670" s="111"/>
      <c r="M670" s="111"/>
      <c r="N670" s="111"/>
      <c r="O670" s="111"/>
      <c r="P670" s="111"/>
      <c r="Q670" s="111"/>
      <c r="R670" s="111"/>
      <c r="S670" s="111"/>
      <c r="T670" s="111"/>
      <c r="U670" s="111"/>
      <c r="V670" s="111"/>
      <c r="W670" s="111"/>
      <c r="X670" s="111"/>
      <c r="Y670" s="111"/>
      <c r="Z670" s="111"/>
      <c r="AA670" s="111"/>
    </row>
    <row r="671" spans="1:27" s="78" customFormat="1" ht="30" hidden="1" outlineLevel="1" x14ac:dyDescent="0.25">
      <c r="A671" s="45" t="s">
        <v>404</v>
      </c>
      <c r="B671" s="215">
        <v>20.3</v>
      </c>
      <c r="C671" s="215">
        <v>20.399999999999999</v>
      </c>
      <c r="D671" s="215">
        <v>22</v>
      </c>
      <c r="E671" s="215">
        <v>20</v>
      </c>
      <c r="F671" s="366">
        <v>17.3</v>
      </c>
      <c r="J671" s="111"/>
      <c r="K671" s="111"/>
      <c r="L671" s="111"/>
      <c r="M671" s="111"/>
      <c r="N671" s="111"/>
      <c r="O671" s="111"/>
      <c r="P671" s="111"/>
      <c r="Q671" s="111"/>
      <c r="R671" s="111"/>
      <c r="S671" s="111"/>
      <c r="T671" s="111"/>
      <c r="U671" s="111"/>
      <c r="V671" s="111"/>
      <c r="W671" s="111"/>
      <c r="X671" s="111"/>
      <c r="Y671" s="111"/>
      <c r="Z671" s="111"/>
      <c r="AA671" s="111"/>
    </row>
    <row r="672" spans="1:27" s="78" customFormat="1" hidden="1" outlineLevel="1" x14ac:dyDescent="0.25">
      <c r="A672" s="42" t="s">
        <v>405</v>
      </c>
      <c r="B672" s="230">
        <v>1.7</v>
      </c>
      <c r="C672" s="230">
        <v>1.1000000000000001</v>
      </c>
      <c r="D672" s="230">
        <v>0.9</v>
      </c>
      <c r="E672" s="230">
        <v>1</v>
      </c>
      <c r="F672" s="367">
        <v>0.3</v>
      </c>
      <c r="J672" s="111"/>
      <c r="K672" s="111"/>
      <c r="L672" s="111"/>
      <c r="M672" s="111"/>
      <c r="N672" s="111"/>
      <c r="O672" s="111"/>
      <c r="P672" s="111"/>
      <c r="Q672" s="111"/>
      <c r="R672" s="111"/>
      <c r="S672" s="111"/>
      <c r="T672" s="111"/>
      <c r="U672" s="111"/>
      <c r="V672" s="111"/>
      <c r="W672" s="111"/>
      <c r="X672" s="111"/>
      <c r="Y672" s="111"/>
      <c r="Z672" s="111"/>
      <c r="AA672" s="111"/>
    </row>
    <row r="673" spans="1:27" s="78" customFormat="1" hidden="1" outlineLevel="1" x14ac:dyDescent="0.25">
      <c r="A673" s="45" t="s">
        <v>406</v>
      </c>
      <c r="B673" s="215">
        <v>2.9</v>
      </c>
      <c r="C673" s="215">
        <v>1.2</v>
      </c>
      <c r="D673" s="215">
        <v>2.6</v>
      </c>
      <c r="E673" s="215">
        <v>1.1000000000000001</v>
      </c>
      <c r="F673" s="366">
        <v>1.4250814332247557</v>
      </c>
      <c r="J673" s="111"/>
      <c r="K673" s="111"/>
      <c r="L673" s="111"/>
      <c r="M673" s="111"/>
      <c r="N673" s="111"/>
      <c r="O673" s="111"/>
      <c r="P673" s="111"/>
      <c r="Q673" s="111"/>
      <c r="R673" s="111"/>
      <c r="S673" s="111"/>
      <c r="T673" s="111"/>
      <c r="U673" s="111"/>
      <c r="V673" s="111"/>
      <c r="W673" s="111"/>
      <c r="X673" s="111"/>
      <c r="Y673" s="111"/>
      <c r="Z673" s="111"/>
      <c r="AA673" s="111"/>
    </row>
    <row r="674" spans="1:27" s="78" customFormat="1" hidden="1" outlineLevel="1" x14ac:dyDescent="0.25">
      <c r="A674" s="42" t="s">
        <v>407</v>
      </c>
      <c r="B674" s="230">
        <v>190</v>
      </c>
      <c r="C674" s="230">
        <v>193</v>
      </c>
      <c r="D674" s="230">
        <v>181</v>
      </c>
      <c r="E674" s="230">
        <v>155</v>
      </c>
      <c r="F674" s="213">
        <v>150</v>
      </c>
      <c r="J674" s="111"/>
      <c r="K674" s="111"/>
      <c r="L674" s="111"/>
      <c r="M674" s="111"/>
      <c r="N674" s="111"/>
      <c r="O674" s="111"/>
      <c r="P674" s="111"/>
      <c r="Q674" s="111"/>
      <c r="R674" s="111"/>
      <c r="S674" s="111"/>
      <c r="T674" s="111"/>
      <c r="U674" s="111"/>
      <c r="V674" s="111"/>
      <c r="W674" s="111"/>
      <c r="X674" s="111"/>
      <c r="Y674" s="111"/>
      <c r="Z674" s="111"/>
      <c r="AA674" s="111"/>
    </row>
    <row r="675" spans="1:27" s="78" customFormat="1" x14ac:dyDescent="0.25">
      <c r="A675" s="43"/>
      <c r="J675" s="111"/>
      <c r="K675" s="111"/>
      <c r="L675" s="111"/>
      <c r="M675" s="111"/>
      <c r="N675" s="111"/>
      <c r="O675" s="111"/>
      <c r="P675" s="111"/>
      <c r="Q675" s="111"/>
      <c r="R675" s="111"/>
      <c r="S675" s="111"/>
      <c r="T675" s="111"/>
      <c r="U675" s="111"/>
      <c r="V675" s="111"/>
      <c r="W675" s="111"/>
      <c r="X675" s="111"/>
      <c r="Y675" s="111"/>
      <c r="Z675" s="111"/>
      <c r="AA675" s="111"/>
    </row>
    <row r="676" spans="1:27" s="78" customFormat="1" collapsed="1" x14ac:dyDescent="0.25">
      <c r="A676" s="67" t="s">
        <v>408</v>
      </c>
      <c r="B676" s="368"/>
      <c r="C676" s="368"/>
      <c r="D676" s="368"/>
      <c r="E676" s="368"/>
      <c r="F676" s="368"/>
      <c r="J676" s="111"/>
      <c r="K676" s="111"/>
      <c r="L676" s="111"/>
      <c r="M676" s="111"/>
      <c r="N676" s="111"/>
      <c r="O676" s="111"/>
      <c r="P676" s="111"/>
      <c r="Q676" s="111"/>
      <c r="R676" s="111"/>
      <c r="S676" s="111"/>
      <c r="T676" s="111"/>
      <c r="U676" s="111"/>
      <c r="V676" s="111"/>
      <c r="W676" s="111"/>
      <c r="X676" s="111"/>
      <c r="Y676" s="111"/>
      <c r="Z676" s="111"/>
      <c r="AA676" s="111"/>
    </row>
    <row r="677" spans="1:27" s="78" customFormat="1" hidden="1" outlineLevel="1" x14ac:dyDescent="0.25">
      <c r="A677" s="42" t="s">
        <v>409</v>
      </c>
      <c r="B677" s="213">
        <v>350139</v>
      </c>
      <c r="C677" s="213">
        <v>364930</v>
      </c>
      <c r="D677" s="213">
        <v>388637</v>
      </c>
      <c r="E677" s="230" t="s">
        <v>77</v>
      </c>
      <c r="F677" s="213">
        <v>380488</v>
      </c>
      <c r="J677" s="111"/>
      <c r="K677" s="111"/>
      <c r="L677" s="111"/>
      <c r="M677" s="111"/>
      <c r="N677" s="111"/>
      <c r="O677" s="111"/>
      <c r="P677" s="111"/>
      <c r="Q677" s="111"/>
      <c r="R677" s="111"/>
      <c r="S677" s="111"/>
      <c r="T677" s="111"/>
      <c r="U677" s="111"/>
      <c r="V677" s="111"/>
      <c r="W677" s="111"/>
      <c r="X677" s="111"/>
      <c r="Y677" s="111"/>
      <c r="Z677" s="111"/>
      <c r="AA677" s="111"/>
    </row>
    <row r="678" spans="1:27" s="78" customFormat="1" hidden="1" outlineLevel="1" x14ac:dyDescent="0.25">
      <c r="A678" s="45" t="s">
        <v>410</v>
      </c>
      <c r="B678" s="214">
        <v>68590</v>
      </c>
      <c r="C678" s="214">
        <v>78411</v>
      </c>
      <c r="D678" s="214">
        <v>61863</v>
      </c>
      <c r="E678" s="214">
        <v>52444</v>
      </c>
      <c r="F678" s="214">
        <v>51818</v>
      </c>
      <c r="J678" s="111"/>
      <c r="K678" s="111"/>
      <c r="L678" s="111"/>
      <c r="M678" s="111"/>
      <c r="N678" s="111"/>
      <c r="O678" s="111"/>
      <c r="P678" s="111"/>
      <c r="Q678" s="111"/>
      <c r="R678" s="111"/>
      <c r="S678" s="111"/>
      <c r="T678" s="111"/>
      <c r="U678" s="111"/>
      <c r="V678" s="111"/>
      <c r="W678" s="111"/>
      <c r="X678" s="111"/>
      <c r="Y678" s="111"/>
      <c r="Z678" s="111"/>
      <c r="AA678" s="111"/>
    </row>
    <row r="679" spans="1:27" s="78" customFormat="1" x14ac:dyDescent="0.25">
      <c r="A679" s="43"/>
      <c r="J679" s="111"/>
      <c r="K679" s="111"/>
      <c r="L679" s="111"/>
      <c r="M679" s="111"/>
      <c r="N679" s="111"/>
      <c r="O679" s="111"/>
      <c r="P679" s="111"/>
      <c r="Q679" s="111"/>
      <c r="R679" s="111"/>
      <c r="S679" s="111"/>
      <c r="T679" s="111"/>
      <c r="U679" s="111"/>
      <c r="V679" s="111"/>
      <c r="W679" s="111"/>
      <c r="X679" s="111"/>
      <c r="Y679" s="111"/>
      <c r="Z679" s="111"/>
      <c r="AA679" s="111"/>
    </row>
    <row r="680" spans="1:27" s="78" customFormat="1" collapsed="1" x14ac:dyDescent="0.25">
      <c r="A680" s="67" t="s">
        <v>411</v>
      </c>
      <c r="B680" s="65"/>
      <c r="C680" s="65"/>
      <c r="D680" s="65"/>
      <c r="E680" s="65"/>
      <c r="F680" s="65"/>
      <c r="J680" s="111"/>
      <c r="K680" s="111"/>
      <c r="L680" s="111"/>
      <c r="M680" s="111"/>
      <c r="N680" s="111"/>
      <c r="O680" s="111"/>
      <c r="P680" s="111"/>
      <c r="Q680" s="111"/>
      <c r="R680" s="111"/>
      <c r="S680" s="111"/>
      <c r="T680" s="111"/>
      <c r="U680" s="111"/>
      <c r="V680" s="111"/>
      <c r="W680" s="111"/>
      <c r="X680" s="111"/>
      <c r="Y680" s="111"/>
      <c r="Z680" s="111"/>
      <c r="AA680" s="111"/>
    </row>
    <row r="681" spans="1:27" s="78" customFormat="1" hidden="1" outlineLevel="1" x14ac:dyDescent="0.25">
      <c r="A681" s="42" t="s">
        <v>188</v>
      </c>
      <c r="B681" s="213">
        <v>899</v>
      </c>
      <c r="C681" s="230">
        <v>870</v>
      </c>
      <c r="D681" s="213">
        <v>1066</v>
      </c>
      <c r="E681" s="230">
        <v>955</v>
      </c>
      <c r="F681" s="230">
        <v>978</v>
      </c>
      <c r="J681" s="111"/>
      <c r="K681" s="111"/>
      <c r="L681" s="111"/>
      <c r="M681" s="111"/>
      <c r="N681" s="111"/>
      <c r="O681" s="111"/>
      <c r="P681" s="111"/>
      <c r="Q681" s="111"/>
      <c r="R681" s="111"/>
      <c r="S681" s="111"/>
      <c r="T681" s="111"/>
      <c r="U681" s="111"/>
      <c r="V681" s="111"/>
      <c r="W681" s="111"/>
      <c r="X681" s="111"/>
      <c r="Y681" s="111"/>
      <c r="Z681" s="111"/>
      <c r="AA681" s="111"/>
    </row>
    <row r="682" spans="1:27" s="78" customFormat="1" hidden="1" outlineLevel="1" x14ac:dyDescent="0.25">
      <c r="A682" s="45" t="s">
        <v>412</v>
      </c>
      <c r="B682" s="214">
        <v>32782</v>
      </c>
      <c r="C682" s="214">
        <v>35043</v>
      </c>
      <c r="D682" s="214">
        <v>29679</v>
      </c>
      <c r="E682" s="215" t="s">
        <v>78</v>
      </c>
      <c r="F682" s="214">
        <v>28090</v>
      </c>
      <c r="J682" s="111"/>
      <c r="K682" s="111"/>
      <c r="L682" s="111"/>
      <c r="M682" s="111"/>
      <c r="N682" s="111"/>
      <c r="O682" s="111"/>
      <c r="P682" s="111"/>
      <c r="Q682" s="111"/>
      <c r="R682" s="111"/>
      <c r="S682" s="111"/>
      <c r="T682" s="111"/>
      <c r="U682" s="111"/>
      <c r="V682" s="111"/>
      <c r="W682" s="111"/>
      <c r="X682" s="111"/>
      <c r="Y682" s="111"/>
      <c r="Z682" s="111"/>
      <c r="AA682" s="111"/>
    </row>
    <row r="683" spans="1:27" s="78" customFormat="1" hidden="1" outlineLevel="1" x14ac:dyDescent="0.25">
      <c r="A683" s="42" t="s">
        <v>413</v>
      </c>
      <c r="B683" s="213">
        <v>4774</v>
      </c>
      <c r="C683" s="213">
        <v>5721</v>
      </c>
      <c r="D683" s="213">
        <v>4962</v>
      </c>
      <c r="E683" s="213">
        <v>3174</v>
      </c>
      <c r="F683" s="213">
        <v>2245</v>
      </c>
      <c r="J683" s="111"/>
      <c r="K683" s="111"/>
      <c r="L683" s="111"/>
      <c r="M683" s="111"/>
      <c r="N683" s="111"/>
      <c r="O683" s="111"/>
      <c r="P683" s="111"/>
      <c r="Q683" s="111"/>
      <c r="R683" s="111"/>
      <c r="S683" s="111"/>
      <c r="T683" s="111"/>
      <c r="U683" s="111"/>
      <c r="V683" s="111"/>
      <c r="W683" s="111"/>
      <c r="X683" s="111"/>
      <c r="Y683" s="111"/>
      <c r="Z683" s="111"/>
      <c r="AA683" s="111"/>
    </row>
    <row r="684" spans="1:27" s="78" customFormat="1" hidden="1" outlineLevel="1" x14ac:dyDescent="0.25">
      <c r="A684" s="45" t="s">
        <v>414</v>
      </c>
      <c r="B684" s="214">
        <v>18846</v>
      </c>
      <c r="C684" s="214">
        <v>25033</v>
      </c>
      <c r="D684" s="214">
        <v>21417</v>
      </c>
      <c r="E684" s="214">
        <v>24155</v>
      </c>
      <c r="F684" s="214">
        <v>23777</v>
      </c>
      <c r="J684" s="111"/>
      <c r="K684" s="111"/>
      <c r="L684" s="111"/>
      <c r="M684" s="111"/>
      <c r="N684" s="111"/>
      <c r="O684" s="111"/>
      <c r="P684" s="111"/>
      <c r="Q684" s="111"/>
      <c r="R684" s="111"/>
      <c r="S684" s="111"/>
      <c r="T684" s="111"/>
      <c r="U684" s="111"/>
      <c r="V684" s="111"/>
      <c r="W684" s="111"/>
      <c r="X684" s="111"/>
      <c r="Y684" s="111"/>
      <c r="Z684" s="111"/>
      <c r="AA684" s="111"/>
    </row>
    <row r="685" spans="1:27" s="78" customFormat="1" hidden="1" outlineLevel="1" x14ac:dyDescent="0.25">
      <c r="A685" s="42" t="s">
        <v>415</v>
      </c>
      <c r="B685" s="213">
        <v>7210</v>
      </c>
      <c r="C685" s="213">
        <v>7367</v>
      </c>
      <c r="D685" s="213">
        <v>6307</v>
      </c>
      <c r="E685" s="230" t="s">
        <v>79</v>
      </c>
      <c r="F685" s="213">
        <v>4254</v>
      </c>
      <c r="J685" s="111"/>
      <c r="K685" s="111"/>
      <c r="L685" s="111"/>
      <c r="M685" s="111"/>
      <c r="N685" s="111"/>
      <c r="O685" s="111"/>
      <c r="P685" s="111"/>
      <c r="Q685" s="111"/>
      <c r="R685" s="111"/>
      <c r="S685" s="111"/>
      <c r="T685" s="111"/>
      <c r="U685" s="111"/>
      <c r="V685" s="111"/>
      <c r="W685" s="111"/>
      <c r="X685" s="111"/>
      <c r="Y685" s="111"/>
      <c r="Z685" s="111"/>
      <c r="AA685" s="111"/>
    </row>
    <row r="686" spans="1:27" s="78" customFormat="1" hidden="1" outlineLevel="1" x14ac:dyDescent="0.25">
      <c r="A686" s="45" t="s">
        <v>416</v>
      </c>
      <c r="B686" s="214">
        <v>646</v>
      </c>
      <c r="C686" s="215">
        <v>551</v>
      </c>
      <c r="D686" s="214">
        <v>1080</v>
      </c>
      <c r="E686" s="214">
        <v>1344</v>
      </c>
      <c r="F686" s="214">
        <v>1330</v>
      </c>
      <c r="J686" s="111"/>
      <c r="K686" s="111"/>
      <c r="L686" s="111"/>
      <c r="M686" s="111"/>
      <c r="N686" s="111"/>
      <c r="O686" s="111"/>
      <c r="P686" s="111"/>
      <c r="Q686" s="111"/>
      <c r="R686" s="111"/>
      <c r="S686" s="111"/>
      <c r="T686" s="111"/>
      <c r="U686" s="111"/>
      <c r="V686" s="111"/>
      <c r="W686" s="111"/>
      <c r="X686" s="111"/>
      <c r="Y686" s="111"/>
      <c r="Z686" s="111"/>
      <c r="AA686" s="111"/>
    </row>
    <row r="687" spans="1:27" s="78" customFormat="1" hidden="1" outlineLevel="1" x14ac:dyDescent="0.25">
      <c r="A687" s="42" t="s">
        <v>417</v>
      </c>
      <c r="B687" s="213">
        <v>0</v>
      </c>
      <c r="C687" s="230">
        <v>0</v>
      </c>
      <c r="D687" s="230">
        <v>0</v>
      </c>
      <c r="E687" s="230" t="s">
        <v>32</v>
      </c>
      <c r="F687" s="230">
        <v>0</v>
      </c>
      <c r="J687" s="111"/>
      <c r="K687" s="111"/>
      <c r="L687" s="111"/>
      <c r="M687" s="111"/>
      <c r="N687" s="111"/>
      <c r="O687" s="111"/>
      <c r="P687" s="111"/>
      <c r="Q687" s="111"/>
      <c r="R687" s="111"/>
      <c r="S687" s="111"/>
      <c r="T687" s="111"/>
      <c r="U687" s="111"/>
      <c r="V687" s="111"/>
      <c r="W687" s="111"/>
      <c r="X687" s="111"/>
      <c r="Y687" s="111"/>
      <c r="Z687" s="111"/>
      <c r="AA687" s="111"/>
    </row>
    <row r="688" spans="1:27" s="78" customFormat="1" hidden="1" outlineLevel="1" x14ac:dyDescent="0.25">
      <c r="A688" s="45" t="s">
        <v>418</v>
      </c>
      <c r="B688" s="214">
        <v>2351</v>
      </c>
      <c r="C688" s="215">
        <v>764</v>
      </c>
      <c r="D688" s="214">
        <v>2575</v>
      </c>
      <c r="E688" s="214">
        <v>2672</v>
      </c>
      <c r="F688" s="214">
        <v>545</v>
      </c>
      <c r="J688" s="111"/>
      <c r="K688" s="111"/>
      <c r="L688" s="111"/>
      <c r="M688" s="111"/>
      <c r="N688" s="111"/>
      <c r="O688" s="111"/>
      <c r="P688" s="111"/>
      <c r="Q688" s="111"/>
      <c r="R688" s="111"/>
      <c r="S688" s="111"/>
      <c r="T688" s="111"/>
      <c r="U688" s="111"/>
      <c r="V688" s="111"/>
      <c r="W688" s="111"/>
      <c r="X688" s="111"/>
      <c r="Y688" s="111"/>
      <c r="Z688" s="111"/>
      <c r="AA688" s="111"/>
    </row>
    <row r="689" spans="1:27" s="78" customFormat="1" hidden="1" outlineLevel="1" x14ac:dyDescent="0.25">
      <c r="A689" s="42" t="s">
        <v>419</v>
      </c>
      <c r="B689" s="213">
        <v>1206</v>
      </c>
      <c r="C689" s="213">
        <v>1371</v>
      </c>
      <c r="D689" s="230">
        <v>988</v>
      </c>
      <c r="E689" s="230" t="s">
        <v>80</v>
      </c>
      <c r="F689" s="230">
        <v>713</v>
      </c>
      <c r="J689" s="111"/>
      <c r="K689" s="111"/>
      <c r="L689" s="111"/>
      <c r="M689" s="111"/>
      <c r="N689" s="111"/>
      <c r="O689" s="111"/>
      <c r="P689" s="111"/>
      <c r="Q689" s="111"/>
      <c r="R689" s="111"/>
      <c r="S689" s="111"/>
      <c r="T689" s="111"/>
      <c r="U689" s="111"/>
      <c r="V689" s="111"/>
      <c r="W689" s="111"/>
      <c r="X689" s="111"/>
      <c r="Y689" s="111"/>
      <c r="Z689" s="111"/>
      <c r="AA689" s="111"/>
    </row>
    <row r="690" spans="1:27" s="78" customFormat="1" hidden="1" outlineLevel="1" x14ac:dyDescent="0.25">
      <c r="A690" s="45" t="s">
        <v>173</v>
      </c>
      <c r="B690" s="214">
        <v>2442</v>
      </c>
      <c r="C690" s="214">
        <v>2029</v>
      </c>
      <c r="D690" s="214">
        <v>1672</v>
      </c>
      <c r="E690" s="215" t="s">
        <v>81</v>
      </c>
      <c r="F690" s="215">
        <v>45</v>
      </c>
      <c r="J690" s="111"/>
      <c r="K690" s="111"/>
      <c r="L690" s="111"/>
      <c r="M690" s="111"/>
      <c r="N690" s="111"/>
      <c r="O690" s="111"/>
      <c r="P690" s="111"/>
      <c r="Q690" s="111"/>
      <c r="R690" s="111"/>
      <c r="S690" s="111"/>
      <c r="T690" s="111"/>
      <c r="U690" s="111"/>
      <c r="V690" s="111"/>
      <c r="W690" s="111"/>
      <c r="X690" s="111"/>
      <c r="Y690" s="111"/>
      <c r="Z690" s="111"/>
      <c r="AA690" s="111"/>
    </row>
    <row r="691" spans="1:27" s="78" customFormat="1" x14ac:dyDescent="0.25">
      <c r="A691" s="43"/>
      <c r="J691" s="111"/>
      <c r="K691" s="111"/>
      <c r="L691" s="111"/>
      <c r="M691" s="111"/>
      <c r="N691" s="111"/>
      <c r="O691" s="111"/>
      <c r="P691" s="111"/>
      <c r="Q691" s="111"/>
      <c r="R691" s="111"/>
      <c r="S691" s="111"/>
      <c r="T691" s="111"/>
      <c r="U691" s="111"/>
      <c r="V691" s="111"/>
      <c r="W691" s="111"/>
      <c r="X691" s="111"/>
      <c r="Y691" s="111"/>
      <c r="Z691" s="111"/>
      <c r="AA691" s="111"/>
    </row>
    <row r="692" spans="1:27" s="78" customFormat="1" collapsed="1" x14ac:dyDescent="0.25">
      <c r="A692" s="67" t="s">
        <v>375</v>
      </c>
      <c r="B692" s="65"/>
      <c r="C692" s="65"/>
      <c r="D692" s="65"/>
      <c r="E692" s="65"/>
      <c r="F692" s="65"/>
      <c r="J692" s="111"/>
      <c r="K692" s="111"/>
      <c r="L692" s="111"/>
      <c r="M692" s="111"/>
      <c r="N692" s="111"/>
      <c r="O692" s="111"/>
      <c r="P692" s="111"/>
      <c r="Q692" s="111"/>
      <c r="R692" s="111"/>
      <c r="S692" s="111"/>
      <c r="T692" s="111"/>
      <c r="U692" s="111"/>
      <c r="V692" s="111"/>
      <c r="W692" s="111"/>
      <c r="X692" s="111"/>
      <c r="Y692" s="111"/>
      <c r="Z692" s="111"/>
      <c r="AA692" s="111"/>
    </row>
    <row r="693" spans="1:27" s="78" customFormat="1" hidden="1" outlineLevel="1" x14ac:dyDescent="0.25">
      <c r="A693" s="42" t="s">
        <v>420</v>
      </c>
      <c r="B693" s="213">
        <v>37446</v>
      </c>
      <c r="C693" s="213">
        <v>31636</v>
      </c>
      <c r="D693" s="213">
        <v>35052</v>
      </c>
      <c r="E693" s="213">
        <v>33661</v>
      </c>
      <c r="F693" s="213">
        <v>57881</v>
      </c>
      <c r="J693" s="111"/>
      <c r="K693" s="111"/>
      <c r="L693" s="111"/>
      <c r="M693" s="111"/>
      <c r="N693" s="111"/>
      <c r="O693" s="111"/>
      <c r="P693" s="111"/>
      <c r="Q693" s="111"/>
      <c r="R693" s="111"/>
      <c r="S693" s="111"/>
      <c r="T693" s="111"/>
      <c r="U693" s="111"/>
      <c r="V693" s="111"/>
      <c r="W693" s="111"/>
      <c r="X693" s="111"/>
      <c r="Y693" s="111"/>
      <c r="Z693" s="111"/>
      <c r="AA693" s="111"/>
    </row>
    <row r="694" spans="1:27" s="78" customFormat="1" hidden="1" outlineLevel="1" x14ac:dyDescent="0.25">
      <c r="A694" s="45" t="s">
        <v>421</v>
      </c>
      <c r="B694" s="215">
        <v>10.7</v>
      </c>
      <c r="C694" s="215">
        <v>8.6999999999999993</v>
      </c>
      <c r="D694" s="215">
        <v>9</v>
      </c>
      <c r="E694" s="215" t="s">
        <v>82</v>
      </c>
      <c r="F694" s="215">
        <v>15.2</v>
      </c>
      <c r="J694" s="111"/>
      <c r="K694" s="111"/>
      <c r="L694" s="111"/>
      <c r="M694" s="111"/>
      <c r="N694" s="111"/>
      <c r="O694" s="111"/>
      <c r="P694" s="111"/>
      <c r="Q694" s="111"/>
      <c r="R694" s="111"/>
      <c r="S694" s="111"/>
      <c r="T694" s="111"/>
      <c r="U694" s="111"/>
      <c r="V694" s="111"/>
      <c r="W694" s="111"/>
      <c r="X694" s="111"/>
      <c r="Y694" s="111"/>
      <c r="Z694" s="111"/>
      <c r="AA694" s="111"/>
    </row>
    <row r="695" spans="1:27" s="78" customFormat="1" ht="30" hidden="1" outlineLevel="1" x14ac:dyDescent="0.25">
      <c r="A695" s="42" t="s">
        <v>422</v>
      </c>
      <c r="B695" s="355">
        <v>66.5</v>
      </c>
      <c r="C695" s="230">
        <v>48</v>
      </c>
      <c r="D695" s="230">
        <v>48</v>
      </c>
      <c r="E695" s="230">
        <v>49</v>
      </c>
      <c r="F695" s="355">
        <v>48.661800486618006</v>
      </c>
      <c r="J695" s="111"/>
      <c r="K695" s="111"/>
      <c r="L695" s="111"/>
      <c r="M695" s="111"/>
      <c r="N695" s="111"/>
      <c r="O695" s="111"/>
      <c r="P695" s="111"/>
      <c r="Q695" s="111"/>
      <c r="R695" s="111"/>
      <c r="S695" s="111"/>
      <c r="T695" s="111"/>
      <c r="U695" s="111"/>
      <c r="V695" s="111"/>
      <c r="W695" s="111"/>
      <c r="X695" s="111"/>
      <c r="Y695" s="111"/>
      <c r="Z695" s="111"/>
      <c r="AA695" s="111"/>
    </row>
    <row r="696" spans="1:27" s="78" customFormat="1" ht="30" hidden="1" outlineLevel="1" x14ac:dyDescent="0.25">
      <c r="A696" s="45" t="s">
        <v>423</v>
      </c>
      <c r="B696" s="215">
        <v>1.4</v>
      </c>
      <c r="C696" s="215">
        <v>1.31</v>
      </c>
      <c r="D696" s="215">
        <v>1.3</v>
      </c>
      <c r="E696" s="215">
        <v>1.1000000000000001</v>
      </c>
      <c r="F696" s="369">
        <v>1.1209090909090909</v>
      </c>
      <c r="J696" s="111"/>
      <c r="K696" s="111"/>
      <c r="L696" s="111"/>
      <c r="M696" s="111"/>
      <c r="N696" s="111"/>
      <c r="O696" s="111"/>
      <c r="P696" s="111"/>
      <c r="Q696" s="111"/>
      <c r="R696" s="111"/>
      <c r="S696" s="111"/>
      <c r="T696" s="111"/>
      <c r="U696" s="111"/>
      <c r="V696" s="111"/>
      <c r="W696" s="111"/>
      <c r="X696" s="111"/>
      <c r="Y696" s="111"/>
      <c r="Z696" s="111"/>
      <c r="AA696" s="111"/>
    </row>
    <row r="697" spans="1:27" s="78" customFormat="1" x14ac:dyDescent="0.25">
      <c r="A697" s="43"/>
      <c r="J697" s="111"/>
      <c r="K697" s="111"/>
      <c r="L697" s="111"/>
      <c r="M697" s="111"/>
      <c r="N697" s="111"/>
      <c r="O697" s="111"/>
      <c r="P697" s="111"/>
      <c r="Q697" s="111"/>
      <c r="R697" s="111"/>
      <c r="S697" s="111"/>
      <c r="T697" s="111"/>
      <c r="U697" s="111"/>
      <c r="V697" s="111"/>
      <c r="W697" s="111"/>
      <c r="X697" s="111"/>
      <c r="Y697" s="111"/>
      <c r="Z697" s="111"/>
      <c r="AA697" s="111"/>
    </row>
    <row r="698" spans="1:27" s="78" customFormat="1" ht="14.45" customHeight="1" collapsed="1" x14ac:dyDescent="0.25">
      <c r="A698" s="67" t="s">
        <v>424</v>
      </c>
      <c r="B698" s="368"/>
      <c r="C698" s="368"/>
      <c r="D698" s="368"/>
      <c r="E698" s="368"/>
      <c r="F698" s="368"/>
      <c r="J698" s="111"/>
      <c r="K698" s="111"/>
      <c r="L698" s="111"/>
      <c r="M698" s="111"/>
      <c r="N698" s="111"/>
      <c r="O698" s="111"/>
      <c r="P698" s="111"/>
      <c r="Q698" s="111"/>
      <c r="R698" s="111"/>
      <c r="S698" s="111"/>
      <c r="T698" s="111"/>
      <c r="U698" s="111"/>
      <c r="V698" s="111"/>
      <c r="W698" s="111"/>
      <c r="X698" s="111"/>
      <c r="Y698" s="111"/>
      <c r="Z698" s="111"/>
      <c r="AA698" s="111"/>
    </row>
    <row r="699" spans="1:27" s="78" customFormat="1" hidden="1" outlineLevel="1" x14ac:dyDescent="0.25">
      <c r="A699" s="42" t="s">
        <v>425</v>
      </c>
      <c r="B699" s="213">
        <v>14350</v>
      </c>
      <c r="C699" s="213">
        <v>14651</v>
      </c>
      <c r="D699" s="213">
        <v>16160</v>
      </c>
      <c r="E699" s="213">
        <v>17642</v>
      </c>
      <c r="F699" s="213">
        <v>17865.407675675677</v>
      </c>
      <c r="J699" s="111"/>
      <c r="K699" s="111"/>
      <c r="L699" s="111"/>
      <c r="M699" s="111"/>
      <c r="N699" s="111"/>
      <c r="O699" s="111"/>
      <c r="P699" s="111"/>
      <c r="Q699" s="111"/>
      <c r="R699" s="111"/>
      <c r="S699" s="111"/>
      <c r="T699" s="111"/>
      <c r="U699" s="111"/>
      <c r="V699" s="111"/>
      <c r="W699" s="111"/>
      <c r="X699" s="111"/>
      <c r="Y699" s="111"/>
      <c r="Z699" s="111"/>
      <c r="AA699" s="111"/>
    </row>
    <row r="700" spans="1:27" s="78" customFormat="1" hidden="1" outlineLevel="1" x14ac:dyDescent="0.25">
      <c r="A700" s="45" t="s">
        <v>426</v>
      </c>
      <c r="B700" s="214">
        <v>3236</v>
      </c>
      <c r="C700" s="214">
        <v>3214</v>
      </c>
      <c r="D700" s="214">
        <v>3742</v>
      </c>
      <c r="E700" s="214">
        <v>3791</v>
      </c>
      <c r="F700" s="214">
        <v>3844</v>
      </c>
      <c r="J700" s="111"/>
      <c r="K700" s="111"/>
      <c r="L700" s="111"/>
      <c r="M700" s="111"/>
      <c r="N700" s="111"/>
      <c r="O700" s="111"/>
      <c r="P700" s="111"/>
      <c r="Q700" s="111"/>
      <c r="R700" s="111"/>
      <c r="S700" s="111"/>
      <c r="T700" s="111"/>
      <c r="U700" s="111"/>
      <c r="V700" s="111"/>
      <c r="W700" s="111"/>
      <c r="X700" s="111"/>
      <c r="Y700" s="111"/>
      <c r="Z700" s="111"/>
      <c r="AA700" s="111"/>
    </row>
    <row r="701" spans="1:27" s="78" customFormat="1" hidden="1" outlineLevel="1" x14ac:dyDescent="0.25">
      <c r="A701" s="42" t="s">
        <v>427</v>
      </c>
      <c r="B701" s="213">
        <v>2843</v>
      </c>
      <c r="C701" s="213">
        <v>2690</v>
      </c>
      <c r="D701" s="213">
        <v>2767</v>
      </c>
      <c r="E701" s="213">
        <v>2884</v>
      </c>
      <c r="F701" s="213">
        <v>3307</v>
      </c>
      <c r="J701" s="111"/>
      <c r="K701" s="111"/>
      <c r="L701" s="111"/>
      <c r="M701" s="111"/>
      <c r="N701" s="111"/>
      <c r="O701" s="111"/>
      <c r="P701" s="111"/>
      <c r="Q701" s="111"/>
      <c r="R701" s="111"/>
      <c r="S701" s="111"/>
      <c r="T701" s="111"/>
      <c r="U701" s="111"/>
      <c r="V701" s="111"/>
      <c r="W701" s="111"/>
      <c r="X701" s="111"/>
      <c r="Y701" s="111"/>
      <c r="Z701" s="111"/>
      <c r="AA701" s="111"/>
    </row>
    <row r="702" spans="1:27" s="78" customFormat="1" x14ac:dyDescent="0.25">
      <c r="A702" s="43"/>
      <c r="J702" s="111"/>
      <c r="K702" s="111"/>
      <c r="L702" s="111"/>
      <c r="M702" s="111"/>
      <c r="N702" s="111"/>
      <c r="O702" s="111"/>
      <c r="P702" s="111"/>
      <c r="Q702" s="111"/>
      <c r="R702" s="111"/>
      <c r="S702" s="111"/>
      <c r="T702" s="111"/>
      <c r="U702" s="111"/>
      <c r="V702" s="111"/>
      <c r="W702" s="111"/>
      <c r="X702" s="111"/>
      <c r="Y702" s="111"/>
      <c r="Z702" s="111"/>
      <c r="AA702" s="111"/>
    </row>
    <row r="703" spans="1:27" s="78" customFormat="1" collapsed="1" x14ac:dyDescent="0.25">
      <c r="A703" s="67" t="s">
        <v>431</v>
      </c>
      <c r="B703" s="368"/>
      <c r="C703" s="368"/>
      <c r="D703" s="368"/>
      <c r="E703" s="368"/>
      <c r="F703" s="368"/>
      <c r="J703" s="111"/>
      <c r="K703" s="111"/>
      <c r="L703" s="111"/>
      <c r="M703" s="111"/>
      <c r="N703" s="111"/>
      <c r="O703" s="111"/>
      <c r="P703" s="111"/>
      <c r="Q703" s="111"/>
      <c r="R703" s="111"/>
      <c r="S703" s="111"/>
      <c r="T703" s="111"/>
      <c r="U703" s="111"/>
      <c r="V703" s="111"/>
      <c r="W703" s="111"/>
      <c r="X703" s="111"/>
      <c r="Y703" s="111"/>
      <c r="Z703" s="111"/>
      <c r="AA703" s="111"/>
    </row>
    <row r="704" spans="1:27" s="78" customFormat="1" hidden="1" outlineLevel="1" x14ac:dyDescent="0.25">
      <c r="A704" s="42" t="s">
        <v>429</v>
      </c>
      <c r="B704" s="213">
        <v>3633</v>
      </c>
      <c r="C704" s="213">
        <v>4217</v>
      </c>
      <c r="D704" s="213">
        <v>4586</v>
      </c>
      <c r="E704" s="213">
        <v>4517</v>
      </c>
      <c r="F704" s="213">
        <v>4270</v>
      </c>
      <c r="J704" s="111"/>
      <c r="K704" s="111"/>
      <c r="L704" s="111"/>
      <c r="M704" s="111"/>
      <c r="N704" s="111"/>
      <c r="O704" s="111"/>
      <c r="P704" s="111"/>
      <c r="Q704" s="111"/>
      <c r="R704" s="111"/>
      <c r="S704" s="111"/>
      <c r="T704" s="111"/>
      <c r="U704" s="111"/>
      <c r="V704" s="111"/>
      <c r="W704" s="111"/>
      <c r="X704" s="111"/>
      <c r="Y704" s="111"/>
      <c r="Z704" s="111"/>
      <c r="AA704" s="111"/>
    </row>
    <row r="705" spans="1:27" s="78" customFormat="1" hidden="1" outlineLevel="1" x14ac:dyDescent="0.25">
      <c r="A705" s="45" t="s">
        <v>430</v>
      </c>
      <c r="B705" s="215">
        <v>0</v>
      </c>
      <c r="C705" s="215">
        <v>0</v>
      </c>
      <c r="D705" s="215">
        <v>0</v>
      </c>
      <c r="E705" s="215">
        <v>0</v>
      </c>
      <c r="F705" s="215">
        <v>0</v>
      </c>
      <c r="J705" s="111"/>
      <c r="K705" s="111"/>
      <c r="L705" s="111"/>
      <c r="M705" s="111"/>
      <c r="N705" s="111"/>
      <c r="O705" s="111"/>
      <c r="P705" s="111"/>
      <c r="Q705" s="111"/>
      <c r="R705" s="111"/>
      <c r="S705" s="111"/>
      <c r="T705" s="111"/>
      <c r="U705" s="111"/>
      <c r="V705" s="111"/>
      <c r="W705" s="111"/>
      <c r="X705" s="111"/>
      <c r="Y705" s="111"/>
      <c r="Z705" s="111"/>
      <c r="AA705" s="111"/>
    </row>
    <row r="706" spans="1:27" s="78" customFormat="1" x14ac:dyDescent="0.25">
      <c r="A706" s="43"/>
      <c r="J706" s="111"/>
      <c r="K706" s="111"/>
      <c r="L706" s="111"/>
      <c r="M706" s="111"/>
      <c r="N706" s="111"/>
      <c r="O706" s="111"/>
      <c r="P706" s="111"/>
      <c r="Q706" s="111"/>
      <c r="R706" s="111"/>
      <c r="S706" s="111"/>
      <c r="T706" s="111"/>
      <c r="U706" s="111"/>
      <c r="V706" s="111"/>
      <c r="W706" s="111"/>
      <c r="X706" s="111"/>
      <c r="Y706" s="111"/>
      <c r="Z706" s="111"/>
      <c r="AA706" s="111"/>
    </row>
    <row r="707" spans="1:27" s="78" customFormat="1" ht="14.45" customHeight="1" collapsed="1" x14ac:dyDescent="0.25">
      <c r="A707" s="423" t="s">
        <v>432</v>
      </c>
      <c r="B707" s="423"/>
      <c r="C707" s="423"/>
      <c r="D707" s="423"/>
      <c r="E707" s="65"/>
      <c r="F707" s="368"/>
      <c r="J707" s="111"/>
      <c r="K707" s="111"/>
      <c r="L707" s="111"/>
      <c r="M707" s="111"/>
      <c r="N707" s="111"/>
      <c r="O707" s="111"/>
      <c r="P707" s="111"/>
      <c r="Q707" s="111"/>
      <c r="R707" s="111"/>
      <c r="S707" s="111"/>
      <c r="T707" s="111"/>
      <c r="U707" s="111"/>
      <c r="V707" s="111"/>
      <c r="W707" s="111"/>
      <c r="X707" s="111"/>
      <c r="Y707" s="111"/>
      <c r="Z707" s="111"/>
      <c r="AA707" s="111"/>
    </row>
    <row r="708" spans="1:27" s="78" customFormat="1" hidden="1" outlineLevel="1" x14ac:dyDescent="0.25">
      <c r="A708" s="42" t="s">
        <v>433</v>
      </c>
      <c r="B708" s="47">
        <v>0</v>
      </c>
      <c r="C708" s="230">
        <v>0</v>
      </c>
      <c r="D708" s="230">
        <v>0</v>
      </c>
      <c r="E708" s="230">
        <v>0</v>
      </c>
      <c r="F708" s="230">
        <v>0</v>
      </c>
      <c r="J708" s="111"/>
      <c r="K708" s="111"/>
      <c r="L708" s="111"/>
      <c r="M708" s="111"/>
      <c r="N708" s="111"/>
      <c r="O708" s="111"/>
      <c r="P708" s="111"/>
      <c r="Q708" s="111"/>
      <c r="R708" s="111"/>
      <c r="S708" s="111"/>
      <c r="T708" s="111"/>
      <c r="U708" s="111"/>
      <c r="V708" s="111"/>
      <c r="W708" s="111"/>
      <c r="X708" s="111"/>
      <c r="Y708" s="111"/>
      <c r="Z708" s="111"/>
      <c r="AA708" s="111"/>
    </row>
    <row r="709" spans="1:27" s="78" customFormat="1" hidden="1" outlineLevel="1" x14ac:dyDescent="0.25">
      <c r="A709" s="45" t="s">
        <v>434</v>
      </c>
      <c r="B709" s="147">
        <v>3.64</v>
      </c>
      <c r="C709" s="215">
        <v>4.2</v>
      </c>
      <c r="D709" s="215">
        <v>3.5</v>
      </c>
      <c r="E709" s="215">
        <v>2.64</v>
      </c>
      <c r="F709" s="370">
        <v>2.65</v>
      </c>
      <c r="J709" s="111"/>
      <c r="K709" s="111"/>
      <c r="L709" s="111"/>
      <c r="M709" s="111"/>
      <c r="N709" s="111"/>
      <c r="O709" s="111"/>
      <c r="P709" s="111"/>
      <c r="Q709" s="111"/>
      <c r="R709" s="111"/>
      <c r="S709" s="111"/>
      <c r="T709" s="111"/>
      <c r="U709" s="111"/>
      <c r="V709" s="111"/>
      <c r="W709" s="111"/>
      <c r="X709" s="111"/>
      <c r="Y709" s="111"/>
      <c r="Z709" s="111"/>
      <c r="AA709" s="111"/>
    </row>
    <row r="710" spans="1:27" s="78" customFormat="1" hidden="1" outlineLevel="1" x14ac:dyDescent="0.25">
      <c r="A710" s="42" t="s">
        <v>435</v>
      </c>
      <c r="B710" s="148">
        <v>69.38</v>
      </c>
      <c r="C710" s="230">
        <v>71.5</v>
      </c>
      <c r="D710" s="230">
        <v>73.3</v>
      </c>
      <c r="E710" s="230">
        <v>76.61</v>
      </c>
      <c r="F710" s="371">
        <v>74.69</v>
      </c>
      <c r="J710" s="111"/>
      <c r="K710" s="111"/>
      <c r="L710" s="111"/>
      <c r="M710" s="111"/>
      <c r="N710" s="111"/>
      <c r="O710" s="111"/>
      <c r="P710" s="111"/>
      <c r="Q710" s="111"/>
      <c r="R710" s="111"/>
      <c r="S710" s="111"/>
      <c r="T710" s="111"/>
      <c r="U710" s="111"/>
      <c r="V710" s="111"/>
      <c r="W710" s="111"/>
      <c r="X710" s="111"/>
      <c r="Y710" s="111"/>
      <c r="Z710" s="111"/>
      <c r="AA710" s="111"/>
    </row>
    <row r="711" spans="1:27" s="78" customFormat="1" hidden="1" outlineLevel="1" x14ac:dyDescent="0.25">
      <c r="A711" s="45" t="s">
        <v>436</v>
      </c>
      <c r="B711" s="147">
        <v>22.28</v>
      </c>
      <c r="C711" s="215">
        <v>20</v>
      </c>
      <c r="D711" s="215">
        <v>19.600000000000001</v>
      </c>
      <c r="E711" s="215">
        <v>17.489999999999998</v>
      </c>
      <c r="F711" s="370">
        <v>18.79</v>
      </c>
      <c r="J711" s="111"/>
      <c r="K711" s="111"/>
      <c r="L711" s="111"/>
      <c r="M711" s="111"/>
      <c r="N711" s="111"/>
      <c r="O711" s="111"/>
      <c r="P711" s="111"/>
      <c r="Q711" s="111"/>
      <c r="R711" s="111"/>
      <c r="S711" s="111"/>
      <c r="T711" s="111"/>
      <c r="U711" s="111"/>
      <c r="V711" s="111"/>
      <c r="W711" s="111"/>
      <c r="X711" s="111"/>
      <c r="Y711" s="111"/>
      <c r="Z711" s="111"/>
      <c r="AA711" s="111"/>
    </row>
    <row r="712" spans="1:27" s="78" customFormat="1" hidden="1" outlineLevel="1" x14ac:dyDescent="0.25">
      <c r="A712" s="42" t="s">
        <v>437</v>
      </c>
      <c r="B712" s="148">
        <v>4.21</v>
      </c>
      <c r="C712" s="230">
        <v>3.9</v>
      </c>
      <c r="D712" s="230">
        <v>3.6</v>
      </c>
      <c r="E712" s="230">
        <v>3.26</v>
      </c>
      <c r="F712" s="371">
        <v>3.43</v>
      </c>
      <c r="J712" s="111"/>
      <c r="K712" s="111"/>
      <c r="L712" s="111"/>
      <c r="M712" s="111"/>
      <c r="N712" s="111"/>
      <c r="O712" s="111"/>
      <c r="P712" s="111"/>
      <c r="Q712" s="111"/>
      <c r="R712" s="111"/>
      <c r="S712" s="111"/>
      <c r="T712" s="111"/>
      <c r="U712" s="111"/>
      <c r="V712" s="111"/>
      <c r="W712" s="111"/>
      <c r="X712" s="111"/>
      <c r="Y712" s="111"/>
      <c r="Z712" s="111"/>
      <c r="AA712" s="111"/>
    </row>
    <row r="713" spans="1:27" s="78" customFormat="1" ht="30" hidden="1" outlineLevel="1" x14ac:dyDescent="0.25">
      <c r="A713" s="45" t="s">
        <v>438</v>
      </c>
      <c r="B713" s="237">
        <v>0.02</v>
      </c>
      <c r="C713" s="215">
        <v>0.01</v>
      </c>
      <c r="D713" s="215">
        <v>0.02</v>
      </c>
      <c r="E713" s="215">
        <v>0.02</v>
      </c>
      <c r="F713" s="215">
        <v>2E-3</v>
      </c>
      <c r="J713" s="111"/>
      <c r="K713" s="111"/>
      <c r="L713" s="111"/>
      <c r="M713" s="111"/>
      <c r="N713" s="111"/>
      <c r="O713" s="111"/>
      <c r="P713" s="111"/>
      <c r="Q713" s="111"/>
      <c r="R713" s="111"/>
      <c r="S713" s="111"/>
      <c r="T713" s="111"/>
      <c r="U713" s="111"/>
      <c r="V713" s="111"/>
      <c r="W713" s="111"/>
      <c r="X713" s="111"/>
      <c r="Y713" s="111"/>
      <c r="Z713" s="111"/>
      <c r="AA713" s="111"/>
    </row>
    <row r="714" spans="1:27" s="78" customFormat="1" x14ac:dyDescent="0.25">
      <c r="A714" s="43"/>
      <c r="J714" s="111"/>
      <c r="K714" s="111"/>
      <c r="L714" s="111"/>
      <c r="M714" s="111"/>
      <c r="N714" s="111"/>
      <c r="O714" s="111"/>
      <c r="P714" s="111"/>
      <c r="Q714" s="111"/>
      <c r="R714" s="111"/>
      <c r="S714" s="111"/>
      <c r="T714" s="111"/>
      <c r="U714" s="111"/>
      <c r="V714" s="111"/>
      <c r="W714" s="111"/>
      <c r="X714" s="111"/>
      <c r="Y714" s="111"/>
      <c r="Z714" s="111"/>
      <c r="AA714" s="111"/>
    </row>
    <row r="715" spans="1:27" s="78" customFormat="1" collapsed="1" x14ac:dyDescent="0.25">
      <c r="A715" s="149" t="s">
        <v>439</v>
      </c>
      <c r="B715" s="65"/>
      <c r="C715" s="65"/>
      <c r="D715" s="65"/>
      <c r="E715" s="65"/>
      <c r="F715" s="368"/>
      <c r="J715" s="111"/>
      <c r="K715" s="111"/>
      <c r="L715" s="111"/>
      <c r="M715" s="111"/>
      <c r="N715" s="111"/>
      <c r="O715" s="111"/>
      <c r="P715" s="111"/>
      <c r="Q715" s="111"/>
      <c r="R715" s="111"/>
      <c r="S715" s="111"/>
      <c r="T715" s="111"/>
      <c r="U715" s="111"/>
      <c r="V715" s="111"/>
      <c r="W715" s="111"/>
      <c r="X715" s="111"/>
      <c r="Y715" s="111"/>
      <c r="Z715" s="111"/>
      <c r="AA715" s="111"/>
    </row>
    <row r="716" spans="1:27" s="78" customFormat="1" hidden="1" outlineLevel="1" x14ac:dyDescent="0.25">
      <c r="A716" s="42" t="s">
        <v>331</v>
      </c>
      <c r="B716" s="48">
        <v>19.8</v>
      </c>
      <c r="C716" s="230">
        <v>13.6</v>
      </c>
      <c r="D716" s="230">
        <v>12.3</v>
      </c>
      <c r="E716" s="230">
        <v>4.5999999999999996</v>
      </c>
      <c r="F716" s="372">
        <v>4.0951293759512977</v>
      </c>
      <c r="J716" s="111"/>
      <c r="K716" s="111"/>
      <c r="L716" s="111"/>
      <c r="M716" s="111"/>
      <c r="N716" s="111"/>
      <c r="O716" s="111"/>
      <c r="P716" s="111"/>
      <c r="Q716" s="111"/>
      <c r="R716" s="111"/>
      <c r="S716" s="111"/>
      <c r="T716" s="111"/>
      <c r="U716" s="111"/>
      <c r="V716" s="111"/>
      <c r="W716" s="111"/>
      <c r="X716" s="111"/>
      <c r="Y716" s="111"/>
      <c r="Z716" s="111"/>
      <c r="AA716" s="111"/>
    </row>
    <row r="717" spans="1:27" s="78" customFormat="1" hidden="1" outlineLevel="1" x14ac:dyDescent="0.25">
      <c r="A717" s="45" t="s">
        <v>332</v>
      </c>
      <c r="B717" s="237">
        <v>48.7</v>
      </c>
      <c r="C717" s="215">
        <v>35</v>
      </c>
      <c r="D717" s="215">
        <v>22.8</v>
      </c>
      <c r="E717" s="215">
        <v>5.4</v>
      </c>
      <c r="F717" s="369">
        <v>3.1325966850828717</v>
      </c>
      <c r="J717" s="111"/>
      <c r="K717" s="111"/>
      <c r="L717" s="111"/>
      <c r="M717" s="111"/>
      <c r="N717" s="111"/>
      <c r="O717" s="111"/>
      <c r="P717" s="111"/>
      <c r="Q717" s="111"/>
      <c r="R717" s="111"/>
      <c r="S717" s="111"/>
      <c r="T717" s="111"/>
      <c r="U717" s="111"/>
      <c r="V717" s="111"/>
      <c r="W717" s="111"/>
      <c r="X717" s="111"/>
      <c r="Y717" s="111"/>
      <c r="Z717" s="111"/>
      <c r="AA717" s="111"/>
    </row>
    <row r="718" spans="1:27" s="78" customFormat="1" hidden="1" outlineLevel="1" x14ac:dyDescent="0.25">
      <c r="A718" s="42" t="s">
        <v>333</v>
      </c>
      <c r="B718" s="48">
        <v>55.6</v>
      </c>
      <c r="C718" s="230">
        <v>60.6</v>
      </c>
      <c r="D718" s="230">
        <v>50.3</v>
      </c>
      <c r="E718" s="230">
        <v>86.2</v>
      </c>
      <c r="F718" s="372">
        <v>28.249737704917674</v>
      </c>
      <c r="J718" s="111"/>
      <c r="K718" s="111"/>
      <c r="L718" s="111"/>
      <c r="M718" s="111"/>
      <c r="N718" s="111"/>
      <c r="O718" s="111"/>
      <c r="P718" s="111"/>
      <c r="Q718" s="111"/>
      <c r="R718" s="111"/>
      <c r="S718" s="111"/>
      <c r="T718" s="111"/>
      <c r="U718" s="111"/>
      <c r="V718" s="111"/>
      <c r="W718" s="111"/>
      <c r="X718" s="111"/>
      <c r="Y718" s="111"/>
      <c r="Z718" s="111"/>
      <c r="AA718" s="111"/>
    </row>
    <row r="719" spans="1:27" s="78" customFormat="1" hidden="1" outlineLevel="1" x14ac:dyDescent="0.25">
      <c r="A719" s="45" t="s">
        <v>440</v>
      </c>
      <c r="B719" s="237">
        <v>25.7</v>
      </c>
      <c r="C719" s="215">
        <v>21.9</v>
      </c>
      <c r="D719" s="215">
        <v>17.7</v>
      </c>
      <c r="E719" s="215">
        <v>7.9</v>
      </c>
      <c r="F719" s="369">
        <v>8.4988408037094345</v>
      </c>
      <c r="J719" s="111"/>
      <c r="K719" s="111"/>
      <c r="L719" s="111"/>
      <c r="M719" s="111"/>
      <c r="N719" s="111"/>
      <c r="O719" s="111"/>
      <c r="P719" s="111"/>
      <c r="Q719" s="111"/>
      <c r="R719" s="111"/>
      <c r="S719" s="111"/>
      <c r="T719" s="111"/>
      <c r="U719" s="111"/>
      <c r="V719" s="111"/>
      <c r="W719" s="111"/>
      <c r="X719" s="111"/>
      <c r="Y719" s="111"/>
      <c r="Z719" s="111"/>
      <c r="AA719" s="111"/>
    </row>
    <row r="720" spans="1:27" s="78" customFormat="1" hidden="1" outlineLevel="1" x14ac:dyDescent="0.25">
      <c r="A720" s="42" t="s">
        <v>335</v>
      </c>
      <c r="B720" s="48">
        <v>51.4</v>
      </c>
      <c r="C720" s="230">
        <v>40.799999999999997</v>
      </c>
      <c r="D720" s="230">
        <v>32.700000000000003</v>
      </c>
      <c r="E720" s="230">
        <v>25.6</v>
      </c>
      <c r="F720" s="372">
        <v>30.956962524654561</v>
      </c>
      <c r="J720" s="111"/>
      <c r="K720" s="111"/>
      <c r="L720" s="111"/>
      <c r="M720" s="111"/>
      <c r="N720" s="111"/>
      <c r="O720" s="111"/>
      <c r="P720" s="111"/>
      <c r="Q720" s="111"/>
      <c r="R720" s="111"/>
      <c r="S720" s="111"/>
      <c r="T720" s="111"/>
      <c r="U720" s="111"/>
      <c r="V720" s="111"/>
      <c r="W720" s="111"/>
      <c r="X720" s="111"/>
      <c r="Y720" s="111"/>
      <c r="Z720" s="111"/>
      <c r="AA720" s="111"/>
    </row>
    <row r="721" spans="1:27" s="78" customFormat="1" hidden="1" outlineLevel="1" x14ac:dyDescent="0.25">
      <c r="A721" s="45" t="s">
        <v>392</v>
      </c>
      <c r="B721" s="237">
        <v>40.200000000000003</v>
      </c>
      <c r="C721" s="215">
        <v>34.4</v>
      </c>
      <c r="D721" s="215">
        <v>27.1</v>
      </c>
      <c r="E721" s="215">
        <v>50.6</v>
      </c>
      <c r="F721" s="369">
        <v>22.1</v>
      </c>
      <c r="J721" s="111"/>
      <c r="K721" s="111"/>
      <c r="L721" s="111"/>
      <c r="M721" s="111"/>
      <c r="N721" s="111"/>
      <c r="O721" s="111"/>
      <c r="P721" s="111"/>
      <c r="Q721" s="111"/>
      <c r="R721" s="111"/>
      <c r="S721" s="111"/>
      <c r="T721" s="111"/>
      <c r="U721" s="111"/>
      <c r="V721" s="111"/>
      <c r="W721" s="111"/>
      <c r="X721" s="111"/>
      <c r="Y721" s="111"/>
      <c r="Z721" s="111"/>
      <c r="AA721" s="111"/>
    </row>
    <row r="722" spans="1:27" s="78" customFormat="1" x14ac:dyDescent="0.25">
      <c r="A722" s="43"/>
      <c r="J722" s="111"/>
      <c r="K722" s="111"/>
      <c r="L722" s="111"/>
      <c r="M722" s="111"/>
      <c r="N722" s="111"/>
      <c r="O722" s="111"/>
      <c r="P722" s="111"/>
      <c r="Q722" s="111"/>
      <c r="R722" s="111"/>
      <c r="S722" s="111"/>
      <c r="T722" s="111"/>
      <c r="U722" s="111"/>
      <c r="V722" s="111"/>
      <c r="W722" s="111"/>
      <c r="X722" s="111"/>
      <c r="Y722" s="111"/>
      <c r="Z722" s="111"/>
      <c r="AA722" s="111"/>
    </row>
    <row r="723" spans="1:27" s="78" customFormat="1" collapsed="1" x14ac:dyDescent="0.25">
      <c r="A723" s="149" t="s">
        <v>441</v>
      </c>
      <c r="B723" s="65"/>
      <c r="C723" s="65"/>
      <c r="D723" s="65"/>
      <c r="E723" s="65"/>
      <c r="F723" s="368"/>
      <c r="J723" s="111"/>
      <c r="K723" s="111"/>
      <c r="L723" s="111"/>
      <c r="M723" s="111"/>
      <c r="N723" s="111"/>
      <c r="O723" s="111"/>
      <c r="P723" s="111"/>
      <c r="Q723" s="111"/>
      <c r="R723" s="111"/>
      <c r="S723" s="111"/>
      <c r="T723" s="111"/>
      <c r="U723" s="111"/>
      <c r="V723" s="111"/>
      <c r="W723" s="111"/>
      <c r="X723" s="111"/>
      <c r="Y723" s="111"/>
      <c r="Z723" s="111"/>
      <c r="AA723" s="111"/>
    </row>
    <row r="724" spans="1:27" s="78" customFormat="1" hidden="1" outlineLevel="1" x14ac:dyDescent="0.25">
      <c r="A724" s="42" t="s">
        <v>442</v>
      </c>
      <c r="B724" s="47">
        <v>7204</v>
      </c>
      <c r="C724" s="47">
        <v>7418</v>
      </c>
      <c r="D724" s="47">
        <v>7007</v>
      </c>
      <c r="E724" s="47">
        <v>5928</v>
      </c>
      <c r="F724" s="213">
        <v>7580</v>
      </c>
      <c r="J724" s="111"/>
      <c r="K724" s="111"/>
      <c r="L724" s="111"/>
      <c r="M724" s="111"/>
      <c r="N724" s="111"/>
      <c r="O724" s="111"/>
      <c r="P724" s="111"/>
      <c r="Q724" s="111"/>
      <c r="R724" s="111"/>
      <c r="S724" s="111"/>
      <c r="T724" s="111"/>
      <c r="U724" s="111"/>
      <c r="V724" s="111"/>
      <c r="W724" s="111"/>
      <c r="X724" s="111"/>
      <c r="Y724" s="111"/>
      <c r="Z724" s="111"/>
      <c r="AA724" s="111"/>
    </row>
    <row r="726" spans="1:27" ht="18.75" x14ac:dyDescent="0.25">
      <c r="A726" s="182" t="s">
        <v>233</v>
      </c>
    </row>
    <row r="728" spans="1:27" s="78" customFormat="1" collapsed="1" x14ac:dyDescent="0.25">
      <c r="A728" s="190" t="s">
        <v>443</v>
      </c>
      <c r="B728" s="186"/>
      <c r="C728" s="186"/>
      <c r="D728" s="186"/>
      <c r="E728" s="186"/>
      <c r="F728" s="373"/>
      <c r="J728" s="111"/>
      <c r="K728" s="111"/>
      <c r="L728" s="111"/>
      <c r="M728" s="111"/>
      <c r="N728" s="111"/>
      <c r="O728" s="111"/>
      <c r="P728" s="111"/>
      <c r="Q728" s="111"/>
      <c r="R728" s="111"/>
      <c r="S728" s="111"/>
      <c r="T728" s="111"/>
      <c r="U728" s="111"/>
      <c r="V728" s="111"/>
      <c r="W728" s="111"/>
      <c r="X728" s="111"/>
      <c r="Y728" s="111"/>
      <c r="Z728" s="111"/>
      <c r="AA728" s="111"/>
    </row>
    <row r="729" spans="1:27" s="78" customFormat="1" hidden="1" outlineLevel="1" x14ac:dyDescent="0.25">
      <c r="A729" s="2" t="s">
        <v>444</v>
      </c>
      <c r="B729" s="7">
        <v>182</v>
      </c>
      <c r="C729" s="86">
        <v>220</v>
      </c>
      <c r="D729" s="86">
        <v>219</v>
      </c>
      <c r="E729" s="86">
        <v>220</v>
      </c>
      <c r="F729" s="137">
        <v>215</v>
      </c>
      <c r="J729" s="111"/>
      <c r="K729" s="111"/>
      <c r="L729" s="111"/>
      <c r="M729" s="111"/>
      <c r="N729" s="111"/>
      <c r="O729" s="111"/>
      <c r="P729" s="111"/>
      <c r="Q729" s="111"/>
      <c r="R729" s="111"/>
      <c r="S729" s="111"/>
      <c r="T729" s="111"/>
      <c r="U729" s="111"/>
      <c r="V729" s="111"/>
      <c r="W729" s="111"/>
      <c r="X729" s="111"/>
      <c r="Y729" s="111"/>
      <c r="Z729" s="111"/>
      <c r="AA729" s="111"/>
    </row>
    <row r="730" spans="1:27" s="78" customFormat="1" hidden="1" outlineLevel="1" x14ac:dyDescent="0.25">
      <c r="A730" s="187" t="s">
        <v>394</v>
      </c>
      <c r="B730" s="238">
        <v>10.8</v>
      </c>
      <c r="C730" s="263">
        <v>12.3</v>
      </c>
      <c r="D730" s="263">
        <v>4.3</v>
      </c>
      <c r="E730" s="263">
        <v>11.4</v>
      </c>
      <c r="F730" s="374">
        <v>5.6074766355140184</v>
      </c>
      <c r="J730" s="111"/>
      <c r="K730" s="111"/>
      <c r="L730" s="111"/>
      <c r="M730" s="111"/>
      <c r="N730" s="111"/>
      <c r="O730" s="111"/>
      <c r="P730" s="111"/>
      <c r="Q730" s="111"/>
      <c r="R730" s="111"/>
      <c r="S730" s="111"/>
      <c r="T730" s="111"/>
      <c r="U730" s="111"/>
      <c r="V730" s="111"/>
      <c r="W730" s="111"/>
      <c r="X730" s="111"/>
      <c r="Y730" s="111"/>
      <c r="Z730" s="111"/>
      <c r="AA730" s="111"/>
    </row>
    <row r="731" spans="1:27" s="78" customFormat="1" hidden="1" outlineLevel="1" x14ac:dyDescent="0.25">
      <c r="A731" s="2" t="s">
        <v>395</v>
      </c>
      <c r="B731" s="7">
        <v>103.7</v>
      </c>
      <c r="C731" s="86">
        <v>164.4</v>
      </c>
      <c r="D731" s="86">
        <v>93.9</v>
      </c>
      <c r="E731" s="86">
        <v>97.4</v>
      </c>
      <c r="F731" s="353">
        <v>107.7</v>
      </c>
      <c r="J731" s="111"/>
      <c r="K731" s="111"/>
      <c r="L731" s="111"/>
      <c r="M731" s="111"/>
      <c r="N731" s="111"/>
      <c r="O731" s="111"/>
      <c r="P731" s="111"/>
      <c r="Q731" s="111"/>
      <c r="R731" s="111"/>
      <c r="S731" s="111"/>
      <c r="T731" s="111"/>
      <c r="U731" s="111"/>
      <c r="V731" s="111"/>
      <c r="W731" s="111"/>
      <c r="X731" s="111"/>
      <c r="Y731" s="111"/>
      <c r="Z731" s="111"/>
      <c r="AA731" s="111"/>
    </row>
    <row r="732" spans="1:27" s="78" customFormat="1" hidden="1" outlineLevel="1" x14ac:dyDescent="0.25">
      <c r="A732" s="187" t="s">
        <v>396</v>
      </c>
      <c r="B732" s="238">
        <v>30.8</v>
      </c>
      <c r="C732" s="263">
        <v>31.4</v>
      </c>
      <c r="D732" s="263">
        <v>30.6</v>
      </c>
      <c r="E732" s="263">
        <v>24.1</v>
      </c>
      <c r="F732" s="374">
        <v>24.2</v>
      </c>
      <c r="J732" s="111"/>
      <c r="K732" s="111"/>
      <c r="L732" s="111"/>
      <c r="M732" s="111"/>
      <c r="N732" s="111"/>
      <c r="O732" s="111"/>
      <c r="P732" s="111"/>
      <c r="Q732" s="111"/>
      <c r="R732" s="111"/>
      <c r="S732" s="111"/>
      <c r="T732" s="111"/>
      <c r="U732" s="111"/>
      <c r="V732" s="111"/>
      <c r="W732" s="111"/>
      <c r="X732" s="111"/>
      <c r="Y732" s="111"/>
      <c r="Z732" s="111"/>
      <c r="AA732" s="111"/>
    </row>
    <row r="733" spans="1:27" s="78" customFormat="1" hidden="1" outlineLevel="1" x14ac:dyDescent="0.25">
      <c r="A733" s="2" t="s">
        <v>397</v>
      </c>
      <c r="B733" s="7">
        <v>25.8</v>
      </c>
      <c r="C733" s="86">
        <v>29.5</v>
      </c>
      <c r="D733" s="86">
        <v>31.5</v>
      </c>
      <c r="E733" s="86">
        <v>38.200000000000003</v>
      </c>
      <c r="F733" s="353">
        <v>39.5</v>
      </c>
      <c r="J733" s="111"/>
      <c r="K733" s="111"/>
      <c r="L733" s="111"/>
      <c r="M733" s="111"/>
      <c r="N733" s="111"/>
      <c r="O733" s="111"/>
      <c r="P733" s="111"/>
      <c r="Q733" s="111"/>
      <c r="R733" s="111"/>
      <c r="S733" s="111"/>
      <c r="T733" s="111"/>
      <c r="U733" s="111"/>
      <c r="V733" s="111"/>
      <c r="W733" s="111"/>
      <c r="X733" s="111"/>
      <c r="Y733" s="111"/>
      <c r="Z733" s="111"/>
      <c r="AA733" s="111"/>
    </row>
    <row r="734" spans="1:27" s="78" customFormat="1" hidden="1" outlineLevel="1" x14ac:dyDescent="0.25">
      <c r="A734" s="187" t="s">
        <v>398</v>
      </c>
      <c r="B734" s="238">
        <v>14.8</v>
      </c>
      <c r="C734" s="263">
        <v>14.1</v>
      </c>
      <c r="D734" s="263">
        <v>12.8</v>
      </c>
      <c r="E734" s="263">
        <v>15.5</v>
      </c>
      <c r="F734" s="374">
        <v>14.4</v>
      </c>
      <c r="J734" s="111"/>
      <c r="K734" s="111"/>
      <c r="L734" s="111"/>
      <c r="M734" s="111"/>
      <c r="N734" s="111"/>
      <c r="O734" s="111"/>
      <c r="P734" s="111"/>
      <c r="Q734" s="111"/>
      <c r="R734" s="111"/>
      <c r="S734" s="111"/>
      <c r="T734" s="111"/>
      <c r="U734" s="111"/>
      <c r="V734" s="111"/>
      <c r="W734" s="111"/>
      <c r="X734" s="111"/>
      <c r="Y734" s="111"/>
      <c r="Z734" s="111"/>
      <c r="AA734" s="111"/>
    </row>
    <row r="735" spans="1:27" s="78" customFormat="1" hidden="1" outlineLevel="1" x14ac:dyDescent="0.25">
      <c r="A735" s="2" t="s">
        <v>399</v>
      </c>
      <c r="B735" s="7">
        <v>28.6</v>
      </c>
      <c r="C735" s="86">
        <v>25</v>
      </c>
      <c r="D735" s="86">
        <v>25.1</v>
      </c>
      <c r="E735" s="86">
        <v>22.3</v>
      </c>
      <c r="F735" s="353">
        <v>21.9</v>
      </c>
      <c r="J735" s="111"/>
      <c r="K735" s="111"/>
      <c r="L735" s="111"/>
      <c r="M735" s="111"/>
      <c r="N735" s="111"/>
      <c r="O735" s="111"/>
      <c r="P735" s="111"/>
      <c r="Q735" s="111"/>
      <c r="R735" s="111"/>
      <c r="S735" s="111"/>
      <c r="T735" s="111"/>
      <c r="U735" s="111"/>
      <c r="V735" s="111"/>
      <c r="W735" s="111"/>
      <c r="X735" s="111"/>
      <c r="Y735" s="111"/>
      <c r="Z735" s="111"/>
      <c r="AA735" s="111"/>
    </row>
    <row r="736" spans="1:27" s="78" customFormat="1" hidden="1" outlineLevel="1" x14ac:dyDescent="0.25">
      <c r="A736" s="187" t="s">
        <v>445</v>
      </c>
      <c r="B736" s="238">
        <v>12.6</v>
      </c>
      <c r="C736" s="263">
        <v>10</v>
      </c>
      <c r="D736" s="263">
        <v>9.6</v>
      </c>
      <c r="E736" s="263">
        <v>8.1999999999999993</v>
      </c>
      <c r="F736" s="374">
        <v>7.9</v>
      </c>
      <c r="J736" s="111"/>
      <c r="K736" s="111"/>
      <c r="L736" s="111"/>
      <c r="M736" s="111"/>
      <c r="N736" s="111"/>
      <c r="O736" s="111"/>
      <c r="P736" s="111"/>
      <c r="Q736" s="111"/>
      <c r="R736" s="111"/>
      <c r="S736" s="111"/>
      <c r="T736" s="111"/>
      <c r="U736" s="111"/>
      <c r="V736" s="111"/>
      <c r="W736" s="111"/>
      <c r="X736" s="111"/>
      <c r="Y736" s="111"/>
      <c r="Z736" s="111"/>
      <c r="AA736" s="111"/>
    </row>
    <row r="737" spans="1:27" s="78" customFormat="1" ht="30" hidden="1" outlineLevel="1" x14ac:dyDescent="0.25">
      <c r="A737" s="2" t="s">
        <v>401</v>
      </c>
      <c r="B737" s="7">
        <v>0</v>
      </c>
      <c r="C737" s="86">
        <v>0</v>
      </c>
      <c r="D737" s="86">
        <v>0</v>
      </c>
      <c r="E737" s="86">
        <v>0</v>
      </c>
      <c r="F737" s="353">
        <v>0</v>
      </c>
      <c r="J737" s="111"/>
      <c r="K737" s="111"/>
      <c r="L737" s="111"/>
      <c r="M737" s="111"/>
      <c r="N737" s="111"/>
      <c r="O737" s="111"/>
      <c r="P737" s="111"/>
      <c r="Q737" s="111"/>
      <c r="R737" s="111"/>
      <c r="S737" s="111"/>
      <c r="T737" s="111"/>
      <c r="U737" s="111"/>
      <c r="V737" s="111"/>
      <c r="W737" s="111"/>
      <c r="X737" s="111"/>
      <c r="Y737" s="111"/>
      <c r="Z737" s="111"/>
      <c r="AA737" s="111"/>
    </row>
    <row r="738" spans="1:27" s="78" customFormat="1" ht="30" hidden="1" outlineLevel="1" x14ac:dyDescent="0.25">
      <c r="A738" s="187" t="s">
        <v>402</v>
      </c>
      <c r="B738" s="238">
        <v>2.8</v>
      </c>
      <c r="C738" s="263">
        <v>1.8</v>
      </c>
      <c r="D738" s="263">
        <v>1.8</v>
      </c>
      <c r="E738" s="263">
        <v>1.4</v>
      </c>
      <c r="F738" s="374">
        <v>1.9</v>
      </c>
      <c r="J738" s="111"/>
      <c r="K738" s="111"/>
      <c r="L738" s="111"/>
      <c r="M738" s="111"/>
      <c r="N738" s="111"/>
      <c r="O738" s="111"/>
      <c r="P738" s="111"/>
      <c r="Q738" s="111"/>
      <c r="R738" s="111"/>
      <c r="S738" s="111"/>
      <c r="T738" s="111"/>
      <c r="U738" s="111"/>
      <c r="V738" s="111"/>
      <c r="W738" s="111"/>
      <c r="X738" s="111"/>
      <c r="Y738" s="111"/>
      <c r="Z738" s="111"/>
      <c r="AA738" s="111"/>
    </row>
    <row r="739" spans="1:27" s="78" customFormat="1" ht="30" hidden="1" outlineLevel="1" x14ac:dyDescent="0.25">
      <c r="A739" s="2" t="s">
        <v>403</v>
      </c>
      <c r="B739" s="7">
        <v>25.8</v>
      </c>
      <c r="C739" s="86">
        <v>30.5</v>
      </c>
      <c r="D739" s="86">
        <v>30.1</v>
      </c>
      <c r="E739" s="86">
        <v>33.200000000000003</v>
      </c>
      <c r="F739" s="353">
        <v>34</v>
      </c>
      <c r="J739" s="111"/>
      <c r="K739" s="111"/>
      <c r="L739" s="111"/>
      <c r="M739" s="111"/>
      <c r="N739" s="111"/>
      <c r="O739" s="111"/>
      <c r="P739" s="111"/>
      <c r="Q739" s="111"/>
      <c r="R739" s="111"/>
      <c r="S739" s="111"/>
      <c r="T739" s="111"/>
      <c r="U739" s="111"/>
      <c r="V739" s="111"/>
      <c r="W739" s="111"/>
      <c r="X739" s="111"/>
      <c r="Y739" s="111"/>
      <c r="Z739" s="111"/>
      <c r="AA739" s="111"/>
    </row>
    <row r="740" spans="1:27" s="78" customFormat="1" ht="30" hidden="1" outlineLevel="1" x14ac:dyDescent="0.25">
      <c r="A740" s="187" t="s">
        <v>404</v>
      </c>
      <c r="B740" s="238">
        <v>0</v>
      </c>
      <c r="C740" s="263">
        <v>0</v>
      </c>
      <c r="D740" s="263">
        <v>10</v>
      </c>
      <c r="E740" s="263">
        <v>11</v>
      </c>
      <c r="F740" s="375">
        <v>13</v>
      </c>
      <c r="J740" s="111"/>
      <c r="K740" s="111"/>
      <c r="L740" s="111"/>
      <c r="M740" s="111"/>
      <c r="N740" s="111"/>
      <c r="O740" s="111"/>
      <c r="P740" s="111"/>
      <c r="Q740" s="111"/>
      <c r="R740" s="111"/>
      <c r="S740" s="111"/>
      <c r="T740" s="111"/>
      <c r="U740" s="111"/>
      <c r="V740" s="111"/>
      <c r="W740" s="111"/>
      <c r="X740" s="111"/>
      <c r="Y740" s="111"/>
      <c r="Z740" s="111"/>
      <c r="AA740" s="111"/>
    </row>
    <row r="741" spans="1:27" s="78" customFormat="1" hidden="1" outlineLevel="1" x14ac:dyDescent="0.25">
      <c r="A741" s="2" t="s">
        <v>405</v>
      </c>
      <c r="B741" s="7">
        <v>3.9</v>
      </c>
      <c r="C741" s="86">
        <v>3.2</v>
      </c>
      <c r="D741" s="86">
        <v>2.2999999999999998</v>
      </c>
      <c r="E741" s="86">
        <v>3.6</v>
      </c>
      <c r="F741" s="353">
        <v>1.9</v>
      </c>
      <c r="J741" s="111"/>
      <c r="K741" s="111"/>
      <c r="L741" s="111"/>
      <c r="M741" s="111"/>
      <c r="N741" s="111"/>
      <c r="O741" s="111"/>
      <c r="P741" s="111"/>
      <c r="Q741" s="111"/>
      <c r="R741" s="111"/>
      <c r="S741" s="111"/>
      <c r="T741" s="111"/>
      <c r="U741" s="111"/>
      <c r="V741" s="111"/>
      <c r="W741" s="111"/>
      <c r="X741" s="111"/>
      <c r="Y741" s="111"/>
      <c r="Z741" s="111"/>
      <c r="AA741" s="111"/>
    </row>
    <row r="742" spans="1:27" s="78" customFormat="1" hidden="1" outlineLevel="1" x14ac:dyDescent="0.25">
      <c r="A742" s="187" t="s">
        <v>406</v>
      </c>
      <c r="B742" s="238">
        <v>1.1000000000000001</v>
      </c>
      <c r="C742" s="263">
        <v>1.4</v>
      </c>
      <c r="D742" s="263">
        <v>1.8</v>
      </c>
      <c r="E742" s="263">
        <v>0</v>
      </c>
      <c r="F742" s="374">
        <v>0.46728971962616817</v>
      </c>
      <c r="J742" s="111"/>
      <c r="K742" s="111"/>
      <c r="L742" s="111"/>
      <c r="M742" s="111"/>
      <c r="N742" s="111"/>
      <c r="O742" s="111"/>
      <c r="P742" s="111"/>
      <c r="Q742" s="111"/>
      <c r="R742" s="111"/>
      <c r="S742" s="111"/>
      <c r="T742" s="111"/>
      <c r="U742" s="111"/>
      <c r="V742" s="111"/>
      <c r="W742" s="111"/>
      <c r="X742" s="111"/>
      <c r="Y742" s="111"/>
      <c r="Z742" s="111"/>
      <c r="AA742" s="111"/>
    </row>
    <row r="743" spans="1:27" s="78" customFormat="1" hidden="1" outlineLevel="1" x14ac:dyDescent="0.25">
      <c r="A743" s="2" t="s">
        <v>446</v>
      </c>
      <c r="B743" s="7">
        <v>3</v>
      </c>
      <c r="C743" s="86">
        <v>2.7</v>
      </c>
      <c r="D743" s="86">
        <v>2.2999999999999998</v>
      </c>
      <c r="E743" s="86">
        <v>2.2999999999999998</v>
      </c>
      <c r="F743" s="137">
        <v>5</v>
      </c>
      <c r="J743" s="111"/>
      <c r="K743" s="111"/>
      <c r="L743" s="111"/>
      <c r="M743" s="111"/>
      <c r="N743" s="111"/>
      <c r="O743" s="111"/>
      <c r="P743" s="111"/>
      <c r="Q743" s="111"/>
      <c r="R743" s="111"/>
      <c r="S743" s="111"/>
      <c r="T743" s="111"/>
      <c r="U743" s="111"/>
      <c r="V743" s="111"/>
      <c r="W743" s="111"/>
      <c r="X743" s="111"/>
      <c r="Y743" s="111"/>
      <c r="Z743" s="111"/>
      <c r="AA743" s="111"/>
    </row>
    <row r="744" spans="1:27" s="78" customFormat="1" x14ac:dyDescent="0.25">
      <c r="A744" s="2"/>
      <c r="B744" s="7"/>
      <c r="C744" s="7"/>
      <c r="D744" s="7"/>
      <c r="E744" s="7"/>
      <c r="J744" s="111"/>
      <c r="K744" s="111"/>
      <c r="L744" s="111"/>
      <c r="M744" s="111"/>
      <c r="N744" s="111"/>
      <c r="O744" s="111"/>
      <c r="P744" s="111"/>
      <c r="Q744" s="111"/>
      <c r="R744" s="111"/>
      <c r="S744" s="111"/>
      <c r="T744" s="111"/>
      <c r="U744" s="111"/>
      <c r="V744" s="111"/>
      <c r="W744" s="111"/>
      <c r="X744" s="111"/>
      <c r="Y744" s="111"/>
      <c r="Z744" s="111"/>
      <c r="AA744" s="111"/>
    </row>
    <row r="745" spans="1:27" s="78" customFormat="1" collapsed="1" x14ac:dyDescent="0.25">
      <c r="A745" s="190" t="s">
        <v>408</v>
      </c>
      <c r="B745" s="186"/>
      <c r="C745" s="186"/>
      <c r="D745" s="186"/>
      <c r="E745" s="186"/>
      <c r="F745" s="373"/>
      <c r="J745" s="111"/>
      <c r="K745" s="111"/>
      <c r="L745" s="111"/>
      <c r="M745" s="111"/>
      <c r="N745" s="111"/>
      <c r="O745" s="111"/>
      <c r="P745" s="111"/>
      <c r="Q745" s="111"/>
      <c r="R745" s="111"/>
      <c r="S745" s="111"/>
      <c r="T745" s="111"/>
      <c r="U745" s="111"/>
      <c r="V745" s="111"/>
      <c r="W745" s="111"/>
      <c r="X745" s="111"/>
      <c r="Y745" s="111"/>
      <c r="Z745" s="111"/>
      <c r="AA745" s="111"/>
    </row>
    <row r="746" spans="1:27" s="78" customFormat="1" hidden="1" outlineLevel="1" x14ac:dyDescent="0.25">
      <c r="A746" s="2" t="s">
        <v>409</v>
      </c>
      <c r="B746" s="3">
        <v>23930</v>
      </c>
      <c r="C746" s="85">
        <v>23930</v>
      </c>
      <c r="D746" s="85">
        <v>24839</v>
      </c>
      <c r="E746" s="85">
        <v>22638</v>
      </c>
      <c r="F746" s="85">
        <v>18703</v>
      </c>
      <c r="J746" s="111"/>
      <c r="K746" s="111"/>
      <c r="L746" s="111"/>
      <c r="M746" s="111"/>
      <c r="N746" s="111"/>
      <c r="O746" s="111"/>
      <c r="P746" s="111"/>
      <c r="Q746" s="111"/>
      <c r="R746" s="111"/>
      <c r="S746" s="111"/>
      <c r="T746" s="111"/>
      <c r="U746" s="111"/>
      <c r="V746" s="111"/>
      <c r="W746" s="111"/>
      <c r="X746" s="111"/>
      <c r="Y746" s="111"/>
      <c r="Z746" s="111"/>
      <c r="AA746" s="111"/>
    </row>
    <row r="747" spans="1:27" s="78" customFormat="1" hidden="1" outlineLevel="1" x14ac:dyDescent="0.25">
      <c r="A747" s="187" t="s">
        <v>410</v>
      </c>
      <c r="B747" s="189">
        <v>4316</v>
      </c>
      <c r="C747" s="264">
        <v>6083</v>
      </c>
      <c r="D747" s="264">
        <v>5279</v>
      </c>
      <c r="E747" s="263" t="s">
        <v>83</v>
      </c>
      <c r="F747" s="264">
        <v>5112</v>
      </c>
      <c r="J747" s="111"/>
      <c r="K747" s="111"/>
      <c r="L747" s="111"/>
      <c r="M747" s="111"/>
      <c r="N747" s="111"/>
      <c r="O747" s="111"/>
      <c r="P747" s="111"/>
      <c r="Q747" s="111"/>
      <c r="R747" s="111"/>
      <c r="S747" s="111"/>
      <c r="T747" s="111"/>
      <c r="U747" s="111"/>
      <c r="V747" s="111"/>
      <c r="W747" s="111"/>
      <c r="X747" s="111"/>
      <c r="Y747" s="111"/>
      <c r="Z747" s="111"/>
      <c r="AA747" s="111"/>
    </row>
    <row r="748" spans="1:27" s="78" customFormat="1" x14ac:dyDescent="0.25">
      <c r="A748" s="2"/>
      <c r="B748" s="7"/>
      <c r="C748" s="7"/>
      <c r="D748" s="7"/>
      <c r="E748" s="7"/>
      <c r="J748" s="111"/>
      <c r="K748" s="111"/>
      <c r="L748" s="111"/>
      <c r="M748" s="111"/>
      <c r="N748" s="111"/>
      <c r="O748" s="111"/>
      <c r="P748" s="111"/>
      <c r="Q748" s="111"/>
      <c r="R748" s="111"/>
      <c r="S748" s="111"/>
      <c r="T748" s="111"/>
      <c r="U748" s="111"/>
      <c r="V748" s="111"/>
      <c r="W748" s="111"/>
      <c r="X748" s="111"/>
      <c r="Y748" s="111"/>
      <c r="Z748" s="111"/>
      <c r="AA748" s="111"/>
    </row>
    <row r="749" spans="1:27" s="78" customFormat="1" collapsed="1" x14ac:dyDescent="0.25">
      <c r="A749" s="190" t="s">
        <v>411</v>
      </c>
      <c r="B749" s="186"/>
      <c r="C749" s="186"/>
      <c r="D749" s="186"/>
      <c r="E749" s="186"/>
      <c r="F749" s="373"/>
      <c r="J749" s="111"/>
      <c r="K749" s="111"/>
      <c r="L749" s="111"/>
      <c r="M749" s="111"/>
      <c r="N749" s="111"/>
      <c r="O749" s="111"/>
      <c r="P749" s="111"/>
      <c r="Q749" s="111"/>
      <c r="R749" s="111"/>
      <c r="S749" s="111"/>
      <c r="T749" s="111"/>
      <c r="U749" s="111"/>
      <c r="V749" s="111"/>
      <c r="W749" s="111"/>
      <c r="X749" s="111"/>
      <c r="Y749" s="111"/>
      <c r="Z749" s="111"/>
      <c r="AA749" s="111"/>
    </row>
    <row r="750" spans="1:27" s="78" customFormat="1" hidden="1" outlineLevel="1" x14ac:dyDescent="0.25">
      <c r="A750" s="187" t="s">
        <v>188</v>
      </c>
      <c r="B750" s="238">
        <v>80</v>
      </c>
      <c r="C750" s="263">
        <v>25</v>
      </c>
      <c r="D750" s="263">
        <v>119</v>
      </c>
      <c r="E750" s="263" t="s">
        <v>84</v>
      </c>
      <c r="F750" s="263">
        <v>2</v>
      </c>
      <c r="J750" s="111"/>
      <c r="K750" s="111"/>
      <c r="L750" s="111"/>
      <c r="M750" s="111"/>
      <c r="N750" s="111"/>
      <c r="O750" s="111"/>
      <c r="P750" s="111"/>
      <c r="Q750" s="111"/>
      <c r="R750" s="111"/>
      <c r="S750" s="111"/>
      <c r="T750" s="111"/>
      <c r="U750" s="111"/>
      <c r="V750" s="111"/>
      <c r="W750" s="111"/>
      <c r="X750" s="111"/>
      <c r="Y750" s="111"/>
      <c r="Z750" s="111"/>
      <c r="AA750" s="111"/>
    </row>
    <row r="751" spans="1:27" s="78" customFormat="1" hidden="1" outlineLevel="1" x14ac:dyDescent="0.25">
      <c r="A751" s="2" t="s">
        <v>412</v>
      </c>
      <c r="B751" s="3">
        <v>1454</v>
      </c>
      <c r="C751" s="85">
        <v>1718</v>
      </c>
      <c r="D751" s="85">
        <v>1876</v>
      </c>
      <c r="E751" s="85">
        <v>1862</v>
      </c>
      <c r="F751" s="85">
        <v>1898</v>
      </c>
      <c r="J751" s="111"/>
      <c r="K751" s="111"/>
      <c r="L751" s="111"/>
      <c r="M751" s="111"/>
      <c r="N751" s="111"/>
      <c r="O751" s="111"/>
      <c r="P751" s="111"/>
      <c r="Q751" s="111"/>
      <c r="R751" s="111"/>
      <c r="S751" s="111"/>
      <c r="T751" s="111"/>
      <c r="U751" s="111"/>
      <c r="V751" s="111"/>
      <c r="W751" s="111"/>
      <c r="X751" s="111"/>
      <c r="Y751" s="111"/>
      <c r="Z751" s="111"/>
      <c r="AA751" s="111"/>
    </row>
    <row r="752" spans="1:27" s="78" customFormat="1" hidden="1" outlineLevel="1" x14ac:dyDescent="0.25">
      <c r="A752" s="187" t="s">
        <v>413</v>
      </c>
      <c r="B752" s="238">
        <v>18</v>
      </c>
      <c r="C752" s="263">
        <v>41</v>
      </c>
      <c r="D752" s="263">
        <v>51</v>
      </c>
      <c r="E752" s="263" t="s">
        <v>85</v>
      </c>
      <c r="F752" s="263">
        <v>24</v>
      </c>
      <c r="J752" s="111"/>
      <c r="K752" s="111"/>
      <c r="L752" s="111"/>
      <c r="M752" s="111"/>
      <c r="N752" s="111"/>
      <c r="O752" s="111"/>
      <c r="P752" s="111"/>
      <c r="Q752" s="111"/>
      <c r="R752" s="111"/>
      <c r="S752" s="111"/>
      <c r="T752" s="111"/>
      <c r="U752" s="111"/>
      <c r="V752" s="111"/>
      <c r="W752" s="111"/>
      <c r="X752" s="111"/>
      <c r="Y752" s="111"/>
      <c r="Z752" s="111"/>
      <c r="AA752" s="111"/>
    </row>
    <row r="753" spans="1:27" s="78" customFormat="1" hidden="1" outlineLevel="1" x14ac:dyDescent="0.25">
      <c r="A753" s="2" t="s">
        <v>414</v>
      </c>
      <c r="B753" s="7">
        <v>534</v>
      </c>
      <c r="C753" s="85">
        <v>1072</v>
      </c>
      <c r="D753" s="85">
        <v>1158</v>
      </c>
      <c r="E753" s="85">
        <v>1137</v>
      </c>
      <c r="F753" s="85">
        <v>992</v>
      </c>
      <c r="J753" s="111"/>
      <c r="K753" s="111"/>
      <c r="L753" s="111"/>
      <c r="M753" s="111"/>
      <c r="N753" s="111"/>
      <c r="O753" s="111"/>
      <c r="P753" s="111"/>
      <c r="Q753" s="111"/>
      <c r="R753" s="111"/>
      <c r="S753" s="111"/>
      <c r="T753" s="111"/>
      <c r="U753" s="111"/>
      <c r="V753" s="111"/>
      <c r="W753" s="111"/>
      <c r="X753" s="111"/>
      <c r="Y753" s="111"/>
      <c r="Z753" s="111"/>
      <c r="AA753" s="111"/>
    </row>
    <row r="754" spans="1:27" s="78" customFormat="1" hidden="1" outlineLevel="1" x14ac:dyDescent="0.25">
      <c r="A754" s="187" t="s">
        <v>415</v>
      </c>
      <c r="B754" s="238">
        <v>415</v>
      </c>
      <c r="C754" s="263">
        <v>477</v>
      </c>
      <c r="D754" s="263">
        <v>492</v>
      </c>
      <c r="E754" s="263" t="s">
        <v>86</v>
      </c>
      <c r="F754" s="263">
        <v>419</v>
      </c>
      <c r="J754" s="111"/>
      <c r="K754" s="111"/>
      <c r="L754" s="111"/>
      <c r="M754" s="111"/>
      <c r="N754" s="111"/>
      <c r="O754" s="111"/>
      <c r="P754" s="111"/>
      <c r="Q754" s="111"/>
      <c r="R754" s="111"/>
      <c r="S754" s="111"/>
      <c r="T754" s="111"/>
      <c r="U754" s="111"/>
      <c r="V754" s="111"/>
      <c r="W754" s="111"/>
      <c r="X754" s="111"/>
      <c r="Y754" s="111"/>
      <c r="Z754" s="111"/>
      <c r="AA754" s="111"/>
    </row>
    <row r="755" spans="1:27" s="78" customFormat="1" hidden="1" outlineLevel="1" x14ac:dyDescent="0.25">
      <c r="A755" s="2" t="s">
        <v>447</v>
      </c>
      <c r="B755" s="7">
        <v>0</v>
      </c>
      <c r="C755" s="86">
        <v>0</v>
      </c>
      <c r="D755" s="86">
        <v>0</v>
      </c>
      <c r="E755" s="86">
        <v>0</v>
      </c>
      <c r="F755" s="86">
        <v>0</v>
      </c>
      <c r="J755" s="111"/>
      <c r="K755" s="111"/>
      <c r="L755" s="111"/>
      <c r="M755" s="111"/>
      <c r="N755" s="111"/>
      <c r="O755" s="111"/>
      <c r="P755" s="111"/>
      <c r="Q755" s="111"/>
      <c r="R755" s="111"/>
      <c r="S755" s="111"/>
      <c r="T755" s="111"/>
      <c r="U755" s="111"/>
      <c r="V755" s="111"/>
      <c r="W755" s="111"/>
      <c r="X755" s="111"/>
      <c r="Y755" s="111"/>
      <c r="Z755" s="111"/>
      <c r="AA755" s="111"/>
    </row>
    <row r="756" spans="1:27" s="78" customFormat="1" hidden="1" outlineLevel="1" x14ac:dyDescent="0.25">
      <c r="A756" s="187" t="s">
        <v>417</v>
      </c>
      <c r="B756" s="238">
        <v>0</v>
      </c>
      <c r="C756" s="263">
        <v>0</v>
      </c>
      <c r="D756" s="263">
        <v>0</v>
      </c>
      <c r="E756" s="263" t="s">
        <v>32</v>
      </c>
      <c r="F756" s="263">
        <v>0</v>
      </c>
      <c r="J756" s="111"/>
      <c r="K756" s="111"/>
      <c r="L756" s="111"/>
      <c r="M756" s="111"/>
      <c r="N756" s="111"/>
      <c r="O756" s="111"/>
      <c r="P756" s="111"/>
      <c r="Q756" s="111"/>
      <c r="R756" s="111"/>
      <c r="S756" s="111"/>
      <c r="T756" s="111"/>
      <c r="U756" s="111"/>
      <c r="V756" s="111"/>
      <c r="W756" s="111"/>
      <c r="X756" s="111"/>
      <c r="Y756" s="111"/>
      <c r="Z756" s="111"/>
      <c r="AA756" s="111"/>
    </row>
    <row r="757" spans="1:27" s="78" customFormat="1" hidden="1" outlineLevel="1" x14ac:dyDescent="0.25">
      <c r="A757" s="2" t="s">
        <v>448</v>
      </c>
      <c r="B757" s="7">
        <v>0</v>
      </c>
      <c r="C757" s="86">
        <v>0</v>
      </c>
      <c r="D757" s="86">
        <v>0</v>
      </c>
      <c r="E757" s="86">
        <v>0</v>
      </c>
      <c r="F757" s="86">
        <v>0</v>
      </c>
      <c r="J757" s="111"/>
      <c r="K757" s="111"/>
      <c r="L757" s="111"/>
      <c r="M757" s="111"/>
      <c r="N757" s="111"/>
      <c r="O757" s="111"/>
      <c r="P757" s="111"/>
      <c r="Q757" s="111"/>
      <c r="R757" s="111"/>
      <c r="S757" s="111"/>
      <c r="T757" s="111"/>
      <c r="U757" s="111"/>
      <c r="V757" s="111"/>
      <c r="W757" s="111"/>
      <c r="X757" s="111"/>
      <c r="Y757" s="111"/>
      <c r="Z757" s="111"/>
      <c r="AA757" s="111"/>
    </row>
    <row r="758" spans="1:27" s="78" customFormat="1" hidden="1" outlineLevel="1" x14ac:dyDescent="0.25">
      <c r="A758" s="187" t="s">
        <v>419</v>
      </c>
      <c r="B758" s="238">
        <v>11</v>
      </c>
      <c r="C758" s="263">
        <v>9</v>
      </c>
      <c r="D758" s="263">
        <v>3</v>
      </c>
      <c r="E758" s="263" t="s">
        <v>87</v>
      </c>
      <c r="F758" s="263">
        <v>9</v>
      </c>
      <c r="J758" s="111"/>
      <c r="K758" s="111"/>
      <c r="L758" s="111"/>
      <c r="M758" s="111"/>
      <c r="N758" s="111"/>
      <c r="O758" s="111"/>
      <c r="P758" s="111"/>
      <c r="Q758" s="111"/>
      <c r="R758" s="111"/>
      <c r="S758" s="111"/>
      <c r="T758" s="111"/>
      <c r="U758" s="111"/>
      <c r="V758" s="111"/>
      <c r="W758" s="111"/>
      <c r="X758" s="111"/>
      <c r="Y758" s="111"/>
      <c r="Z758" s="111"/>
      <c r="AA758" s="111"/>
    </row>
    <row r="759" spans="1:27" s="78" customFormat="1" hidden="1" outlineLevel="1" x14ac:dyDescent="0.25">
      <c r="A759" s="2" t="s">
        <v>173</v>
      </c>
      <c r="B759" s="7">
        <v>26</v>
      </c>
      <c r="C759" s="86">
        <v>37</v>
      </c>
      <c r="D759" s="86">
        <v>30</v>
      </c>
      <c r="E759" s="86">
        <v>28</v>
      </c>
      <c r="F759" s="86">
        <v>27</v>
      </c>
      <c r="J759" s="111"/>
      <c r="K759" s="111"/>
      <c r="L759" s="111"/>
      <c r="M759" s="111"/>
      <c r="N759" s="111"/>
      <c r="O759" s="111"/>
      <c r="P759" s="111"/>
      <c r="Q759" s="111"/>
      <c r="R759" s="111"/>
      <c r="S759" s="111"/>
      <c r="T759" s="111"/>
      <c r="U759" s="111"/>
      <c r="V759" s="111"/>
      <c r="W759" s="111"/>
      <c r="X759" s="111"/>
      <c r="Y759" s="111"/>
      <c r="Z759" s="111"/>
      <c r="AA759" s="111"/>
    </row>
    <row r="760" spans="1:27" s="78" customFormat="1" x14ac:dyDescent="0.25">
      <c r="A760" s="2"/>
      <c r="B760" s="7"/>
      <c r="C760" s="7"/>
      <c r="D760" s="7"/>
      <c r="E760" s="7"/>
      <c r="J760" s="111"/>
      <c r="K760" s="111"/>
      <c r="L760" s="111"/>
      <c r="M760" s="111"/>
      <c r="N760" s="111"/>
      <c r="O760" s="111"/>
      <c r="P760" s="111"/>
      <c r="Q760" s="111"/>
      <c r="R760" s="111"/>
      <c r="S760" s="111"/>
      <c r="T760" s="111"/>
      <c r="U760" s="111"/>
      <c r="V760" s="111"/>
      <c r="W760" s="111"/>
      <c r="X760" s="111"/>
      <c r="Y760" s="111"/>
      <c r="Z760" s="111"/>
      <c r="AA760" s="111"/>
    </row>
    <row r="761" spans="1:27" s="78" customFormat="1" collapsed="1" x14ac:dyDescent="0.25">
      <c r="A761" s="190" t="s">
        <v>375</v>
      </c>
      <c r="B761" s="186"/>
      <c r="C761" s="186"/>
      <c r="D761" s="186"/>
      <c r="E761" s="186"/>
      <c r="F761" s="373"/>
      <c r="J761" s="111"/>
      <c r="K761" s="111"/>
      <c r="L761" s="111"/>
      <c r="M761" s="111"/>
      <c r="N761" s="111"/>
      <c r="O761" s="111"/>
      <c r="P761" s="111"/>
      <c r="Q761" s="111"/>
      <c r="R761" s="111"/>
      <c r="S761" s="111"/>
      <c r="T761" s="111"/>
      <c r="U761" s="111"/>
      <c r="V761" s="111"/>
      <c r="W761" s="111"/>
      <c r="X761" s="111"/>
      <c r="Y761" s="111"/>
      <c r="Z761" s="111"/>
      <c r="AA761" s="111"/>
    </row>
    <row r="762" spans="1:27" s="78" customFormat="1" hidden="1" outlineLevel="1" x14ac:dyDescent="0.25">
      <c r="A762" s="2" t="s">
        <v>420</v>
      </c>
      <c r="B762" s="3">
        <v>1472</v>
      </c>
      <c r="C762" s="85">
        <v>2549</v>
      </c>
      <c r="D762" s="85">
        <v>1864</v>
      </c>
      <c r="E762" s="85">
        <v>1635</v>
      </c>
      <c r="F762" s="85">
        <v>2616</v>
      </c>
      <c r="J762" s="111"/>
      <c r="K762" s="111"/>
      <c r="L762" s="111"/>
      <c r="M762" s="111"/>
      <c r="N762" s="111"/>
      <c r="O762" s="111"/>
      <c r="P762" s="111"/>
      <c r="Q762" s="111"/>
      <c r="R762" s="111"/>
      <c r="S762" s="111"/>
      <c r="T762" s="111"/>
      <c r="U762" s="111"/>
      <c r="V762" s="111"/>
      <c r="W762" s="111"/>
      <c r="X762" s="111"/>
      <c r="Y762" s="111"/>
      <c r="Z762" s="111"/>
      <c r="AA762" s="111"/>
    </row>
    <row r="763" spans="1:27" s="78" customFormat="1" hidden="1" outlineLevel="1" x14ac:dyDescent="0.25">
      <c r="A763" s="187" t="s">
        <v>421</v>
      </c>
      <c r="B763" s="238">
        <v>6.2</v>
      </c>
      <c r="C763" s="263">
        <v>10.7</v>
      </c>
      <c r="D763" s="263">
        <v>7.5</v>
      </c>
      <c r="E763" s="263">
        <v>7.7</v>
      </c>
      <c r="F763" s="376">
        <v>14</v>
      </c>
      <c r="J763" s="111"/>
      <c r="K763" s="111"/>
      <c r="L763" s="111"/>
      <c r="M763" s="111"/>
      <c r="N763" s="111"/>
      <c r="O763" s="111"/>
      <c r="P763" s="111"/>
      <c r="Q763" s="111"/>
      <c r="R763" s="111"/>
      <c r="S763" s="111"/>
      <c r="T763" s="111"/>
      <c r="U763" s="111"/>
      <c r="V763" s="111"/>
      <c r="W763" s="111"/>
      <c r="X763" s="111"/>
      <c r="Y763" s="111"/>
      <c r="Z763" s="111"/>
      <c r="AA763" s="111"/>
    </row>
    <row r="764" spans="1:27" s="78" customFormat="1" ht="30" hidden="1" outlineLevel="1" x14ac:dyDescent="0.25">
      <c r="A764" s="2" t="s">
        <v>422</v>
      </c>
      <c r="B764" s="7">
        <v>26.5</v>
      </c>
      <c r="C764" s="86">
        <v>23.63</v>
      </c>
      <c r="D764" s="86">
        <v>39.200000000000003</v>
      </c>
      <c r="E764" s="86">
        <v>19.100000000000001</v>
      </c>
      <c r="F764" s="353">
        <v>19.370229007633586</v>
      </c>
      <c r="J764" s="111"/>
      <c r="K764" s="111"/>
      <c r="L764" s="111"/>
      <c r="M764" s="111"/>
      <c r="N764" s="111"/>
      <c r="O764" s="111"/>
      <c r="P764" s="111"/>
      <c r="Q764" s="111"/>
      <c r="R764" s="111"/>
      <c r="S764" s="111"/>
      <c r="T764" s="111"/>
      <c r="U764" s="111"/>
      <c r="V764" s="111"/>
      <c r="W764" s="111"/>
      <c r="X764" s="111"/>
      <c r="Y764" s="111"/>
      <c r="Z764" s="111"/>
      <c r="AA764" s="111"/>
    </row>
    <row r="765" spans="1:27" s="78" customFormat="1" ht="30" hidden="1" outlineLevel="1" x14ac:dyDescent="0.25">
      <c r="A765" s="187" t="s">
        <v>423</v>
      </c>
      <c r="B765" s="238">
        <v>1.6</v>
      </c>
      <c r="C765" s="263">
        <v>1.81</v>
      </c>
      <c r="D765" s="263">
        <v>1.02</v>
      </c>
      <c r="E765" s="263">
        <v>2.2200000000000002</v>
      </c>
      <c r="F765" s="376">
        <v>1.4290909090909092</v>
      </c>
      <c r="J765" s="111"/>
      <c r="K765" s="111"/>
      <c r="L765" s="111"/>
      <c r="M765" s="111"/>
      <c r="N765" s="111"/>
      <c r="O765" s="111"/>
      <c r="P765" s="111"/>
      <c r="Q765" s="111"/>
      <c r="R765" s="111"/>
      <c r="S765" s="111"/>
      <c r="T765" s="111"/>
      <c r="U765" s="111"/>
      <c r="V765" s="111"/>
      <c r="W765" s="111"/>
      <c r="X765" s="111"/>
      <c r="Y765" s="111"/>
      <c r="Z765" s="111"/>
      <c r="AA765" s="111"/>
    </row>
    <row r="766" spans="1:27" s="78" customFormat="1" x14ac:dyDescent="0.25">
      <c r="A766" s="43"/>
      <c r="J766" s="111"/>
      <c r="K766" s="111"/>
      <c r="L766" s="111"/>
      <c r="M766" s="111"/>
      <c r="N766" s="111"/>
      <c r="O766" s="111"/>
      <c r="P766" s="111"/>
      <c r="Q766" s="111"/>
      <c r="R766" s="111"/>
      <c r="S766" s="111"/>
      <c r="T766" s="111"/>
      <c r="U766" s="111"/>
      <c r="V766" s="111"/>
      <c r="W766" s="111"/>
      <c r="X766" s="111"/>
      <c r="Y766" s="111"/>
      <c r="Z766" s="111"/>
      <c r="AA766" s="111"/>
    </row>
    <row r="767" spans="1:27" s="78" customFormat="1" collapsed="1" x14ac:dyDescent="0.25">
      <c r="A767" s="185" t="s">
        <v>449</v>
      </c>
      <c r="B767" s="186"/>
      <c r="C767" s="186"/>
      <c r="D767" s="186"/>
      <c r="E767" s="186"/>
      <c r="F767" s="373"/>
      <c r="J767" s="111"/>
      <c r="K767" s="111"/>
      <c r="L767" s="111"/>
      <c r="M767" s="111"/>
      <c r="N767" s="111"/>
      <c r="O767" s="111"/>
      <c r="P767" s="111"/>
      <c r="Q767" s="111"/>
      <c r="R767" s="111"/>
      <c r="S767" s="111"/>
      <c r="T767" s="111"/>
      <c r="U767" s="111"/>
      <c r="V767" s="111"/>
      <c r="W767" s="111"/>
      <c r="X767" s="111"/>
      <c r="Y767" s="111"/>
      <c r="Z767" s="111"/>
      <c r="AA767" s="111"/>
    </row>
    <row r="768" spans="1:27" s="78" customFormat="1" ht="30" hidden="1" outlineLevel="1" x14ac:dyDescent="0.25">
      <c r="A768" s="187" t="s">
        <v>450</v>
      </c>
      <c r="B768" s="189">
        <v>16510</v>
      </c>
      <c r="C768" s="264">
        <v>17520</v>
      </c>
      <c r="D768" s="264">
        <v>19597</v>
      </c>
      <c r="E768" s="264">
        <v>18508</v>
      </c>
      <c r="F768" s="264">
        <v>18383.5</v>
      </c>
      <c r="J768" s="111"/>
      <c r="K768" s="111"/>
      <c r="L768" s="111"/>
      <c r="M768" s="111"/>
      <c r="N768" s="111"/>
      <c r="O768" s="111"/>
      <c r="P768" s="111"/>
      <c r="Q768" s="111"/>
      <c r="R768" s="111"/>
      <c r="S768" s="111"/>
      <c r="T768" s="111"/>
      <c r="U768" s="111"/>
      <c r="V768" s="111"/>
      <c r="W768" s="111"/>
      <c r="X768" s="111"/>
      <c r="Y768" s="111"/>
      <c r="Z768" s="111"/>
      <c r="AA768" s="111"/>
    </row>
    <row r="769" spans="1:27" s="78" customFormat="1" hidden="1" outlineLevel="1" x14ac:dyDescent="0.25">
      <c r="A769" s="2" t="s">
        <v>451</v>
      </c>
      <c r="B769" s="3">
        <v>3916</v>
      </c>
      <c r="C769" s="85">
        <v>4165</v>
      </c>
      <c r="D769" s="85">
        <v>4435</v>
      </c>
      <c r="E769" s="85">
        <v>4547</v>
      </c>
      <c r="F769" s="85">
        <v>5728</v>
      </c>
      <c r="J769" s="111"/>
      <c r="K769" s="111"/>
      <c r="L769" s="111"/>
      <c r="M769" s="111"/>
      <c r="N769" s="111"/>
      <c r="O769" s="111"/>
      <c r="P769" s="111"/>
      <c r="Q769" s="111"/>
      <c r="R769" s="111"/>
      <c r="S769" s="111"/>
      <c r="T769" s="111"/>
      <c r="U769" s="111"/>
      <c r="V769" s="111"/>
      <c r="W769" s="111"/>
      <c r="X769" s="111"/>
      <c r="Y769" s="111"/>
      <c r="Z769" s="111"/>
      <c r="AA769" s="111"/>
    </row>
    <row r="770" spans="1:27" s="78" customFormat="1" hidden="1" outlineLevel="1" x14ac:dyDescent="0.25">
      <c r="A770" s="187" t="s">
        <v>452</v>
      </c>
      <c r="B770" s="189">
        <v>4717</v>
      </c>
      <c r="C770" s="264">
        <v>4308</v>
      </c>
      <c r="D770" s="264">
        <v>4695</v>
      </c>
      <c r="E770" s="264">
        <v>4685</v>
      </c>
      <c r="F770" s="264">
        <v>4590</v>
      </c>
      <c r="J770" s="111"/>
      <c r="K770" s="111"/>
      <c r="L770" s="111"/>
      <c r="M770" s="111"/>
      <c r="N770" s="111"/>
      <c r="O770" s="111"/>
      <c r="P770" s="111"/>
      <c r="Q770" s="111"/>
      <c r="R770" s="111"/>
      <c r="S770" s="111"/>
      <c r="T770" s="111"/>
      <c r="U770" s="111"/>
      <c r="V770" s="111"/>
      <c r="W770" s="111"/>
      <c r="X770" s="111"/>
      <c r="Y770" s="111"/>
      <c r="Z770" s="111"/>
      <c r="AA770" s="111"/>
    </row>
    <row r="771" spans="1:27" s="78" customFormat="1" x14ac:dyDescent="0.25">
      <c r="A771" s="43"/>
      <c r="J771" s="111"/>
      <c r="K771" s="111"/>
      <c r="L771" s="111"/>
      <c r="M771" s="111"/>
      <c r="N771" s="111"/>
      <c r="O771" s="111"/>
      <c r="P771" s="111"/>
      <c r="Q771" s="111"/>
      <c r="R771" s="111"/>
      <c r="S771" s="111"/>
      <c r="T771" s="111"/>
      <c r="U771" s="111"/>
      <c r="V771" s="111"/>
      <c r="W771" s="111"/>
      <c r="X771" s="111"/>
      <c r="Y771" s="111"/>
      <c r="Z771" s="111"/>
      <c r="AA771" s="111"/>
    </row>
    <row r="772" spans="1:27" s="78" customFormat="1" collapsed="1" x14ac:dyDescent="0.25">
      <c r="A772" s="185" t="s">
        <v>428</v>
      </c>
      <c r="B772" s="186"/>
      <c r="C772" s="186"/>
      <c r="D772" s="186"/>
      <c r="E772" s="186"/>
      <c r="F772" s="373"/>
      <c r="J772" s="111"/>
      <c r="K772" s="111"/>
      <c r="L772" s="111"/>
      <c r="M772" s="111"/>
      <c r="N772" s="111"/>
      <c r="O772" s="111"/>
      <c r="P772" s="111"/>
      <c r="Q772" s="111"/>
      <c r="R772" s="111"/>
      <c r="S772" s="111"/>
      <c r="T772" s="111"/>
      <c r="U772" s="111"/>
      <c r="V772" s="111"/>
      <c r="W772" s="111"/>
      <c r="X772" s="111"/>
      <c r="Y772" s="111"/>
      <c r="Z772" s="111"/>
      <c r="AA772" s="111"/>
    </row>
    <row r="773" spans="1:27" s="78" customFormat="1" hidden="1" outlineLevel="1" x14ac:dyDescent="0.25">
      <c r="A773" s="2" t="s">
        <v>429</v>
      </c>
      <c r="B773" s="7">
        <v>166</v>
      </c>
      <c r="C773" s="86">
        <v>204</v>
      </c>
      <c r="D773" s="86">
        <v>203</v>
      </c>
      <c r="E773" s="86">
        <v>187</v>
      </c>
      <c r="F773" s="86">
        <v>187</v>
      </c>
      <c r="J773" s="111"/>
      <c r="K773" s="111"/>
      <c r="L773" s="111"/>
      <c r="M773" s="111"/>
      <c r="N773" s="111"/>
      <c r="O773" s="111"/>
      <c r="P773" s="111"/>
      <c r="Q773" s="111"/>
      <c r="R773" s="111"/>
      <c r="S773" s="111"/>
      <c r="T773" s="111"/>
      <c r="U773" s="111"/>
      <c r="V773" s="111"/>
      <c r="W773" s="111"/>
      <c r="X773" s="111"/>
      <c r="Y773" s="111"/>
      <c r="Z773" s="111"/>
      <c r="AA773" s="111"/>
    </row>
    <row r="774" spans="1:27" s="78" customFormat="1" hidden="1" outlineLevel="1" x14ac:dyDescent="0.25">
      <c r="A774" s="187" t="s">
        <v>430</v>
      </c>
      <c r="B774" s="238">
        <v>0</v>
      </c>
      <c r="C774" s="263">
        <v>0</v>
      </c>
      <c r="D774" s="263">
        <v>0</v>
      </c>
      <c r="E774" s="263">
        <v>0</v>
      </c>
      <c r="F774" s="263">
        <v>0</v>
      </c>
      <c r="J774" s="111"/>
      <c r="K774" s="111"/>
      <c r="L774" s="111"/>
      <c r="M774" s="111"/>
      <c r="N774" s="111"/>
      <c r="O774" s="111"/>
      <c r="P774" s="111"/>
      <c r="Q774" s="111"/>
      <c r="R774" s="111"/>
      <c r="S774" s="111"/>
      <c r="T774" s="111"/>
      <c r="U774" s="111"/>
      <c r="V774" s="111"/>
      <c r="W774" s="111"/>
      <c r="X774" s="111"/>
      <c r="Y774" s="111"/>
      <c r="Z774" s="111"/>
      <c r="AA774" s="111"/>
    </row>
    <row r="775" spans="1:27" s="78" customFormat="1" x14ac:dyDescent="0.25">
      <c r="A775" s="43"/>
      <c r="J775" s="111"/>
      <c r="K775" s="111"/>
      <c r="L775" s="111"/>
      <c r="M775" s="111"/>
      <c r="N775" s="111"/>
      <c r="O775" s="111"/>
      <c r="P775" s="111"/>
      <c r="Q775" s="111"/>
      <c r="R775" s="111"/>
      <c r="S775" s="111"/>
      <c r="T775" s="111"/>
      <c r="U775" s="111"/>
      <c r="V775" s="111"/>
      <c r="W775" s="111"/>
      <c r="X775" s="111"/>
      <c r="Y775" s="111"/>
      <c r="Z775" s="111"/>
      <c r="AA775" s="111"/>
    </row>
    <row r="776" spans="1:27" s="78" customFormat="1" collapsed="1" x14ac:dyDescent="0.25">
      <c r="A776" s="185" t="s">
        <v>432</v>
      </c>
      <c r="B776" s="186"/>
      <c r="C776" s="186"/>
      <c r="D776" s="186"/>
      <c r="E776" s="186"/>
      <c r="F776" s="373"/>
      <c r="J776" s="111"/>
      <c r="K776" s="111"/>
      <c r="L776" s="111"/>
      <c r="M776" s="111"/>
      <c r="N776" s="111"/>
      <c r="O776" s="111"/>
      <c r="P776" s="111"/>
      <c r="Q776" s="111"/>
      <c r="R776" s="111"/>
      <c r="S776" s="111"/>
      <c r="T776" s="111"/>
      <c r="U776" s="111"/>
      <c r="V776" s="111"/>
      <c r="W776" s="111"/>
      <c r="X776" s="111"/>
      <c r="Y776" s="111"/>
      <c r="Z776" s="111"/>
      <c r="AA776" s="111"/>
    </row>
    <row r="777" spans="1:27" s="78" customFormat="1" hidden="1" outlineLevel="1" x14ac:dyDescent="0.25">
      <c r="A777" s="2" t="s">
        <v>433</v>
      </c>
      <c r="B777" s="7">
        <v>0</v>
      </c>
      <c r="C777" s="86">
        <v>0</v>
      </c>
      <c r="D777" s="86">
        <v>0</v>
      </c>
      <c r="E777" s="86">
        <v>0</v>
      </c>
      <c r="F777" s="137">
        <v>0</v>
      </c>
      <c r="J777" s="111"/>
      <c r="K777" s="111"/>
      <c r="L777" s="111"/>
      <c r="M777" s="111"/>
      <c r="N777" s="111"/>
      <c r="O777" s="111"/>
      <c r="P777" s="111"/>
      <c r="Q777" s="111"/>
      <c r="R777" s="111"/>
      <c r="S777" s="111"/>
      <c r="T777" s="111"/>
      <c r="U777" s="111"/>
      <c r="V777" s="111"/>
      <c r="W777" s="111"/>
      <c r="X777" s="111"/>
      <c r="Y777" s="111"/>
      <c r="Z777" s="111"/>
      <c r="AA777" s="111"/>
    </row>
    <row r="778" spans="1:27" s="78" customFormat="1" hidden="1" outlineLevel="1" x14ac:dyDescent="0.25">
      <c r="A778" s="187" t="s">
        <v>453</v>
      </c>
      <c r="B778" s="238">
        <v>5.5</v>
      </c>
      <c r="C778" s="263">
        <v>4.5</v>
      </c>
      <c r="D778" s="263">
        <v>3.7</v>
      </c>
      <c r="E778" s="263">
        <v>2.7</v>
      </c>
      <c r="F778" s="374">
        <v>2.8037383177570092</v>
      </c>
      <c r="J778" s="111"/>
      <c r="K778" s="111"/>
      <c r="L778" s="111"/>
      <c r="M778" s="111"/>
      <c r="N778" s="111"/>
      <c r="O778" s="111"/>
      <c r="P778" s="111"/>
      <c r="Q778" s="111"/>
      <c r="R778" s="111"/>
      <c r="S778" s="111"/>
      <c r="T778" s="111"/>
      <c r="U778" s="111"/>
      <c r="V778" s="111"/>
      <c r="W778" s="111"/>
      <c r="X778" s="111"/>
      <c r="Y778" s="111"/>
      <c r="Z778" s="111"/>
      <c r="AA778" s="111"/>
    </row>
    <row r="779" spans="1:27" s="78" customFormat="1" hidden="1" outlineLevel="1" x14ac:dyDescent="0.25">
      <c r="A779" s="2" t="s">
        <v>435</v>
      </c>
      <c r="B779" s="7">
        <v>57.7</v>
      </c>
      <c r="C779" s="86">
        <v>61.8</v>
      </c>
      <c r="D779" s="86">
        <v>63</v>
      </c>
      <c r="E779" s="86">
        <v>62.3</v>
      </c>
      <c r="F779" s="353">
        <v>62.3</v>
      </c>
      <c r="J779" s="111"/>
      <c r="K779" s="111"/>
      <c r="L779" s="111"/>
      <c r="M779" s="111"/>
      <c r="N779" s="111"/>
      <c r="O779" s="111"/>
      <c r="P779" s="111"/>
      <c r="Q779" s="111"/>
      <c r="R779" s="111"/>
      <c r="S779" s="111"/>
      <c r="T779" s="111"/>
      <c r="U779" s="111"/>
      <c r="V779" s="111"/>
      <c r="W779" s="111"/>
      <c r="X779" s="111"/>
      <c r="Y779" s="111"/>
      <c r="Z779" s="111"/>
      <c r="AA779" s="111"/>
    </row>
    <row r="780" spans="1:27" s="78" customFormat="1" hidden="1" outlineLevel="1" x14ac:dyDescent="0.25">
      <c r="A780" s="187" t="s">
        <v>436</v>
      </c>
      <c r="B780" s="238">
        <v>30.2</v>
      </c>
      <c r="C780" s="263">
        <v>27.7</v>
      </c>
      <c r="D780" s="263">
        <v>28.3</v>
      </c>
      <c r="E780" s="263">
        <v>31.4</v>
      </c>
      <c r="F780" s="374">
        <v>30.7</v>
      </c>
      <c r="J780" s="111"/>
      <c r="K780" s="111"/>
      <c r="L780" s="111"/>
      <c r="M780" s="111"/>
      <c r="N780" s="111"/>
      <c r="O780" s="111"/>
      <c r="P780" s="111"/>
      <c r="Q780" s="111"/>
      <c r="R780" s="111"/>
      <c r="S780" s="111"/>
      <c r="T780" s="111"/>
      <c r="U780" s="111"/>
      <c r="V780" s="111"/>
      <c r="W780" s="111"/>
      <c r="X780" s="111"/>
      <c r="Y780" s="111"/>
      <c r="Z780" s="111"/>
      <c r="AA780" s="111"/>
    </row>
    <row r="781" spans="1:27" s="78" customFormat="1" hidden="1" outlineLevel="1" x14ac:dyDescent="0.25">
      <c r="A781" s="2" t="s">
        <v>437</v>
      </c>
      <c r="B781" s="7">
        <v>6</v>
      </c>
      <c r="C781" s="86">
        <v>5.5</v>
      </c>
      <c r="D781" s="86">
        <v>5</v>
      </c>
      <c r="E781" s="86">
        <v>3.6</v>
      </c>
      <c r="F781" s="353">
        <v>4.2</v>
      </c>
      <c r="J781" s="111"/>
      <c r="K781" s="111"/>
      <c r="L781" s="111"/>
      <c r="M781" s="111"/>
      <c r="N781" s="111"/>
      <c r="O781" s="111"/>
      <c r="P781" s="111"/>
      <c r="Q781" s="111"/>
      <c r="R781" s="111"/>
      <c r="S781" s="111"/>
      <c r="T781" s="111"/>
      <c r="U781" s="111"/>
      <c r="V781" s="111"/>
      <c r="W781" s="111"/>
      <c r="X781" s="111"/>
      <c r="Y781" s="111"/>
      <c r="Z781" s="111"/>
      <c r="AA781" s="111"/>
    </row>
    <row r="782" spans="1:27" s="78" customFormat="1" ht="30" hidden="1" outlineLevel="1" x14ac:dyDescent="0.25">
      <c r="A782" s="187" t="s">
        <v>438</v>
      </c>
      <c r="B782" s="238">
        <v>0.01</v>
      </c>
      <c r="C782" s="263">
        <v>2E-3</v>
      </c>
      <c r="D782" s="263">
        <v>1E-3</v>
      </c>
      <c r="E782" s="263">
        <v>0</v>
      </c>
      <c r="F782" s="263">
        <v>2.0000000000000001E-4</v>
      </c>
      <c r="J782" s="111"/>
      <c r="K782" s="111"/>
      <c r="L782" s="111"/>
      <c r="M782" s="111"/>
      <c r="N782" s="111"/>
      <c r="O782" s="111"/>
      <c r="P782" s="111"/>
      <c r="Q782" s="111"/>
      <c r="R782" s="111"/>
      <c r="S782" s="111"/>
      <c r="T782" s="111"/>
      <c r="U782" s="111"/>
      <c r="V782" s="111"/>
      <c r="W782" s="111"/>
      <c r="X782" s="111"/>
      <c r="Y782" s="111"/>
      <c r="Z782" s="111"/>
      <c r="AA782" s="111"/>
    </row>
    <row r="783" spans="1:27" s="78" customFormat="1" x14ac:dyDescent="0.25">
      <c r="A783" s="43"/>
      <c r="J783" s="111"/>
      <c r="K783" s="111"/>
      <c r="L783" s="111"/>
      <c r="M783" s="111"/>
      <c r="N783" s="111"/>
      <c r="O783" s="111"/>
      <c r="P783" s="111"/>
      <c r="Q783" s="111"/>
      <c r="R783" s="111"/>
      <c r="S783" s="111"/>
      <c r="T783" s="111"/>
      <c r="U783" s="111"/>
      <c r="V783" s="111"/>
      <c r="W783" s="111"/>
      <c r="X783" s="111"/>
      <c r="Y783" s="111"/>
      <c r="Z783" s="111"/>
      <c r="AA783" s="111"/>
    </row>
    <row r="784" spans="1:27" s="78" customFormat="1" collapsed="1" x14ac:dyDescent="0.25">
      <c r="A784" s="185" t="s">
        <v>454</v>
      </c>
      <c r="B784" s="186"/>
      <c r="C784" s="186"/>
      <c r="D784" s="186"/>
      <c r="E784" s="186"/>
      <c r="F784" s="373"/>
      <c r="J784" s="111"/>
      <c r="K784" s="111"/>
      <c r="L784" s="111"/>
      <c r="M784" s="111"/>
      <c r="N784" s="111"/>
      <c r="O784" s="111"/>
      <c r="P784" s="111"/>
      <c r="Q784" s="111"/>
      <c r="R784" s="111"/>
      <c r="S784" s="111"/>
      <c r="T784" s="111"/>
      <c r="U784" s="111"/>
      <c r="V784" s="111"/>
      <c r="W784" s="111"/>
      <c r="X784" s="111"/>
      <c r="Y784" s="111"/>
      <c r="Z784" s="111"/>
      <c r="AA784" s="111"/>
    </row>
    <row r="785" spans="1:27" s="78" customFormat="1" hidden="1" outlineLevel="1" x14ac:dyDescent="0.25">
      <c r="A785" s="187" t="s">
        <v>331</v>
      </c>
      <c r="B785" s="238">
        <v>7.6</v>
      </c>
      <c r="C785" s="263">
        <v>9.6999999999999993</v>
      </c>
      <c r="D785" s="263">
        <v>9</v>
      </c>
      <c r="E785" s="263">
        <v>2.9</v>
      </c>
      <c r="F785" s="374">
        <v>4.8571428571428568</v>
      </c>
      <c r="J785" s="111"/>
      <c r="K785" s="111"/>
      <c r="L785" s="111"/>
      <c r="M785" s="111"/>
      <c r="N785" s="111"/>
      <c r="O785" s="111"/>
      <c r="P785" s="111"/>
      <c r="Q785" s="111"/>
      <c r="R785" s="111"/>
      <c r="S785" s="111"/>
      <c r="T785" s="111"/>
      <c r="U785" s="111"/>
      <c r="V785" s="111"/>
      <c r="W785" s="111"/>
      <c r="X785" s="111"/>
      <c r="Y785" s="111"/>
      <c r="Z785" s="111"/>
      <c r="AA785" s="111"/>
    </row>
    <row r="786" spans="1:27" s="78" customFormat="1" hidden="1" outlineLevel="1" x14ac:dyDescent="0.25">
      <c r="A786" s="2" t="s">
        <v>332</v>
      </c>
      <c r="B786" s="7">
        <v>42.1</v>
      </c>
      <c r="C786" s="86">
        <v>22.2</v>
      </c>
      <c r="D786" s="86">
        <v>13.2</v>
      </c>
      <c r="E786" s="86">
        <v>11.2</v>
      </c>
      <c r="F786" s="353">
        <v>1</v>
      </c>
      <c r="J786" s="111"/>
      <c r="K786" s="111"/>
      <c r="L786" s="111"/>
      <c r="M786" s="111"/>
      <c r="N786" s="111"/>
      <c r="O786" s="111"/>
      <c r="P786" s="111"/>
      <c r="Q786" s="111"/>
      <c r="R786" s="111"/>
      <c r="S786" s="111"/>
      <c r="T786" s="111"/>
      <c r="U786" s="111"/>
      <c r="V786" s="111"/>
      <c r="W786" s="111"/>
      <c r="X786" s="111"/>
      <c r="Y786" s="111"/>
      <c r="Z786" s="111"/>
      <c r="AA786" s="111"/>
    </row>
    <row r="787" spans="1:27" s="78" customFormat="1" hidden="1" outlineLevel="1" x14ac:dyDescent="0.25">
      <c r="A787" s="187" t="s">
        <v>333</v>
      </c>
      <c r="B787" s="238">
        <v>16.100000000000001</v>
      </c>
      <c r="C787" s="263">
        <v>80.3</v>
      </c>
      <c r="D787" s="263">
        <v>38.200000000000003</v>
      </c>
      <c r="E787" s="263">
        <v>40.799999999999997</v>
      </c>
      <c r="F787" s="374">
        <v>33.806458333333353</v>
      </c>
      <c r="J787" s="111"/>
      <c r="K787" s="111"/>
      <c r="L787" s="111"/>
      <c r="M787" s="111"/>
      <c r="N787" s="111"/>
      <c r="O787" s="111"/>
      <c r="P787" s="111"/>
      <c r="Q787" s="111"/>
      <c r="R787" s="111"/>
      <c r="S787" s="111"/>
      <c r="T787" s="111"/>
      <c r="U787" s="111"/>
      <c r="V787" s="111"/>
      <c r="W787" s="111"/>
      <c r="X787" s="111"/>
      <c r="Y787" s="111"/>
      <c r="Z787" s="111"/>
      <c r="AA787" s="111"/>
    </row>
    <row r="788" spans="1:27" s="78" customFormat="1" hidden="1" outlineLevel="1" x14ac:dyDescent="0.25">
      <c r="A788" s="2" t="s">
        <v>440</v>
      </c>
      <c r="B788" s="7">
        <v>31.4</v>
      </c>
      <c r="C788" s="86">
        <v>26.8</v>
      </c>
      <c r="D788" s="86">
        <v>24</v>
      </c>
      <c r="E788" s="86">
        <v>19.600000000000001</v>
      </c>
      <c r="F788" s="353">
        <v>26.575925925925933</v>
      </c>
      <c r="J788" s="111"/>
      <c r="K788" s="111"/>
      <c r="L788" s="111"/>
      <c r="M788" s="111"/>
      <c r="N788" s="111"/>
      <c r="O788" s="111"/>
      <c r="P788" s="111"/>
      <c r="Q788" s="111"/>
      <c r="R788" s="111"/>
      <c r="S788" s="111"/>
      <c r="T788" s="111"/>
      <c r="U788" s="111"/>
      <c r="V788" s="111"/>
      <c r="W788" s="111"/>
      <c r="X788" s="111"/>
      <c r="Y788" s="111"/>
      <c r="Z788" s="111"/>
      <c r="AA788" s="111"/>
    </row>
    <row r="789" spans="1:27" s="78" customFormat="1" hidden="1" outlineLevel="1" x14ac:dyDescent="0.25">
      <c r="A789" s="187" t="s">
        <v>335</v>
      </c>
      <c r="B789" s="238">
        <v>38.799999999999997</v>
      </c>
      <c r="C789" s="263">
        <v>30.3</v>
      </c>
      <c r="D789" s="263">
        <v>26.4</v>
      </c>
      <c r="E789" s="263">
        <v>22.4</v>
      </c>
      <c r="F789" s="374">
        <v>20.614455445544564</v>
      </c>
      <c r="J789" s="111"/>
      <c r="K789" s="111"/>
      <c r="L789" s="111"/>
      <c r="M789" s="111"/>
      <c r="N789" s="111"/>
      <c r="O789" s="111"/>
      <c r="P789" s="111"/>
      <c r="Q789" s="111"/>
      <c r="R789" s="111"/>
      <c r="S789" s="111"/>
      <c r="T789" s="111"/>
      <c r="U789" s="111"/>
      <c r="V789" s="111"/>
      <c r="W789" s="111"/>
      <c r="X789" s="111"/>
      <c r="Y789" s="111"/>
      <c r="Z789" s="111"/>
      <c r="AA789" s="111"/>
    </row>
    <row r="790" spans="1:27" s="78" customFormat="1" hidden="1" outlineLevel="1" x14ac:dyDescent="0.25">
      <c r="A790" s="2" t="s">
        <v>455</v>
      </c>
      <c r="B790" s="7">
        <v>27.2</v>
      </c>
      <c r="C790" s="86">
        <v>33.799999999999997</v>
      </c>
      <c r="D790" s="86">
        <v>22.1</v>
      </c>
      <c r="E790" s="86">
        <v>24.3</v>
      </c>
      <c r="F790" s="86">
        <v>23.8</v>
      </c>
      <c r="J790" s="111"/>
      <c r="K790" s="111"/>
      <c r="L790" s="111"/>
      <c r="M790" s="111"/>
      <c r="N790" s="111"/>
      <c r="O790" s="111"/>
      <c r="P790" s="111"/>
      <c r="Q790" s="111"/>
      <c r="R790" s="111"/>
      <c r="S790" s="111"/>
      <c r="T790" s="111"/>
      <c r="U790" s="111"/>
      <c r="V790" s="111"/>
      <c r="W790" s="111"/>
      <c r="X790" s="111"/>
      <c r="Y790" s="111"/>
      <c r="Z790" s="111"/>
      <c r="AA790" s="111"/>
    </row>
    <row r="791" spans="1:27" s="78" customFormat="1" x14ac:dyDescent="0.25">
      <c r="A791" s="2"/>
      <c r="B791" s="7"/>
      <c r="C791" s="7"/>
      <c r="D791" s="7"/>
      <c r="E791" s="7"/>
      <c r="J791" s="111"/>
      <c r="K791" s="111"/>
      <c r="L791" s="111"/>
      <c r="M791" s="111"/>
      <c r="N791" s="111"/>
      <c r="O791" s="111"/>
      <c r="P791" s="111"/>
      <c r="Q791" s="111"/>
      <c r="R791" s="111"/>
      <c r="S791" s="111"/>
      <c r="T791" s="111"/>
      <c r="U791" s="111"/>
      <c r="V791" s="111"/>
      <c r="W791" s="111"/>
      <c r="X791" s="111"/>
      <c r="Y791" s="111"/>
      <c r="Z791" s="111"/>
      <c r="AA791" s="111"/>
    </row>
    <row r="792" spans="1:27" s="78" customFormat="1" collapsed="1" x14ac:dyDescent="0.25">
      <c r="A792" s="185" t="s">
        <v>441</v>
      </c>
      <c r="B792" s="186"/>
      <c r="C792" s="186"/>
      <c r="D792" s="186"/>
      <c r="E792" s="186"/>
      <c r="F792" s="373"/>
      <c r="J792" s="111"/>
      <c r="K792" s="111"/>
      <c r="L792" s="111"/>
      <c r="M792" s="111"/>
      <c r="N792" s="111"/>
      <c r="O792" s="111"/>
      <c r="P792" s="111"/>
      <c r="Q792" s="111"/>
      <c r="R792" s="111"/>
      <c r="S792" s="111"/>
      <c r="T792" s="111"/>
      <c r="U792" s="111"/>
      <c r="V792" s="111"/>
      <c r="W792" s="111"/>
      <c r="X792" s="111"/>
      <c r="Y792" s="111"/>
      <c r="Z792" s="111"/>
      <c r="AA792" s="111"/>
    </row>
    <row r="793" spans="1:27" s="78" customFormat="1" hidden="1" outlineLevel="1" x14ac:dyDescent="0.25">
      <c r="A793" s="187" t="s">
        <v>442</v>
      </c>
      <c r="B793" s="238">
        <v>527</v>
      </c>
      <c r="C793" s="238">
        <v>443</v>
      </c>
      <c r="D793" s="238">
        <v>410</v>
      </c>
      <c r="E793" s="238">
        <v>518</v>
      </c>
      <c r="F793" s="236">
        <v>1076</v>
      </c>
      <c r="J793" s="111"/>
      <c r="K793" s="111"/>
      <c r="L793" s="111"/>
      <c r="M793" s="111"/>
      <c r="N793" s="111"/>
      <c r="O793" s="111"/>
      <c r="P793" s="111"/>
      <c r="Q793" s="111"/>
      <c r="R793" s="111"/>
      <c r="S793" s="111"/>
      <c r="T793" s="111"/>
      <c r="U793" s="111"/>
      <c r="V793" s="111"/>
      <c r="W793" s="111"/>
      <c r="X793" s="111"/>
      <c r="Y793" s="111"/>
      <c r="Z793" s="111"/>
      <c r="AA793" s="111"/>
    </row>
  </sheetData>
  <mergeCells count="21">
    <mergeCell ref="A183:D183"/>
    <mergeCell ref="A9:D9"/>
    <mergeCell ref="A21:D21"/>
    <mergeCell ref="A35:D35"/>
    <mergeCell ref="A58:D58"/>
    <mergeCell ref="A142:D142"/>
    <mergeCell ref="A19:D19"/>
    <mergeCell ref="A707:D707"/>
    <mergeCell ref="A245:D245"/>
    <mergeCell ref="A185:D185"/>
    <mergeCell ref="A193:D193"/>
    <mergeCell ref="A210:D210"/>
    <mergeCell ref="A225:D225"/>
    <mergeCell ref="A242:D242"/>
    <mergeCell ref="A243:D243"/>
    <mergeCell ref="A556:D556"/>
    <mergeCell ref="A603:D603"/>
    <mergeCell ref="A655:D655"/>
    <mergeCell ref="A338:D338"/>
    <mergeCell ref="A265:E265"/>
    <mergeCell ref="A207:C207"/>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2:I492"/>
  <sheetViews>
    <sheetView showGridLines="0" zoomScale="90" zoomScaleNormal="90" workbookViewId="0">
      <pane xSplit="1" ySplit="6" topLeftCell="B7" activePane="bottomRight" state="frozen"/>
      <selection pane="topRight" activeCell="B1" sqref="B1"/>
      <selection pane="bottomLeft" activeCell="A7" sqref="A7"/>
      <selection pane="bottomRight" activeCell="B512" sqref="B512"/>
    </sheetView>
  </sheetViews>
  <sheetFormatPr defaultRowHeight="15" outlineLevelRow="2" x14ac:dyDescent="0.25"/>
  <cols>
    <col min="1" max="1" width="63.7109375" customWidth="1"/>
    <col min="2" max="5" width="22.5703125" customWidth="1"/>
    <col min="6" max="6" width="17" customWidth="1"/>
    <col min="7" max="7" width="15.42578125" customWidth="1"/>
    <col min="8" max="8" width="14.5703125" customWidth="1"/>
  </cols>
  <sheetData>
    <row r="2" spans="1:9" ht="21" x14ac:dyDescent="0.35">
      <c r="C2" s="156"/>
      <c r="H2" s="157" t="s">
        <v>739</v>
      </c>
    </row>
    <row r="3" spans="1:9" x14ac:dyDescent="0.25">
      <c r="H3" s="159" t="s">
        <v>67</v>
      </c>
    </row>
    <row r="4" spans="1:9" ht="3.6" customHeight="1" x14ac:dyDescent="0.25">
      <c r="A4" s="154"/>
      <c r="B4" s="154"/>
      <c r="C4" s="154"/>
      <c r="D4" s="154"/>
      <c r="E4" s="154"/>
      <c r="F4" s="154"/>
      <c r="G4" s="154"/>
      <c r="H4" s="154"/>
    </row>
    <row r="6" spans="1:9" ht="18.75" x14ac:dyDescent="0.25">
      <c r="B6" s="181">
        <v>2017</v>
      </c>
      <c r="C6" s="181">
        <v>2018</v>
      </c>
      <c r="D6" s="181">
        <v>2019</v>
      </c>
      <c r="E6" s="181">
        <v>2020</v>
      </c>
      <c r="F6" s="265">
        <v>2021</v>
      </c>
    </row>
    <row r="7" spans="1:9" ht="18.75" x14ac:dyDescent="0.25">
      <c r="A7" s="15" t="s">
        <v>151</v>
      </c>
    </row>
    <row r="9" spans="1:9" s="17" customFormat="1" collapsed="1" x14ac:dyDescent="0.25">
      <c r="A9" s="426" t="s">
        <v>810</v>
      </c>
      <c r="B9" s="426"/>
      <c r="C9" s="426"/>
      <c r="D9" s="426"/>
      <c r="E9" s="426"/>
      <c r="F9" s="352"/>
      <c r="G9" s="16"/>
      <c r="H9" s="16"/>
      <c r="I9" s="16"/>
    </row>
    <row r="10" spans="1:9" s="17" customFormat="1" hidden="1" outlineLevel="1" x14ac:dyDescent="0.25">
      <c r="A10" s="2" t="s">
        <v>456</v>
      </c>
      <c r="B10" s="24">
        <v>101</v>
      </c>
      <c r="C10" s="86">
        <v>111</v>
      </c>
      <c r="D10" s="86">
        <v>106</v>
      </c>
      <c r="E10" s="86">
        <v>126</v>
      </c>
      <c r="F10" s="137">
        <v>124.79</v>
      </c>
      <c r="G10" s="16"/>
      <c r="H10" s="16"/>
      <c r="I10" s="16"/>
    </row>
    <row r="11" spans="1:9" s="17" customFormat="1" hidden="1" outlineLevel="1" x14ac:dyDescent="0.25">
      <c r="A11" s="19" t="s">
        <v>457</v>
      </c>
      <c r="B11" s="25">
        <v>15</v>
      </c>
      <c r="C11" s="83">
        <v>15</v>
      </c>
      <c r="D11" s="83">
        <v>16</v>
      </c>
      <c r="E11" s="83">
        <v>15</v>
      </c>
      <c r="F11" s="346">
        <v>15.07</v>
      </c>
      <c r="G11" s="16"/>
      <c r="H11" s="16"/>
      <c r="I11" s="16"/>
    </row>
    <row r="12" spans="1:9" s="17" customFormat="1" hidden="1" outlineLevel="1" x14ac:dyDescent="0.25">
      <c r="A12" s="26" t="s">
        <v>458</v>
      </c>
      <c r="B12" s="27">
        <v>116</v>
      </c>
      <c r="C12" s="233">
        <v>126</v>
      </c>
      <c r="D12" s="233">
        <v>122</v>
      </c>
      <c r="E12" s="233">
        <v>141</v>
      </c>
      <c r="F12" s="254">
        <f>SUM(F10:F11)</f>
        <v>139.86000000000001</v>
      </c>
      <c r="G12" s="16"/>
      <c r="H12" s="16"/>
      <c r="I12" s="16"/>
    </row>
    <row r="13" spans="1:9" s="17" customFormat="1" hidden="1" outlineLevel="1" x14ac:dyDescent="0.25">
      <c r="A13" s="424" t="s">
        <v>459</v>
      </c>
      <c r="B13" s="424"/>
      <c r="C13" s="424"/>
      <c r="D13" s="424"/>
      <c r="E13" s="16"/>
      <c r="F13" s="16"/>
      <c r="G13" s="16"/>
      <c r="H13" s="16"/>
      <c r="I13" s="16"/>
    </row>
    <row r="14" spans="1:9" s="17" customFormat="1" x14ac:dyDescent="0.25">
      <c r="A14" s="10"/>
      <c r="B14" s="16"/>
      <c r="C14" s="16"/>
      <c r="D14" s="16"/>
      <c r="E14" s="16"/>
      <c r="F14" s="16"/>
      <c r="G14" s="16"/>
      <c r="H14" s="16"/>
      <c r="I14" s="16"/>
    </row>
    <row r="15" spans="1:9" s="17" customFormat="1" collapsed="1" x14ac:dyDescent="0.25">
      <c r="A15" s="426" t="s">
        <v>811</v>
      </c>
      <c r="B15" s="426"/>
      <c r="C15" s="426"/>
      <c r="D15" s="426"/>
      <c r="E15" s="426"/>
      <c r="F15" s="352"/>
      <c r="G15" s="16"/>
      <c r="H15" s="16"/>
      <c r="I15" s="16"/>
    </row>
    <row r="16" spans="1:9" s="17" customFormat="1" ht="30" hidden="1" outlineLevel="1" x14ac:dyDescent="0.25">
      <c r="A16" s="2" t="s">
        <v>460</v>
      </c>
      <c r="B16" s="28">
        <v>111.2</v>
      </c>
      <c r="C16" s="86">
        <v>134.1</v>
      </c>
      <c r="D16" s="86">
        <v>142</v>
      </c>
      <c r="E16" s="86">
        <v>141</v>
      </c>
      <c r="F16" s="353">
        <v>135.84</v>
      </c>
      <c r="G16" s="16"/>
      <c r="H16" s="16"/>
      <c r="I16" s="16"/>
    </row>
    <row r="17" spans="1:9" s="17" customFormat="1" hidden="1" outlineLevel="1" x14ac:dyDescent="0.25">
      <c r="A17" s="19" t="s">
        <v>461</v>
      </c>
      <c r="B17" s="29">
        <v>5.4</v>
      </c>
      <c r="C17" s="83">
        <v>5.4</v>
      </c>
      <c r="D17" s="83">
        <v>5.6</v>
      </c>
      <c r="E17" s="83">
        <v>5.6</v>
      </c>
      <c r="F17" s="354">
        <v>5.54</v>
      </c>
      <c r="G17" s="16"/>
      <c r="H17" s="16"/>
      <c r="I17" s="16"/>
    </row>
    <row r="18" spans="1:9" s="17" customFormat="1" hidden="1" outlineLevel="1" x14ac:dyDescent="0.25">
      <c r="A18" s="2" t="s">
        <v>462</v>
      </c>
      <c r="B18" s="28">
        <v>116.6</v>
      </c>
      <c r="C18" s="86">
        <v>139.5</v>
      </c>
      <c r="D18" s="86">
        <v>147.6</v>
      </c>
      <c r="E18" s="86">
        <v>146.6</v>
      </c>
      <c r="F18" s="353">
        <f>SUM(F16:F17)</f>
        <v>141.38</v>
      </c>
      <c r="G18" s="16"/>
      <c r="H18" s="16"/>
      <c r="I18" s="16"/>
    </row>
    <row r="19" spans="1:9" s="17" customFormat="1" hidden="1" outlineLevel="1" x14ac:dyDescent="0.25">
      <c r="A19" s="424" t="s">
        <v>463</v>
      </c>
      <c r="B19" s="424"/>
      <c r="C19" s="424"/>
      <c r="D19" s="424"/>
      <c r="E19" s="16"/>
      <c r="F19" s="16"/>
      <c r="G19" s="16"/>
      <c r="H19" s="16"/>
      <c r="I19" s="16"/>
    </row>
    <row r="20" spans="1:9" s="17" customFormat="1" x14ac:dyDescent="0.25">
      <c r="A20" s="10"/>
      <c r="B20" s="16"/>
      <c r="C20" s="16"/>
      <c r="D20" s="16"/>
      <c r="E20" s="16"/>
      <c r="F20" s="16"/>
      <c r="G20" s="16"/>
      <c r="H20" s="16"/>
      <c r="I20" s="16"/>
    </row>
    <row r="21" spans="1:9" s="17" customFormat="1" collapsed="1" x14ac:dyDescent="0.25">
      <c r="A21" s="426" t="s">
        <v>464</v>
      </c>
      <c r="B21" s="426"/>
      <c r="C21" s="426"/>
      <c r="D21" s="426"/>
      <c r="E21" s="426"/>
      <c r="F21" s="352"/>
      <c r="G21" s="16"/>
      <c r="H21" s="16"/>
      <c r="I21" s="16"/>
    </row>
    <row r="22" spans="1:9" s="17" customFormat="1" hidden="1" outlineLevel="1" x14ac:dyDescent="0.25">
      <c r="A22" s="2" t="s">
        <v>465</v>
      </c>
      <c r="B22" s="7">
        <v>379</v>
      </c>
      <c r="C22" s="7">
        <v>351</v>
      </c>
      <c r="D22" s="7">
        <v>376</v>
      </c>
      <c r="E22" s="7">
        <v>267</v>
      </c>
      <c r="F22" s="86">
        <v>272</v>
      </c>
      <c r="G22" s="16"/>
      <c r="H22" s="16"/>
      <c r="I22" s="16"/>
    </row>
    <row r="23" spans="1:9" s="17" customFormat="1" x14ac:dyDescent="0.25">
      <c r="A23" s="10"/>
      <c r="B23" s="16"/>
      <c r="C23" s="16"/>
      <c r="D23" s="16"/>
      <c r="E23" s="16"/>
      <c r="F23" s="16"/>
      <c r="G23" s="16"/>
      <c r="H23" s="16"/>
      <c r="I23" s="16"/>
    </row>
    <row r="24" spans="1:9" s="17" customFormat="1" collapsed="1" x14ac:dyDescent="0.25">
      <c r="A24" s="445" t="s">
        <v>466</v>
      </c>
      <c r="B24" s="445"/>
      <c r="C24" s="445"/>
      <c r="D24" s="445"/>
      <c r="E24" s="445"/>
      <c r="F24" s="352"/>
      <c r="G24" s="16"/>
      <c r="H24" s="16"/>
      <c r="I24" s="16"/>
    </row>
    <row r="25" spans="1:9" s="17" customFormat="1" hidden="1" outlineLevel="1" x14ac:dyDescent="0.25">
      <c r="A25" s="2" t="s">
        <v>12</v>
      </c>
      <c r="B25" s="3">
        <v>5200</v>
      </c>
      <c r="C25" s="3">
        <v>5651</v>
      </c>
      <c r="D25" s="3">
        <v>7097</v>
      </c>
      <c r="E25" s="85">
        <v>14744</v>
      </c>
      <c r="F25" s="85">
        <v>16747</v>
      </c>
      <c r="G25" s="16"/>
      <c r="H25" s="16"/>
      <c r="I25" s="16"/>
    </row>
    <row r="26" spans="1:9" s="17" customFormat="1" hidden="1" outlineLevel="1" x14ac:dyDescent="0.25">
      <c r="A26" s="19" t="s">
        <v>467</v>
      </c>
      <c r="B26" s="9">
        <v>5513</v>
      </c>
      <c r="C26" s="9">
        <v>5253</v>
      </c>
      <c r="D26" s="9">
        <v>5297</v>
      </c>
      <c r="E26" s="87">
        <v>13238.08</v>
      </c>
      <c r="F26" s="87">
        <v>11461</v>
      </c>
      <c r="G26" s="16"/>
      <c r="H26" s="16"/>
      <c r="I26" s="16"/>
    </row>
    <row r="27" spans="1:9" s="17" customFormat="1" hidden="1" outlineLevel="1" x14ac:dyDescent="0.25">
      <c r="A27" s="2" t="s">
        <v>468</v>
      </c>
      <c r="B27" s="3">
        <v>56</v>
      </c>
      <c r="C27" s="3">
        <v>53</v>
      </c>
      <c r="D27" s="3">
        <v>29</v>
      </c>
      <c r="E27" s="85">
        <v>9.52</v>
      </c>
      <c r="F27" s="216">
        <v>0.5</v>
      </c>
      <c r="G27" s="16"/>
      <c r="H27" s="16"/>
      <c r="I27" s="16"/>
    </row>
    <row r="28" spans="1:9" s="17" customFormat="1" hidden="1" outlineLevel="1" x14ac:dyDescent="0.25">
      <c r="A28" s="23" t="s">
        <v>11</v>
      </c>
      <c r="B28" s="30">
        <v>10769</v>
      </c>
      <c r="C28" s="30">
        <v>10957</v>
      </c>
      <c r="D28" s="30">
        <v>12423</v>
      </c>
      <c r="E28" s="89">
        <v>27991.600000000002</v>
      </c>
      <c r="F28" s="89">
        <f>SUM(F25:F27)</f>
        <v>28208.5</v>
      </c>
      <c r="G28" s="16"/>
      <c r="H28" s="16"/>
      <c r="I28" s="16"/>
    </row>
    <row r="29" spans="1:9" s="17" customFormat="1" hidden="1" outlineLevel="1" x14ac:dyDescent="0.25">
      <c r="A29" s="424" t="s">
        <v>469</v>
      </c>
      <c r="B29" s="424"/>
      <c r="C29" s="424"/>
      <c r="D29" s="424"/>
      <c r="E29" s="3"/>
      <c r="F29" s="16"/>
      <c r="G29" s="16"/>
      <c r="H29" s="16"/>
      <c r="I29" s="16"/>
    </row>
    <row r="30" spans="1:9" s="17" customFormat="1" x14ac:dyDescent="0.25">
      <c r="A30" s="10"/>
      <c r="B30" s="16"/>
      <c r="C30" s="16"/>
      <c r="D30" s="16"/>
      <c r="E30" s="16"/>
      <c r="F30" s="16"/>
      <c r="G30" s="16"/>
      <c r="H30" s="16"/>
      <c r="I30" s="16"/>
    </row>
    <row r="31" spans="1:9" s="17" customFormat="1" collapsed="1" x14ac:dyDescent="0.25">
      <c r="A31" s="445" t="s">
        <v>470</v>
      </c>
      <c r="B31" s="445"/>
      <c r="C31" s="445"/>
      <c r="D31" s="445"/>
      <c r="E31" s="445"/>
      <c r="F31" s="352"/>
      <c r="G31" s="16"/>
      <c r="H31" s="16"/>
      <c r="I31" s="16"/>
    </row>
    <row r="32" spans="1:9" s="17" customFormat="1" hidden="1" outlineLevel="1" x14ac:dyDescent="0.25">
      <c r="A32" s="2" t="s">
        <v>12</v>
      </c>
      <c r="B32" s="3">
        <v>3628</v>
      </c>
      <c r="C32" s="3">
        <v>6761</v>
      </c>
      <c r="D32" s="8">
        <v>2627</v>
      </c>
      <c r="E32" s="279">
        <v>6219.5</v>
      </c>
      <c r="F32" s="279">
        <v>11457</v>
      </c>
      <c r="G32" s="16"/>
      <c r="H32" s="16"/>
      <c r="I32" s="16"/>
    </row>
    <row r="33" spans="1:9" s="17" customFormat="1" hidden="1" outlineLevel="1" x14ac:dyDescent="0.25">
      <c r="A33" s="19" t="s">
        <v>13</v>
      </c>
      <c r="B33" s="9">
        <v>3142</v>
      </c>
      <c r="C33" s="9">
        <v>8729</v>
      </c>
      <c r="D33" s="22">
        <v>7572</v>
      </c>
      <c r="E33" s="280">
        <v>9970.2000000000007</v>
      </c>
      <c r="F33" s="280">
        <v>47284</v>
      </c>
      <c r="G33" s="16"/>
      <c r="H33" s="16"/>
      <c r="I33" s="16"/>
    </row>
    <row r="34" spans="1:9" s="17" customFormat="1" hidden="1" outlineLevel="1" x14ac:dyDescent="0.25">
      <c r="A34" s="2" t="s">
        <v>14</v>
      </c>
      <c r="B34" s="3">
        <v>30</v>
      </c>
      <c r="C34" s="3">
        <v>183</v>
      </c>
      <c r="D34" s="8">
        <v>24</v>
      </c>
      <c r="E34" s="279">
        <v>292.82</v>
      </c>
      <c r="F34" s="279">
        <v>79</v>
      </c>
      <c r="G34" s="16"/>
      <c r="H34" s="16"/>
      <c r="I34" s="16"/>
    </row>
    <row r="35" spans="1:9" s="17" customFormat="1" hidden="1" outlineLevel="1" x14ac:dyDescent="0.25">
      <c r="A35" s="19" t="s">
        <v>812</v>
      </c>
      <c r="B35" s="9"/>
      <c r="C35" s="9"/>
      <c r="D35" s="22"/>
      <c r="E35" s="280"/>
      <c r="F35" s="280">
        <v>15</v>
      </c>
      <c r="G35" s="16"/>
      <c r="H35" s="16"/>
      <c r="I35" s="16"/>
    </row>
    <row r="36" spans="1:9" s="17" customFormat="1" hidden="1" outlineLevel="1" x14ac:dyDescent="0.25">
      <c r="A36" s="26" t="s">
        <v>11</v>
      </c>
      <c r="B36" s="5">
        <v>6799</v>
      </c>
      <c r="C36" s="5">
        <v>15673</v>
      </c>
      <c r="D36" s="378">
        <v>10223</v>
      </c>
      <c r="E36" s="379">
        <v>16482.52</v>
      </c>
      <c r="F36" s="251">
        <f>SUM(F32:F35)</f>
        <v>58835</v>
      </c>
      <c r="G36" s="16"/>
      <c r="H36" s="16"/>
      <c r="I36" s="16"/>
    </row>
    <row r="37" spans="1:9" s="17" customFormat="1" hidden="1" outlineLevel="1" x14ac:dyDescent="0.25">
      <c r="A37" s="424" t="s">
        <v>469</v>
      </c>
      <c r="B37" s="424"/>
      <c r="C37" s="424"/>
      <c r="D37" s="424"/>
      <c r="E37" s="377"/>
      <c r="F37" s="16"/>
      <c r="G37" s="16"/>
      <c r="H37" s="16"/>
      <c r="I37" s="16"/>
    </row>
    <row r="38" spans="1:9" s="17" customFormat="1" x14ac:dyDescent="0.25">
      <c r="A38" s="10"/>
      <c r="B38" s="16"/>
      <c r="C38" s="16"/>
      <c r="D38" s="16"/>
      <c r="E38" s="16"/>
      <c r="F38" s="16"/>
      <c r="G38" s="16"/>
      <c r="H38" s="16"/>
      <c r="I38" s="16"/>
    </row>
    <row r="39" spans="1:9" collapsed="1" x14ac:dyDescent="0.25">
      <c r="A39" s="445" t="s">
        <v>853</v>
      </c>
      <c r="B39" s="445"/>
      <c r="C39" s="445"/>
      <c r="D39" s="445"/>
      <c r="E39" s="445"/>
      <c r="F39" s="63"/>
    </row>
    <row r="40" spans="1:9" hidden="1" outlineLevel="1" x14ac:dyDescent="0.25">
      <c r="A40" s="259" t="s">
        <v>471</v>
      </c>
      <c r="B40" s="63" t="s">
        <v>490</v>
      </c>
      <c r="C40" s="63"/>
      <c r="D40" s="63"/>
      <c r="E40" s="63"/>
      <c r="F40" s="63"/>
    </row>
    <row r="41" spans="1:9" hidden="1" outlineLevel="2" x14ac:dyDescent="0.25">
      <c r="A41" s="434" t="s">
        <v>472</v>
      </c>
      <c r="B41" s="73" t="s">
        <v>485</v>
      </c>
      <c r="C41" s="435">
        <v>3648.39</v>
      </c>
      <c r="D41" s="435">
        <v>4181.57</v>
      </c>
      <c r="E41" s="432">
        <v>6281.2400000000007</v>
      </c>
      <c r="F41" s="432">
        <f>137.74+6117.6</f>
        <v>6255.34</v>
      </c>
      <c r="G41" s="266"/>
    </row>
    <row r="42" spans="1:9" hidden="1" outlineLevel="2" x14ac:dyDescent="0.25">
      <c r="A42" s="434"/>
      <c r="B42" s="73" t="s">
        <v>486</v>
      </c>
      <c r="C42" s="435"/>
      <c r="D42" s="435"/>
      <c r="E42" s="432"/>
      <c r="F42" s="432"/>
    </row>
    <row r="43" spans="1:9" hidden="1" outlineLevel="2" x14ac:dyDescent="0.25">
      <c r="A43" s="434"/>
      <c r="B43" s="73" t="s">
        <v>487</v>
      </c>
      <c r="C43" s="435"/>
      <c r="D43" s="435"/>
      <c r="E43" s="432"/>
      <c r="F43" s="432"/>
    </row>
    <row r="44" spans="1:9" hidden="1" outlineLevel="2" x14ac:dyDescent="0.25">
      <c r="A44" s="434"/>
      <c r="B44" s="73" t="s">
        <v>488</v>
      </c>
      <c r="C44" s="435"/>
      <c r="D44" s="435"/>
      <c r="E44" s="432"/>
      <c r="F44" s="432"/>
    </row>
    <row r="45" spans="1:9" hidden="1" outlineLevel="2" x14ac:dyDescent="0.25">
      <c r="A45" s="434"/>
      <c r="B45" s="73" t="s">
        <v>489</v>
      </c>
      <c r="C45" s="435"/>
      <c r="D45" s="435"/>
      <c r="E45" s="432"/>
      <c r="F45" s="432"/>
    </row>
    <row r="46" spans="1:9" hidden="1" outlineLevel="2" x14ac:dyDescent="0.25">
      <c r="A46" s="429" t="s">
        <v>473</v>
      </c>
      <c r="B46" s="19" t="s">
        <v>483</v>
      </c>
      <c r="C46" s="436">
        <v>1112.8999999999999</v>
      </c>
      <c r="D46" s="436">
        <v>798.63</v>
      </c>
      <c r="E46" s="431">
        <v>12.87</v>
      </c>
      <c r="F46" s="431">
        <f>1.91+109.81</f>
        <v>111.72</v>
      </c>
    </row>
    <row r="47" spans="1:9" hidden="1" outlineLevel="2" x14ac:dyDescent="0.25">
      <c r="A47" s="429"/>
      <c r="B47" s="19" t="s">
        <v>484</v>
      </c>
      <c r="C47" s="436"/>
      <c r="D47" s="436"/>
      <c r="E47" s="431"/>
      <c r="F47" s="431"/>
    </row>
    <row r="48" spans="1:9" s="267" customFormat="1" hidden="1" outlineLevel="2" x14ac:dyDescent="0.25">
      <c r="A48" s="434" t="s">
        <v>474</v>
      </c>
      <c r="B48" s="268" t="s">
        <v>88</v>
      </c>
      <c r="C48" s="435">
        <v>3094.3</v>
      </c>
      <c r="D48" s="435">
        <v>4771.5600000000004</v>
      </c>
      <c r="E48" s="430">
        <f>3896.3+606.32+0.02</f>
        <v>4502.6400000000003</v>
      </c>
      <c r="F48" s="432">
        <f>25.85+3220.52</f>
        <v>3246.37</v>
      </c>
    </row>
    <row r="49" spans="1:6" hidden="1" outlineLevel="2" x14ac:dyDescent="0.25">
      <c r="A49" s="434"/>
      <c r="B49" s="73" t="s">
        <v>482</v>
      </c>
      <c r="C49" s="435"/>
      <c r="D49" s="435"/>
      <c r="E49" s="430"/>
      <c r="F49" s="432"/>
    </row>
    <row r="50" spans="1:6" hidden="1" outlineLevel="2" x14ac:dyDescent="0.25">
      <c r="A50" s="434"/>
      <c r="B50" s="73" t="s">
        <v>89</v>
      </c>
      <c r="C50" s="435"/>
      <c r="D50" s="435"/>
      <c r="E50" s="430"/>
      <c r="F50" s="432"/>
    </row>
    <row r="51" spans="1:6" ht="30" hidden="1" outlineLevel="2" x14ac:dyDescent="0.25">
      <c r="A51" s="275" t="s">
        <v>475</v>
      </c>
      <c r="B51" s="19" t="s">
        <v>481</v>
      </c>
      <c r="C51" s="274">
        <v>9.34</v>
      </c>
      <c r="D51" s="274">
        <v>0.48</v>
      </c>
      <c r="E51" s="381"/>
      <c r="F51" s="381">
        <v>11.93</v>
      </c>
    </row>
    <row r="52" spans="1:6" ht="30" hidden="1" outlineLevel="2" x14ac:dyDescent="0.25">
      <c r="A52" s="163" t="s">
        <v>476</v>
      </c>
      <c r="B52" s="73" t="s">
        <v>480</v>
      </c>
      <c r="C52" s="270">
        <v>10610.9</v>
      </c>
      <c r="D52" s="270">
        <v>4176.1000000000004</v>
      </c>
      <c r="E52" s="234">
        <v>652.92999999999995</v>
      </c>
      <c r="F52" s="234">
        <f>494.07</f>
        <v>494.07</v>
      </c>
    </row>
    <row r="53" spans="1:6" ht="30" hidden="1" outlineLevel="2" x14ac:dyDescent="0.25">
      <c r="A53" s="429" t="s">
        <v>814</v>
      </c>
      <c r="B53" s="19" t="s">
        <v>815</v>
      </c>
      <c r="C53" s="344"/>
      <c r="D53" s="344"/>
      <c r="E53" s="381"/>
      <c r="F53" s="431">
        <f>983.13</f>
        <v>983.13</v>
      </c>
    </row>
    <row r="54" spans="1:6" hidden="1" outlineLevel="2" x14ac:dyDescent="0.25">
      <c r="A54" s="429"/>
      <c r="B54" s="19" t="s">
        <v>813</v>
      </c>
      <c r="C54" s="344"/>
      <c r="D54" s="344"/>
      <c r="E54" s="31"/>
      <c r="F54" s="431"/>
    </row>
    <row r="55" spans="1:6" hidden="1" outlineLevel="1" x14ac:dyDescent="0.25">
      <c r="A55" s="433" t="s">
        <v>477</v>
      </c>
      <c r="B55" s="433"/>
      <c r="C55" s="271">
        <v>18475.82</v>
      </c>
      <c r="D55" s="271">
        <v>13928.34</v>
      </c>
      <c r="E55" s="271">
        <f>SUM(E41:E52)</f>
        <v>11449.68</v>
      </c>
      <c r="F55" s="271">
        <f>SUM(F41:F54)</f>
        <v>11102.56</v>
      </c>
    </row>
    <row r="56" spans="1:6" hidden="1" outlineLevel="2" x14ac:dyDescent="0.25">
      <c r="A56" s="276" t="s">
        <v>478</v>
      </c>
      <c r="B56" s="276" t="s">
        <v>478</v>
      </c>
      <c r="C56" s="270">
        <v>8849.23</v>
      </c>
      <c r="D56" s="270">
        <v>8711.9599999999991</v>
      </c>
      <c r="E56" s="270">
        <v>10646.32</v>
      </c>
      <c r="F56" s="234">
        <f>35.24+14634.41+0.059</f>
        <v>14669.708999999999</v>
      </c>
    </row>
    <row r="57" spans="1:6" hidden="1" outlineLevel="2" x14ac:dyDescent="0.25">
      <c r="A57" s="277" t="s">
        <v>479</v>
      </c>
      <c r="B57" s="277" t="s">
        <v>479</v>
      </c>
      <c r="C57" s="274">
        <v>163513.63</v>
      </c>
      <c r="D57" s="274">
        <v>191680.26</v>
      </c>
      <c r="E57" s="274">
        <v>155124.38</v>
      </c>
      <c r="F57" s="381">
        <f>2824.29+281850.09</f>
        <v>284674.38</v>
      </c>
    </row>
    <row r="58" spans="1:6" hidden="1" outlineLevel="1" x14ac:dyDescent="0.25">
      <c r="A58" s="433" t="s">
        <v>491</v>
      </c>
      <c r="B58" s="433"/>
      <c r="C58" s="271">
        <v>172363.07</v>
      </c>
      <c r="D58" s="271">
        <v>200392.22</v>
      </c>
      <c r="E58" s="271">
        <v>165770.70000000001</v>
      </c>
      <c r="F58" s="271">
        <f>SUM(F56:F57)</f>
        <v>299344.08899999998</v>
      </c>
    </row>
    <row r="59" spans="1:6" hidden="1" outlineLevel="2" x14ac:dyDescent="0.25">
      <c r="A59" s="434" t="s">
        <v>492</v>
      </c>
      <c r="B59" s="269" t="s">
        <v>494</v>
      </c>
      <c r="C59" s="435">
        <v>5085.41</v>
      </c>
      <c r="D59" s="435">
        <v>3071.85</v>
      </c>
      <c r="E59" s="430">
        <f>2031.39+1509.86+0.53+2.78</f>
        <v>3544.5600000000004</v>
      </c>
      <c r="F59" s="432">
        <f>850.43+11596.79</f>
        <v>12447.220000000001</v>
      </c>
    </row>
    <row r="60" spans="1:6" hidden="1" outlineLevel="2" x14ac:dyDescent="0.25">
      <c r="A60" s="434"/>
      <c r="B60" s="73" t="s">
        <v>495</v>
      </c>
      <c r="C60" s="435"/>
      <c r="D60" s="435"/>
      <c r="E60" s="430"/>
      <c r="F60" s="432"/>
    </row>
    <row r="61" spans="1:6" hidden="1" outlineLevel="2" x14ac:dyDescent="0.25">
      <c r="A61" s="434"/>
      <c r="B61" s="73" t="s">
        <v>496</v>
      </c>
      <c r="C61" s="435"/>
      <c r="D61" s="435"/>
      <c r="E61" s="430"/>
      <c r="F61" s="432"/>
    </row>
    <row r="62" spans="1:6" hidden="1" outlineLevel="2" x14ac:dyDescent="0.25">
      <c r="A62" s="434"/>
      <c r="B62" s="73" t="s">
        <v>497</v>
      </c>
      <c r="C62" s="435"/>
      <c r="D62" s="435"/>
      <c r="E62" s="430"/>
      <c r="F62" s="432"/>
    </row>
    <row r="63" spans="1:6" hidden="1" outlineLevel="2" x14ac:dyDescent="0.25">
      <c r="A63" s="278" t="s">
        <v>493</v>
      </c>
      <c r="B63" s="19" t="s">
        <v>493</v>
      </c>
      <c r="C63" s="274">
        <v>62.19</v>
      </c>
      <c r="D63" s="274">
        <v>127.84</v>
      </c>
      <c r="E63" s="381">
        <v>40.58</v>
      </c>
      <c r="F63" s="381">
        <f>2.95+42.6+1.578</f>
        <v>47.128000000000007</v>
      </c>
    </row>
    <row r="64" spans="1:6" ht="30" hidden="1" outlineLevel="2" x14ac:dyDescent="0.25">
      <c r="A64" s="273" t="s">
        <v>475</v>
      </c>
      <c r="B64" s="73" t="s">
        <v>481</v>
      </c>
      <c r="C64" s="270" t="s">
        <v>17</v>
      </c>
      <c r="D64" s="270" t="s">
        <v>17</v>
      </c>
      <c r="E64" s="234">
        <v>1.58</v>
      </c>
      <c r="F64" s="234">
        <f>0.028</f>
        <v>2.8000000000000001E-2</v>
      </c>
    </row>
    <row r="65" spans="1:9" ht="30" hidden="1" outlineLevel="2" x14ac:dyDescent="0.25">
      <c r="A65" s="429" t="s">
        <v>90</v>
      </c>
      <c r="B65" s="19" t="s">
        <v>498</v>
      </c>
      <c r="C65" s="436">
        <v>38916.639999999999</v>
      </c>
      <c r="D65" s="436">
        <v>10321.629999999999</v>
      </c>
      <c r="E65" s="431">
        <f>13326.69+5328.39</f>
        <v>18655.080000000002</v>
      </c>
      <c r="F65" s="431">
        <f>3078.71</f>
        <v>3078.71</v>
      </c>
    </row>
    <row r="66" spans="1:9" ht="30" hidden="1" outlineLevel="2" x14ac:dyDescent="0.25">
      <c r="A66" s="429"/>
      <c r="B66" s="19" t="s">
        <v>816</v>
      </c>
      <c r="C66" s="436"/>
      <c r="D66" s="436"/>
      <c r="E66" s="431"/>
      <c r="F66" s="431"/>
    </row>
    <row r="67" spans="1:9" hidden="1" outlineLevel="1" x14ac:dyDescent="0.25">
      <c r="A67" s="433" t="s">
        <v>499</v>
      </c>
      <c r="B67" s="433"/>
      <c r="C67" s="271">
        <v>44064.24</v>
      </c>
      <c r="D67" s="271">
        <v>13521.31</v>
      </c>
      <c r="E67" s="271">
        <v>22241.8</v>
      </c>
      <c r="F67" s="382">
        <f>SUM(F59:F66)</f>
        <v>15573.086000000003</v>
      </c>
    </row>
    <row r="68" spans="1:9" hidden="1" outlineLevel="1" x14ac:dyDescent="0.25">
      <c r="A68" s="437" t="s">
        <v>500</v>
      </c>
      <c r="B68" s="437"/>
      <c r="C68" s="272">
        <f t="shared" ref="C68:D68" si="0">C55+C58+C67</f>
        <v>234903.13</v>
      </c>
      <c r="D68" s="272">
        <f t="shared" si="0"/>
        <v>227841.87</v>
      </c>
      <c r="E68" s="272">
        <v>199462.17</v>
      </c>
      <c r="F68" s="383">
        <f>F67+F58+F55</f>
        <v>326019.73499999999</v>
      </c>
    </row>
    <row r="69" spans="1:9" ht="168.75" hidden="1" customHeight="1" outlineLevel="1" x14ac:dyDescent="0.25">
      <c r="A69" s="416" t="s">
        <v>817</v>
      </c>
      <c r="B69" s="416"/>
      <c r="C69" s="416"/>
      <c r="D69" s="416"/>
      <c r="E69" s="416"/>
    </row>
    <row r="71" spans="1:9" s="17" customFormat="1" collapsed="1" x14ac:dyDescent="0.25">
      <c r="A71" s="426" t="s">
        <v>854</v>
      </c>
      <c r="B71" s="426"/>
      <c r="C71" s="426"/>
      <c r="D71" s="426"/>
      <c r="E71" s="426"/>
      <c r="F71" s="63"/>
      <c r="G71" s="16"/>
      <c r="H71" s="16"/>
    </row>
    <row r="72" spans="1:9" s="17" customFormat="1" hidden="1" outlineLevel="1" x14ac:dyDescent="0.25">
      <c r="A72" s="19" t="s">
        <v>25</v>
      </c>
      <c r="B72" s="9"/>
      <c r="C72" s="9"/>
      <c r="D72" s="9"/>
      <c r="E72" s="9"/>
      <c r="F72" s="87"/>
      <c r="G72" s="16"/>
      <c r="H72" s="16"/>
    </row>
    <row r="73" spans="1:9" s="17" customFormat="1" hidden="1" outlineLevel="2" x14ac:dyDescent="0.25">
      <c r="A73" s="19" t="s">
        <v>501</v>
      </c>
      <c r="B73" s="9">
        <v>0</v>
      </c>
      <c r="C73" s="9">
        <v>0</v>
      </c>
      <c r="D73" s="9">
        <v>0</v>
      </c>
      <c r="E73" s="9">
        <v>0</v>
      </c>
      <c r="F73" s="87">
        <v>0</v>
      </c>
      <c r="G73" s="16"/>
      <c r="H73" s="16"/>
    </row>
    <row r="74" spans="1:9" s="17" customFormat="1" hidden="1" outlineLevel="2" x14ac:dyDescent="0.25">
      <c r="A74" s="19" t="s">
        <v>502</v>
      </c>
      <c r="B74" s="9">
        <v>0</v>
      </c>
      <c r="C74" s="9">
        <v>0</v>
      </c>
      <c r="D74" s="9">
        <v>0</v>
      </c>
      <c r="E74" s="9">
        <v>0</v>
      </c>
      <c r="F74" s="87">
        <v>0</v>
      </c>
      <c r="G74" s="16"/>
      <c r="H74" s="16"/>
    </row>
    <row r="75" spans="1:9" s="17" customFormat="1" hidden="1" outlineLevel="2" x14ac:dyDescent="0.25">
      <c r="A75" s="19" t="s">
        <v>503</v>
      </c>
      <c r="B75" s="9">
        <v>0</v>
      </c>
      <c r="C75" s="9">
        <v>0</v>
      </c>
      <c r="D75" s="9">
        <v>0</v>
      </c>
      <c r="E75" s="9">
        <v>0</v>
      </c>
      <c r="F75" s="87">
        <v>0</v>
      </c>
      <c r="G75" s="16"/>
      <c r="H75" s="16"/>
    </row>
    <row r="76" spans="1:9" s="17" customFormat="1" hidden="1" outlineLevel="1" x14ac:dyDescent="0.25">
      <c r="A76" s="73" t="s">
        <v>181</v>
      </c>
      <c r="B76" s="170"/>
      <c r="C76" s="170"/>
      <c r="D76" s="170"/>
      <c r="E76" s="170"/>
      <c r="F76" s="85"/>
      <c r="G76" s="16"/>
      <c r="H76" s="16"/>
    </row>
    <row r="77" spans="1:9" s="17" customFormat="1" hidden="1" outlineLevel="2" x14ac:dyDescent="0.25">
      <c r="A77" s="73" t="s">
        <v>501</v>
      </c>
      <c r="B77" s="170">
        <v>6</v>
      </c>
      <c r="C77" s="170">
        <v>5</v>
      </c>
      <c r="D77" s="170">
        <v>0</v>
      </c>
      <c r="E77" s="170">
        <v>1</v>
      </c>
      <c r="F77" s="85">
        <v>0</v>
      </c>
      <c r="G77" s="16"/>
      <c r="H77" s="16"/>
    </row>
    <row r="78" spans="1:9" s="17" customFormat="1" hidden="1" outlineLevel="2" x14ac:dyDescent="0.25">
      <c r="A78" s="73" t="s">
        <v>502</v>
      </c>
      <c r="B78" s="170">
        <v>1415</v>
      </c>
      <c r="C78" s="170">
        <v>983</v>
      </c>
      <c r="D78" s="170">
        <v>0</v>
      </c>
      <c r="E78" s="170">
        <v>411.79</v>
      </c>
      <c r="F78" s="85">
        <v>0</v>
      </c>
      <c r="G78" s="16"/>
      <c r="H78" s="16"/>
    </row>
    <row r="79" spans="1:9" s="17" customFormat="1" hidden="1" outlineLevel="2" x14ac:dyDescent="0.25">
      <c r="A79" s="73" t="s">
        <v>503</v>
      </c>
      <c r="B79" s="170">
        <v>246</v>
      </c>
      <c r="C79" s="170">
        <v>233</v>
      </c>
      <c r="D79" s="170">
        <v>0</v>
      </c>
      <c r="E79" s="170">
        <v>101.82</v>
      </c>
      <c r="F79" s="85">
        <v>0</v>
      </c>
      <c r="G79" s="16"/>
      <c r="H79" s="16"/>
    </row>
    <row r="80" spans="1:9" s="17" customFormat="1" hidden="1" outlineLevel="1" x14ac:dyDescent="0.25">
      <c r="A80" s="19" t="s">
        <v>504</v>
      </c>
      <c r="B80" s="9"/>
      <c r="C80" s="9"/>
      <c r="D80" s="9"/>
      <c r="E80" s="9"/>
      <c r="F80" s="87"/>
      <c r="G80" s="16"/>
      <c r="H80" s="16"/>
      <c r="I80" s="11"/>
    </row>
    <row r="81" spans="1:9" s="17" customFormat="1" hidden="1" outlineLevel="2" x14ac:dyDescent="0.25">
      <c r="A81" s="19" t="s">
        <v>501</v>
      </c>
      <c r="B81" s="9">
        <v>43</v>
      </c>
      <c r="C81" s="9">
        <v>53</v>
      </c>
      <c r="D81" s="9">
        <v>10</v>
      </c>
      <c r="E81" s="9">
        <v>65</v>
      </c>
      <c r="F81" s="87">
        <v>10</v>
      </c>
      <c r="G81" s="16"/>
      <c r="H81" s="16"/>
    </row>
    <row r="82" spans="1:9" s="17" customFormat="1" hidden="1" outlineLevel="2" x14ac:dyDescent="0.25">
      <c r="A82" s="19" t="s">
        <v>502</v>
      </c>
      <c r="B82" s="9">
        <v>1336</v>
      </c>
      <c r="C82" s="9">
        <v>1407</v>
      </c>
      <c r="D82" s="9">
        <v>5072</v>
      </c>
      <c r="E82" s="9">
        <v>3764.4700000000003</v>
      </c>
      <c r="F82" s="87">
        <v>7401.12</v>
      </c>
      <c r="G82" s="16"/>
      <c r="H82" s="16"/>
    </row>
    <row r="83" spans="1:9" s="17" customFormat="1" hidden="1" outlineLevel="2" x14ac:dyDescent="0.25">
      <c r="A83" s="19" t="s">
        <v>503</v>
      </c>
      <c r="B83" s="9">
        <v>127</v>
      </c>
      <c r="C83" s="9">
        <v>173</v>
      </c>
      <c r="D83" s="9">
        <v>764</v>
      </c>
      <c r="E83" s="9">
        <v>561.90000000000009</v>
      </c>
      <c r="F83" s="87">
        <v>1536.32</v>
      </c>
      <c r="G83" s="16"/>
      <c r="H83" s="16"/>
    </row>
    <row r="84" spans="1:9" s="17" customFormat="1" hidden="1" outlineLevel="1" x14ac:dyDescent="0.25">
      <c r="A84" s="73" t="s">
        <v>505</v>
      </c>
      <c r="B84" s="170"/>
      <c r="C84" s="170"/>
      <c r="D84" s="170"/>
      <c r="E84" s="170"/>
      <c r="F84" s="85"/>
      <c r="G84" s="16"/>
      <c r="H84" s="16"/>
      <c r="I84" s="11"/>
    </row>
    <row r="85" spans="1:9" s="17" customFormat="1" hidden="1" outlineLevel="2" x14ac:dyDescent="0.25">
      <c r="A85" s="73" t="s">
        <v>501</v>
      </c>
      <c r="B85" s="170">
        <v>0</v>
      </c>
      <c r="C85" s="170">
        <v>0</v>
      </c>
      <c r="D85" s="170">
        <v>0</v>
      </c>
      <c r="E85" s="170">
        <v>0</v>
      </c>
      <c r="F85" s="85">
        <v>0</v>
      </c>
      <c r="G85" s="16"/>
      <c r="H85" s="16"/>
    </row>
    <row r="86" spans="1:9" s="17" customFormat="1" hidden="1" outlineLevel="2" x14ac:dyDescent="0.25">
      <c r="A86" s="73" t="s">
        <v>502</v>
      </c>
      <c r="B86" s="170">
        <v>0</v>
      </c>
      <c r="C86" s="170">
        <v>0</v>
      </c>
      <c r="D86" s="170">
        <v>0</v>
      </c>
      <c r="E86" s="170">
        <v>0</v>
      </c>
      <c r="F86" s="85">
        <v>0</v>
      </c>
      <c r="G86" s="16"/>
      <c r="H86" s="16"/>
    </row>
    <row r="87" spans="1:9" s="17" customFormat="1" hidden="1" outlineLevel="2" x14ac:dyDescent="0.25">
      <c r="A87" s="73" t="s">
        <v>503</v>
      </c>
      <c r="B87" s="170">
        <v>0</v>
      </c>
      <c r="C87" s="170">
        <v>0</v>
      </c>
      <c r="D87" s="170">
        <v>0</v>
      </c>
      <c r="E87" s="170">
        <v>0</v>
      </c>
      <c r="F87" s="85">
        <v>0</v>
      </c>
      <c r="G87" s="16"/>
      <c r="H87" s="16"/>
    </row>
    <row r="88" spans="1:9" s="17" customFormat="1" hidden="1" outlineLevel="1" x14ac:dyDescent="0.25">
      <c r="A88" s="19" t="s">
        <v>26</v>
      </c>
      <c r="B88" s="9"/>
      <c r="C88" s="9"/>
      <c r="D88" s="9"/>
      <c r="E88" s="9"/>
      <c r="F88" s="87"/>
      <c r="G88" s="16"/>
      <c r="H88" s="16"/>
      <c r="I88" s="11"/>
    </row>
    <row r="89" spans="1:9" s="17" customFormat="1" hidden="1" outlineLevel="2" x14ac:dyDescent="0.25">
      <c r="A89" s="19" t="s">
        <v>501</v>
      </c>
      <c r="B89" s="9">
        <v>0</v>
      </c>
      <c r="C89" s="9">
        <v>0</v>
      </c>
      <c r="D89" s="9">
        <v>0</v>
      </c>
      <c r="E89" s="9">
        <v>0</v>
      </c>
      <c r="F89" s="87">
        <v>0</v>
      </c>
      <c r="G89" s="16"/>
      <c r="H89" s="16"/>
    </row>
    <row r="90" spans="1:9" s="17" customFormat="1" hidden="1" outlineLevel="2" x14ac:dyDescent="0.25">
      <c r="A90" s="19" t="s">
        <v>502</v>
      </c>
      <c r="B90" s="9">
        <v>0</v>
      </c>
      <c r="C90" s="9">
        <v>0</v>
      </c>
      <c r="D90" s="9">
        <v>0</v>
      </c>
      <c r="E90" s="9">
        <v>0</v>
      </c>
      <c r="F90" s="87">
        <v>0</v>
      </c>
      <c r="G90" s="16"/>
      <c r="H90" s="16"/>
    </row>
    <row r="91" spans="1:9" s="17" customFormat="1" hidden="1" outlineLevel="2" x14ac:dyDescent="0.25">
      <c r="A91" s="19" t="s">
        <v>503</v>
      </c>
      <c r="B91" s="9">
        <v>0</v>
      </c>
      <c r="C91" s="9">
        <v>0</v>
      </c>
      <c r="D91" s="9">
        <v>0</v>
      </c>
      <c r="E91" s="9">
        <v>0</v>
      </c>
      <c r="F91" s="87">
        <v>0</v>
      </c>
      <c r="G91" s="16"/>
      <c r="H91" s="16"/>
    </row>
    <row r="92" spans="1:9" s="17" customFormat="1" hidden="1" outlineLevel="1" x14ac:dyDescent="0.25">
      <c r="A92" s="73" t="s">
        <v>184</v>
      </c>
      <c r="B92" s="170"/>
      <c r="C92" s="170"/>
      <c r="D92" s="170"/>
      <c r="E92" s="170"/>
      <c r="F92" s="85"/>
      <c r="G92" s="16"/>
      <c r="H92" s="16"/>
      <c r="I92" s="11"/>
    </row>
    <row r="93" spans="1:9" s="17" customFormat="1" hidden="1" outlineLevel="2" x14ac:dyDescent="0.25">
      <c r="A93" s="73" t="s">
        <v>501</v>
      </c>
      <c r="B93" s="170">
        <v>6666</v>
      </c>
      <c r="C93" s="170">
        <v>1</v>
      </c>
      <c r="D93" s="170">
        <v>0</v>
      </c>
      <c r="E93" s="170">
        <v>0</v>
      </c>
      <c r="F93" s="85">
        <v>0</v>
      </c>
      <c r="G93" s="16"/>
      <c r="H93" s="16"/>
    </row>
    <row r="94" spans="1:9" s="17" customFormat="1" hidden="1" outlineLevel="2" x14ac:dyDescent="0.25">
      <c r="A94" s="73" t="s">
        <v>502</v>
      </c>
      <c r="B94" s="170">
        <v>6444</v>
      </c>
      <c r="C94" s="170">
        <v>138</v>
      </c>
      <c r="D94" s="170">
        <v>0</v>
      </c>
      <c r="E94" s="170">
        <v>0</v>
      </c>
      <c r="F94" s="85">
        <v>0</v>
      </c>
      <c r="G94" s="16"/>
      <c r="H94" s="16"/>
    </row>
    <row r="95" spans="1:9" s="17" customFormat="1" hidden="1" outlineLevel="2" x14ac:dyDescent="0.25">
      <c r="A95" s="73" t="s">
        <v>503</v>
      </c>
      <c r="B95" s="170">
        <v>1210</v>
      </c>
      <c r="C95" s="170">
        <v>27</v>
      </c>
      <c r="D95" s="170">
        <v>0</v>
      </c>
      <c r="E95" s="170">
        <v>0</v>
      </c>
      <c r="F95" s="85">
        <v>0</v>
      </c>
      <c r="G95" s="16"/>
      <c r="H95" s="16"/>
    </row>
    <row r="96" spans="1:9" s="17" customFormat="1" hidden="1" outlineLevel="1" x14ac:dyDescent="0.25">
      <c r="A96" s="19" t="s">
        <v>185</v>
      </c>
      <c r="B96" s="9"/>
      <c r="C96" s="9"/>
      <c r="D96" s="9"/>
      <c r="E96" s="9"/>
      <c r="F96" s="87"/>
      <c r="G96" s="16"/>
      <c r="H96" s="16"/>
      <c r="I96" s="11"/>
    </row>
    <row r="97" spans="1:9" s="17" customFormat="1" hidden="1" outlineLevel="2" x14ac:dyDescent="0.25">
      <c r="A97" s="19" t="s">
        <v>501</v>
      </c>
      <c r="B97" s="9">
        <v>19929</v>
      </c>
      <c r="C97" s="9">
        <v>0</v>
      </c>
      <c r="D97" s="9">
        <v>0</v>
      </c>
      <c r="E97" s="9">
        <v>103722</v>
      </c>
      <c r="F97" s="87">
        <v>0</v>
      </c>
      <c r="G97" s="16"/>
      <c r="H97" s="16"/>
    </row>
    <row r="98" spans="1:9" s="17" customFormat="1" hidden="1" outlineLevel="2" x14ac:dyDescent="0.25">
      <c r="A98" s="19" t="s">
        <v>502</v>
      </c>
      <c r="B98" s="9">
        <v>6797</v>
      </c>
      <c r="C98" s="9">
        <v>0</v>
      </c>
      <c r="D98" s="9">
        <v>0</v>
      </c>
      <c r="E98" s="9">
        <v>49221.67</v>
      </c>
      <c r="F98" s="87">
        <v>0</v>
      </c>
      <c r="G98" s="16"/>
      <c r="H98" s="16"/>
    </row>
    <row r="99" spans="1:9" s="17" customFormat="1" hidden="1" outlineLevel="2" x14ac:dyDescent="0.25">
      <c r="A99" s="19" t="s">
        <v>503</v>
      </c>
      <c r="B99" s="9">
        <v>1443</v>
      </c>
      <c r="C99" s="9">
        <v>0</v>
      </c>
      <c r="D99" s="9">
        <v>0</v>
      </c>
      <c r="E99" s="9">
        <v>9923.18</v>
      </c>
      <c r="F99" s="87">
        <v>0</v>
      </c>
      <c r="G99" s="16"/>
      <c r="H99" s="16"/>
    </row>
    <row r="100" spans="1:9" s="17" customFormat="1" hidden="1" outlineLevel="1" x14ac:dyDescent="0.25">
      <c r="A100" s="73" t="s">
        <v>186</v>
      </c>
      <c r="B100" s="170"/>
      <c r="C100" s="170"/>
      <c r="D100" s="170"/>
      <c r="E100" s="170"/>
      <c r="F100" s="85"/>
      <c r="G100" s="16"/>
      <c r="H100" s="16"/>
      <c r="I100" s="11"/>
    </row>
    <row r="101" spans="1:9" s="17" customFormat="1" hidden="1" outlineLevel="2" x14ac:dyDescent="0.25">
      <c r="A101" s="73" t="s">
        <v>501</v>
      </c>
      <c r="B101" s="170">
        <v>0</v>
      </c>
      <c r="C101" s="170">
        <v>0</v>
      </c>
      <c r="D101" s="170">
        <v>1</v>
      </c>
      <c r="E101" s="170">
        <v>5</v>
      </c>
      <c r="F101" s="85">
        <v>0</v>
      </c>
      <c r="G101" s="16"/>
      <c r="H101" s="16"/>
    </row>
    <row r="102" spans="1:9" s="17" customFormat="1" hidden="1" outlineLevel="2" x14ac:dyDescent="0.25">
      <c r="A102" s="73" t="s">
        <v>502</v>
      </c>
      <c r="B102" s="170">
        <v>0</v>
      </c>
      <c r="C102" s="170">
        <v>0</v>
      </c>
      <c r="D102" s="170">
        <v>893</v>
      </c>
      <c r="E102" s="170">
        <v>4431.5</v>
      </c>
      <c r="F102" s="85">
        <v>0</v>
      </c>
      <c r="G102" s="16"/>
      <c r="H102" s="16"/>
    </row>
    <row r="103" spans="1:9" s="17" customFormat="1" hidden="1" outlineLevel="2" x14ac:dyDescent="0.25">
      <c r="A103" s="73" t="s">
        <v>503</v>
      </c>
      <c r="B103" s="170">
        <v>0</v>
      </c>
      <c r="C103" s="170">
        <v>0</v>
      </c>
      <c r="D103" s="170">
        <v>170</v>
      </c>
      <c r="E103" s="170">
        <v>925.84999999999991</v>
      </c>
      <c r="F103" s="85">
        <v>0</v>
      </c>
      <c r="G103" s="16"/>
      <c r="H103" s="16"/>
    </row>
    <row r="104" spans="1:9" s="17" customFormat="1" hidden="1" outlineLevel="1" x14ac:dyDescent="0.25">
      <c r="A104" s="19" t="s">
        <v>187</v>
      </c>
      <c r="B104" s="9"/>
      <c r="C104" s="9"/>
      <c r="D104" s="9"/>
      <c r="E104" s="9"/>
      <c r="F104" s="87"/>
      <c r="G104" s="16"/>
      <c r="H104" s="16"/>
      <c r="I104" s="11"/>
    </row>
    <row r="105" spans="1:9" s="17" customFormat="1" hidden="1" outlineLevel="2" x14ac:dyDescent="0.25">
      <c r="A105" s="19" t="s">
        <v>501</v>
      </c>
      <c r="B105" s="9">
        <v>0</v>
      </c>
      <c r="C105" s="9">
        <v>0</v>
      </c>
      <c r="D105" s="9">
        <v>0</v>
      </c>
      <c r="E105" s="9">
        <v>0</v>
      </c>
      <c r="F105" s="87">
        <v>0</v>
      </c>
      <c r="G105" s="16"/>
      <c r="H105" s="16"/>
    </row>
    <row r="106" spans="1:9" s="17" customFormat="1" hidden="1" outlineLevel="2" x14ac:dyDescent="0.25">
      <c r="A106" s="19" t="s">
        <v>502</v>
      </c>
      <c r="B106" s="9">
        <v>0</v>
      </c>
      <c r="C106" s="9">
        <v>0</v>
      </c>
      <c r="D106" s="9">
        <v>0</v>
      </c>
      <c r="E106" s="9">
        <v>0</v>
      </c>
      <c r="F106" s="87">
        <v>0</v>
      </c>
      <c r="G106" s="16"/>
      <c r="H106" s="16"/>
    </row>
    <row r="107" spans="1:9" s="17" customFormat="1" hidden="1" outlineLevel="2" x14ac:dyDescent="0.25">
      <c r="A107" s="19" t="s">
        <v>503</v>
      </c>
      <c r="B107" s="9">
        <v>0</v>
      </c>
      <c r="C107" s="9">
        <v>0</v>
      </c>
      <c r="D107" s="9">
        <v>0</v>
      </c>
      <c r="E107" s="9">
        <v>0</v>
      </c>
      <c r="F107" s="87">
        <v>0</v>
      </c>
      <c r="G107" s="16"/>
      <c r="H107" s="16"/>
    </row>
    <row r="108" spans="1:9" s="17" customFormat="1" hidden="1" outlineLevel="1" x14ac:dyDescent="0.25">
      <c r="A108" s="73" t="s">
        <v>506</v>
      </c>
      <c r="B108" s="170"/>
      <c r="C108" s="170"/>
      <c r="D108" s="170"/>
      <c r="E108" s="170"/>
      <c r="F108" s="85"/>
      <c r="G108" s="16"/>
      <c r="H108" s="16"/>
      <c r="I108" s="11"/>
    </row>
    <row r="109" spans="1:9" s="17" customFormat="1" hidden="1" outlineLevel="2" x14ac:dyDescent="0.25">
      <c r="A109" s="73" t="s">
        <v>501</v>
      </c>
      <c r="B109" s="170">
        <v>0</v>
      </c>
      <c r="C109" s="170">
        <v>4</v>
      </c>
      <c r="D109" s="170">
        <v>0</v>
      </c>
      <c r="E109" s="170">
        <v>0</v>
      </c>
      <c r="F109" s="85">
        <v>0</v>
      </c>
      <c r="G109" s="16"/>
      <c r="H109" s="16"/>
    </row>
    <row r="110" spans="1:9" s="17" customFormat="1" hidden="1" outlineLevel="2" x14ac:dyDescent="0.25">
      <c r="A110" s="73" t="s">
        <v>502</v>
      </c>
      <c r="B110" s="170">
        <v>0</v>
      </c>
      <c r="C110" s="170">
        <v>0</v>
      </c>
      <c r="D110" s="170">
        <v>0</v>
      </c>
      <c r="E110" s="170">
        <v>0</v>
      </c>
      <c r="F110" s="85">
        <v>0</v>
      </c>
      <c r="G110" s="16"/>
      <c r="H110" s="16"/>
    </row>
    <row r="111" spans="1:9" s="17" customFormat="1" hidden="1" outlineLevel="2" x14ac:dyDescent="0.25">
      <c r="A111" s="73" t="s">
        <v>503</v>
      </c>
      <c r="B111" s="170">
        <v>0</v>
      </c>
      <c r="C111" s="170">
        <v>0</v>
      </c>
      <c r="D111" s="170">
        <v>0</v>
      </c>
      <c r="E111" s="170">
        <v>0</v>
      </c>
      <c r="F111" s="85">
        <v>0</v>
      </c>
      <c r="G111" s="16"/>
      <c r="H111" s="16"/>
    </row>
    <row r="112" spans="1:9" s="17" customFormat="1" hidden="1" outlineLevel="1" x14ac:dyDescent="0.25">
      <c r="A112" s="23" t="s">
        <v>18</v>
      </c>
      <c r="B112" s="30"/>
      <c r="C112" s="30"/>
      <c r="D112" s="30"/>
      <c r="E112" s="30"/>
      <c r="F112" s="89"/>
      <c r="G112" s="16"/>
      <c r="H112" s="16"/>
      <c r="I112" s="11"/>
    </row>
    <row r="113" spans="1:9" s="17" customFormat="1" hidden="1" outlineLevel="2" x14ac:dyDescent="0.25">
      <c r="A113" s="19" t="s">
        <v>501</v>
      </c>
      <c r="B113" s="30">
        <v>26644</v>
      </c>
      <c r="C113" s="30">
        <v>63</v>
      </c>
      <c r="D113" s="30">
        <v>11</v>
      </c>
      <c r="E113" s="30">
        <f>E77+E81+E85+E89+E93+E97+E101+E105+E109</f>
        <v>103793</v>
      </c>
      <c r="F113" s="89">
        <v>10</v>
      </c>
      <c r="G113" s="16"/>
      <c r="H113" s="16"/>
    </row>
    <row r="114" spans="1:9" s="17" customFormat="1" hidden="1" outlineLevel="2" x14ac:dyDescent="0.25">
      <c r="A114" s="19" t="s">
        <v>502</v>
      </c>
      <c r="B114" s="30">
        <v>15991</v>
      </c>
      <c r="C114" s="30">
        <v>2528</v>
      </c>
      <c r="D114" s="30">
        <v>5965</v>
      </c>
      <c r="E114" s="30">
        <f>E78+E82+E86+E90+E94+E98+E102+E106+E110</f>
        <v>57829.43</v>
      </c>
      <c r="F114" s="89">
        <v>7401.12</v>
      </c>
      <c r="G114" s="16"/>
      <c r="H114" s="16"/>
    </row>
    <row r="115" spans="1:9" s="17" customFormat="1" hidden="1" outlineLevel="2" x14ac:dyDescent="0.25">
      <c r="A115" s="19" t="s">
        <v>503</v>
      </c>
      <c r="B115" s="30">
        <v>3027</v>
      </c>
      <c r="C115" s="30">
        <v>432</v>
      </c>
      <c r="D115" s="30">
        <v>934</v>
      </c>
      <c r="E115" s="30">
        <f>E75+E79+E83+E87+E91+E95+E99+E103+E107+E111</f>
        <v>11512.75</v>
      </c>
      <c r="F115" s="89">
        <v>1536.32</v>
      </c>
      <c r="G115" s="16"/>
      <c r="H115" s="16"/>
    </row>
    <row r="117" spans="1:9" ht="18.75" x14ac:dyDescent="0.25">
      <c r="A117" s="37" t="s">
        <v>176</v>
      </c>
    </row>
    <row r="118" spans="1:9" ht="18.75" x14ac:dyDescent="0.25">
      <c r="A118" s="37"/>
    </row>
    <row r="120" spans="1:9" s="17" customFormat="1" collapsed="1" x14ac:dyDescent="0.25">
      <c r="A120" s="67" t="s">
        <v>509</v>
      </c>
      <c r="B120" s="38"/>
      <c r="C120" s="38"/>
      <c r="D120" s="38"/>
      <c r="E120" s="50"/>
      <c r="F120" s="347"/>
      <c r="G120" s="16"/>
      <c r="H120" s="16"/>
      <c r="I120" s="16"/>
    </row>
    <row r="121" spans="1:9" s="17" customFormat="1" ht="30" hidden="1" outlineLevel="1" x14ac:dyDescent="0.25">
      <c r="A121" s="42" t="s">
        <v>510</v>
      </c>
      <c r="B121" s="47">
        <v>52171</v>
      </c>
      <c r="C121" s="47">
        <v>53614</v>
      </c>
      <c r="D121" s="47">
        <v>54303</v>
      </c>
      <c r="E121" s="213">
        <v>56230</v>
      </c>
      <c r="F121" s="213">
        <v>62458</v>
      </c>
      <c r="G121" s="16"/>
      <c r="H121" s="16"/>
      <c r="I121" s="16"/>
    </row>
    <row r="122" spans="1:9" s="17" customFormat="1" ht="30" hidden="1" outlineLevel="1" x14ac:dyDescent="0.25">
      <c r="A122" s="45" t="s">
        <v>511</v>
      </c>
      <c r="B122" s="49">
        <v>82</v>
      </c>
      <c r="C122" s="49">
        <v>85</v>
      </c>
      <c r="D122" s="49">
        <v>85</v>
      </c>
      <c r="E122" s="215">
        <v>86</v>
      </c>
      <c r="F122" s="215">
        <v>86</v>
      </c>
      <c r="G122" s="16"/>
      <c r="H122" s="16"/>
      <c r="I122" s="16"/>
    </row>
    <row r="123" spans="1:9" s="17" customFormat="1" ht="45" hidden="1" outlineLevel="1" x14ac:dyDescent="0.25">
      <c r="A123" s="42" t="s">
        <v>512</v>
      </c>
      <c r="B123" s="47">
        <v>228774</v>
      </c>
      <c r="C123" s="47">
        <v>176197</v>
      </c>
      <c r="D123" s="47">
        <v>206919</v>
      </c>
      <c r="E123" s="47">
        <v>174719</v>
      </c>
      <c r="F123" s="384">
        <v>305932.45</v>
      </c>
      <c r="G123" s="16"/>
      <c r="H123" s="16"/>
      <c r="I123" s="16"/>
    </row>
    <row r="124" spans="1:9" s="17" customFormat="1" ht="30" hidden="1" outlineLevel="1" x14ac:dyDescent="0.25">
      <c r="A124" s="45" t="s">
        <v>513</v>
      </c>
      <c r="B124" s="444" t="s">
        <v>827</v>
      </c>
      <c r="C124" s="444"/>
      <c r="D124" s="444"/>
      <c r="E124" s="444"/>
      <c r="F124" s="444"/>
      <c r="G124" s="16"/>
      <c r="H124" s="16"/>
      <c r="I124" s="16"/>
    </row>
    <row r="125" spans="1:9" s="17" customFormat="1" ht="30" hidden="1" outlineLevel="1" x14ac:dyDescent="0.25">
      <c r="A125" s="42" t="s">
        <v>514</v>
      </c>
      <c r="B125" s="47">
        <v>5296</v>
      </c>
      <c r="C125" s="47">
        <v>581354</v>
      </c>
      <c r="D125" s="47">
        <v>12475</v>
      </c>
      <c r="E125" s="47">
        <v>12267</v>
      </c>
      <c r="F125" s="213">
        <v>7124</v>
      </c>
      <c r="G125" s="16"/>
      <c r="H125" s="16"/>
      <c r="I125" s="16"/>
    </row>
    <row r="126" spans="1:9" s="17" customFormat="1" hidden="1" outlineLevel="1" x14ac:dyDescent="0.25">
      <c r="A126" s="441" t="s">
        <v>515</v>
      </c>
      <c r="B126" s="441"/>
      <c r="C126" s="441"/>
      <c r="D126" s="441"/>
      <c r="E126" s="283"/>
      <c r="F126" s="385"/>
      <c r="G126" s="16"/>
      <c r="H126" s="16"/>
      <c r="I126" s="16"/>
    </row>
    <row r="127" spans="1:9" s="17" customFormat="1" hidden="1" outlineLevel="1" x14ac:dyDescent="0.25">
      <c r="A127" s="41" t="s">
        <v>516</v>
      </c>
      <c r="B127" s="48" t="s">
        <v>28</v>
      </c>
      <c r="C127" s="48" t="s">
        <v>28</v>
      </c>
      <c r="D127" s="48" t="s">
        <v>28</v>
      </c>
      <c r="E127" s="48" t="s">
        <v>28</v>
      </c>
      <c r="F127" s="230" t="s">
        <v>28</v>
      </c>
      <c r="G127" s="16"/>
      <c r="H127" s="16"/>
      <c r="I127" s="16"/>
    </row>
    <row r="128" spans="1:9" s="17" customFormat="1" hidden="1" outlineLevel="1" x14ac:dyDescent="0.25">
      <c r="A128" s="40" t="s">
        <v>517</v>
      </c>
      <c r="B128" s="49" t="s">
        <v>28</v>
      </c>
      <c r="C128" s="49" t="s">
        <v>28</v>
      </c>
      <c r="D128" s="49" t="s">
        <v>28</v>
      </c>
      <c r="E128" s="258" t="s">
        <v>28</v>
      </c>
      <c r="F128" s="215" t="s">
        <v>28</v>
      </c>
      <c r="G128" s="16"/>
      <c r="H128" s="16"/>
      <c r="I128" s="16"/>
    </row>
    <row r="129" spans="1:9" s="17" customFormat="1" hidden="1" outlineLevel="1" x14ac:dyDescent="0.25">
      <c r="A129" s="41" t="s">
        <v>518</v>
      </c>
      <c r="B129" s="48" t="s">
        <v>28</v>
      </c>
      <c r="C129" s="48" t="s">
        <v>28</v>
      </c>
      <c r="D129" s="48" t="s">
        <v>28</v>
      </c>
      <c r="E129" s="48" t="s">
        <v>28</v>
      </c>
      <c r="F129" s="230" t="s">
        <v>28</v>
      </c>
      <c r="G129" s="16"/>
      <c r="H129" s="16"/>
      <c r="I129" s="16"/>
    </row>
    <row r="130" spans="1:9" s="17" customFormat="1" hidden="1" outlineLevel="1" x14ac:dyDescent="0.25">
      <c r="A130" s="40" t="s">
        <v>519</v>
      </c>
      <c r="B130" s="46">
        <v>117339</v>
      </c>
      <c r="C130" s="46">
        <v>119664</v>
      </c>
      <c r="D130" s="46">
        <v>116074</v>
      </c>
      <c r="E130" s="46">
        <v>145390</v>
      </c>
      <c r="F130" s="214">
        <v>117087.705</v>
      </c>
      <c r="G130" s="16"/>
      <c r="H130" s="16"/>
      <c r="I130" s="16"/>
    </row>
    <row r="131" spans="1:9" s="17" customFormat="1" hidden="1" outlineLevel="1" x14ac:dyDescent="0.25">
      <c r="A131" s="41" t="s">
        <v>520</v>
      </c>
      <c r="B131" s="48">
        <v>1E-3</v>
      </c>
      <c r="C131" s="48">
        <v>1E-3</v>
      </c>
      <c r="D131" s="48">
        <v>1E-3</v>
      </c>
      <c r="E131" s="48">
        <v>1E-3</v>
      </c>
      <c r="F131" s="230">
        <v>1E-3</v>
      </c>
      <c r="G131" s="16"/>
      <c r="H131" s="16"/>
      <c r="I131" s="16"/>
    </row>
    <row r="132" spans="1:9" s="17" customFormat="1" hidden="1" outlineLevel="1" x14ac:dyDescent="0.25">
      <c r="A132" s="441" t="s">
        <v>521</v>
      </c>
      <c r="B132" s="441"/>
      <c r="C132" s="441"/>
      <c r="D132" s="441"/>
      <c r="E132" s="283"/>
      <c r="F132" s="385"/>
      <c r="G132" s="16"/>
      <c r="H132" s="16"/>
      <c r="I132" s="16"/>
    </row>
    <row r="133" spans="1:9" s="17" customFormat="1" hidden="1" outlineLevel="1" x14ac:dyDescent="0.25">
      <c r="A133" s="41" t="s">
        <v>468</v>
      </c>
      <c r="B133" s="48">
        <v>56</v>
      </c>
      <c r="C133" s="48">
        <v>52</v>
      </c>
      <c r="D133" s="48">
        <v>29</v>
      </c>
      <c r="E133" s="48">
        <v>10</v>
      </c>
      <c r="F133" s="230">
        <v>0.53</v>
      </c>
      <c r="G133" s="16"/>
      <c r="H133" s="16"/>
      <c r="I133" s="16"/>
    </row>
    <row r="134" spans="1:9" s="17" customFormat="1" hidden="1" outlineLevel="1" x14ac:dyDescent="0.25">
      <c r="A134" s="40" t="s">
        <v>12</v>
      </c>
      <c r="B134" s="46">
        <v>5059</v>
      </c>
      <c r="C134" s="46">
        <v>5059</v>
      </c>
      <c r="D134" s="46">
        <v>6907</v>
      </c>
      <c r="E134" s="46">
        <v>14497</v>
      </c>
      <c r="F134" s="214">
        <v>10175</v>
      </c>
      <c r="G134" s="16"/>
      <c r="H134" s="16"/>
      <c r="I134" s="16"/>
    </row>
    <row r="135" spans="1:9" s="17" customFormat="1" hidden="1" outlineLevel="1" x14ac:dyDescent="0.25">
      <c r="A135" s="41" t="s">
        <v>522</v>
      </c>
      <c r="B135" s="48">
        <v>0</v>
      </c>
      <c r="C135" s="48">
        <v>0</v>
      </c>
      <c r="D135" s="48">
        <v>0</v>
      </c>
      <c r="E135" s="48">
        <v>0</v>
      </c>
      <c r="F135" s="230">
        <v>0</v>
      </c>
      <c r="G135" s="16"/>
      <c r="H135" s="16"/>
      <c r="I135" s="16"/>
    </row>
    <row r="136" spans="1:9" s="17" customFormat="1" hidden="1" outlineLevel="1" x14ac:dyDescent="0.25">
      <c r="A136" s="40" t="s">
        <v>467</v>
      </c>
      <c r="B136" s="46">
        <v>5355</v>
      </c>
      <c r="C136" s="46">
        <v>5497</v>
      </c>
      <c r="D136" s="46">
        <v>5087</v>
      </c>
      <c r="E136" s="46">
        <v>12992</v>
      </c>
      <c r="F136" s="214">
        <v>8408</v>
      </c>
      <c r="G136" s="16"/>
      <c r="H136" s="16"/>
      <c r="I136" s="16"/>
    </row>
    <row r="137" spans="1:9" s="17" customFormat="1" hidden="1" outlineLevel="1" x14ac:dyDescent="0.25">
      <c r="A137" s="441" t="s">
        <v>523</v>
      </c>
      <c r="B137" s="441"/>
      <c r="C137" s="441"/>
      <c r="D137" s="441"/>
      <c r="E137" s="282"/>
      <c r="F137" s="386"/>
      <c r="G137" s="16"/>
      <c r="H137" s="16"/>
      <c r="I137" s="16"/>
    </row>
    <row r="138" spans="1:9" s="17" customFormat="1" hidden="1" outlineLevel="1" x14ac:dyDescent="0.25">
      <c r="A138" s="55" t="s">
        <v>524</v>
      </c>
      <c r="B138" s="3">
        <v>129155</v>
      </c>
      <c r="C138" s="3">
        <v>119578</v>
      </c>
      <c r="D138" s="3">
        <v>129340</v>
      </c>
      <c r="E138" s="86" t="s">
        <v>91</v>
      </c>
      <c r="F138" s="85">
        <v>93274</v>
      </c>
      <c r="G138" s="16"/>
      <c r="H138" s="16"/>
      <c r="I138" s="16"/>
    </row>
    <row r="139" spans="1:9" s="17" customFormat="1" hidden="1" outlineLevel="1" x14ac:dyDescent="0.25">
      <c r="A139" s="40" t="s">
        <v>525</v>
      </c>
      <c r="B139" s="49" t="s">
        <v>15</v>
      </c>
      <c r="C139" s="49" t="s">
        <v>15</v>
      </c>
      <c r="D139" s="49" t="s">
        <v>15</v>
      </c>
      <c r="E139" s="215" t="s">
        <v>92</v>
      </c>
      <c r="F139" s="215" t="s">
        <v>15</v>
      </c>
      <c r="G139" s="16"/>
      <c r="H139" s="16"/>
      <c r="I139" s="16"/>
    </row>
    <row r="140" spans="1:9" s="17" customFormat="1" hidden="1" outlineLevel="1" x14ac:dyDescent="0.25">
      <c r="A140" s="55" t="s">
        <v>526</v>
      </c>
      <c r="B140" s="7" t="s">
        <v>15</v>
      </c>
      <c r="C140" s="7" t="s">
        <v>15</v>
      </c>
      <c r="D140" s="7" t="s">
        <v>15</v>
      </c>
      <c r="E140" s="86" t="s">
        <v>92</v>
      </c>
      <c r="F140" s="86" t="s">
        <v>15</v>
      </c>
      <c r="G140" s="16"/>
      <c r="H140" s="16"/>
      <c r="I140" s="16"/>
    </row>
    <row r="141" spans="1:9" s="17" customFormat="1" hidden="1" outlineLevel="1" x14ac:dyDescent="0.25">
      <c r="A141" s="40" t="s">
        <v>527</v>
      </c>
      <c r="B141" s="46">
        <v>129155</v>
      </c>
      <c r="C141" s="46">
        <v>119578</v>
      </c>
      <c r="D141" s="46">
        <v>129340</v>
      </c>
      <c r="E141" s="215" t="s">
        <v>91</v>
      </c>
      <c r="F141" s="214">
        <v>93274</v>
      </c>
      <c r="G141" s="16"/>
      <c r="H141" s="16"/>
      <c r="I141" s="16"/>
    </row>
    <row r="142" spans="1:9" s="17" customFormat="1" hidden="1" outlineLevel="1" x14ac:dyDescent="0.25">
      <c r="A142" s="55" t="s">
        <v>528</v>
      </c>
      <c r="B142" s="7">
        <v>33.57</v>
      </c>
      <c r="C142" s="7">
        <v>26.81</v>
      </c>
      <c r="D142" s="66">
        <v>28</v>
      </c>
      <c r="E142" s="86" t="s">
        <v>93</v>
      </c>
      <c r="F142" s="86">
        <v>18.88</v>
      </c>
      <c r="G142" s="16"/>
      <c r="H142" s="16"/>
      <c r="I142" s="16"/>
    </row>
    <row r="143" spans="1:9" s="17" customFormat="1" ht="30" hidden="1" outlineLevel="1" x14ac:dyDescent="0.25">
      <c r="A143" s="45" t="s">
        <v>529</v>
      </c>
      <c r="B143" s="49">
        <v>323</v>
      </c>
      <c r="C143" s="49">
        <v>328</v>
      </c>
      <c r="D143" s="49">
        <v>273</v>
      </c>
      <c r="E143" s="215">
        <v>67</v>
      </c>
      <c r="F143" s="215">
        <v>54</v>
      </c>
      <c r="G143" s="16"/>
      <c r="H143" s="16"/>
      <c r="I143" s="16"/>
    </row>
    <row r="144" spans="1:9" s="17" customFormat="1" ht="30" hidden="1" outlineLevel="1" x14ac:dyDescent="0.25">
      <c r="A144" s="2" t="s">
        <v>530</v>
      </c>
      <c r="B144" s="7">
        <v>8.4</v>
      </c>
      <c r="C144" s="7">
        <v>7.35</v>
      </c>
      <c r="D144" s="7">
        <v>5.91</v>
      </c>
      <c r="E144" s="86">
        <v>1.26</v>
      </c>
      <c r="F144" s="86">
        <v>1.0900000000000001</v>
      </c>
      <c r="G144" s="16"/>
      <c r="H144" s="16"/>
      <c r="I144" s="16"/>
    </row>
    <row r="145" spans="1:9" s="17" customFormat="1" ht="30" hidden="1" outlineLevel="1" x14ac:dyDescent="0.25">
      <c r="A145" s="45" t="s">
        <v>531</v>
      </c>
      <c r="B145" s="49">
        <v>0.2</v>
      </c>
      <c r="C145" s="49">
        <v>1.0900000000000001</v>
      </c>
      <c r="D145" s="49">
        <v>0.74</v>
      </c>
      <c r="E145" s="215">
        <v>0.02</v>
      </c>
      <c r="F145" s="215">
        <v>0.03</v>
      </c>
      <c r="G145" s="16"/>
      <c r="H145" s="16"/>
      <c r="I145" s="16"/>
    </row>
    <row r="146" spans="1:9" s="17" customFormat="1" hidden="1" outlineLevel="1" x14ac:dyDescent="0.25">
      <c r="A146" s="20" t="s">
        <v>532</v>
      </c>
      <c r="B146" s="16"/>
      <c r="C146" s="16"/>
      <c r="D146" s="16"/>
      <c r="E146" s="16"/>
      <c r="F146" s="380"/>
      <c r="G146" s="16"/>
      <c r="H146" s="16"/>
      <c r="I146" s="16"/>
    </row>
    <row r="148" spans="1:9" s="260" customFormat="1" collapsed="1" x14ac:dyDescent="0.25">
      <c r="A148" s="423" t="s">
        <v>533</v>
      </c>
      <c r="B148" s="423"/>
      <c r="C148" s="443"/>
      <c r="D148" s="443"/>
      <c r="E148" s="300"/>
      <c r="F148" s="345"/>
      <c r="G148" s="285"/>
    </row>
    <row r="149" spans="1:9" s="260" customFormat="1" hidden="1" outlineLevel="1" x14ac:dyDescent="0.25">
      <c r="A149" s="327" t="s">
        <v>534</v>
      </c>
      <c r="B149" s="296"/>
      <c r="C149" s="296"/>
      <c r="D149" s="296"/>
      <c r="E149" s="296">
        <f>SUM(E150,E161)</f>
        <v>6816.4800999999989</v>
      </c>
      <c r="F149" s="296">
        <v>3578.8544000000002</v>
      </c>
      <c r="G149" s="285"/>
    </row>
    <row r="150" spans="1:9" s="260" customFormat="1" hidden="1" outlineLevel="1" x14ac:dyDescent="0.25">
      <c r="A150" s="293" t="s">
        <v>537</v>
      </c>
      <c r="B150" s="294"/>
      <c r="C150" s="294"/>
      <c r="D150" s="294"/>
      <c r="E150" s="294">
        <f>SUM(E151:E160)</f>
        <v>340.89200000000005</v>
      </c>
      <c r="F150" s="294">
        <v>582.10599999999999</v>
      </c>
      <c r="G150" s="285"/>
    </row>
    <row r="151" spans="1:9" s="260" customFormat="1" hidden="1" outlineLevel="2" x14ac:dyDescent="0.25">
      <c r="A151" s="35" t="s">
        <v>538</v>
      </c>
      <c r="B151" s="289"/>
      <c r="C151" s="17"/>
      <c r="D151" s="287"/>
      <c r="E151" s="289"/>
      <c r="F151" s="289"/>
      <c r="G151" s="285"/>
    </row>
    <row r="152" spans="1:9" s="260" customFormat="1" hidden="1" outlineLevel="2" x14ac:dyDescent="0.25">
      <c r="A152" s="35" t="s">
        <v>539</v>
      </c>
      <c r="B152" s="289"/>
      <c r="C152" s="17"/>
      <c r="D152" s="287"/>
      <c r="E152" s="289">
        <v>335.94200000000001</v>
      </c>
      <c r="F152" s="289">
        <v>476.98099999999999</v>
      </c>
      <c r="G152" s="285"/>
    </row>
    <row r="153" spans="1:9" s="260" customFormat="1" hidden="1" outlineLevel="2" x14ac:dyDescent="0.25">
      <c r="A153" s="35" t="s">
        <v>540</v>
      </c>
      <c r="B153" s="289"/>
      <c r="C153" s="17"/>
      <c r="D153" s="287"/>
      <c r="E153" s="289"/>
      <c r="F153" s="289"/>
      <c r="G153" s="285"/>
    </row>
    <row r="154" spans="1:9" s="260" customFormat="1" hidden="1" outlineLevel="2" x14ac:dyDescent="0.25">
      <c r="A154" s="10" t="s">
        <v>541</v>
      </c>
      <c r="B154" s="289"/>
      <c r="C154" s="17"/>
      <c r="D154" s="287"/>
      <c r="E154" s="289"/>
      <c r="F154" s="289"/>
      <c r="G154" s="285"/>
    </row>
    <row r="155" spans="1:9" s="260" customFormat="1" hidden="1" outlineLevel="2" x14ac:dyDescent="0.25">
      <c r="A155" s="10" t="s">
        <v>542</v>
      </c>
      <c r="B155" s="289"/>
      <c r="C155" s="17"/>
      <c r="D155" s="287"/>
      <c r="E155" s="289">
        <v>4.66</v>
      </c>
      <c r="F155" s="289">
        <v>15.13</v>
      </c>
      <c r="G155" s="285"/>
    </row>
    <row r="156" spans="1:9" s="260" customFormat="1" hidden="1" outlineLevel="2" x14ac:dyDescent="0.25">
      <c r="A156" s="10" t="s">
        <v>543</v>
      </c>
      <c r="B156" s="289"/>
      <c r="C156" s="17"/>
      <c r="D156" s="287"/>
      <c r="E156" s="289">
        <v>0.28999999999999998</v>
      </c>
      <c r="F156" s="289"/>
      <c r="G156" s="285"/>
    </row>
    <row r="157" spans="1:9" s="260" customFormat="1" hidden="1" outlineLevel="2" x14ac:dyDescent="0.25">
      <c r="A157" s="10" t="s">
        <v>544</v>
      </c>
      <c r="B157" s="289"/>
      <c r="C157" s="17"/>
      <c r="D157" s="287"/>
      <c r="E157" s="289"/>
      <c r="F157" s="289"/>
      <c r="G157" s="285"/>
    </row>
    <row r="158" spans="1:9" s="260" customFormat="1" hidden="1" outlineLevel="2" x14ac:dyDescent="0.25">
      <c r="A158" s="10" t="s">
        <v>818</v>
      </c>
      <c r="B158" s="289"/>
      <c r="C158" s="17"/>
      <c r="D158" s="287"/>
      <c r="E158" s="289"/>
      <c r="F158" s="289">
        <v>59.125</v>
      </c>
      <c r="G158" s="285"/>
    </row>
    <row r="159" spans="1:9" s="260" customFormat="1" hidden="1" outlineLevel="2" x14ac:dyDescent="0.25">
      <c r="A159" s="10" t="s">
        <v>819</v>
      </c>
      <c r="B159" s="289"/>
      <c r="C159" s="17"/>
      <c r="D159" s="287"/>
      <c r="E159" s="289"/>
      <c r="F159" s="289">
        <v>26.22</v>
      </c>
      <c r="G159" s="285"/>
    </row>
    <row r="160" spans="1:9" s="260" customFormat="1" hidden="1" outlineLevel="2" x14ac:dyDescent="0.25">
      <c r="A160" s="10" t="s">
        <v>820</v>
      </c>
      <c r="B160" s="289"/>
      <c r="C160" s="17"/>
      <c r="D160" s="287"/>
      <c r="E160" s="289"/>
      <c r="F160" s="289">
        <v>4.6500000000000004</v>
      </c>
      <c r="G160" s="285"/>
    </row>
    <row r="161" spans="1:7" s="260" customFormat="1" hidden="1" outlineLevel="1" x14ac:dyDescent="0.25">
      <c r="A161" s="293" t="s">
        <v>545</v>
      </c>
      <c r="B161" s="294"/>
      <c r="C161" s="301"/>
      <c r="D161" s="297"/>
      <c r="E161" s="294">
        <f>SUM(E162:E178)</f>
        <v>6475.588099999999</v>
      </c>
      <c r="F161" s="294">
        <v>2996.7483999999999</v>
      </c>
      <c r="G161" s="285"/>
    </row>
    <row r="162" spans="1:7" s="260" customFormat="1" hidden="1" outlineLevel="2" x14ac:dyDescent="0.25">
      <c r="A162" s="10" t="s">
        <v>546</v>
      </c>
      <c r="B162" s="289"/>
      <c r="C162" s="17"/>
      <c r="D162" s="287"/>
      <c r="E162" s="289"/>
      <c r="F162" s="289"/>
      <c r="G162" s="285"/>
    </row>
    <row r="163" spans="1:7" s="260" customFormat="1" hidden="1" outlineLevel="2" x14ac:dyDescent="0.25">
      <c r="A163" s="10" t="s">
        <v>547</v>
      </c>
      <c r="B163" s="289"/>
      <c r="C163" s="17"/>
      <c r="D163" s="287"/>
      <c r="E163" s="289"/>
      <c r="F163" s="289"/>
      <c r="G163" s="285"/>
    </row>
    <row r="164" spans="1:7" s="260" customFormat="1" hidden="1" outlineLevel="2" x14ac:dyDescent="0.25">
      <c r="A164" s="10" t="s">
        <v>507</v>
      </c>
      <c r="B164" s="289"/>
      <c r="C164" s="17"/>
      <c r="D164" s="287"/>
      <c r="E164" s="289"/>
      <c r="F164" s="289"/>
      <c r="G164" s="285"/>
    </row>
    <row r="165" spans="1:7" s="260" customFormat="1" hidden="1" outlineLevel="2" x14ac:dyDescent="0.25">
      <c r="A165" s="302" t="s">
        <v>548</v>
      </c>
      <c r="B165" s="289"/>
      <c r="C165" s="17"/>
      <c r="D165" s="287"/>
      <c r="E165" s="289">
        <v>21</v>
      </c>
      <c r="F165" s="289"/>
      <c r="G165" s="285"/>
    </row>
    <row r="166" spans="1:7" s="260" customFormat="1" hidden="1" outlineLevel="2" x14ac:dyDescent="0.25">
      <c r="A166" s="10" t="s">
        <v>549</v>
      </c>
      <c r="B166" s="289"/>
      <c r="C166" s="17"/>
      <c r="D166" s="287"/>
      <c r="E166" s="289"/>
      <c r="F166" s="289"/>
      <c r="G166" s="285"/>
    </row>
    <row r="167" spans="1:7" s="260" customFormat="1" hidden="1" outlineLevel="2" x14ac:dyDescent="0.25">
      <c r="A167" s="10" t="s">
        <v>550</v>
      </c>
      <c r="B167" s="289"/>
      <c r="C167" s="17"/>
      <c r="D167" s="287"/>
      <c r="E167" s="289"/>
      <c r="F167" s="289"/>
      <c r="G167" s="285"/>
    </row>
    <row r="168" spans="1:7" s="260" customFormat="1" hidden="1" outlineLevel="2" x14ac:dyDescent="0.25">
      <c r="A168" s="10" t="s">
        <v>551</v>
      </c>
      <c r="B168" s="289"/>
      <c r="C168" s="17"/>
      <c r="D168" s="287"/>
      <c r="E168" s="289"/>
      <c r="F168" s="289">
        <v>199.14590000000001</v>
      </c>
      <c r="G168" s="285"/>
    </row>
    <row r="169" spans="1:7" s="260" customFormat="1" hidden="1" outlineLevel="2" x14ac:dyDescent="0.25">
      <c r="A169" s="10" t="s">
        <v>552</v>
      </c>
      <c r="B169" s="289"/>
      <c r="C169" s="17"/>
      <c r="D169" s="287"/>
      <c r="E169" s="289">
        <v>12.9</v>
      </c>
      <c r="F169" s="289">
        <v>18.66</v>
      </c>
      <c r="G169" s="285"/>
    </row>
    <row r="170" spans="1:7" s="260" customFormat="1" hidden="1" outlineLevel="2" x14ac:dyDescent="0.25">
      <c r="A170" s="10" t="s">
        <v>553</v>
      </c>
      <c r="B170" s="289"/>
      <c r="C170" s="17"/>
      <c r="D170" s="287"/>
      <c r="E170" s="289">
        <v>4838.1701999999996</v>
      </c>
      <c r="F170" s="289">
        <v>330.04500000000002</v>
      </c>
      <c r="G170" s="285"/>
    </row>
    <row r="171" spans="1:7" s="260" customFormat="1" hidden="1" outlineLevel="2" x14ac:dyDescent="0.25">
      <c r="A171" s="10" t="s">
        <v>554</v>
      </c>
      <c r="B171" s="289"/>
      <c r="C171" s="17"/>
      <c r="D171" s="287"/>
      <c r="E171" s="289">
        <v>502.5</v>
      </c>
      <c r="F171" s="289">
        <v>2148.25</v>
      </c>
      <c r="G171" s="285"/>
    </row>
    <row r="172" spans="1:7" s="260" customFormat="1" hidden="1" outlineLevel="2" x14ac:dyDescent="0.25">
      <c r="A172" s="10" t="s">
        <v>555</v>
      </c>
      <c r="B172" s="289"/>
      <c r="C172" s="17"/>
      <c r="D172" s="287"/>
      <c r="E172" s="289">
        <v>2.4E-2</v>
      </c>
      <c r="F172" s="289"/>
      <c r="G172" s="285"/>
    </row>
    <row r="173" spans="1:7" s="260" customFormat="1" hidden="1" outlineLevel="2" x14ac:dyDescent="0.25">
      <c r="A173" s="10" t="s">
        <v>556</v>
      </c>
      <c r="B173" s="289"/>
      <c r="C173" s="17"/>
      <c r="D173" s="287"/>
      <c r="E173" s="289">
        <v>65</v>
      </c>
      <c r="F173" s="289"/>
      <c r="G173" s="285"/>
    </row>
    <row r="174" spans="1:7" s="260" customFormat="1" hidden="1" outlineLevel="2" x14ac:dyDescent="0.25">
      <c r="A174" s="10" t="s">
        <v>557</v>
      </c>
      <c r="B174" s="289"/>
      <c r="C174" s="17"/>
      <c r="D174" s="287"/>
      <c r="E174" s="289">
        <v>135.41999999999999</v>
      </c>
      <c r="F174" s="289">
        <v>4.5549999999999997</v>
      </c>
      <c r="G174" s="285"/>
    </row>
    <row r="175" spans="1:7" s="260" customFormat="1" hidden="1" outlineLevel="2" x14ac:dyDescent="0.25">
      <c r="A175" s="10" t="s">
        <v>558</v>
      </c>
      <c r="B175" s="289"/>
      <c r="C175" s="17"/>
      <c r="D175" s="287"/>
      <c r="E175" s="289">
        <v>629.38710000000003</v>
      </c>
      <c r="F175" s="289">
        <v>217.5264</v>
      </c>
      <c r="G175" s="285"/>
    </row>
    <row r="176" spans="1:7" s="260" customFormat="1" hidden="1" outlineLevel="2" x14ac:dyDescent="0.25">
      <c r="A176" s="10" t="s">
        <v>559</v>
      </c>
      <c r="B176" s="289"/>
      <c r="C176" s="17"/>
      <c r="D176" s="287"/>
      <c r="E176" s="289">
        <v>4.7999999999999996E-3</v>
      </c>
      <c r="F176" s="289">
        <v>77.286100000000005</v>
      </c>
      <c r="G176" s="285"/>
    </row>
    <row r="177" spans="1:7" s="260" customFormat="1" hidden="1" outlineLevel="2" x14ac:dyDescent="0.25">
      <c r="A177" s="10" t="s">
        <v>560</v>
      </c>
      <c r="B177" s="289"/>
      <c r="C177" s="17"/>
      <c r="D177" s="287"/>
      <c r="E177" s="289">
        <v>271.18200000000002</v>
      </c>
      <c r="F177" s="289"/>
      <c r="G177" s="285"/>
    </row>
    <row r="178" spans="1:7" s="260" customFormat="1" hidden="1" outlineLevel="2" x14ac:dyDescent="0.25">
      <c r="A178" s="10" t="s">
        <v>821</v>
      </c>
      <c r="B178" s="289"/>
      <c r="C178" s="17"/>
      <c r="D178" s="287"/>
      <c r="E178" s="289"/>
      <c r="F178" s="289">
        <v>1.28</v>
      </c>
      <c r="G178" s="285"/>
    </row>
    <row r="179" spans="1:7" s="260" customFormat="1" hidden="1" outlineLevel="1" x14ac:dyDescent="0.25">
      <c r="A179" s="295" t="s">
        <v>535</v>
      </c>
      <c r="B179" s="296"/>
      <c r="C179" s="295"/>
      <c r="D179" s="298"/>
      <c r="E179" s="296">
        <f>SUM(E180,E189)</f>
        <v>5450.8249999999998</v>
      </c>
      <c r="F179" s="296">
        <v>3545.2877999999996</v>
      </c>
      <c r="G179" s="285"/>
    </row>
    <row r="180" spans="1:7" s="260" customFormat="1" hidden="1" outlineLevel="1" x14ac:dyDescent="0.25">
      <c r="A180" s="293" t="s">
        <v>537</v>
      </c>
      <c r="B180" s="294"/>
      <c r="C180" s="301"/>
      <c r="D180" s="297"/>
      <c r="E180" s="294">
        <f>SUM(E181:E187)</f>
        <v>943.17500000000007</v>
      </c>
      <c r="F180" s="294">
        <v>723.24680000000001</v>
      </c>
      <c r="G180" s="285"/>
    </row>
    <row r="181" spans="1:7" s="260" customFormat="1" hidden="1" outlineLevel="2" x14ac:dyDescent="0.25">
      <c r="A181" s="35" t="s">
        <v>538</v>
      </c>
      <c r="B181" s="289"/>
      <c r="C181" s="17"/>
      <c r="D181" s="287"/>
      <c r="E181" s="289">
        <v>657.94</v>
      </c>
      <c r="F181" s="289">
        <v>611.46500000000003</v>
      </c>
      <c r="G181" s="285"/>
    </row>
    <row r="182" spans="1:7" s="260" customFormat="1" hidden="1" outlineLevel="2" x14ac:dyDescent="0.25">
      <c r="A182" s="35" t="s">
        <v>539</v>
      </c>
      <c r="B182" s="289"/>
      <c r="C182" s="17"/>
      <c r="D182" s="287"/>
      <c r="E182" s="289">
        <v>155.63999999999999</v>
      </c>
      <c r="F182" s="289">
        <v>40.8718</v>
      </c>
      <c r="G182" s="285"/>
    </row>
    <row r="183" spans="1:7" s="260" customFormat="1" hidden="1" outlineLevel="2" x14ac:dyDescent="0.25">
      <c r="A183" s="35" t="s">
        <v>540</v>
      </c>
      <c r="B183" s="289"/>
      <c r="C183" s="17"/>
      <c r="D183" s="287"/>
      <c r="E183" s="289">
        <v>2.7</v>
      </c>
      <c r="F183" s="289"/>
      <c r="G183" s="285"/>
    </row>
    <row r="184" spans="1:7" s="260" customFormat="1" hidden="1" outlineLevel="2" x14ac:dyDescent="0.25">
      <c r="A184" s="10" t="s">
        <v>541</v>
      </c>
      <c r="B184" s="289"/>
      <c r="C184" s="17"/>
      <c r="D184" s="287"/>
      <c r="E184" s="289">
        <v>126.52</v>
      </c>
      <c r="F184" s="289"/>
      <c r="G184" s="285"/>
    </row>
    <row r="185" spans="1:7" s="260" customFormat="1" hidden="1" outlineLevel="2" x14ac:dyDescent="0.25">
      <c r="A185" s="10" t="s">
        <v>542</v>
      </c>
      <c r="B185" s="289"/>
      <c r="C185" s="17"/>
      <c r="D185" s="287"/>
      <c r="E185" s="289"/>
      <c r="F185" s="289"/>
      <c r="G185" s="285"/>
    </row>
    <row r="186" spans="1:7" s="260" customFormat="1" hidden="1" outlineLevel="2" x14ac:dyDescent="0.25">
      <c r="A186" s="10" t="s">
        <v>543</v>
      </c>
      <c r="B186" s="289"/>
      <c r="C186" s="17"/>
      <c r="D186" s="287"/>
      <c r="E186" s="289"/>
      <c r="F186" s="289"/>
      <c r="G186" s="285"/>
    </row>
    <row r="187" spans="1:7" s="260" customFormat="1" hidden="1" outlineLevel="2" x14ac:dyDescent="0.25">
      <c r="A187" s="10" t="s">
        <v>544</v>
      </c>
      <c r="B187" s="289"/>
      <c r="C187" s="17"/>
      <c r="D187" s="287"/>
      <c r="E187" s="289">
        <v>0.375</v>
      </c>
      <c r="F187" s="289">
        <v>2.16</v>
      </c>
      <c r="G187" s="285"/>
    </row>
    <row r="188" spans="1:7" s="260" customFormat="1" hidden="1" outlineLevel="2" x14ac:dyDescent="0.25">
      <c r="A188" s="10" t="s">
        <v>824</v>
      </c>
      <c r="B188" s="289"/>
      <c r="C188" s="17"/>
      <c r="D188" s="287"/>
      <c r="E188" s="289"/>
      <c r="F188" s="289">
        <v>68.75</v>
      </c>
      <c r="G188" s="285"/>
    </row>
    <row r="189" spans="1:7" s="260" customFormat="1" hidden="1" outlineLevel="1" x14ac:dyDescent="0.25">
      <c r="A189" s="293" t="s">
        <v>545</v>
      </c>
      <c r="B189" s="294"/>
      <c r="C189" s="301"/>
      <c r="D189" s="297"/>
      <c r="E189" s="294">
        <f>SUM(E190:E205)</f>
        <v>4507.6499999999996</v>
      </c>
      <c r="F189" s="294">
        <v>2822.0409999999997</v>
      </c>
      <c r="G189" s="285"/>
    </row>
    <row r="190" spans="1:7" s="260" customFormat="1" hidden="1" outlineLevel="2" x14ac:dyDescent="0.25">
      <c r="A190" s="10" t="s">
        <v>546</v>
      </c>
      <c r="B190" s="289"/>
      <c r="C190" s="17"/>
      <c r="D190" s="287"/>
      <c r="E190" s="289">
        <v>929.62</v>
      </c>
      <c r="F190" s="289">
        <v>347.50200000000001</v>
      </c>
      <c r="G190" s="285"/>
    </row>
    <row r="191" spans="1:7" s="260" customFormat="1" hidden="1" outlineLevel="2" x14ac:dyDescent="0.25">
      <c r="A191" s="10" t="s">
        <v>547</v>
      </c>
      <c r="B191" s="289"/>
      <c r="C191" s="17"/>
      <c r="D191" s="287"/>
      <c r="E191" s="289">
        <v>141.16999999999999</v>
      </c>
      <c r="F191" s="289"/>
      <c r="G191" s="285"/>
    </row>
    <row r="192" spans="1:7" s="260" customFormat="1" hidden="1" outlineLevel="2" x14ac:dyDescent="0.25">
      <c r="A192" s="10" t="s">
        <v>507</v>
      </c>
      <c r="B192" s="289"/>
      <c r="C192" s="17"/>
      <c r="D192" s="287"/>
      <c r="E192" s="289">
        <v>18.82</v>
      </c>
      <c r="F192" s="289"/>
      <c r="G192" s="285"/>
    </row>
    <row r="193" spans="1:7" s="260" customFormat="1" hidden="1" outlineLevel="2" x14ac:dyDescent="0.25">
      <c r="A193" s="302" t="s">
        <v>548</v>
      </c>
      <c r="B193" s="289"/>
      <c r="C193" s="17"/>
      <c r="D193" s="287"/>
      <c r="E193" s="289">
        <v>205.42</v>
      </c>
      <c r="F193" s="289">
        <v>264.39699999999999</v>
      </c>
      <c r="G193" s="285"/>
    </row>
    <row r="194" spans="1:7" s="260" customFormat="1" hidden="1" outlineLevel="2" x14ac:dyDescent="0.25">
      <c r="A194" s="10" t="s">
        <v>549</v>
      </c>
      <c r="B194" s="289"/>
      <c r="C194" s="17"/>
      <c r="D194" s="287"/>
      <c r="E194" s="289">
        <v>151.52000000000001</v>
      </c>
      <c r="F194" s="289"/>
      <c r="G194" s="285"/>
    </row>
    <row r="195" spans="1:7" s="260" customFormat="1" hidden="1" outlineLevel="2" x14ac:dyDescent="0.25">
      <c r="A195" s="10" t="s">
        <v>550</v>
      </c>
      <c r="B195" s="289"/>
      <c r="C195" s="17"/>
      <c r="D195" s="287"/>
      <c r="E195" s="289">
        <v>147.1</v>
      </c>
      <c r="F195" s="289"/>
      <c r="G195" s="285"/>
    </row>
    <row r="196" spans="1:7" s="260" customFormat="1" hidden="1" outlineLevel="2" x14ac:dyDescent="0.25">
      <c r="A196" s="10" t="s">
        <v>551</v>
      </c>
      <c r="B196" s="289"/>
      <c r="C196" s="17"/>
      <c r="D196" s="287"/>
      <c r="E196" s="289">
        <v>2914</v>
      </c>
      <c r="F196" s="289">
        <v>1488.9179999999999</v>
      </c>
      <c r="G196" s="285"/>
    </row>
    <row r="197" spans="1:7" s="260" customFormat="1" hidden="1" outlineLevel="2" x14ac:dyDescent="0.25">
      <c r="A197" s="10" t="s">
        <v>552</v>
      </c>
      <c r="B197" s="289"/>
      <c r="C197" s="17"/>
      <c r="D197" s="287"/>
      <c r="E197" s="289"/>
      <c r="F197" s="289"/>
      <c r="G197" s="285"/>
    </row>
    <row r="198" spans="1:7" s="260" customFormat="1" hidden="1" outlineLevel="2" x14ac:dyDescent="0.25">
      <c r="A198" s="10" t="s">
        <v>553</v>
      </c>
      <c r="B198" s="289"/>
      <c r="C198" s="17"/>
      <c r="D198" s="287"/>
      <c r="E198" s="289"/>
      <c r="F198" s="289"/>
      <c r="G198" s="285"/>
    </row>
    <row r="199" spans="1:7" s="260" customFormat="1" hidden="1" outlineLevel="2" x14ac:dyDescent="0.25">
      <c r="A199" s="10" t="s">
        <v>554</v>
      </c>
      <c r="B199" s="289"/>
      <c r="C199" s="17"/>
      <c r="D199" s="287"/>
      <c r="E199" s="289"/>
      <c r="F199" s="289"/>
      <c r="G199" s="285"/>
    </row>
    <row r="200" spans="1:7" s="260" customFormat="1" hidden="1" outlineLevel="2" x14ac:dyDescent="0.25">
      <c r="A200" s="10" t="s">
        <v>555</v>
      </c>
      <c r="B200" s="289"/>
      <c r="C200" s="17"/>
      <c r="D200" s="287"/>
      <c r="E200" s="289"/>
      <c r="F200" s="289"/>
      <c r="G200" s="285"/>
    </row>
    <row r="201" spans="1:7" s="260" customFormat="1" hidden="1" outlineLevel="2" x14ac:dyDescent="0.25">
      <c r="A201" s="10" t="s">
        <v>556</v>
      </c>
      <c r="B201" s="289"/>
      <c r="C201" s="17"/>
      <c r="D201" s="287"/>
      <c r="E201" s="289"/>
      <c r="F201" s="289"/>
      <c r="G201" s="285"/>
    </row>
    <row r="202" spans="1:7" s="260" customFormat="1" hidden="1" outlineLevel="2" x14ac:dyDescent="0.25">
      <c r="A202" s="10" t="s">
        <v>557</v>
      </c>
      <c r="B202" s="289"/>
      <c r="C202" s="17"/>
      <c r="D202" s="287"/>
      <c r="E202" s="289"/>
      <c r="F202" s="289"/>
      <c r="G202" s="285"/>
    </row>
    <row r="203" spans="1:7" s="260" customFormat="1" hidden="1" outlineLevel="2" x14ac:dyDescent="0.25">
      <c r="A203" s="10" t="s">
        <v>558</v>
      </c>
      <c r="B203" s="289"/>
      <c r="C203" s="17"/>
      <c r="D203" s="287"/>
      <c r="E203" s="289"/>
      <c r="F203" s="289"/>
      <c r="G203" s="285"/>
    </row>
    <row r="204" spans="1:7" s="260" customFormat="1" hidden="1" outlineLevel="2" x14ac:dyDescent="0.25">
      <c r="A204" s="10" t="s">
        <v>559</v>
      </c>
      <c r="B204" s="289"/>
      <c r="C204" s="17"/>
      <c r="D204" s="287"/>
      <c r="E204" s="289"/>
      <c r="F204" s="289"/>
      <c r="G204" s="285"/>
    </row>
    <row r="205" spans="1:7" s="260" customFormat="1" hidden="1" outlineLevel="2" x14ac:dyDescent="0.25">
      <c r="A205" s="10" t="s">
        <v>560</v>
      </c>
      <c r="B205" s="289"/>
      <c r="C205" s="17"/>
      <c r="D205" s="287"/>
      <c r="E205" s="289"/>
      <c r="F205" s="289"/>
      <c r="G205" s="285"/>
    </row>
    <row r="206" spans="1:7" s="260" customFormat="1" hidden="1" outlineLevel="2" x14ac:dyDescent="0.25">
      <c r="A206" s="10" t="s">
        <v>825</v>
      </c>
      <c r="B206" s="289"/>
      <c r="C206" s="17"/>
      <c r="D206" s="287"/>
      <c r="E206" s="289"/>
      <c r="F206" s="289">
        <v>2.65</v>
      </c>
      <c r="G206" s="285"/>
    </row>
    <row r="207" spans="1:7" s="260" customFormat="1" hidden="1" outlineLevel="2" x14ac:dyDescent="0.25">
      <c r="A207" s="10" t="s">
        <v>821</v>
      </c>
      <c r="B207" s="289"/>
      <c r="C207" s="17"/>
      <c r="D207" s="287"/>
      <c r="E207" s="289"/>
      <c r="F207" s="289">
        <v>179.45</v>
      </c>
      <c r="G207" s="285"/>
    </row>
    <row r="208" spans="1:7" s="260" customFormat="1" hidden="1" outlineLevel="2" x14ac:dyDescent="0.25">
      <c r="A208" s="10" t="s">
        <v>822</v>
      </c>
      <c r="B208" s="289"/>
      <c r="C208" s="17"/>
      <c r="D208" s="287"/>
      <c r="E208" s="289"/>
      <c r="F208" s="289">
        <v>5</v>
      </c>
      <c r="G208" s="285"/>
    </row>
    <row r="209" spans="1:7" s="260" customFormat="1" hidden="1" outlineLevel="2" x14ac:dyDescent="0.25">
      <c r="A209" s="10" t="s">
        <v>855</v>
      </c>
      <c r="B209" s="289"/>
      <c r="C209" s="17"/>
      <c r="D209" s="287"/>
      <c r="E209" s="289"/>
      <c r="F209" s="289">
        <v>283.2</v>
      </c>
      <c r="G209" s="285"/>
    </row>
    <row r="210" spans="1:7" s="260" customFormat="1" hidden="1" outlineLevel="2" x14ac:dyDescent="0.25">
      <c r="A210" s="10" t="s">
        <v>823</v>
      </c>
      <c r="B210" s="289"/>
      <c r="C210" s="17"/>
      <c r="D210" s="287"/>
      <c r="E210" s="289"/>
      <c r="F210" s="289">
        <v>250.92400000000001</v>
      </c>
      <c r="G210" s="285"/>
    </row>
    <row r="211" spans="1:7" s="260" customFormat="1" hidden="1" outlineLevel="1" x14ac:dyDescent="0.25">
      <c r="A211" s="295" t="s">
        <v>536</v>
      </c>
      <c r="B211" s="296"/>
      <c r="C211" s="295"/>
      <c r="D211" s="298"/>
      <c r="E211" s="296">
        <f>SUM(E149,E179)</f>
        <v>12267.305099999998</v>
      </c>
      <c r="F211" s="296">
        <v>7124.1422000000002</v>
      </c>
      <c r="G211" s="285"/>
    </row>
    <row r="212" spans="1:7" s="260" customFormat="1" hidden="1" outlineLevel="1" x14ac:dyDescent="0.25">
      <c r="A212" s="293" t="s">
        <v>537</v>
      </c>
      <c r="B212" s="294"/>
      <c r="C212" s="301"/>
      <c r="D212" s="297"/>
      <c r="E212" s="294">
        <f>SUM(E150,E180)</f>
        <v>1284.067</v>
      </c>
      <c r="F212" s="294">
        <v>1305.3528000000001</v>
      </c>
      <c r="G212" s="285"/>
    </row>
    <row r="213" spans="1:7" s="260" customFormat="1" hidden="1" outlineLevel="2" x14ac:dyDescent="0.25">
      <c r="A213" s="35" t="s">
        <v>538</v>
      </c>
      <c r="B213" s="289"/>
      <c r="C213" s="17"/>
      <c r="D213" s="287"/>
      <c r="E213" s="289">
        <f>SUM(E151,E181)</f>
        <v>657.94</v>
      </c>
      <c r="F213" s="289">
        <v>611.46500000000003</v>
      </c>
      <c r="G213" s="285"/>
    </row>
    <row r="214" spans="1:7" s="260" customFormat="1" hidden="1" outlineLevel="2" x14ac:dyDescent="0.25">
      <c r="A214" s="35" t="s">
        <v>539</v>
      </c>
      <c r="B214" s="289"/>
      <c r="C214" s="17"/>
      <c r="D214" s="287"/>
      <c r="E214" s="289">
        <f t="shared" ref="E214:E219" si="1">SUM(E152,E182)</f>
        <v>491.58199999999999</v>
      </c>
      <c r="F214" s="289">
        <v>517.8528</v>
      </c>
      <c r="G214" s="285"/>
    </row>
    <row r="215" spans="1:7" s="260" customFormat="1" hidden="1" outlineLevel="2" x14ac:dyDescent="0.25">
      <c r="A215" s="35" t="s">
        <v>540</v>
      </c>
      <c r="B215" s="289"/>
      <c r="C215" s="17"/>
      <c r="D215" s="287"/>
      <c r="E215" s="289">
        <f t="shared" si="1"/>
        <v>2.7</v>
      </c>
      <c r="F215" s="289">
        <v>0</v>
      </c>
      <c r="G215" s="285"/>
    </row>
    <row r="216" spans="1:7" s="260" customFormat="1" hidden="1" outlineLevel="2" x14ac:dyDescent="0.25">
      <c r="A216" s="10" t="s">
        <v>541</v>
      </c>
      <c r="B216" s="289"/>
      <c r="C216" s="17"/>
      <c r="D216" s="287"/>
      <c r="E216" s="289">
        <f t="shared" si="1"/>
        <v>126.52</v>
      </c>
      <c r="F216" s="289">
        <v>0</v>
      </c>
      <c r="G216" s="285"/>
    </row>
    <row r="217" spans="1:7" s="260" customFormat="1" hidden="1" outlineLevel="2" x14ac:dyDescent="0.25">
      <c r="A217" s="10" t="s">
        <v>542</v>
      </c>
      <c r="B217" s="289"/>
      <c r="C217" s="17"/>
      <c r="D217" s="287"/>
      <c r="E217" s="289">
        <f t="shared" si="1"/>
        <v>4.66</v>
      </c>
      <c r="F217" s="289">
        <v>15.13</v>
      </c>
      <c r="G217" s="285"/>
    </row>
    <row r="218" spans="1:7" s="260" customFormat="1" hidden="1" outlineLevel="2" x14ac:dyDescent="0.25">
      <c r="A218" s="10" t="s">
        <v>543</v>
      </c>
      <c r="B218" s="289"/>
      <c r="C218" s="17"/>
      <c r="D218" s="287"/>
      <c r="E218" s="289">
        <f t="shared" si="1"/>
        <v>0.28999999999999998</v>
      </c>
      <c r="F218" s="289">
        <v>0</v>
      </c>
      <c r="G218" s="285"/>
    </row>
    <row r="219" spans="1:7" s="260" customFormat="1" hidden="1" outlineLevel="2" x14ac:dyDescent="0.25">
      <c r="A219" s="10" t="s">
        <v>544</v>
      </c>
      <c r="B219" s="289"/>
      <c r="C219" s="17"/>
      <c r="D219" s="287"/>
      <c r="E219" s="289">
        <f t="shared" si="1"/>
        <v>0.375</v>
      </c>
      <c r="F219" s="289">
        <v>2.16</v>
      </c>
      <c r="G219" s="285"/>
    </row>
    <row r="220" spans="1:7" s="260" customFormat="1" hidden="1" outlineLevel="2" x14ac:dyDescent="0.25">
      <c r="A220" s="10" t="s">
        <v>824</v>
      </c>
      <c r="B220" s="289"/>
      <c r="C220" s="17"/>
      <c r="D220" s="287"/>
      <c r="E220" s="289"/>
      <c r="F220" s="289">
        <v>68.75</v>
      </c>
      <c r="G220" s="285"/>
    </row>
    <row r="221" spans="1:7" s="260" customFormat="1" hidden="1" outlineLevel="2" x14ac:dyDescent="0.25">
      <c r="A221" s="10" t="s">
        <v>818</v>
      </c>
      <c r="B221" s="289"/>
      <c r="C221" s="17"/>
      <c r="D221" s="287"/>
      <c r="E221" s="289"/>
      <c r="F221" s="289">
        <v>59.13</v>
      </c>
      <c r="G221" s="285"/>
    </row>
    <row r="222" spans="1:7" s="260" customFormat="1" hidden="1" outlineLevel="2" x14ac:dyDescent="0.25">
      <c r="A222" s="10" t="s">
        <v>819</v>
      </c>
      <c r="B222" s="289"/>
      <c r="C222" s="17"/>
      <c r="D222" s="287"/>
      <c r="E222" s="289"/>
      <c r="F222" s="289">
        <v>26.22</v>
      </c>
      <c r="G222" s="285"/>
    </row>
    <row r="223" spans="1:7" s="260" customFormat="1" hidden="1" outlineLevel="2" x14ac:dyDescent="0.25">
      <c r="A223" s="10" t="s">
        <v>820</v>
      </c>
      <c r="B223" s="289"/>
      <c r="C223" s="17"/>
      <c r="D223" s="287"/>
      <c r="E223" s="289"/>
      <c r="F223" s="289">
        <v>4.6500000000000004</v>
      </c>
      <c r="G223" s="285"/>
    </row>
    <row r="224" spans="1:7" s="260" customFormat="1" hidden="1" outlineLevel="1" x14ac:dyDescent="0.25">
      <c r="A224" s="293" t="s">
        <v>545</v>
      </c>
      <c r="B224" s="294"/>
      <c r="C224" s="301"/>
      <c r="D224" s="297"/>
      <c r="E224" s="294">
        <f t="shared" ref="E224:E239" si="2">SUM(E161,E189)</f>
        <v>10983.238099999999</v>
      </c>
      <c r="F224" s="294">
        <v>5818.7893999999997</v>
      </c>
      <c r="G224" s="285"/>
    </row>
    <row r="225" spans="1:7" s="260" customFormat="1" hidden="1" outlineLevel="2" x14ac:dyDescent="0.25">
      <c r="A225" s="10" t="s">
        <v>546</v>
      </c>
      <c r="B225" s="289"/>
      <c r="C225" s="17"/>
      <c r="D225" s="287"/>
      <c r="E225" s="289">
        <f t="shared" si="2"/>
        <v>929.62</v>
      </c>
      <c r="F225" s="289">
        <v>347.50200000000001</v>
      </c>
      <c r="G225" s="285"/>
    </row>
    <row r="226" spans="1:7" s="260" customFormat="1" hidden="1" outlineLevel="2" x14ac:dyDescent="0.25">
      <c r="A226" s="10" t="s">
        <v>547</v>
      </c>
      <c r="B226" s="289"/>
      <c r="C226" s="17"/>
      <c r="D226" s="287"/>
      <c r="E226" s="289">
        <f t="shared" si="2"/>
        <v>141.16999999999999</v>
      </c>
      <c r="F226" s="289">
        <v>0</v>
      </c>
      <c r="G226" s="285"/>
    </row>
    <row r="227" spans="1:7" s="260" customFormat="1" hidden="1" outlineLevel="2" x14ac:dyDescent="0.25">
      <c r="A227" s="10" t="s">
        <v>507</v>
      </c>
      <c r="B227" s="289"/>
      <c r="C227" s="17"/>
      <c r="D227" s="287"/>
      <c r="E227" s="289">
        <f t="shared" si="2"/>
        <v>18.82</v>
      </c>
      <c r="F227" s="289">
        <v>0</v>
      </c>
      <c r="G227" s="285"/>
    </row>
    <row r="228" spans="1:7" s="260" customFormat="1" hidden="1" outlineLevel="2" x14ac:dyDescent="0.25">
      <c r="A228" s="302" t="s">
        <v>548</v>
      </c>
      <c r="B228" s="289"/>
      <c r="C228" s="17"/>
      <c r="D228" s="287"/>
      <c r="E228" s="289">
        <f t="shared" si="2"/>
        <v>226.42</v>
      </c>
      <c r="F228" s="289">
        <v>264.39699999999999</v>
      </c>
      <c r="G228" s="285"/>
    </row>
    <row r="229" spans="1:7" s="260" customFormat="1" hidden="1" outlineLevel="2" x14ac:dyDescent="0.25">
      <c r="A229" s="10" t="s">
        <v>549</v>
      </c>
      <c r="B229" s="289"/>
      <c r="C229" s="17"/>
      <c r="D229" s="287"/>
      <c r="E229" s="289">
        <f t="shared" si="2"/>
        <v>151.52000000000001</v>
      </c>
      <c r="F229" s="289">
        <v>0</v>
      </c>
      <c r="G229" s="285"/>
    </row>
    <row r="230" spans="1:7" s="260" customFormat="1" hidden="1" outlineLevel="2" x14ac:dyDescent="0.25">
      <c r="A230" s="10" t="s">
        <v>550</v>
      </c>
      <c r="B230" s="289"/>
      <c r="C230" s="17"/>
      <c r="D230" s="287"/>
      <c r="E230" s="289">
        <f t="shared" si="2"/>
        <v>147.1</v>
      </c>
      <c r="F230" s="289">
        <v>0</v>
      </c>
      <c r="G230" s="285"/>
    </row>
    <row r="231" spans="1:7" s="260" customFormat="1" hidden="1" outlineLevel="2" x14ac:dyDescent="0.25">
      <c r="A231" s="10" t="s">
        <v>551</v>
      </c>
      <c r="B231" s="289"/>
      <c r="C231" s="17"/>
      <c r="D231" s="287"/>
      <c r="E231" s="289">
        <f t="shared" si="2"/>
        <v>2914</v>
      </c>
      <c r="F231" s="289">
        <v>1688.0638999999999</v>
      </c>
      <c r="G231" s="285"/>
    </row>
    <row r="232" spans="1:7" s="260" customFormat="1" hidden="1" outlineLevel="2" x14ac:dyDescent="0.25">
      <c r="A232" s="10" t="s">
        <v>552</v>
      </c>
      <c r="B232" s="289"/>
      <c r="C232" s="17"/>
      <c r="D232" s="287"/>
      <c r="E232" s="289">
        <f t="shared" si="2"/>
        <v>12.9</v>
      </c>
      <c r="F232" s="289">
        <v>18.66</v>
      </c>
      <c r="G232" s="285"/>
    </row>
    <row r="233" spans="1:7" s="260" customFormat="1" hidden="1" outlineLevel="2" x14ac:dyDescent="0.25">
      <c r="A233" s="10" t="s">
        <v>553</v>
      </c>
      <c r="B233" s="289"/>
      <c r="C233" s="17"/>
      <c r="D233" s="287"/>
      <c r="E233" s="289">
        <f t="shared" si="2"/>
        <v>4838.1701999999996</v>
      </c>
      <c r="F233" s="289">
        <v>330.04500000000002</v>
      </c>
      <c r="G233" s="285"/>
    </row>
    <row r="234" spans="1:7" s="260" customFormat="1" hidden="1" outlineLevel="2" x14ac:dyDescent="0.25">
      <c r="A234" s="10" t="s">
        <v>554</v>
      </c>
      <c r="B234" s="289"/>
      <c r="C234" s="17"/>
      <c r="D234" s="287"/>
      <c r="E234" s="289">
        <f t="shared" si="2"/>
        <v>502.5</v>
      </c>
      <c r="F234" s="289">
        <v>2148.25</v>
      </c>
      <c r="G234" s="285"/>
    </row>
    <row r="235" spans="1:7" s="260" customFormat="1" hidden="1" outlineLevel="2" x14ac:dyDescent="0.25">
      <c r="A235" s="10" t="s">
        <v>555</v>
      </c>
      <c r="B235" s="289"/>
      <c r="C235" s="17"/>
      <c r="D235" s="287"/>
      <c r="E235" s="289">
        <f t="shared" si="2"/>
        <v>2.4E-2</v>
      </c>
      <c r="F235" s="289">
        <v>0</v>
      </c>
      <c r="G235" s="285"/>
    </row>
    <row r="236" spans="1:7" s="260" customFormat="1" hidden="1" outlineLevel="2" x14ac:dyDescent="0.25">
      <c r="A236" s="10" t="s">
        <v>556</v>
      </c>
      <c r="B236" s="289"/>
      <c r="C236" s="17"/>
      <c r="D236" s="287"/>
      <c r="E236" s="289">
        <f t="shared" si="2"/>
        <v>65</v>
      </c>
      <c r="F236" s="289">
        <v>0</v>
      </c>
      <c r="G236" s="285"/>
    </row>
    <row r="237" spans="1:7" s="260" customFormat="1" hidden="1" outlineLevel="2" x14ac:dyDescent="0.25">
      <c r="A237" s="10" t="s">
        <v>557</v>
      </c>
      <c r="B237" s="289"/>
      <c r="C237" s="17"/>
      <c r="D237" s="287"/>
      <c r="E237" s="289">
        <f t="shared" si="2"/>
        <v>135.41999999999999</v>
      </c>
      <c r="F237" s="289">
        <v>4.5549999999999997</v>
      </c>
      <c r="G237" s="285"/>
    </row>
    <row r="238" spans="1:7" s="260" customFormat="1" hidden="1" outlineLevel="2" x14ac:dyDescent="0.25">
      <c r="A238" s="10" t="s">
        <v>558</v>
      </c>
      <c r="B238" s="289"/>
      <c r="C238" s="17"/>
      <c r="D238" s="287"/>
      <c r="E238" s="289">
        <f t="shared" si="2"/>
        <v>629.38710000000003</v>
      </c>
      <c r="F238" s="289">
        <v>217.5264</v>
      </c>
      <c r="G238" s="285"/>
    </row>
    <row r="239" spans="1:7" s="260" customFormat="1" hidden="1" outlineLevel="2" x14ac:dyDescent="0.25">
      <c r="A239" s="10" t="s">
        <v>559</v>
      </c>
      <c r="B239" s="289"/>
      <c r="C239" s="17"/>
      <c r="D239" s="287"/>
      <c r="E239" s="289">
        <f t="shared" si="2"/>
        <v>4.7999999999999996E-3</v>
      </c>
      <c r="F239" s="289">
        <v>77.286100000000005</v>
      </c>
      <c r="G239" s="285"/>
    </row>
    <row r="240" spans="1:7" s="260" customFormat="1" hidden="1" outlineLevel="2" x14ac:dyDescent="0.25">
      <c r="A240" s="10" t="s">
        <v>560</v>
      </c>
      <c r="B240" s="289"/>
      <c r="C240" s="17"/>
      <c r="D240" s="287"/>
      <c r="E240" s="289">
        <f t="shared" ref="E240" si="3">SUM(E177,E205)</f>
        <v>271.18200000000002</v>
      </c>
      <c r="F240" s="289">
        <v>0</v>
      </c>
      <c r="G240" s="285"/>
    </row>
    <row r="241" spans="1:7" s="260" customFormat="1" hidden="1" outlineLevel="2" x14ac:dyDescent="0.25">
      <c r="A241" s="10" t="s">
        <v>825</v>
      </c>
      <c r="B241" s="289"/>
      <c r="C241" s="17"/>
      <c r="D241" s="287"/>
      <c r="E241" s="289"/>
      <c r="F241" s="289">
        <v>2.65</v>
      </c>
      <c r="G241" s="285"/>
    </row>
    <row r="242" spans="1:7" s="260" customFormat="1" hidden="1" outlineLevel="2" x14ac:dyDescent="0.25">
      <c r="A242" s="10" t="s">
        <v>821</v>
      </c>
      <c r="B242" s="289"/>
      <c r="C242" s="17"/>
      <c r="D242" s="287"/>
      <c r="E242" s="289"/>
      <c r="F242" s="289">
        <v>180.73</v>
      </c>
      <c r="G242" s="285"/>
    </row>
    <row r="243" spans="1:7" s="260" customFormat="1" hidden="1" outlineLevel="2" x14ac:dyDescent="0.25">
      <c r="A243" s="10" t="s">
        <v>822</v>
      </c>
      <c r="B243" s="289"/>
      <c r="C243" s="17"/>
      <c r="D243" s="287"/>
      <c r="E243" s="289"/>
      <c r="F243" s="289">
        <v>5</v>
      </c>
      <c r="G243" s="285"/>
    </row>
    <row r="244" spans="1:7" s="260" customFormat="1" hidden="1" outlineLevel="2" x14ac:dyDescent="0.25">
      <c r="A244" s="10" t="s">
        <v>855</v>
      </c>
      <c r="B244" s="289"/>
      <c r="C244" s="17"/>
      <c r="D244" s="287"/>
      <c r="E244" s="289"/>
      <c r="F244" s="289">
        <v>283.2</v>
      </c>
      <c r="G244" s="285"/>
    </row>
    <row r="245" spans="1:7" s="260" customFormat="1" hidden="1" outlineLevel="2" x14ac:dyDescent="0.25">
      <c r="A245" s="10" t="s">
        <v>823</v>
      </c>
      <c r="B245" s="289"/>
      <c r="C245" s="17"/>
      <c r="D245" s="287"/>
      <c r="E245"/>
      <c r="F245" s="289">
        <v>250.92400000000001</v>
      </c>
      <c r="G245" s="285"/>
    </row>
    <row r="246" spans="1:7" hidden="1" outlineLevel="1" x14ac:dyDescent="0.25">
      <c r="A246" s="416" t="s">
        <v>561</v>
      </c>
      <c r="B246" s="416"/>
      <c r="C246" s="416"/>
      <c r="D246" s="416"/>
      <c r="E246" s="416"/>
    </row>
    <row r="247" spans="1:7" x14ac:dyDescent="0.25">
      <c r="A247" s="155"/>
    </row>
    <row r="248" spans="1:7" collapsed="1" x14ac:dyDescent="0.25">
      <c r="A248" s="423" t="s">
        <v>562</v>
      </c>
      <c r="B248" s="423"/>
      <c r="C248" s="423"/>
      <c r="D248" s="423"/>
      <c r="E248" s="423"/>
      <c r="F248" s="387"/>
      <c r="G248" s="285"/>
    </row>
    <row r="249" spans="1:7" hidden="1" outlineLevel="1" x14ac:dyDescent="0.25">
      <c r="A249" s="295" t="s">
        <v>566</v>
      </c>
      <c r="B249" s="296"/>
      <c r="C249" s="296"/>
      <c r="D249" s="296"/>
      <c r="E249" s="296">
        <f>SUM(E250,E254,E258)</f>
        <v>0</v>
      </c>
      <c r="F249" s="296"/>
      <c r="G249" s="285"/>
    </row>
    <row r="250" spans="1:7" hidden="1" outlineLevel="2" x14ac:dyDescent="0.25">
      <c r="A250" s="293" t="s">
        <v>537</v>
      </c>
      <c r="B250" s="294"/>
      <c r="C250" s="294"/>
      <c r="D250" s="294"/>
      <c r="E250" s="294">
        <f>SUM(E251:E253)</f>
        <v>0</v>
      </c>
      <c r="F250" s="294"/>
      <c r="G250" s="285"/>
    </row>
    <row r="251" spans="1:7" hidden="1" outlineLevel="2" x14ac:dyDescent="0.25">
      <c r="A251" s="17" t="s">
        <v>563</v>
      </c>
      <c r="B251" s="299"/>
      <c r="C251" s="17"/>
      <c r="D251" s="287"/>
      <c r="E251" s="299"/>
      <c r="F251" s="299"/>
      <c r="G251" s="285"/>
    </row>
    <row r="252" spans="1:7" hidden="1" outlineLevel="2" x14ac:dyDescent="0.25">
      <c r="A252" s="17" t="s">
        <v>564</v>
      </c>
      <c r="B252" s="299"/>
      <c r="C252" s="17"/>
      <c r="D252" s="287"/>
      <c r="E252" s="299"/>
      <c r="F252" s="299"/>
      <c r="G252" s="285"/>
    </row>
    <row r="253" spans="1:7" hidden="1" outlineLevel="2" x14ac:dyDescent="0.25">
      <c r="A253" s="17" t="s">
        <v>565</v>
      </c>
      <c r="B253" s="299"/>
      <c r="C253" s="17"/>
      <c r="D253" s="287"/>
      <c r="E253" s="299"/>
      <c r="F253" s="299"/>
      <c r="G253" s="285"/>
    </row>
    <row r="254" spans="1:7" hidden="1" outlineLevel="2" x14ac:dyDescent="0.25">
      <c r="A254" s="293" t="s">
        <v>545</v>
      </c>
      <c r="B254" s="294"/>
      <c r="C254" s="294"/>
      <c r="D254" s="294"/>
      <c r="E254" s="294">
        <f>SUM(E255:E257)</f>
        <v>0</v>
      </c>
      <c r="F254" s="294"/>
      <c r="G254" s="285"/>
    </row>
    <row r="255" spans="1:7" hidden="1" outlineLevel="2" x14ac:dyDescent="0.25">
      <c r="A255" s="17" t="s">
        <v>563</v>
      </c>
      <c r="B255" s="287"/>
      <c r="C255" s="17"/>
      <c r="D255" s="287"/>
      <c r="E255" s="287"/>
      <c r="F255" s="287"/>
      <c r="G255" s="285"/>
    </row>
    <row r="256" spans="1:7" hidden="1" outlineLevel="2" x14ac:dyDescent="0.25">
      <c r="A256" s="17" t="s">
        <v>564</v>
      </c>
      <c r="B256" s="287"/>
      <c r="C256" s="17"/>
      <c r="D256" s="287"/>
      <c r="E256" s="287"/>
      <c r="F256" s="287"/>
      <c r="G256" s="285"/>
    </row>
    <row r="257" spans="1:7" hidden="1" outlineLevel="2" x14ac:dyDescent="0.25">
      <c r="A257" s="17" t="s">
        <v>565</v>
      </c>
      <c r="B257" s="287"/>
      <c r="C257" s="17"/>
      <c r="D257" s="287"/>
      <c r="E257" s="287"/>
      <c r="F257" s="287"/>
      <c r="G257" s="285"/>
    </row>
    <row r="258" spans="1:7" hidden="1" outlineLevel="2" x14ac:dyDescent="0.25">
      <c r="A258" s="293" t="s">
        <v>571</v>
      </c>
      <c r="B258" s="294"/>
      <c r="C258" s="294"/>
      <c r="D258" s="294"/>
      <c r="E258" s="294">
        <f>SUM(E259)</f>
        <v>0</v>
      </c>
      <c r="F258" s="294"/>
      <c r="G258" s="285"/>
    </row>
    <row r="259" spans="1:7" hidden="1" outlineLevel="2" x14ac:dyDescent="0.25">
      <c r="A259" s="17" t="s">
        <v>571</v>
      </c>
      <c r="B259" s="287"/>
      <c r="C259" s="17"/>
      <c r="D259" s="287"/>
      <c r="E259" s="287"/>
      <c r="F259" s="287"/>
      <c r="G259" s="285"/>
    </row>
    <row r="260" spans="1:7" hidden="1" outlineLevel="1" x14ac:dyDescent="0.25">
      <c r="A260" s="295" t="s">
        <v>567</v>
      </c>
      <c r="B260" s="296"/>
      <c r="C260" s="296"/>
      <c r="D260" s="296"/>
      <c r="E260" s="296">
        <f>SUM(E261,E265,E269)</f>
        <v>5450.8249999999998</v>
      </c>
      <c r="F260" s="296">
        <f>F261+F265</f>
        <v>3545.2878000000001</v>
      </c>
      <c r="G260" s="285"/>
    </row>
    <row r="261" spans="1:7" hidden="1" outlineLevel="2" x14ac:dyDescent="0.25">
      <c r="A261" s="293" t="s">
        <v>537</v>
      </c>
      <c r="B261" s="294"/>
      <c r="C261" s="294"/>
      <c r="D261" s="294"/>
      <c r="E261" s="294">
        <f>SUM(E262:E264)</f>
        <v>943.17500000000007</v>
      </c>
      <c r="F261" s="294">
        <f>SUM(F262:F263)</f>
        <v>723.24680000000001</v>
      </c>
      <c r="G261" s="285"/>
    </row>
    <row r="262" spans="1:7" hidden="1" outlineLevel="2" x14ac:dyDescent="0.25">
      <c r="A262" s="17" t="s">
        <v>563</v>
      </c>
      <c r="B262" s="299"/>
      <c r="C262" s="17"/>
      <c r="D262" s="287"/>
      <c r="E262" s="299">
        <f>657.94+155.64+126.52</f>
        <v>940.1</v>
      </c>
      <c r="F262" s="299">
        <f>F182+F181</f>
        <v>652.33680000000004</v>
      </c>
      <c r="G262" s="285"/>
    </row>
    <row r="263" spans="1:7" hidden="1" outlineLevel="2" x14ac:dyDescent="0.25">
      <c r="A263" s="17" t="s">
        <v>564</v>
      </c>
      <c r="B263" s="299"/>
      <c r="C263" s="17"/>
      <c r="D263" s="287"/>
      <c r="E263" s="299">
        <f>2.7+0.375</f>
        <v>3.0750000000000002</v>
      </c>
      <c r="F263" s="299">
        <f>F188+F187</f>
        <v>70.91</v>
      </c>
      <c r="G263" s="285"/>
    </row>
    <row r="264" spans="1:7" hidden="1" outlineLevel="2" x14ac:dyDescent="0.25">
      <c r="A264" s="17" t="s">
        <v>565</v>
      </c>
      <c r="B264" s="299"/>
      <c r="C264" s="17"/>
      <c r="D264" s="287"/>
      <c r="E264" s="299"/>
      <c r="F264" s="299"/>
      <c r="G264" s="285"/>
    </row>
    <row r="265" spans="1:7" hidden="1" outlineLevel="2" x14ac:dyDescent="0.25">
      <c r="A265" s="293" t="s">
        <v>545</v>
      </c>
      <c r="B265" s="294"/>
      <c r="C265" s="294"/>
      <c r="D265" s="294"/>
      <c r="E265" s="294">
        <f>SUM(E266:E268)</f>
        <v>4507.6499999999996</v>
      </c>
      <c r="F265" s="294">
        <f>SUM(F266:F267)</f>
        <v>2822.0410000000002</v>
      </c>
      <c r="G265" s="285"/>
    </row>
    <row r="266" spans="1:7" hidden="1" outlineLevel="2" x14ac:dyDescent="0.25">
      <c r="A266" s="17" t="s">
        <v>563</v>
      </c>
      <c r="B266" s="287"/>
      <c r="C266" s="17"/>
      <c r="D266" s="287"/>
      <c r="E266" s="287">
        <f>929.62+141.17+18.82+205.42+151.52+147.1</f>
        <v>1593.6499999999999</v>
      </c>
      <c r="F266" s="287">
        <f>F190+F193+F209+F210+F206+88.45</f>
        <v>1237.123</v>
      </c>
      <c r="G266" s="285"/>
    </row>
    <row r="267" spans="1:7" hidden="1" outlineLevel="2" x14ac:dyDescent="0.25">
      <c r="A267" s="17" t="s">
        <v>564</v>
      </c>
      <c r="B267" s="287"/>
      <c r="C267" s="17"/>
      <c r="D267" s="287"/>
      <c r="E267" s="287">
        <v>2914</v>
      </c>
      <c r="F267" s="287">
        <f>91+F208+F196</f>
        <v>1584.9179999999999</v>
      </c>
      <c r="G267" s="285"/>
    </row>
    <row r="268" spans="1:7" hidden="1" outlineLevel="2" x14ac:dyDescent="0.25">
      <c r="A268" s="17" t="s">
        <v>565</v>
      </c>
      <c r="B268" s="287"/>
      <c r="C268" s="17"/>
      <c r="D268" s="287"/>
      <c r="E268" s="287"/>
      <c r="F268" s="287"/>
      <c r="G268" s="285"/>
    </row>
    <row r="269" spans="1:7" hidden="1" outlineLevel="2" x14ac:dyDescent="0.25">
      <c r="A269" s="293" t="s">
        <v>571</v>
      </c>
      <c r="B269" s="294"/>
      <c r="C269" s="294"/>
      <c r="D269" s="294"/>
      <c r="E269" s="294">
        <f>SUM(E270)</f>
        <v>0</v>
      </c>
      <c r="F269" s="294"/>
      <c r="G269" s="285"/>
    </row>
    <row r="270" spans="1:7" hidden="1" outlineLevel="2" x14ac:dyDescent="0.25">
      <c r="A270" s="17" t="s">
        <v>571</v>
      </c>
      <c r="B270" s="287"/>
      <c r="C270" s="17"/>
      <c r="D270" s="287"/>
      <c r="E270" s="287"/>
      <c r="F270" s="287"/>
      <c r="G270" s="285"/>
    </row>
    <row r="271" spans="1:7" hidden="1" outlineLevel="1" x14ac:dyDescent="0.25">
      <c r="A271" s="295" t="s">
        <v>11</v>
      </c>
      <c r="B271" s="296"/>
      <c r="C271" s="296"/>
      <c r="D271" s="296"/>
      <c r="E271" s="296">
        <f>SUM(E249,E260)</f>
        <v>5450.8249999999998</v>
      </c>
      <c r="F271" s="296">
        <f>SUM(F249,F260)</f>
        <v>3545.2878000000001</v>
      </c>
      <c r="G271" s="285"/>
    </row>
    <row r="272" spans="1:7" hidden="1" outlineLevel="2" x14ac:dyDescent="0.25">
      <c r="A272" s="293" t="s">
        <v>537</v>
      </c>
      <c r="B272" s="294"/>
      <c r="C272" s="294"/>
      <c r="D272" s="294"/>
      <c r="E272" s="294">
        <f t="shared" ref="E272:F281" si="4">SUM(E250,E261)</f>
        <v>943.17500000000007</v>
      </c>
      <c r="F272" s="294">
        <f t="shared" si="4"/>
        <v>723.24680000000001</v>
      </c>
      <c r="G272" s="285"/>
    </row>
    <row r="273" spans="1:7" hidden="1" outlineLevel="2" x14ac:dyDescent="0.25">
      <c r="A273" s="17" t="s">
        <v>563</v>
      </c>
      <c r="B273" s="299"/>
      <c r="C273" s="17"/>
      <c r="D273" s="287"/>
      <c r="E273" s="299">
        <f t="shared" si="4"/>
        <v>940.1</v>
      </c>
      <c r="F273" s="299">
        <f t="shared" si="4"/>
        <v>652.33680000000004</v>
      </c>
      <c r="G273" s="285"/>
    </row>
    <row r="274" spans="1:7" hidden="1" outlineLevel="2" x14ac:dyDescent="0.25">
      <c r="A274" s="17" t="s">
        <v>564</v>
      </c>
      <c r="B274" s="299"/>
      <c r="C274" s="17"/>
      <c r="D274" s="287"/>
      <c r="E274" s="299">
        <f t="shared" si="4"/>
        <v>3.0750000000000002</v>
      </c>
      <c r="F274" s="299">
        <f t="shared" si="4"/>
        <v>70.91</v>
      </c>
      <c r="G274" s="285"/>
    </row>
    <row r="275" spans="1:7" hidden="1" outlineLevel="2" x14ac:dyDescent="0.25">
      <c r="A275" s="17" t="s">
        <v>565</v>
      </c>
      <c r="B275" s="299"/>
      <c r="C275" s="17"/>
      <c r="D275" s="287"/>
      <c r="E275" s="299">
        <f t="shared" si="4"/>
        <v>0</v>
      </c>
      <c r="F275" s="299"/>
      <c r="G275" s="285"/>
    </row>
    <row r="276" spans="1:7" hidden="1" outlineLevel="2" x14ac:dyDescent="0.25">
      <c r="A276" s="293" t="s">
        <v>545</v>
      </c>
      <c r="B276" s="294"/>
      <c r="C276" s="294"/>
      <c r="D276" s="294"/>
      <c r="E276" s="294">
        <f t="shared" si="4"/>
        <v>4507.6499999999996</v>
      </c>
      <c r="F276" s="294">
        <f t="shared" si="4"/>
        <v>2822.0410000000002</v>
      </c>
      <c r="G276" s="285"/>
    </row>
    <row r="277" spans="1:7" hidden="1" outlineLevel="2" x14ac:dyDescent="0.25">
      <c r="A277" s="17" t="s">
        <v>563</v>
      </c>
      <c r="B277" s="287"/>
      <c r="C277" s="17"/>
      <c r="D277" s="287"/>
      <c r="E277" s="287">
        <f t="shared" si="4"/>
        <v>1593.6499999999999</v>
      </c>
      <c r="F277" s="287">
        <f t="shared" si="4"/>
        <v>1237.123</v>
      </c>
      <c r="G277" s="285"/>
    </row>
    <row r="278" spans="1:7" hidden="1" outlineLevel="2" x14ac:dyDescent="0.25">
      <c r="A278" s="17" t="s">
        <v>564</v>
      </c>
      <c r="B278" s="287"/>
      <c r="C278" s="17"/>
      <c r="D278" s="287"/>
      <c r="E278" s="287">
        <f t="shared" si="4"/>
        <v>2914</v>
      </c>
      <c r="F278" s="287">
        <f t="shared" si="4"/>
        <v>1584.9179999999999</v>
      </c>
      <c r="G278" s="285"/>
    </row>
    <row r="279" spans="1:7" hidden="1" outlineLevel="2" x14ac:dyDescent="0.25">
      <c r="A279" s="17" t="s">
        <v>565</v>
      </c>
      <c r="B279" s="287"/>
      <c r="C279" s="17"/>
      <c r="D279" s="287"/>
      <c r="E279" s="287">
        <f t="shared" si="4"/>
        <v>0</v>
      </c>
      <c r="F279" s="388" t="s">
        <v>17</v>
      </c>
      <c r="G279" s="285"/>
    </row>
    <row r="280" spans="1:7" hidden="1" outlineLevel="2" x14ac:dyDescent="0.25">
      <c r="A280" s="293" t="s">
        <v>571</v>
      </c>
      <c r="B280" s="294"/>
      <c r="C280" s="294"/>
      <c r="D280" s="294"/>
      <c r="E280" s="294">
        <f t="shared" si="4"/>
        <v>0</v>
      </c>
      <c r="F280" s="294" t="s">
        <v>17</v>
      </c>
      <c r="G280" s="285"/>
    </row>
    <row r="281" spans="1:7" hidden="1" outlineLevel="2" x14ac:dyDescent="0.25">
      <c r="A281" s="17" t="s">
        <v>571</v>
      </c>
      <c r="B281" s="287"/>
      <c r="C281" s="17"/>
      <c r="D281" s="287"/>
      <c r="E281" s="287">
        <f t="shared" si="4"/>
        <v>0</v>
      </c>
      <c r="F281" s="388" t="s">
        <v>17</v>
      </c>
      <c r="G281" s="285"/>
    </row>
    <row r="282" spans="1:7" hidden="1" outlineLevel="1" x14ac:dyDescent="0.25">
      <c r="A282" s="416" t="s">
        <v>561</v>
      </c>
      <c r="B282" s="416"/>
      <c r="C282" s="416"/>
      <c r="D282" s="416"/>
      <c r="E282" s="416"/>
    </row>
    <row r="284" spans="1:7" collapsed="1" x14ac:dyDescent="0.25">
      <c r="A284" s="423" t="s">
        <v>572</v>
      </c>
      <c r="B284" s="423"/>
      <c r="C284" s="423"/>
      <c r="D284" s="423"/>
      <c r="E284" s="423"/>
      <c r="F284" s="387"/>
      <c r="G284" s="285"/>
    </row>
    <row r="285" spans="1:7" hidden="1" outlineLevel="1" x14ac:dyDescent="0.25">
      <c r="A285" s="295" t="s">
        <v>566</v>
      </c>
      <c r="B285" s="296"/>
      <c r="C285" s="296"/>
      <c r="D285" s="296"/>
      <c r="E285" s="296">
        <f>SUM(E286,E291)</f>
        <v>0</v>
      </c>
      <c r="F285" s="296"/>
      <c r="G285" s="285"/>
    </row>
    <row r="286" spans="1:7" hidden="1" outlineLevel="2" x14ac:dyDescent="0.25">
      <c r="A286" s="293" t="s">
        <v>537</v>
      </c>
      <c r="B286" s="294"/>
      <c r="C286" s="294"/>
      <c r="D286" s="294"/>
      <c r="E286" s="294">
        <f>SUM(E287:E290)</f>
        <v>0</v>
      </c>
      <c r="F286" s="294"/>
      <c r="G286" s="285"/>
    </row>
    <row r="287" spans="1:7" hidden="1" outlineLevel="2" x14ac:dyDescent="0.25">
      <c r="A287" s="286" t="s">
        <v>573</v>
      </c>
      <c r="B287" s="287"/>
      <c r="C287" s="286"/>
      <c r="D287" s="286"/>
      <c r="E287" s="287"/>
      <c r="F287" s="287"/>
    </row>
    <row r="288" spans="1:7" hidden="1" outlineLevel="2" x14ac:dyDescent="0.25">
      <c r="A288" s="286" t="s">
        <v>574</v>
      </c>
      <c r="B288" s="287"/>
      <c r="C288" s="286"/>
      <c r="D288" s="286"/>
      <c r="E288" s="287"/>
      <c r="F288" s="287"/>
    </row>
    <row r="289" spans="1:7" hidden="1" outlineLevel="2" x14ac:dyDescent="0.25">
      <c r="A289" s="286" t="s">
        <v>575</v>
      </c>
      <c r="B289" s="287"/>
      <c r="C289" s="286"/>
      <c r="D289" s="286"/>
      <c r="E289" s="287"/>
      <c r="F289" s="287"/>
    </row>
    <row r="290" spans="1:7" hidden="1" outlineLevel="2" x14ac:dyDescent="0.25">
      <c r="A290" s="303" t="s">
        <v>576</v>
      </c>
      <c r="B290" s="287"/>
      <c r="C290" s="286"/>
      <c r="D290" s="286"/>
      <c r="E290" s="287"/>
      <c r="F290" s="287"/>
    </row>
    <row r="291" spans="1:7" hidden="1" outlineLevel="2" x14ac:dyDescent="0.25">
      <c r="A291" s="293" t="s">
        <v>545</v>
      </c>
      <c r="B291" s="294"/>
      <c r="C291" s="294"/>
      <c r="D291" s="294"/>
      <c r="E291" s="294">
        <f>SUM(E292:E295)</f>
        <v>0</v>
      </c>
      <c r="F291" s="294"/>
      <c r="G291" s="285"/>
    </row>
    <row r="292" spans="1:7" hidden="1" outlineLevel="2" x14ac:dyDescent="0.25">
      <c r="A292" s="286" t="s">
        <v>573</v>
      </c>
      <c r="B292" s="287"/>
      <c r="C292" s="286"/>
      <c r="D292" s="286"/>
      <c r="E292" s="287"/>
      <c r="F292" s="287"/>
    </row>
    <row r="293" spans="1:7" hidden="1" outlineLevel="2" x14ac:dyDescent="0.25">
      <c r="A293" s="286" t="s">
        <v>574</v>
      </c>
      <c r="B293" s="287"/>
      <c r="C293" s="286"/>
      <c r="D293" s="286"/>
      <c r="E293" s="287"/>
      <c r="F293" s="287"/>
    </row>
    <row r="294" spans="1:7" hidden="1" outlineLevel="2" x14ac:dyDescent="0.25">
      <c r="A294" s="286" t="s">
        <v>575</v>
      </c>
      <c r="B294" s="287"/>
      <c r="C294" s="286"/>
      <c r="D294" s="286"/>
      <c r="E294" s="287"/>
      <c r="F294" s="287"/>
    </row>
    <row r="295" spans="1:7" hidden="1" outlineLevel="2" x14ac:dyDescent="0.25">
      <c r="A295" s="303" t="s">
        <v>576</v>
      </c>
      <c r="B295" s="287"/>
      <c r="C295" s="286"/>
      <c r="D295" s="286"/>
      <c r="E295" s="287"/>
      <c r="F295" s="287"/>
    </row>
    <row r="296" spans="1:7" hidden="1" outlineLevel="1" x14ac:dyDescent="0.25">
      <c r="A296" s="295" t="s">
        <v>567</v>
      </c>
      <c r="B296" s="296"/>
      <c r="C296" s="296"/>
      <c r="D296" s="296"/>
      <c r="E296" s="296">
        <f>SUM(E297,E302)</f>
        <v>6816.4792999999991</v>
      </c>
      <c r="F296" s="296">
        <f>F149</f>
        <v>3578.8544000000002</v>
      </c>
      <c r="G296" s="285"/>
    </row>
    <row r="297" spans="1:7" hidden="1" outlineLevel="2" x14ac:dyDescent="0.25">
      <c r="A297" s="293" t="s">
        <v>537</v>
      </c>
      <c r="B297" s="294"/>
      <c r="C297" s="294"/>
      <c r="D297" s="294"/>
      <c r="E297" s="294">
        <f>SUM(E298:E301)</f>
        <v>340.892</v>
      </c>
      <c r="F297" s="294">
        <f>F150</f>
        <v>582.10599999999999</v>
      </c>
      <c r="G297" s="285"/>
    </row>
    <row r="298" spans="1:7" hidden="1" outlineLevel="2" x14ac:dyDescent="0.25">
      <c r="A298" s="286" t="s">
        <v>573</v>
      </c>
      <c r="B298" s="287"/>
      <c r="C298" s="286"/>
      <c r="D298" s="286"/>
      <c r="E298" s="287"/>
      <c r="F298" s="287"/>
    </row>
    <row r="299" spans="1:7" hidden="1" outlineLevel="2" x14ac:dyDescent="0.25">
      <c r="A299" s="286" t="s">
        <v>574</v>
      </c>
      <c r="B299" s="287"/>
      <c r="C299" s="286"/>
      <c r="D299" s="286"/>
      <c r="E299" s="287"/>
      <c r="F299" s="287"/>
    </row>
    <row r="300" spans="1:7" hidden="1" outlineLevel="2" x14ac:dyDescent="0.25">
      <c r="A300" s="286" t="s">
        <v>575</v>
      </c>
      <c r="B300" s="287"/>
      <c r="C300" s="286"/>
      <c r="D300" s="286"/>
      <c r="E300" s="287"/>
      <c r="F300" s="287"/>
    </row>
    <row r="301" spans="1:7" hidden="1" outlineLevel="2" x14ac:dyDescent="0.25">
      <c r="A301" s="303" t="s">
        <v>576</v>
      </c>
      <c r="B301" s="299"/>
      <c r="C301" s="286"/>
      <c r="D301" s="286"/>
      <c r="E301" s="299">
        <v>340.892</v>
      </c>
      <c r="F301" s="299">
        <v>582.11</v>
      </c>
    </row>
    <row r="302" spans="1:7" hidden="1" outlineLevel="2" x14ac:dyDescent="0.25">
      <c r="A302" s="293" t="s">
        <v>545</v>
      </c>
      <c r="B302" s="294"/>
      <c r="C302" s="294"/>
      <c r="D302" s="294"/>
      <c r="E302" s="294">
        <f>SUM(E303:E306)</f>
        <v>6475.5872999999992</v>
      </c>
      <c r="F302" s="294">
        <f>F161</f>
        <v>2996.7483999999999</v>
      </c>
      <c r="G302" s="285"/>
    </row>
    <row r="303" spans="1:7" hidden="1" outlineLevel="2" x14ac:dyDescent="0.25">
      <c r="A303" s="286" t="s">
        <v>573</v>
      </c>
      <c r="B303" s="299"/>
      <c r="C303" s="286"/>
      <c r="D303" s="286"/>
      <c r="E303" s="299"/>
      <c r="F303" s="299"/>
    </row>
    <row r="304" spans="1:7" hidden="1" outlineLevel="2" x14ac:dyDescent="0.25">
      <c r="A304" s="286" t="s">
        <v>574</v>
      </c>
      <c r="B304" s="299"/>
      <c r="C304" s="286"/>
      <c r="D304" s="286"/>
      <c r="E304" s="299"/>
      <c r="F304" s="299"/>
    </row>
    <row r="305" spans="1:7" hidden="1" outlineLevel="2" x14ac:dyDescent="0.25">
      <c r="A305" s="286" t="s">
        <v>575</v>
      </c>
      <c r="B305" s="299"/>
      <c r="C305" s="286"/>
      <c r="D305" s="286"/>
      <c r="E305" s="299">
        <v>6191.4772999999996</v>
      </c>
      <c r="F305" s="299">
        <f>F168+F170+F171+F174+F175+F178</f>
        <v>2900.8023000000003</v>
      </c>
    </row>
    <row r="306" spans="1:7" hidden="1" outlineLevel="2" x14ac:dyDescent="0.25">
      <c r="A306" s="303" t="s">
        <v>576</v>
      </c>
      <c r="B306" s="299"/>
      <c r="C306" s="286"/>
      <c r="D306" s="286"/>
      <c r="E306" s="299">
        <v>284.11</v>
      </c>
      <c r="F306" s="299">
        <f>F169+F176</f>
        <v>95.946100000000001</v>
      </c>
    </row>
    <row r="307" spans="1:7" hidden="1" outlineLevel="1" x14ac:dyDescent="0.25">
      <c r="A307" s="295" t="s">
        <v>11</v>
      </c>
      <c r="B307" s="296"/>
      <c r="C307" s="296"/>
      <c r="D307" s="296"/>
      <c r="E307" s="296">
        <f>SUM(E285,E296)</f>
        <v>6816.4792999999991</v>
      </c>
      <c r="F307" s="296">
        <f>SUM(F285,F296)</f>
        <v>3578.8544000000002</v>
      </c>
      <c r="G307" s="285"/>
    </row>
    <row r="308" spans="1:7" hidden="1" outlineLevel="2" x14ac:dyDescent="0.25">
      <c r="A308" s="293" t="s">
        <v>537</v>
      </c>
      <c r="B308" s="294"/>
      <c r="C308" s="294"/>
      <c r="D308" s="294"/>
      <c r="E308" s="294">
        <f t="shared" ref="E308:F317" si="5">SUM(E286,E297)</f>
        <v>340.892</v>
      </c>
      <c r="F308" s="294">
        <f t="shared" si="5"/>
        <v>582.10599999999999</v>
      </c>
      <c r="G308" s="285"/>
    </row>
    <row r="309" spans="1:7" hidden="1" outlineLevel="2" x14ac:dyDescent="0.25">
      <c r="A309" s="286" t="s">
        <v>573</v>
      </c>
      <c r="B309" s="299"/>
      <c r="C309" s="286"/>
      <c r="D309" s="286"/>
      <c r="E309" s="286">
        <f t="shared" si="5"/>
        <v>0</v>
      </c>
      <c r="F309">
        <f t="shared" si="5"/>
        <v>0</v>
      </c>
    </row>
    <row r="310" spans="1:7" hidden="1" outlineLevel="2" x14ac:dyDescent="0.25">
      <c r="A310" s="286" t="s">
        <v>574</v>
      </c>
      <c r="B310" s="299"/>
      <c r="C310" s="286"/>
      <c r="D310" s="286"/>
      <c r="E310" s="286">
        <f t="shared" si="5"/>
        <v>0</v>
      </c>
      <c r="F310">
        <f t="shared" si="5"/>
        <v>0</v>
      </c>
    </row>
    <row r="311" spans="1:7" hidden="1" outlineLevel="2" x14ac:dyDescent="0.25">
      <c r="A311" s="286" t="s">
        <v>575</v>
      </c>
      <c r="B311" s="299"/>
      <c r="C311" s="286"/>
      <c r="D311" s="286"/>
      <c r="E311" s="299">
        <f t="shared" si="5"/>
        <v>0</v>
      </c>
      <c r="F311" s="299">
        <f t="shared" si="5"/>
        <v>0</v>
      </c>
    </row>
    <row r="312" spans="1:7" hidden="1" outlineLevel="2" x14ac:dyDescent="0.25">
      <c r="A312" s="303" t="s">
        <v>576</v>
      </c>
      <c r="B312" s="299"/>
      <c r="C312" s="286"/>
      <c r="D312" s="286"/>
      <c r="E312" s="299">
        <f t="shared" si="5"/>
        <v>340.892</v>
      </c>
      <c r="F312" s="299">
        <f t="shared" si="5"/>
        <v>582.11</v>
      </c>
    </row>
    <row r="313" spans="1:7" hidden="1" outlineLevel="2" x14ac:dyDescent="0.25">
      <c r="A313" s="293" t="s">
        <v>545</v>
      </c>
      <c r="B313" s="294"/>
      <c r="C313" s="294"/>
      <c r="D313" s="294"/>
      <c r="E313" s="294">
        <f t="shared" si="5"/>
        <v>6475.5872999999992</v>
      </c>
      <c r="F313" s="294">
        <f>SUM(F291,F302)</f>
        <v>2996.7483999999999</v>
      </c>
      <c r="G313" s="285"/>
    </row>
    <row r="314" spans="1:7" hidden="1" outlineLevel="2" x14ac:dyDescent="0.25">
      <c r="A314" s="286" t="s">
        <v>573</v>
      </c>
      <c r="B314" s="299"/>
      <c r="C314" s="286"/>
      <c r="D314" s="286"/>
      <c r="E314" s="286">
        <f t="shared" si="5"/>
        <v>0</v>
      </c>
      <c r="F314">
        <f t="shared" si="5"/>
        <v>0</v>
      </c>
    </row>
    <row r="315" spans="1:7" hidden="1" outlineLevel="2" x14ac:dyDescent="0.25">
      <c r="A315" s="286" t="s">
        <v>574</v>
      </c>
      <c r="B315" s="299"/>
      <c r="C315" s="286"/>
      <c r="D315" s="286"/>
      <c r="E315" s="286">
        <f t="shared" si="5"/>
        <v>0</v>
      </c>
      <c r="F315">
        <f t="shared" si="5"/>
        <v>0</v>
      </c>
    </row>
    <row r="316" spans="1:7" hidden="1" outlineLevel="2" x14ac:dyDescent="0.25">
      <c r="A316" s="286" t="s">
        <v>575</v>
      </c>
      <c r="B316" s="299"/>
      <c r="C316" s="286"/>
      <c r="D316" s="286"/>
      <c r="E316" s="299">
        <f t="shared" si="5"/>
        <v>6191.4772999999996</v>
      </c>
      <c r="F316" s="299">
        <f t="shared" si="5"/>
        <v>2900.8023000000003</v>
      </c>
    </row>
    <row r="317" spans="1:7" hidden="1" outlineLevel="2" x14ac:dyDescent="0.25">
      <c r="A317" s="303" t="s">
        <v>576</v>
      </c>
      <c r="B317" s="299"/>
      <c r="C317" s="286"/>
      <c r="D317" s="286"/>
      <c r="E317" s="299">
        <f t="shared" si="5"/>
        <v>284.11</v>
      </c>
      <c r="F317" s="299">
        <f t="shared" si="5"/>
        <v>95.946100000000001</v>
      </c>
    </row>
    <row r="318" spans="1:7" ht="39" hidden="1" customHeight="1" outlineLevel="1" x14ac:dyDescent="0.25">
      <c r="A318" s="416" t="s">
        <v>826</v>
      </c>
      <c r="B318" s="416"/>
      <c r="C318" s="416"/>
      <c r="D318" s="416"/>
      <c r="E318" s="416"/>
    </row>
    <row r="320" spans="1:7" ht="18.75" x14ac:dyDescent="0.25">
      <c r="A320" s="182" t="s">
        <v>233</v>
      </c>
    </row>
    <row r="322" spans="1:9" s="17" customFormat="1" collapsed="1" x14ac:dyDescent="0.25">
      <c r="A322" s="190" t="s">
        <v>509</v>
      </c>
      <c r="B322" s="191"/>
      <c r="C322" s="191"/>
      <c r="D322" s="191"/>
      <c r="E322" s="191"/>
      <c r="F322" s="389"/>
      <c r="G322" s="16"/>
      <c r="H322" s="16"/>
      <c r="I322" s="16"/>
    </row>
    <row r="323" spans="1:9" s="17" customFormat="1" ht="45" hidden="1" outlineLevel="1" x14ac:dyDescent="0.25">
      <c r="A323" s="2" t="s">
        <v>577</v>
      </c>
      <c r="B323" s="3">
        <v>8507</v>
      </c>
      <c r="C323" s="3">
        <v>14642</v>
      </c>
      <c r="D323" s="8">
        <v>7402</v>
      </c>
      <c r="E323" s="8">
        <v>2502</v>
      </c>
      <c r="F323" s="390">
        <v>4514.1499999999996</v>
      </c>
      <c r="G323" s="16"/>
      <c r="H323" s="16"/>
      <c r="I323" s="16"/>
    </row>
    <row r="324" spans="1:9" s="17" customFormat="1" hidden="1" outlineLevel="1" x14ac:dyDescent="0.25">
      <c r="A324" s="187" t="s">
        <v>578</v>
      </c>
      <c r="B324" s="442" t="s">
        <v>827</v>
      </c>
      <c r="C324" s="442"/>
      <c r="D324" s="442"/>
      <c r="E324" s="192"/>
      <c r="F324" s="391"/>
      <c r="G324" s="16"/>
      <c r="H324" s="16"/>
      <c r="I324" s="16"/>
    </row>
    <row r="325" spans="1:9" s="17" customFormat="1" ht="30" hidden="1" outlineLevel="1" x14ac:dyDescent="0.25">
      <c r="A325" s="2" t="s">
        <v>579</v>
      </c>
      <c r="B325" s="3">
        <v>4211</v>
      </c>
      <c r="C325" s="3">
        <v>4784</v>
      </c>
      <c r="D325" s="8">
        <v>5273</v>
      </c>
      <c r="E325" s="8">
        <v>3403</v>
      </c>
      <c r="F325" s="390">
        <v>5025.0600000000004</v>
      </c>
      <c r="G325" s="16"/>
      <c r="H325" s="16"/>
      <c r="I325" s="16"/>
    </row>
    <row r="326" spans="1:9" s="17" customFormat="1" hidden="1" outlineLevel="1" x14ac:dyDescent="0.25">
      <c r="A326" s="187" t="s">
        <v>580</v>
      </c>
      <c r="B326" s="188">
        <v>0</v>
      </c>
      <c r="C326" s="188">
        <v>0</v>
      </c>
      <c r="D326" s="192">
        <v>0</v>
      </c>
      <c r="E326" s="192"/>
      <c r="F326" s="391">
        <v>0</v>
      </c>
      <c r="G326" s="16"/>
      <c r="H326" s="16"/>
      <c r="I326" s="16"/>
    </row>
    <row r="327" spans="1:9" s="17" customFormat="1" hidden="1" outlineLevel="1" x14ac:dyDescent="0.25">
      <c r="A327" s="440" t="s">
        <v>581</v>
      </c>
      <c r="B327" s="440"/>
      <c r="C327" s="440"/>
      <c r="D327" s="440"/>
      <c r="E327" s="284"/>
      <c r="F327" s="392"/>
      <c r="G327" s="16"/>
      <c r="H327" s="16"/>
      <c r="I327" s="16"/>
    </row>
    <row r="328" spans="1:9" s="17" customFormat="1" hidden="1" outlineLevel="1" x14ac:dyDescent="0.25">
      <c r="A328" s="193" t="s">
        <v>516</v>
      </c>
      <c r="B328" s="188" t="s">
        <v>28</v>
      </c>
      <c r="C328" s="188" t="s">
        <v>28</v>
      </c>
      <c r="D328" s="188" t="s">
        <v>28</v>
      </c>
      <c r="E328" s="257" t="s">
        <v>28</v>
      </c>
      <c r="F328" s="235" t="s">
        <v>28</v>
      </c>
      <c r="G328" s="16"/>
      <c r="H328" s="16"/>
      <c r="I328" s="16"/>
    </row>
    <row r="329" spans="1:9" s="17" customFormat="1" hidden="1" outlineLevel="1" x14ac:dyDescent="0.25">
      <c r="A329" s="55" t="s">
        <v>517</v>
      </c>
      <c r="B329" s="7" t="s">
        <v>28</v>
      </c>
      <c r="C329" s="7" t="s">
        <v>28</v>
      </c>
      <c r="D329" s="7" t="s">
        <v>28</v>
      </c>
      <c r="E329" s="7" t="s">
        <v>28</v>
      </c>
      <c r="F329" s="86" t="s">
        <v>28</v>
      </c>
      <c r="G329" s="16"/>
      <c r="H329" s="16"/>
      <c r="I329" s="16"/>
    </row>
    <row r="330" spans="1:9" s="17" customFormat="1" hidden="1" outlineLevel="1" x14ac:dyDescent="0.25">
      <c r="A330" s="193" t="s">
        <v>518</v>
      </c>
      <c r="B330" s="188" t="s">
        <v>28</v>
      </c>
      <c r="C330" s="188" t="s">
        <v>28</v>
      </c>
      <c r="D330" s="188" t="s">
        <v>28</v>
      </c>
      <c r="E330" s="257" t="s">
        <v>28</v>
      </c>
      <c r="F330" s="235" t="s">
        <v>28</v>
      </c>
      <c r="G330" s="16"/>
      <c r="H330" s="16"/>
      <c r="I330" s="16"/>
    </row>
    <row r="331" spans="1:9" s="17" customFormat="1" hidden="1" outlineLevel="1" x14ac:dyDescent="0.25">
      <c r="A331" s="55" t="s">
        <v>519</v>
      </c>
      <c r="B331" s="7">
        <v>187</v>
      </c>
      <c r="C331" s="7">
        <v>192</v>
      </c>
      <c r="D331" s="7">
        <v>236</v>
      </c>
      <c r="E331" s="7">
        <v>269</v>
      </c>
      <c r="F331" s="86">
        <v>282</v>
      </c>
      <c r="G331" s="16"/>
      <c r="H331" s="16"/>
      <c r="I331" s="16"/>
    </row>
    <row r="332" spans="1:9" s="17" customFormat="1" hidden="1" outlineLevel="1" x14ac:dyDescent="0.25">
      <c r="A332" s="438" t="s">
        <v>582</v>
      </c>
      <c r="B332" s="438"/>
      <c r="C332" s="438"/>
      <c r="D332" s="438"/>
      <c r="E332" s="284"/>
      <c r="F332" s="392"/>
      <c r="G332" s="16"/>
      <c r="H332" s="16"/>
      <c r="I332" s="16"/>
    </row>
    <row r="333" spans="1:9" s="17" customFormat="1" hidden="1" outlineLevel="1" x14ac:dyDescent="0.25">
      <c r="A333" s="55" t="s">
        <v>468</v>
      </c>
      <c r="B333" s="7">
        <v>0.25</v>
      </c>
      <c r="C333" s="7">
        <v>0.68</v>
      </c>
      <c r="D333" s="7">
        <v>0.13</v>
      </c>
      <c r="E333" s="7">
        <v>0</v>
      </c>
      <c r="F333" s="86">
        <v>0</v>
      </c>
      <c r="G333" s="16"/>
      <c r="H333" s="16"/>
      <c r="I333" s="16"/>
    </row>
    <row r="334" spans="1:9" s="17" customFormat="1" hidden="1" outlineLevel="1" x14ac:dyDescent="0.25">
      <c r="A334" s="193" t="s">
        <v>12</v>
      </c>
      <c r="B334" s="188">
        <v>141</v>
      </c>
      <c r="C334" s="188">
        <v>154</v>
      </c>
      <c r="D334" s="188">
        <v>190</v>
      </c>
      <c r="E334" s="212">
        <v>247</v>
      </c>
      <c r="F334" s="235">
        <v>190</v>
      </c>
      <c r="G334" s="16"/>
      <c r="H334" s="16"/>
      <c r="I334" s="16"/>
    </row>
    <row r="335" spans="1:9" s="17" customFormat="1" hidden="1" outlineLevel="1" x14ac:dyDescent="0.25">
      <c r="A335" s="55" t="s">
        <v>583</v>
      </c>
      <c r="B335" s="7">
        <v>0</v>
      </c>
      <c r="C335" s="7">
        <v>0</v>
      </c>
      <c r="D335" s="7">
        <v>0</v>
      </c>
      <c r="E335" s="7">
        <v>0</v>
      </c>
      <c r="F335" s="86">
        <v>0</v>
      </c>
      <c r="G335" s="16"/>
      <c r="H335" s="16"/>
      <c r="I335" s="16"/>
    </row>
    <row r="336" spans="1:9" s="17" customFormat="1" hidden="1" outlineLevel="1" x14ac:dyDescent="0.25">
      <c r="A336" s="193" t="s">
        <v>467</v>
      </c>
      <c r="B336" s="188">
        <v>158</v>
      </c>
      <c r="C336" s="188">
        <v>195</v>
      </c>
      <c r="D336" s="188">
        <v>210</v>
      </c>
      <c r="E336" s="212">
        <v>246</v>
      </c>
      <c r="F336" s="235">
        <v>247</v>
      </c>
      <c r="G336" s="16"/>
      <c r="H336" s="16"/>
      <c r="I336" s="16"/>
    </row>
    <row r="337" spans="1:9" s="17" customFormat="1" hidden="1" outlineLevel="1" x14ac:dyDescent="0.25">
      <c r="A337" s="438" t="s">
        <v>523</v>
      </c>
      <c r="B337" s="438"/>
      <c r="C337" s="438"/>
      <c r="D337" s="438"/>
      <c r="E337" s="284"/>
      <c r="F337" s="392"/>
      <c r="G337" s="16"/>
      <c r="H337" s="16"/>
      <c r="I337" s="16"/>
    </row>
    <row r="338" spans="1:9" s="17" customFormat="1" hidden="1" outlineLevel="1" x14ac:dyDescent="0.25">
      <c r="A338" s="193" t="s">
        <v>524</v>
      </c>
      <c r="B338" s="189">
        <v>6110</v>
      </c>
      <c r="C338" s="189">
        <v>5897</v>
      </c>
      <c r="D338" s="189">
        <v>6020</v>
      </c>
      <c r="E338" s="281" t="s">
        <v>94</v>
      </c>
      <c r="F338" s="393">
        <v>4117</v>
      </c>
      <c r="G338" s="16"/>
      <c r="H338" s="16"/>
      <c r="I338" s="16"/>
    </row>
    <row r="339" spans="1:9" s="17" customFormat="1" hidden="1" outlineLevel="1" x14ac:dyDescent="0.25">
      <c r="A339" s="55" t="s">
        <v>525</v>
      </c>
      <c r="B339" s="7" t="s">
        <v>15</v>
      </c>
      <c r="C339" s="7" t="s">
        <v>15</v>
      </c>
      <c r="D339" s="7" t="s">
        <v>15</v>
      </c>
      <c r="E339" s="86" t="s">
        <v>15</v>
      </c>
      <c r="F339" s="86" t="s">
        <v>15</v>
      </c>
      <c r="G339" s="16"/>
      <c r="H339" s="16"/>
      <c r="I339" s="16"/>
    </row>
    <row r="340" spans="1:9" s="17" customFormat="1" hidden="1" outlineLevel="1" x14ac:dyDescent="0.25">
      <c r="A340" s="193" t="s">
        <v>526</v>
      </c>
      <c r="B340" s="188" t="s">
        <v>15</v>
      </c>
      <c r="C340" s="188" t="s">
        <v>15</v>
      </c>
      <c r="D340" s="188" t="s">
        <v>15</v>
      </c>
      <c r="E340" s="263" t="s">
        <v>15</v>
      </c>
      <c r="F340" s="263" t="s">
        <v>15</v>
      </c>
      <c r="G340" s="16"/>
      <c r="H340" s="16"/>
      <c r="I340" s="16"/>
    </row>
    <row r="341" spans="1:9" s="17" customFormat="1" hidden="1" outlineLevel="1" x14ac:dyDescent="0.25">
      <c r="A341" s="55" t="s">
        <v>584</v>
      </c>
      <c r="B341" s="3">
        <v>6110</v>
      </c>
      <c r="C341" s="3">
        <v>5897</v>
      </c>
      <c r="D341" s="3">
        <v>6020</v>
      </c>
      <c r="E341" s="85">
        <v>3790</v>
      </c>
      <c r="F341" s="85">
        <v>4117</v>
      </c>
      <c r="G341" s="16"/>
      <c r="H341" s="16"/>
      <c r="I341" s="16"/>
    </row>
    <row r="342" spans="1:9" s="17" customFormat="1" ht="17.25" hidden="1" outlineLevel="1" x14ac:dyDescent="0.25">
      <c r="A342" s="193" t="s">
        <v>585</v>
      </c>
      <c r="B342" s="188">
        <v>33.57</v>
      </c>
      <c r="C342" s="188">
        <v>26.81</v>
      </c>
      <c r="D342" s="194">
        <v>28</v>
      </c>
      <c r="E342" s="281" t="s">
        <v>93</v>
      </c>
      <c r="F342" s="281">
        <v>18.89</v>
      </c>
      <c r="G342" s="16"/>
      <c r="H342" s="16"/>
      <c r="I342" s="16"/>
    </row>
    <row r="343" spans="1:9" s="17" customFormat="1" ht="30" hidden="1" outlineLevel="1" x14ac:dyDescent="0.25">
      <c r="A343" s="2" t="s">
        <v>586</v>
      </c>
      <c r="B343" s="3">
        <v>757882</v>
      </c>
      <c r="C343" s="3">
        <v>678471</v>
      </c>
      <c r="D343" s="3">
        <v>719374</v>
      </c>
      <c r="E343" s="85">
        <v>744923</v>
      </c>
      <c r="F343" s="85">
        <v>732170</v>
      </c>
      <c r="G343" s="16"/>
      <c r="H343" s="16"/>
      <c r="I343" s="16"/>
    </row>
    <row r="344" spans="1:9" s="17" customFormat="1" ht="32.25" hidden="1" outlineLevel="1" x14ac:dyDescent="0.25">
      <c r="A344" s="187" t="s">
        <v>587</v>
      </c>
      <c r="B344" s="188">
        <v>7.81</v>
      </c>
      <c r="C344" s="188">
        <v>7.81</v>
      </c>
      <c r="D344" s="188">
        <v>7.81</v>
      </c>
      <c r="E344" s="263">
        <v>7.81</v>
      </c>
      <c r="F344" s="263">
        <v>7.81</v>
      </c>
      <c r="G344" s="16"/>
      <c r="H344" s="16"/>
      <c r="I344" s="16"/>
    </row>
    <row r="345" spans="1:9" s="17" customFormat="1" hidden="1" outlineLevel="1" x14ac:dyDescent="0.25">
      <c r="A345" s="2" t="s">
        <v>588</v>
      </c>
      <c r="B345" s="7">
        <v>50.64</v>
      </c>
      <c r="C345" s="7">
        <v>35.869999999999997</v>
      </c>
      <c r="D345" s="7">
        <v>77.87</v>
      </c>
      <c r="E345" s="86">
        <v>26.1</v>
      </c>
      <c r="F345" s="86">
        <v>64.319999999999993</v>
      </c>
      <c r="G345" s="16"/>
      <c r="H345" s="16"/>
      <c r="I345" s="16"/>
    </row>
    <row r="346" spans="1:9" s="17" customFormat="1" hidden="1" outlineLevel="1" x14ac:dyDescent="0.25">
      <c r="A346" s="187" t="s">
        <v>589</v>
      </c>
      <c r="B346" s="188" t="s">
        <v>28</v>
      </c>
      <c r="C346" s="188" t="s">
        <v>28</v>
      </c>
      <c r="D346" s="188" t="s">
        <v>28</v>
      </c>
      <c r="E346" s="263" t="s">
        <v>28</v>
      </c>
      <c r="F346" s="263" t="s">
        <v>28</v>
      </c>
      <c r="G346" s="16"/>
      <c r="H346" s="16"/>
      <c r="I346" s="16"/>
    </row>
    <row r="347" spans="1:9" s="17" customFormat="1" hidden="1" outlineLevel="1" x14ac:dyDescent="0.25">
      <c r="A347" s="2" t="s">
        <v>590</v>
      </c>
      <c r="B347" s="7" t="s">
        <v>28</v>
      </c>
      <c r="C347" s="7" t="s">
        <v>28</v>
      </c>
      <c r="D347" s="7" t="s">
        <v>28</v>
      </c>
      <c r="E347" s="86" t="s">
        <v>28</v>
      </c>
      <c r="F347" s="86" t="s">
        <v>28</v>
      </c>
      <c r="G347" s="16"/>
      <c r="H347" s="16"/>
      <c r="I347" s="16"/>
    </row>
    <row r="348" spans="1:9" s="17" customFormat="1" ht="30" hidden="1" outlineLevel="1" x14ac:dyDescent="0.25">
      <c r="A348" s="187" t="s">
        <v>591</v>
      </c>
      <c r="B348" s="188" t="s">
        <v>28</v>
      </c>
      <c r="C348" s="188" t="s">
        <v>28</v>
      </c>
      <c r="D348" s="188" t="s">
        <v>28</v>
      </c>
      <c r="E348" s="263" t="s">
        <v>28</v>
      </c>
      <c r="F348" s="263" t="s">
        <v>28</v>
      </c>
      <c r="G348" s="16"/>
      <c r="H348" s="16"/>
      <c r="I348" s="16"/>
    </row>
    <row r="349" spans="1:9" s="17" customFormat="1" ht="30" hidden="1" outlineLevel="1" x14ac:dyDescent="0.25">
      <c r="A349" s="2" t="s">
        <v>592</v>
      </c>
      <c r="B349" s="7">
        <v>10</v>
      </c>
      <c r="C349" s="7">
        <v>96</v>
      </c>
      <c r="D349" s="7">
        <v>13</v>
      </c>
      <c r="E349" s="86">
        <v>4</v>
      </c>
      <c r="F349" s="86">
        <v>90</v>
      </c>
      <c r="G349" s="16"/>
      <c r="H349" s="16"/>
      <c r="I349" s="16"/>
    </row>
    <row r="350" spans="1:9" s="17" customFormat="1" ht="30" hidden="1" outlineLevel="1" x14ac:dyDescent="0.25">
      <c r="A350" s="187" t="s">
        <v>593</v>
      </c>
      <c r="B350" s="188">
        <v>5.49</v>
      </c>
      <c r="C350" s="188">
        <v>43.64</v>
      </c>
      <c r="D350" s="188">
        <v>6.05</v>
      </c>
      <c r="E350" s="263">
        <v>1.82</v>
      </c>
      <c r="F350" s="263">
        <v>41.28</v>
      </c>
      <c r="G350" s="16"/>
      <c r="H350" s="16"/>
      <c r="I350" s="16"/>
    </row>
    <row r="351" spans="1:9" s="17" customFormat="1" ht="30" hidden="1" outlineLevel="1" x14ac:dyDescent="0.25">
      <c r="A351" s="2" t="s">
        <v>594</v>
      </c>
      <c r="B351" s="7">
        <v>0.16</v>
      </c>
      <c r="C351" s="7">
        <v>12.31</v>
      </c>
      <c r="D351" s="7">
        <v>0.59</v>
      </c>
      <c r="E351" s="86">
        <v>7.0000000000000007E-2</v>
      </c>
      <c r="F351" s="86">
        <v>25.86</v>
      </c>
      <c r="G351" s="16"/>
      <c r="H351" s="16"/>
      <c r="I351" s="16"/>
    </row>
    <row r="353" spans="1:9" s="17" customFormat="1" collapsed="1" x14ac:dyDescent="0.25">
      <c r="A353" s="420" t="s">
        <v>595</v>
      </c>
      <c r="B353" s="420"/>
      <c r="C353" s="420"/>
      <c r="D353" s="420"/>
      <c r="E353" s="420"/>
      <c r="F353" s="389"/>
      <c r="G353" s="16"/>
      <c r="H353" s="16"/>
      <c r="I353" s="16"/>
    </row>
    <row r="354" spans="1:9" s="17" customFormat="1" hidden="1" outlineLevel="1" x14ac:dyDescent="0.25">
      <c r="A354" s="438" t="s">
        <v>535</v>
      </c>
      <c r="B354" s="438"/>
      <c r="C354" s="438"/>
      <c r="D354" s="438"/>
      <c r="E354" s="292">
        <f>SUM(E355,E361)</f>
        <v>21.9</v>
      </c>
      <c r="F354" s="292">
        <f>SUM(F355,F361)</f>
        <v>2849.1789999999996</v>
      </c>
      <c r="G354" s="16"/>
      <c r="H354" s="16"/>
      <c r="I354" s="16"/>
    </row>
    <row r="355" spans="1:9" s="210" customFormat="1" hidden="1" outlineLevel="2" x14ac:dyDescent="0.25">
      <c r="A355" s="195" t="s">
        <v>537</v>
      </c>
      <c r="B355" s="198"/>
      <c r="C355" s="198"/>
      <c r="D355" s="198"/>
      <c r="E355" s="307">
        <f>SUM(E356:E360)</f>
        <v>15.96</v>
      </c>
      <c r="F355" s="307" t="s">
        <v>17</v>
      </c>
      <c r="G355" s="306"/>
      <c r="H355" s="306"/>
      <c r="I355" s="306"/>
    </row>
    <row r="356" spans="1:9" hidden="1" outlineLevel="2" x14ac:dyDescent="0.25">
      <c r="A356" s="288" t="s">
        <v>596</v>
      </c>
      <c r="B356" s="289"/>
      <c r="C356" s="286"/>
      <c r="D356" s="287"/>
      <c r="E356" s="289">
        <v>14.06</v>
      </c>
      <c r="F356" s="289"/>
      <c r="G356" s="285"/>
    </row>
    <row r="357" spans="1:9" hidden="1" outlineLevel="2" x14ac:dyDescent="0.25">
      <c r="A357" s="288" t="s">
        <v>597</v>
      </c>
      <c r="B357" s="289"/>
      <c r="C357" s="286"/>
      <c r="D357" s="287"/>
      <c r="E357" s="289">
        <v>1.9</v>
      </c>
      <c r="F357" s="289"/>
      <c r="G357" s="285"/>
    </row>
    <row r="358" spans="1:9" hidden="1" outlineLevel="2" x14ac:dyDescent="0.25">
      <c r="A358" s="288" t="s">
        <v>598</v>
      </c>
      <c r="B358" s="289"/>
      <c r="C358" s="286"/>
      <c r="D358" s="287"/>
      <c r="E358" s="289"/>
      <c r="F358" s="289"/>
      <c r="G358" s="285"/>
    </row>
    <row r="359" spans="1:9" hidden="1" outlineLevel="2" x14ac:dyDescent="0.25">
      <c r="A359" s="290" t="s">
        <v>599</v>
      </c>
      <c r="B359" s="289"/>
      <c r="C359" s="286"/>
      <c r="D359" s="287"/>
      <c r="E359" s="289"/>
      <c r="F359" s="289"/>
      <c r="G359" s="285"/>
    </row>
    <row r="360" spans="1:9" hidden="1" outlineLevel="2" x14ac:dyDescent="0.25">
      <c r="A360" s="290" t="s">
        <v>600</v>
      </c>
      <c r="B360" s="289"/>
      <c r="C360" s="286"/>
      <c r="D360" s="287"/>
      <c r="E360" s="289"/>
      <c r="F360" s="289"/>
      <c r="G360" s="285"/>
    </row>
    <row r="361" spans="1:9" s="210" customFormat="1" hidden="1" outlineLevel="2" x14ac:dyDescent="0.25">
      <c r="A361" s="195" t="s">
        <v>545</v>
      </c>
      <c r="B361" s="198"/>
      <c r="C361" s="198"/>
      <c r="D361" s="198"/>
      <c r="E361" s="307">
        <f>SUM(E362:E375)</f>
        <v>5.9399999999999995</v>
      </c>
      <c r="F361" s="307">
        <f>SUM(F362:F375)</f>
        <v>2849.1789999999996</v>
      </c>
      <c r="G361" s="306"/>
      <c r="H361" s="306"/>
      <c r="I361" s="306"/>
    </row>
    <row r="362" spans="1:9" hidden="1" outlineLevel="2" x14ac:dyDescent="0.25">
      <c r="A362" s="290" t="s">
        <v>601</v>
      </c>
      <c r="B362" s="289"/>
      <c r="C362" s="286"/>
      <c r="D362" s="287"/>
      <c r="E362" s="289"/>
      <c r="F362" s="289">
        <v>2592</v>
      </c>
      <c r="G362" s="285"/>
    </row>
    <row r="363" spans="1:9" hidden="1" outlineLevel="2" x14ac:dyDescent="0.25">
      <c r="A363" s="290" t="s">
        <v>602</v>
      </c>
      <c r="B363" s="289"/>
      <c r="C363" s="286"/>
      <c r="D363" s="287"/>
      <c r="E363" s="289">
        <v>0.9</v>
      </c>
      <c r="F363" s="289">
        <v>0.2</v>
      </c>
      <c r="G363" s="285"/>
    </row>
    <row r="364" spans="1:9" hidden="1" outlineLevel="2" x14ac:dyDescent="0.25">
      <c r="A364" s="290" t="s">
        <v>603</v>
      </c>
      <c r="B364" s="289"/>
      <c r="C364" s="286"/>
      <c r="D364" s="287"/>
      <c r="E364" s="289"/>
      <c r="F364" s="289"/>
      <c r="G364" s="285"/>
    </row>
    <row r="365" spans="1:9" hidden="1" outlineLevel="2" x14ac:dyDescent="0.25">
      <c r="A365" s="291" t="s">
        <v>604</v>
      </c>
      <c r="B365" s="289"/>
      <c r="C365" s="286"/>
      <c r="D365" s="287"/>
      <c r="E365" s="289">
        <v>0</v>
      </c>
      <c r="F365" s="289"/>
      <c r="G365" s="285"/>
    </row>
    <row r="366" spans="1:9" hidden="1" outlineLevel="2" x14ac:dyDescent="0.25">
      <c r="A366" s="290" t="s">
        <v>507</v>
      </c>
      <c r="B366" s="289"/>
      <c r="C366" s="286"/>
      <c r="D366" s="287"/>
      <c r="E366" s="289">
        <v>0.9</v>
      </c>
      <c r="F366" s="289">
        <v>0.43</v>
      </c>
      <c r="G366" s="285"/>
    </row>
    <row r="367" spans="1:9" hidden="1" outlineLevel="2" x14ac:dyDescent="0.25">
      <c r="A367" s="290" t="s">
        <v>605</v>
      </c>
      <c r="B367" s="289"/>
      <c r="C367" s="286"/>
      <c r="D367" s="287"/>
      <c r="E367" s="289">
        <v>0</v>
      </c>
      <c r="F367" s="289">
        <v>169.10499999999999</v>
      </c>
      <c r="G367" s="285"/>
    </row>
    <row r="368" spans="1:9" hidden="1" outlineLevel="2" x14ac:dyDescent="0.25">
      <c r="A368" s="290" t="s">
        <v>606</v>
      </c>
      <c r="B368" s="289"/>
      <c r="C368" s="286"/>
      <c r="D368" s="287"/>
      <c r="E368" s="289">
        <v>0</v>
      </c>
      <c r="F368" s="289">
        <v>76.17</v>
      </c>
      <c r="G368" s="285"/>
    </row>
    <row r="369" spans="1:9" hidden="1" outlineLevel="2" x14ac:dyDescent="0.25">
      <c r="A369" s="290" t="s">
        <v>508</v>
      </c>
      <c r="B369" s="289"/>
      <c r="C369" s="286"/>
      <c r="D369" s="287"/>
      <c r="E369" s="289">
        <v>0</v>
      </c>
      <c r="F369" s="289"/>
      <c r="G369" s="285"/>
    </row>
    <row r="370" spans="1:9" hidden="1" outlineLevel="2" x14ac:dyDescent="0.25">
      <c r="A370" s="290" t="s">
        <v>548</v>
      </c>
      <c r="B370" s="289"/>
      <c r="C370" s="286"/>
      <c r="D370" s="287"/>
      <c r="E370" s="289">
        <v>0</v>
      </c>
      <c r="F370" s="289">
        <v>8.1300000000000008</v>
      </c>
      <c r="G370" s="285"/>
    </row>
    <row r="371" spans="1:9" hidden="1" outlineLevel="2" x14ac:dyDescent="0.25">
      <c r="A371" s="290" t="s">
        <v>607</v>
      </c>
      <c r="B371" s="289"/>
      <c r="C371" s="286"/>
      <c r="D371" s="287"/>
      <c r="E371" s="289">
        <v>1</v>
      </c>
      <c r="F371" s="289">
        <v>0</v>
      </c>
      <c r="G371" s="285"/>
    </row>
    <row r="372" spans="1:9" hidden="1" outlineLevel="2" x14ac:dyDescent="0.25">
      <c r="A372" s="290" t="s">
        <v>551</v>
      </c>
      <c r="B372" s="289"/>
      <c r="C372" s="286"/>
      <c r="D372" s="287"/>
      <c r="E372" s="289">
        <v>0</v>
      </c>
      <c r="F372" s="289"/>
      <c r="G372" s="285"/>
    </row>
    <row r="373" spans="1:9" hidden="1" outlineLevel="2" x14ac:dyDescent="0.25">
      <c r="A373" s="290" t="s">
        <v>559</v>
      </c>
      <c r="B373" s="289"/>
      <c r="C373" s="286"/>
      <c r="D373" s="287"/>
      <c r="E373" s="289"/>
      <c r="F373" s="289"/>
      <c r="G373" s="285"/>
    </row>
    <row r="374" spans="1:9" hidden="1" outlineLevel="2" x14ac:dyDescent="0.25">
      <c r="A374" s="290" t="s">
        <v>608</v>
      </c>
      <c r="B374" s="289"/>
      <c r="C374" s="286"/>
      <c r="D374" s="287"/>
      <c r="E374" s="289"/>
      <c r="F374" s="289"/>
      <c r="G374" s="285"/>
    </row>
    <row r="375" spans="1:9" hidden="1" outlineLevel="2" x14ac:dyDescent="0.25">
      <c r="A375" s="290" t="s">
        <v>609</v>
      </c>
      <c r="B375" s="289"/>
      <c r="C375" s="286"/>
      <c r="D375" s="287"/>
      <c r="E375" s="289">
        <v>3.14</v>
      </c>
      <c r="F375" s="289">
        <v>3.1440000000000001</v>
      </c>
      <c r="G375" s="285"/>
    </row>
    <row r="376" spans="1:9" s="17" customFormat="1" hidden="1" outlineLevel="1" x14ac:dyDescent="0.25">
      <c r="A376" s="438" t="s">
        <v>534</v>
      </c>
      <c r="B376" s="438"/>
      <c r="C376" s="438"/>
      <c r="D376" s="438"/>
      <c r="E376" s="292">
        <f>SUM(E377,E383)</f>
        <v>3406.4799999999996</v>
      </c>
      <c r="F376" s="292">
        <f>SUM(F377,F383)</f>
        <v>2175.8770000000004</v>
      </c>
      <c r="G376" s="16"/>
      <c r="H376" s="16"/>
      <c r="I376" s="16"/>
    </row>
    <row r="377" spans="1:9" s="210" customFormat="1" hidden="1" outlineLevel="2" x14ac:dyDescent="0.25">
      <c r="A377" s="195" t="s">
        <v>537</v>
      </c>
      <c r="B377" s="198"/>
      <c r="C377" s="198"/>
      <c r="D377" s="198"/>
      <c r="E377" s="307">
        <f>SUM(E378:E382)</f>
        <v>9.18</v>
      </c>
      <c r="F377" s="307">
        <f>SUM(F378:F382)</f>
        <v>15.532</v>
      </c>
      <c r="G377" s="306"/>
      <c r="H377" s="306"/>
      <c r="I377" s="306"/>
    </row>
    <row r="378" spans="1:9" hidden="1" outlineLevel="2" x14ac:dyDescent="0.25">
      <c r="A378" s="288" t="s">
        <v>596</v>
      </c>
      <c r="B378" s="289"/>
      <c r="C378" s="286"/>
      <c r="D378" s="287"/>
      <c r="E378" s="289" t="s">
        <v>17</v>
      </c>
      <c r="F378" s="289"/>
      <c r="G378" s="285"/>
    </row>
    <row r="379" spans="1:9" hidden="1" outlineLevel="2" x14ac:dyDescent="0.25">
      <c r="A379" s="288" t="s">
        <v>597</v>
      </c>
      <c r="B379" s="289"/>
      <c r="C379" s="286"/>
      <c r="D379" s="287"/>
      <c r="E379" s="289" t="s">
        <v>17</v>
      </c>
      <c r="F379" s="289"/>
      <c r="G379" s="285"/>
    </row>
    <row r="380" spans="1:9" hidden="1" outlineLevel="2" x14ac:dyDescent="0.25">
      <c r="A380" s="288" t="s">
        <v>598</v>
      </c>
      <c r="B380" s="289"/>
      <c r="C380" s="286"/>
      <c r="D380" s="287"/>
      <c r="E380" s="289">
        <v>0.12</v>
      </c>
      <c r="F380" s="289">
        <v>0.56100000000000005</v>
      </c>
      <c r="G380" s="285"/>
    </row>
    <row r="381" spans="1:9" hidden="1" outlineLevel="2" x14ac:dyDescent="0.25">
      <c r="A381" s="290" t="s">
        <v>599</v>
      </c>
      <c r="B381" s="289"/>
      <c r="C381" s="286"/>
      <c r="D381" s="287"/>
      <c r="E381" s="289">
        <v>3.02</v>
      </c>
      <c r="F381" s="289">
        <v>11.491</v>
      </c>
      <c r="G381" s="285"/>
    </row>
    <row r="382" spans="1:9" hidden="1" outlineLevel="2" x14ac:dyDescent="0.25">
      <c r="A382" s="290" t="s">
        <v>600</v>
      </c>
      <c r="B382" s="289"/>
      <c r="C382" s="286"/>
      <c r="D382" s="287"/>
      <c r="E382" s="289">
        <v>6.04</v>
      </c>
      <c r="F382" s="289">
        <v>3.48</v>
      </c>
      <c r="G382" s="285"/>
    </row>
    <row r="383" spans="1:9" s="210" customFormat="1" hidden="1" outlineLevel="2" x14ac:dyDescent="0.25">
      <c r="A383" s="195" t="s">
        <v>545</v>
      </c>
      <c r="B383" s="198"/>
      <c r="C383" s="198"/>
      <c r="D383" s="198"/>
      <c r="E383" s="307">
        <f>SUM(E384:E397)</f>
        <v>3397.2999999999997</v>
      </c>
      <c r="F383" s="307">
        <f>SUM(F384:F397)</f>
        <v>2160.3450000000003</v>
      </c>
      <c r="G383" s="306"/>
      <c r="H383" s="306"/>
      <c r="I383" s="306"/>
    </row>
    <row r="384" spans="1:9" hidden="1" outlineLevel="2" x14ac:dyDescent="0.25">
      <c r="A384" s="290" t="s">
        <v>601</v>
      </c>
      <c r="B384" s="289"/>
      <c r="C384" s="286"/>
      <c r="D384" s="287"/>
      <c r="E384" s="289">
        <v>3263</v>
      </c>
      <c r="F384" s="289">
        <v>1819.88</v>
      </c>
      <c r="G384" s="285"/>
    </row>
    <row r="385" spans="1:9" hidden="1" outlineLevel="2" x14ac:dyDescent="0.25">
      <c r="A385" s="290" t="s">
        <v>602</v>
      </c>
      <c r="B385" s="289"/>
      <c r="C385" s="286"/>
      <c r="D385" s="287"/>
      <c r="E385" s="289" t="s">
        <v>17</v>
      </c>
      <c r="F385" s="289"/>
      <c r="G385" s="285"/>
    </row>
    <row r="386" spans="1:9" hidden="1" outlineLevel="2" x14ac:dyDescent="0.25">
      <c r="A386" s="290" t="s">
        <v>603</v>
      </c>
      <c r="B386" s="289"/>
      <c r="C386" s="286"/>
      <c r="D386" s="287"/>
      <c r="E386" s="289">
        <v>84.5</v>
      </c>
      <c r="F386" s="289">
        <v>276.88</v>
      </c>
      <c r="G386" s="285"/>
    </row>
    <row r="387" spans="1:9" hidden="1" outlineLevel="2" x14ac:dyDescent="0.25">
      <c r="A387" s="291" t="s">
        <v>604</v>
      </c>
      <c r="B387" s="289"/>
      <c r="C387" s="286"/>
      <c r="D387" s="287"/>
      <c r="E387" s="289">
        <v>0</v>
      </c>
      <c r="F387" s="289"/>
      <c r="G387" s="285"/>
    </row>
    <row r="388" spans="1:9" hidden="1" outlineLevel="2" x14ac:dyDescent="0.25">
      <c r="A388" s="290" t="s">
        <v>507</v>
      </c>
      <c r="B388" s="289"/>
      <c r="C388" s="286"/>
      <c r="D388" s="287"/>
      <c r="E388" s="289" t="s">
        <v>17</v>
      </c>
      <c r="F388" s="289"/>
      <c r="G388" s="285"/>
    </row>
    <row r="389" spans="1:9" hidden="1" outlineLevel="2" x14ac:dyDescent="0.25">
      <c r="A389" s="290" t="s">
        <v>605</v>
      </c>
      <c r="B389" s="289"/>
      <c r="C389" s="286"/>
      <c r="D389" s="287"/>
      <c r="E389" s="289">
        <v>0</v>
      </c>
      <c r="F389" s="289"/>
      <c r="G389" s="285"/>
    </row>
    <row r="390" spans="1:9" hidden="1" outlineLevel="2" x14ac:dyDescent="0.25">
      <c r="A390" s="290" t="s">
        <v>606</v>
      </c>
      <c r="B390" s="289"/>
      <c r="C390" s="286"/>
      <c r="D390" s="287"/>
      <c r="E390" s="289">
        <v>0</v>
      </c>
      <c r="F390" s="289"/>
      <c r="G390" s="285"/>
    </row>
    <row r="391" spans="1:9" hidden="1" outlineLevel="2" x14ac:dyDescent="0.25">
      <c r="A391" s="290" t="s">
        <v>508</v>
      </c>
      <c r="B391" s="289"/>
      <c r="C391" s="286"/>
      <c r="D391" s="287"/>
      <c r="E391" s="289">
        <v>0</v>
      </c>
      <c r="F391" s="289"/>
      <c r="G391" s="285"/>
    </row>
    <row r="392" spans="1:9" hidden="1" outlineLevel="2" x14ac:dyDescent="0.25">
      <c r="A392" s="290" t="s">
        <v>548</v>
      </c>
      <c r="B392" s="289"/>
      <c r="C392" s="286"/>
      <c r="D392" s="287"/>
      <c r="E392" s="289">
        <v>0</v>
      </c>
      <c r="F392" s="289">
        <v>18.785</v>
      </c>
      <c r="G392" s="285"/>
    </row>
    <row r="393" spans="1:9" hidden="1" outlineLevel="2" x14ac:dyDescent="0.25">
      <c r="A393" s="290" t="s">
        <v>607</v>
      </c>
      <c r="B393" s="289"/>
      <c r="C393" s="286"/>
      <c r="D393" s="287"/>
      <c r="E393" s="289" t="s">
        <v>17</v>
      </c>
      <c r="F393" s="289"/>
      <c r="G393" s="285"/>
    </row>
    <row r="394" spans="1:9" hidden="1" outlineLevel="2" x14ac:dyDescent="0.25">
      <c r="A394" s="290" t="s">
        <v>551</v>
      </c>
      <c r="B394" s="289"/>
      <c r="C394" s="286"/>
      <c r="D394" s="287"/>
      <c r="E394" s="289">
        <v>0</v>
      </c>
      <c r="F394" s="289"/>
      <c r="G394" s="285"/>
    </row>
    <row r="395" spans="1:9" hidden="1" outlineLevel="2" x14ac:dyDescent="0.25">
      <c r="A395" s="290" t="s">
        <v>559</v>
      </c>
      <c r="B395" s="289"/>
      <c r="C395" s="286"/>
      <c r="D395" s="287"/>
      <c r="E395" s="289">
        <v>48.6</v>
      </c>
      <c r="F395" s="289">
        <v>36</v>
      </c>
      <c r="G395" s="285"/>
    </row>
    <row r="396" spans="1:9" hidden="1" outlineLevel="2" x14ac:dyDescent="0.25">
      <c r="A396" s="290" t="s">
        <v>608</v>
      </c>
      <c r="B396" s="289"/>
      <c r="C396" s="286"/>
      <c r="D396" s="287"/>
      <c r="E396" s="289">
        <v>1.2</v>
      </c>
      <c r="F396" s="289">
        <v>8.8000000000000007</v>
      </c>
      <c r="G396" s="285"/>
    </row>
    <row r="397" spans="1:9" hidden="1" outlineLevel="2" x14ac:dyDescent="0.25">
      <c r="A397" s="290" t="s">
        <v>609</v>
      </c>
      <c r="B397" s="289"/>
      <c r="C397" s="286"/>
      <c r="D397" s="287"/>
      <c r="E397" s="289" t="s">
        <v>17</v>
      </c>
      <c r="F397" s="289"/>
      <c r="G397" s="285"/>
    </row>
    <row r="398" spans="1:9" s="17" customFormat="1" hidden="1" outlineLevel="1" x14ac:dyDescent="0.25">
      <c r="A398" s="438" t="s">
        <v>536</v>
      </c>
      <c r="B398" s="438"/>
      <c r="C398" s="438"/>
      <c r="D398" s="438"/>
      <c r="E398" s="292">
        <f t="shared" ref="E398:F419" si="6">SUM(E354,E376)</f>
        <v>3428.3799999999997</v>
      </c>
      <c r="F398" s="292">
        <f>SUM(F354,F376)</f>
        <v>5025.0560000000005</v>
      </c>
      <c r="G398" s="16"/>
      <c r="H398" s="16"/>
      <c r="I398" s="16"/>
    </row>
    <row r="399" spans="1:9" s="210" customFormat="1" hidden="1" outlineLevel="2" x14ac:dyDescent="0.25">
      <c r="A399" s="195" t="s">
        <v>537</v>
      </c>
      <c r="B399" s="198"/>
      <c r="C399" s="198"/>
      <c r="D399" s="198"/>
      <c r="E399" s="307">
        <f t="shared" si="6"/>
        <v>25.14</v>
      </c>
      <c r="F399" s="307">
        <f>SUM(F400:F404)</f>
        <v>15.532</v>
      </c>
      <c r="G399" s="306"/>
      <c r="H399" s="306"/>
      <c r="I399" s="306"/>
    </row>
    <row r="400" spans="1:9" hidden="1" outlineLevel="2" x14ac:dyDescent="0.25">
      <c r="A400" s="288" t="s">
        <v>596</v>
      </c>
      <c r="B400" s="289"/>
      <c r="C400" s="286"/>
      <c r="D400" s="287"/>
      <c r="E400" s="289">
        <f t="shared" si="6"/>
        <v>14.06</v>
      </c>
      <c r="F400" s="289">
        <f t="shared" si="6"/>
        <v>0</v>
      </c>
      <c r="G400" s="285"/>
    </row>
    <row r="401" spans="1:9" hidden="1" outlineLevel="2" x14ac:dyDescent="0.25">
      <c r="A401" s="288" t="s">
        <v>597</v>
      </c>
      <c r="B401" s="289"/>
      <c r="C401" s="286"/>
      <c r="D401" s="287"/>
      <c r="E401" s="289">
        <f t="shared" si="6"/>
        <v>1.9</v>
      </c>
      <c r="F401" s="289">
        <f t="shared" si="6"/>
        <v>0</v>
      </c>
      <c r="G401" s="285"/>
    </row>
    <row r="402" spans="1:9" hidden="1" outlineLevel="2" x14ac:dyDescent="0.25">
      <c r="A402" s="288" t="s">
        <v>598</v>
      </c>
      <c r="B402" s="289"/>
      <c r="C402" s="286"/>
      <c r="D402" s="287"/>
      <c r="E402" s="289">
        <f t="shared" si="6"/>
        <v>0.12</v>
      </c>
      <c r="F402" s="289">
        <f t="shared" si="6"/>
        <v>0.56100000000000005</v>
      </c>
      <c r="G402" s="285"/>
    </row>
    <row r="403" spans="1:9" hidden="1" outlineLevel="2" x14ac:dyDescent="0.25">
      <c r="A403" s="290" t="s">
        <v>599</v>
      </c>
      <c r="B403" s="289"/>
      <c r="C403" s="286"/>
      <c r="D403" s="287"/>
      <c r="E403" s="289">
        <f t="shared" si="6"/>
        <v>3.02</v>
      </c>
      <c r="F403" s="289">
        <f t="shared" si="6"/>
        <v>11.491</v>
      </c>
      <c r="G403" s="285"/>
    </row>
    <row r="404" spans="1:9" hidden="1" outlineLevel="2" x14ac:dyDescent="0.25">
      <c r="A404" s="290" t="s">
        <v>600</v>
      </c>
      <c r="B404" s="289"/>
      <c r="C404" s="286"/>
      <c r="D404" s="287"/>
      <c r="E404" s="289">
        <f t="shared" si="6"/>
        <v>6.04</v>
      </c>
      <c r="F404" s="289">
        <f t="shared" si="6"/>
        <v>3.48</v>
      </c>
      <c r="G404" s="285"/>
    </row>
    <row r="405" spans="1:9" s="210" customFormat="1" hidden="1" outlineLevel="2" x14ac:dyDescent="0.25">
      <c r="A405" s="195" t="s">
        <v>545</v>
      </c>
      <c r="B405" s="198"/>
      <c r="C405" s="198"/>
      <c r="D405" s="198"/>
      <c r="E405" s="307">
        <f t="shared" si="6"/>
        <v>3403.24</v>
      </c>
      <c r="F405" s="307">
        <f>SUM(F361,F383)</f>
        <v>5009.5239999999994</v>
      </c>
      <c r="G405" s="306"/>
      <c r="H405" s="306"/>
      <c r="I405" s="306"/>
    </row>
    <row r="406" spans="1:9" hidden="1" outlineLevel="2" x14ac:dyDescent="0.25">
      <c r="A406" s="290" t="s">
        <v>601</v>
      </c>
      <c r="B406" s="289"/>
      <c r="C406" s="286"/>
      <c r="D406" s="287"/>
      <c r="E406" s="289">
        <f t="shared" si="6"/>
        <v>3263</v>
      </c>
      <c r="F406" s="289">
        <f t="shared" si="6"/>
        <v>4411.88</v>
      </c>
      <c r="G406" s="285"/>
    </row>
    <row r="407" spans="1:9" hidden="1" outlineLevel="2" x14ac:dyDescent="0.25">
      <c r="A407" s="290" t="s">
        <v>602</v>
      </c>
      <c r="B407" s="289"/>
      <c r="C407" s="286"/>
      <c r="D407" s="287"/>
      <c r="E407" s="289">
        <f t="shared" si="6"/>
        <v>0.9</v>
      </c>
      <c r="F407" s="289">
        <f t="shared" si="6"/>
        <v>0.2</v>
      </c>
      <c r="G407" s="285"/>
    </row>
    <row r="408" spans="1:9" hidden="1" outlineLevel="2" x14ac:dyDescent="0.25">
      <c r="A408" s="290" t="s">
        <v>603</v>
      </c>
      <c r="B408" s="289"/>
      <c r="C408" s="286"/>
      <c r="D408" s="287"/>
      <c r="E408" s="289">
        <f t="shared" si="6"/>
        <v>84.5</v>
      </c>
      <c r="F408" s="289">
        <f t="shared" si="6"/>
        <v>276.88</v>
      </c>
      <c r="G408" s="285"/>
    </row>
    <row r="409" spans="1:9" hidden="1" outlineLevel="2" x14ac:dyDescent="0.25">
      <c r="A409" s="291" t="s">
        <v>604</v>
      </c>
      <c r="B409" s="289"/>
      <c r="C409" s="286"/>
      <c r="D409" s="287"/>
      <c r="E409" s="289">
        <f t="shared" si="6"/>
        <v>0</v>
      </c>
      <c r="F409" s="289">
        <f t="shared" si="6"/>
        <v>0</v>
      </c>
      <c r="G409" s="285"/>
    </row>
    <row r="410" spans="1:9" hidden="1" outlineLevel="2" x14ac:dyDescent="0.25">
      <c r="A410" s="290" t="s">
        <v>507</v>
      </c>
      <c r="B410" s="289"/>
      <c r="C410" s="286"/>
      <c r="D410" s="287"/>
      <c r="E410" s="289">
        <f t="shared" si="6"/>
        <v>0.9</v>
      </c>
      <c r="F410" s="289">
        <f t="shared" si="6"/>
        <v>0.43</v>
      </c>
      <c r="G410" s="285"/>
    </row>
    <row r="411" spans="1:9" hidden="1" outlineLevel="2" x14ac:dyDescent="0.25">
      <c r="A411" s="290" t="s">
        <v>605</v>
      </c>
      <c r="B411" s="289"/>
      <c r="C411" s="286"/>
      <c r="D411" s="287"/>
      <c r="E411" s="289">
        <f t="shared" si="6"/>
        <v>0</v>
      </c>
      <c r="F411" s="289">
        <f t="shared" si="6"/>
        <v>169.10499999999999</v>
      </c>
      <c r="G411" s="285"/>
    </row>
    <row r="412" spans="1:9" hidden="1" outlineLevel="2" x14ac:dyDescent="0.25">
      <c r="A412" s="290" t="s">
        <v>606</v>
      </c>
      <c r="B412" s="289"/>
      <c r="C412" s="286"/>
      <c r="D412" s="287"/>
      <c r="E412" s="289">
        <f t="shared" si="6"/>
        <v>0</v>
      </c>
      <c r="F412" s="289">
        <f t="shared" si="6"/>
        <v>76.17</v>
      </c>
      <c r="G412" s="285"/>
    </row>
    <row r="413" spans="1:9" hidden="1" outlineLevel="2" x14ac:dyDescent="0.25">
      <c r="A413" s="290" t="s">
        <v>508</v>
      </c>
      <c r="B413" s="289"/>
      <c r="C413" s="286"/>
      <c r="D413" s="287"/>
      <c r="E413" s="289">
        <f t="shared" si="6"/>
        <v>0</v>
      </c>
      <c r="F413" s="289">
        <f t="shared" si="6"/>
        <v>0</v>
      </c>
      <c r="G413" s="285"/>
    </row>
    <row r="414" spans="1:9" hidden="1" outlineLevel="2" x14ac:dyDescent="0.25">
      <c r="A414" s="290" t="s">
        <v>548</v>
      </c>
      <c r="B414" s="289"/>
      <c r="C414" s="286"/>
      <c r="D414" s="287"/>
      <c r="E414" s="289">
        <f t="shared" si="6"/>
        <v>0</v>
      </c>
      <c r="F414" s="289">
        <f t="shared" si="6"/>
        <v>26.914999999999999</v>
      </c>
      <c r="G414" s="285"/>
    </row>
    <row r="415" spans="1:9" hidden="1" outlineLevel="2" x14ac:dyDescent="0.25">
      <c r="A415" s="290" t="s">
        <v>607</v>
      </c>
      <c r="B415" s="289"/>
      <c r="C415" s="286"/>
      <c r="D415" s="287"/>
      <c r="E415" s="289">
        <f t="shared" si="6"/>
        <v>1</v>
      </c>
      <c r="F415" s="289">
        <f t="shared" si="6"/>
        <v>0</v>
      </c>
      <c r="G415" s="285"/>
    </row>
    <row r="416" spans="1:9" hidden="1" outlineLevel="2" x14ac:dyDescent="0.25">
      <c r="A416" s="290" t="s">
        <v>551</v>
      </c>
      <c r="B416" s="289"/>
      <c r="C416" s="286"/>
      <c r="D416" s="287"/>
      <c r="E416" s="289">
        <f t="shared" si="6"/>
        <v>0</v>
      </c>
      <c r="F416" s="289">
        <f t="shared" si="6"/>
        <v>0</v>
      </c>
      <c r="G416" s="285"/>
    </row>
    <row r="417" spans="1:9" hidden="1" outlineLevel="2" x14ac:dyDescent="0.25">
      <c r="A417" s="290" t="s">
        <v>559</v>
      </c>
      <c r="B417" s="289"/>
      <c r="C417" s="286"/>
      <c r="D417" s="287"/>
      <c r="E417" s="289">
        <f t="shared" si="6"/>
        <v>48.6</v>
      </c>
      <c r="F417" s="289">
        <f t="shared" si="6"/>
        <v>36</v>
      </c>
      <c r="G417" s="285"/>
    </row>
    <row r="418" spans="1:9" hidden="1" outlineLevel="2" x14ac:dyDescent="0.25">
      <c r="A418" s="290" t="s">
        <v>608</v>
      </c>
      <c r="B418" s="289"/>
      <c r="C418" s="286"/>
      <c r="D418" s="287"/>
      <c r="E418" s="289">
        <f t="shared" si="6"/>
        <v>1.2</v>
      </c>
      <c r="F418" s="289">
        <f t="shared" si="6"/>
        <v>8.8000000000000007</v>
      </c>
      <c r="G418" s="285"/>
    </row>
    <row r="419" spans="1:9" hidden="1" outlineLevel="2" x14ac:dyDescent="0.25">
      <c r="A419" s="290" t="s">
        <v>609</v>
      </c>
      <c r="B419" s="289"/>
      <c r="C419" s="286"/>
      <c r="D419" s="287"/>
      <c r="E419" s="289">
        <f t="shared" si="6"/>
        <v>3.14</v>
      </c>
      <c r="F419" s="289">
        <f t="shared" si="6"/>
        <v>3.1440000000000001</v>
      </c>
      <c r="G419" s="285"/>
    </row>
    <row r="420" spans="1:9" hidden="1" outlineLevel="1" x14ac:dyDescent="0.25">
      <c r="A420" s="416" t="s">
        <v>561</v>
      </c>
      <c r="B420" s="416"/>
      <c r="C420" s="416"/>
      <c r="D420" s="416"/>
      <c r="E420" s="416"/>
    </row>
    <row r="422" spans="1:9" s="17" customFormat="1" collapsed="1" x14ac:dyDescent="0.25">
      <c r="A422" s="420" t="s">
        <v>610</v>
      </c>
      <c r="B422" s="420"/>
      <c r="C422" s="420"/>
      <c r="D422" s="420"/>
      <c r="E422" s="420"/>
      <c r="F422" s="190"/>
      <c r="G422" s="16"/>
      <c r="H422" s="16"/>
      <c r="I422" s="16"/>
    </row>
    <row r="423" spans="1:9" s="17" customFormat="1" hidden="1" outlineLevel="1" x14ac:dyDescent="0.25">
      <c r="A423" s="438" t="s">
        <v>566</v>
      </c>
      <c r="B423" s="438"/>
      <c r="C423" s="438"/>
      <c r="D423" s="438"/>
      <c r="E423" s="292">
        <f>SUM(E424,E428,E432)</f>
        <v>0</v>
      </c>
      <c r="F423" s="292">
        <f>SUM(F424,F428,F432)</f>
        <v>2592</v>
      </c>
      <c r="G423" s="16"/>
      <c r="H423" s="16"/>
      <c r="I423" s="16"/>
    </row>
    <row r="424" spans="1:9" s="210" customFormat="1" hidden="1" outlineLevel="2" x14ac:dyDescent="0.25">
      <c r="A424" s="195" t="s">
        <v>537</v>
      </c>
      <c r="B424" s="198"/>
      <c r="C424" s="198"/>
      <c r="D424" s="198"/>
      <c r="E424" s="307">
        <f>SUM(E425:E427)</f>
        <v>0</v>
      </c>
      <c r="F424" s="307">
        <f>SUM(F425:F427)</f>
        <v>0</v>
      </c>
      <c r="G424" s="306"/>
      <c r="H424" s="16"/>
      <c r="I424" s="306"/>
    </row>
    <row r="425" spans="1:9" hidden="1" outlineLevel="2" x14ac:dyDescent="0.25">
      <c r="A425" s="286" t="s">
        <v>563</v>
      </c>
      <c r="B425" s="299"/>
      <c r="C425" s="286"/>
      <c r="D425" s="287"/>
      <c r="E425" s="299"/>
      <c r="F425" s="299"/>
      <c r="G425" s="285"/>
      <c r="H425" s="16"/>
    </row>
    <row r="426" spans="1:9" hidden="1" outlineLevel="2" x14ac:dyDescent="0.25">
      <c r="A426" s="286" t="s">
        <v>564</v>
      </c>
      <c r="B426" s="299"/>
      <c r="C426" s="286"/>
      <c r="D426" s="287"/>
      <c r="E426" s="299"/>
      <c r="F426" s="299"/>
      <c r="G426" s="285"/>
      <c r="H426" s="16"/>
    </row>
    <row r="427" spans="1:9" hidden="1" outlineLevel="2" x14ac:dyDescent="0.25">
      <c r="A427" s="286" t="s">
        <v>565</v>
      </c>
      <c r="B427" s="299"/>
      <c r="C427" s="286"/>
      <c r="D427" s="287"/>
      <c r="E427" s="299"/>
      <c r="F427" s="299"/>
      <c r="G427" s="285"/>
      <c r="H427" s="16"/>
    </row>
    <row r="428" spans="1:9" s="210" customFormat="1" hidden="1" outlineLevel="2" x14ac:dyDescent="0.25">
      <c r="A428" s="195" t="s">
        <v>545</v>
      </c>
      <c r="B428" s="198"/>
      <c r="C428" s="198"/>
      <c r="D428" s="198"/>
      <c r="E428" s="307">
        <f>SUM(E429:E431)</f>
        <v>0</v>
      </c>
      <c r="F428" s="307">
        <f>SUM(F429:F431)</f>
        <v>2592</v>
      </c>
      <c r="G428" s="306"/>
      <c r="H428" s="16"/>
      <c r="I428" s="306"/>
    </row>
    <row r="429" spans="1:9" hidden="1" outlineLevel="2" x14ac:dyDescent="0.25">
      <c r="A429" s="286" t="s">
        <v>563</v>
      </c>
      <c r="B429" s="287"/>
      <c r="C429" s="286"/>
      <c r="D429" s="287"/>
      <c r="E429" s="287"/>
      <c r="F429" s="287"/>
      <c r="G429" s="285"/>
      <c r="H429" s="16"/>
    </row>
    <row r="430" spans="1:9" hidden="1" outlineLevel="2" x14ac:dyDescent="0.25">
      <c r="A430" s="286" t="s">
        <v>564</v>
      </c>
      <c r="B430" s="287"/>
      <c r="C430" s="286"/>
      <c r="D430" s="287"/>
      <c r="E430" s="287"/>
      <c r="F430" s="287"/>
      <c r="G430" s="285"/>
      <c r="H430" s="16"/>
    </row>
    <row r="431" spans="1:9" hidden="1" outlineLevel="2" x14ac:dyDescent="0.25">
      <c r="A431" s="286" t="s">
        <v>565</v>
      </c>
      <c r="B431" s="287"/>
      <c r="C431" s="286"/>
      <c r="D431" s="287"/>
      <c r="E431" s="287"/>
      <c r="F431" s="287">
        <v>2592</v>
      </c>
      <c r="G431" s="285"/>
      <c r="H431" s="16"/>
    </row>
    <row r="432" spans="1:9" s="210" customFormat="1" hidden="1" outlineLevel="2" x14ac:dyDescent="0.25">
      <c r="A432" s="195" t="s">
        <v>571</v>
      </c>
      <c r="B432" s="198"/>
      <c r="C432" s="198"/>
      <c r="D432" s="198"/>
      <c r="E432" s="307">
        <f>SUM(E433)</f>
        <v>0</v>
      </c>
      <c r="F432" s="307">
        <f>SUM(F433)</f>
        <v>0</v>
      </c>
      <c r="G432" s="306"/>
      <c r="H432" s="16"/>
      <c r="I432" s="306"/>
    </row>
    <row r="433" spans="1:9" hidden="1" outlineLevel="2" x14ac:dyDescent="0.25">
      <c r="A433" s="286" t="s">
        <v>571</v>
      </c>
      <c r="B433" s="287"/>
      <c r="C433" s="286"/>
      <c r="D433" s="287"/>
      <c r="E433" s="287"/>
      <c r="F433" s="287"/>
      <c r="G433" s="285"/>
      <c r="H433" s="16"/>
    </row>
    <row r="434" spans="1:9" s="17" customFormat="1" hidden="1" outlineLevel="1" x14ac:dyDescent="0.25">
      <c r="A434" s="438" t="s">
        <v>567</v>
      </c>
      <c r="B434" s="438"/>
      <c r="C434" s="438"/>
      <c r="D434" s="438"/>
      <c r="E434" s="292">
        <f>SUM(E435,E439,E443)</f>
        <v>21.9</v>
      </c>
      <c r="F434" s="292">
        <f>SUM(F435,F439,F443)</f>
        <v>257.17899999999997</v>
      </c>
      <c r="G434" s="16"/>
      <c r="H434" s="16"/>
      <c r="I434" s="16"/>
    </row>
    <row r="435" spans="1:9" s="210" customFormat="1" hidden="1" outlineLevel="2" x14ac:dyDescent="0.25">
      <c r="A435" s="195" t="s">
        <v>537</v>
      </c>
      <c r="B435" s="198"/>
      <c r="C435" s="198"/>
      <c r="D435" s="198"/>
      <c r="E435" s="307">
        <f>SUM(E436:E438)</f>
        <v>15.96</v>
      </c>
      <c r="F435" s="307">
        <f>SUM(F436:F438)</f>
        <v>0</v>
      </c>
      <c r="G435" s="306"/>
      <c r="H435" s="306"/>
      <c r="I435" s="306"/>
    </row>
    <row r="436" spans="1:9" hidden="1" outlineLevel="2" x14ac:dyDescent="0.25">
      <c r="A436" s="286" t="s">
        <v>563</v>
      </c>
      <c r="B436" s="299"/>
      <c r="C436" s="286"/>
      <c r="D436" s="287"/>
      <c r="E436" s="299"/>
      <c r="F436" s="299"/>
      <c r="G436" s="285"/>
    </row>
    <row r="437" spans="1:9" hidden="1" outlineLevel="2" x14ac:dyDescent="0.25">
      <c r="A437" s="286" t="s">
        <v>564</v>
      </c>
      <c r="B437" s="299"/>
      <c r="C437" s="286"/>
      <c r="D437" s="287"/>
      <c r="E437" s="299">
        <v>15.96</v>
      </c>
      <c r="F437" s="299"/>
      <c r="G437" s="285"/>
    </row>
    <row r="438" spans="1:9" hidden="1" outlineLevel="2" x14ac:dyDescent="0.25">
      <c r="A438" s="286" t="s">
        <v>565</v>
      </c>
      <c r="B438" s="299"/>
      <c r="C438" s="286"/>
      <c r="D438" s="287"/>
      <c r="E438" s="299"/>
      <c r="F438" s="299"/>
      <c r="G438" s="285"/>
    </row>
    <row r="439" spans="1:9" s="210" customFormat="1" hidden="1" outlineLevel="2" x14ac:dyDescent="0.25">
      <c r="A439" s="195" t="s">
        <v>545</v>
      </c>
      <c r="B439" s="198"/>
      <c r="C439" s="198"/>
      <c r="D439" s="198"/>
      <c r="E439" s="307">
        <f>SUM(E440:E442)</f>
        <v>5.9399999999999995</v>
      </c>
      <c r="F439" s="307">
        <f>SUM(F440:F442)</f>
        <v>257.17899999999997</v>
      </c>
      <c r="G439" s="306"/>
      <c r="H439" s="306"/>
      <c r="I439" s="306"/>
    </row>
    <row r="440" spans="1:9" hidden="1" outlineLevel="2" x14ac:dyDescent="0.25">
      <c r="A440" s="286" t="s">
        <v>563</v>
      </c>
      <c r="B440" s="304"/>
      <c r="C440" s="286"/>
      <c r="D440" s="287"/>
      <c r="E440" s="304">
        <v>3.14</v>
      </c>
      <c r="F440" s="394">
        <v>3.1440000000000001</v>
      </c>
      <c r="G440" s="285"/>
    </row>
    <row r="441" spans="1:9" hidden="1" outlineLevel="2" x14ac:dyDescent="0.25">
      <c r="A441" s="286" t="s">
        <v>564</v>
      </c>
      <c r="B441" s="304"/>
      <c r="C441" s="286"/>
      <c r="D441" s="287"/>
      <c r="E441" s="304">
        <v>2.8</v>
      </c>
      <c r="F441" s="394">
        <v>245.90499999999997</v>
      </c>
      <c r="G441" s="285"/>
    </row>
    <row r="442" spans="1:9" hidden="1" outlineLevel="2" x14ac:dyDescent="0.25">
      <c r="A442" s="286" t="s">
        <v>565</v>
      </c>
      <c r="B442" s="305"/>
      <c r="C442" s="286"/>
      <c r="D442" s="287"/>
      <c r="E442" s="305"/>
      <c r="F442" s="395">
        <v>8.1300000000000008</v>
      </c>
      <c r="G442" s="285"/>
    </row>
    <row r="443" spans="1:9" s="210" customFormat="1" hidden="1" outlineLevel="2" x14ac:dyDescent="0.25">
      <c r="A443" s="195" t="s">
        <v>571</v>
      </c>
      <c r="B443" s="198"/>
      <c r="C443" s="198"/>
      <c r="D443" s="198"/>
      <c r="E443" s="307">
        <f>SUM(E444)</f>
        <v>0</v>
      </c>
      <c r="F443" s="307">
        <f>SUM(F444)</f>
        <v>0</v>
      </c>
      <c r="G443" s="306"/>
      <c r="H443" s="306"/>
      <c r="I443" s="306"/>
    </row>
    <row r="444" spans="1:9" hidden="1" outlineLevel="2" x14ac:dyDescent="0.25">
      <c r="A444" s="286" t="s">
        <v>571</v>
      </c>
      <c r="B444" s="287"/>
      <c r="C444" s="286"/>
      <c r="D444" s="287"/>
      <c r="E444" s="287"/>
      <c r="F444" s="287"/>
      <c r="G444" s="285"/>
    </row>
    <row r="445" spans="1:9" s="17" customFormat="1" hidden="1" outlineLevel="1" x14ac:dyDescent="0.25">
      <c r="A445" s="438" t="s">
        <v>11</v>
      </c>
      <c r="B445" s="438"/>
      <c r="C445" s="438"/>
      <c r="D445" s="438"/>
      <c r="E445" s="292">
        <f>SUM(E423,E434)</f>
        <v>21.9</v>
      </c>
      <c r="F445" s="292">
        <f>SUM(F423,F434)</f>
        <v>2849.1790000000001</v>
      </c>
      <c r="G445" s="16"/>
      <c r="H445" s="16"/>
      <c r="I445" s="16"/>
    </row>
    <row r="446" spans="1:9" s="210" customFormat="1" hidden="1" outlineLevel="2" x14ac:dyDescent="0.25">
      <c r="A446" s="195" t="s">
        <v>537</v>
      </c>
      <c r="B446" s="198"/>
      <c r="C446" s="198"/>
      <c r="D446" s="198"/>
      <c r="E446" s="307">
        <f t="shared" ref="E446:F455" si="7">SUM(E424,E435)</f>
        <v>15.96</v>
      </c>
      <c r="F446" s="307">
        <f t="shared" si="7"/>
        <v>0</v>
      </c>
      <c r="G446" s="306"/>
      <c r="H446" s="306"/>
      <c r="I446" s="306"/>
    </row>
    <row r="447" spans="1:9" hidden="1" outlineLevel="2" x14ac:dyDescent="0.25">
      <c r="A447" s="286" t="s">
        <v>563</v>
      </c>
      <c r="B447" s="299"/>
      <c r="C447" s="286"/>
      <c r="D447" s="287"/>
      <c r="E447" s="299">
        <f t="shared" si="7"/>
        <v>0</v>
      </c>
      <c r="F447" s="299">
        <f t="shared" si="7"/>
        <v>0</v>
      </c>
      <c r="G447" s="285"/>
    </row>
    <row r="448" spans="1:9" hidden="1" outlineLevel="2" x14ac:dyDescent="0.25">
      <c r="A448" s="286" t="s">
        <v>564</v>
      </c>
      <c r="B448" s="299"/>
      <c r="C448" s="286"/>
      <c r="D448" s="287"/>
      <c r="E448" s="299">
        <f t="shared" si="7"/>
        <v>15.96</v>
      </c>
      <c r="F448" s="299">
        <f t="shared" si="7"/>
        <v>0</v>
      </c>
      <c r="G448" s="285"/>
    </row>
    <row r="449" spans="1:9" hidden="1" outlineLevel="2" x14ac:dyDescent="0.25">
      <c r="A449" s="286" t="s">
        <v>565</v>
      </c>
      <c r="B449" s="299"/>
      <c r="C449" s="286"/>
      <c r="D449" s="287"/>
      <c r="E449" s="299">
        <f t="shared" si="7"/>
        <v>0</v>
      </c>
      <c r="F449" s="299">
        <f t="shared" si="7"/>
        <v>0</v>
      </c>
      <c r="G449" s="285"/>
    </row>
    <row r="450" spans="1:9" s="210" customFormat="1" hidden="1" outlineLevel="2" x14ac:dyDescent="0.25">
      <c r="A450" s="195" t="s">
        <v>545</v>
      </c>
      <c r="B450" s="198"/>
      <c r="C450" s="198"/>
      <c r="D450" s="198"/>
      <c r="E450" s="307">
        <f t="shared" si="7"/>
        <v>5.9399999999999995</v>
      </c>
      <c r="F450" s="307">
        <f t="shared" si="7"/>
        <v>2849.1790000000001</v>
      </c>
      <c r="G450" s="306"/>
      <c r="H450" s="306"/>
      <c r="I450" s="306"/>
    </row>
    <row r="451" spans="1:9" hidden="1" outlineLevel="2" x14ac:dyDescent="0.25">
      <c r="A451" s="286" t="s">
        <v>563</v>
      </c>
      <c r="B451" s="287"/>
      <c r="C451" s="286"/>
      <c r="D451" s="287"/>
      <c r="E451" s="287">
        <f t="shared" si="7"/>
        <v>3.14</v>
      </c>
      <c r="F451" s="287">
        <f t="shared" si="7"/>
        <v>3.1440000000000001</v>
      </c>
      <c r="G451" s="285"/>
    </row>
    <row r="452" spans="1:9" hidden="1" outlineLevel="2" x14ac:dyDescent="0.25">
      <c r="A452" s="286" t="s">
        <v>564</v>
      </c>
      <c r="B452" s="287"/>
      <c r="C452" s="286"/>
      <c r="D452" s="287"/>
      <c r="E452" s="287">
        <f t="shared" si="7"/>
        <v>2.8</v>
      </c>
      <c r="F452" s="287">
        <f t="shared" si="7"/>
        <v>245.90499999999997</v>
      </c>
      <c r="G452" s="285"/>
    </row>
    <row r="453" spans="1:9" hidden="1" outlineLevel="2" x14ac:dyDescent="0.25">
      <c r="A453" s="286" t="s">
        <v>565</v>
      </c>
      <c r="B453" s="287"/>
      <c r="C453" s="286"/>
      <c r="D453" s="287"/>
      <c r="E453" s="287">
        <f t="shared" si="7"/>
        <v>0</v>
      </c>
      <c r="F453" s="287">
        <f t="shared" si="7"/>
        <v>2600.13</v>
      </c>
      <c r="G453" s="285"/>
    </row>
    <row r="454" spans="1:9" s="210" customFormat="1" hidden="1" outlineLevel="2" x14ac:dyDescent="0.25">
      <c r="A454" s="195" t="s">
        <v>571</v>
      </c>
      <c r="B454" s="198"/>
      <c r="C454" s="198"/>
      <c r="D454" s="198"/>
      <c r="E454" s="307">
        <f t="shared" si="7"/>
        <v>0</v>
      </c>
      <c r="F454" s="307">
        <f t="shared" si="7"/>
        <v>0</v>
      </c>
      <c r="G454" s="306"/>
      <c r="H454" s="306"/>
      <c r="I454" s="306"/>
    </row>
    <row r="455" spans="1:9" hidden="1" outlineLevel="2" x14ac:dyDescent="0.25">
      <c r="A455" s="286" t="s">
        <v>571</v>
      </c>
      <c r="B455" s="287"/>
      <c r="C455" s="286"/>
      <c r="D455" s="287"/>
      <c r="E455" s="287">
        <f t="shared" si="7"/>
        <v>0</v>
      </c>
      <c r="F455" s="287">
        <f t="shared" si="7"/>
        <v>0</v>
      </c>
      <c r="G455" s="285"/>
    </row>
    <row r="456" spans="1:9" hidden="1" outlineLevel="1" x14ac:dyDescent="0.25">
      <c r="A456" s="439" t="s">
        <v>561</v>
      </c>
      <c r="B456" s="439"/>
      <c r="C456" s="439"/>
      <c r="D456" s="439"/>
      <c r="E456" s="439"/>
      <c r="F456" s="286"/>
    </row>
    <row r="457" spans="1:9" x14ac:dyDescent="0.25">
      <c r="A457" s="286"/>
      <c r="B457" s="286"/>
      <c r="C457" s="286"/>
      <c r="D457" s="286"/>
      <c r="E457" s="286"/>
      <c r="F457" s="286"/>
    </row>
    <row r="458" spans="1:9" s="17" customFormat="1" ht="15" customHeight="1" collapsed="1" x14ac:dyDescent="0.25">
      <c r="A458" s="420" t="s">
        <v>611</v>
      </c>
      <c r="B458" s="420"/>
      <c r="C458" s="420"/>
      <c r="D458" s="190"/>
      <c r="E458" s="190"/>
      <c r="F458" s="190"/>
      <c r="G458" s="16"/>
      <c r="H458" s="16"/>
      <c r="I458" s="16"/>
    </row>
    <row r="459" spans="1:9" s="17" customFormat="1" hidden="1" outlineLevel="1" x14ac:dyDescent="0.25">
      <c r="A459" s="438" t="s">
        <v>566</v>
      </c>
      <c r="B459" s="438"/>
      <c r="C459" s="438"/>
      <c r="D459" s="438"/>
      <c r="E459" s="292">
        <f>SUM(E460,E465)</f>
        <v>0</v>
      </c>
      <c r="F459" s="292">
        <f>SUM(F460,F465)</f>
        <v>0</v>
      </c>
      <c r="G459" s="16"/>
      <c r="H459" s="16"/>
      <c r="I459" s="16"/>
    </row>
    <row r="460" spans="1:9" s="210" customFormat="1" hidden="1" outlineLevel="2" x14ac:dyDescent="0.25">
      <c r="A460" s="195" t="s">
        <v>537</v>
      </c>
      <c r="B460" s="198"/>
      <c r="C460" s="198"/>
      <c r="D460" s="198"/>
      <c r="E460" s="307">
        <f>SUM(E461:E464)</f>
        <v>0</v>
      </c>
      <c r="F460" s="307">
        <f>SUM(F461:F464)</f>
        <v>0</v>
      </c>
      <c r="G460" s="306"/>
      <c r="H460" s="306"/>
      <c r="I460" s="306"/>
    </row>
    <row r="461" spans="1:9" hidden="1" outlineLevel="2" x14ac:dyDescent="0.25">
      <c r="A461" s="286" t="s">
        <v>573</v>
      </c>
      <c r="B461" s="287"/>
      <c r="C461" s="286"/>
      <c r="D461" s="286"/>
      <c r="E461" s="287"/>
      <c r="F461" s="287"/>
    </row>
    <row r="462" spans="1:9" hidden="1" outlineLevel="2" x14ac:dyDescent="0.25">
      <c r="A462" s="286" t="s">
        <v>574</v>
      </c>
      <c r="B462" s="287"/>
      <c r="C462" s="286"/>
      <c r="D462" s="286"/>
      <c r="E462" s="287"/>
      <c r="F462" s="287"/>
    </row>
    <row r="463" spans="1:9" hidden="1" outlineLevel="2" x14ac:dyDescent="0.25">
      <c r="A463" s="286" t="s">
        <v>575</v>
      </c>
      <c r="B463" s="287"/>
      <c r="C463" s="286"/>
      <c r="D463" s="286"/>
      <c r="E463" s="287"/>
      <c r="F463" s="287"/>
    </row>
    <row r="464" spans="1:9" hidden="1" outlineLevel="2" x14ac:dyDescent="0.25">
      <c r="A464" s="303" t="s">
        <v>576</v>
      </c>
      <c r="B464" s="287"/>
      <c r="C464" s="286"/>
      <c r="D464" s="286"/>
      <c r="E464" s="287"/>
      <c r="F464" s="287"/>
    </row>
    <row r="465" spans="1:9" s="210" customFormat="1" hidden="1" outlineLevel="2" x14ac:dyDescent="0.25">
      <c r="A465" s="195" t="s">
        <v>545</v>
      </c>
      <c r="B465" s="198"/>
      <c r="C465" s="198"/>
      <c r="D465" s="198"/>
      <c r="E465" s="307">
        <f>SUM(E466:E469)</f>
        <v>0</v>
      </c>
      <c r="F465" s="307">
        <f>SUM(F466:F469)</f>
        <v>0</v>
      </c>
      <c r="G465" s="306"/>
      <c r="H465" s="306"/>
      <c r="I465" s="306"/>
    </row>
    <row r="466" spans="1:9" hidden="1" outlineLevel="2" x14ac:dyDescent="0.25">
      <c r="A466" s="286" t="s">
        <v>573</v>
      </c>
      <c r="B466" s="287"/>
      <c r="C466" s="286"/>
      <c r="D466" s="286"/>
      <c r="E466" s="287"/>
      <c r="F466" s="287"/>
    </row>
    <row r="467" spans="1:9" hidden="1" outlineLevel="2" x14ac:dyDescent="0.25">
      <c r="A467" s="286" t="s">
        <v>574</v>
      </c>
      <c r="B467" s="287"/>
      <c r="C467" s="286"/>
      <c r="D467" s="286"/>
      <c r="E467" s="287"/>
      <c r="F467" s="287"/>
    </row>
    <row r="468" spans="1:9" hidden="1" outlineLevel="2" x14ac:dyDescent="0.25">
      <c r="A468" s="286" t="s">
        <v>575</v>
      </c>
      <c r="B468" s="287"/>
      <c r="C468" s="286"/>
      <c r="D468" s="286"/>
      <c r="E468" s="287"/>
      <c r="F468" s="287"/>
    </row>
    <row r="469" spans="1:9" hidden="1" outlineLevel="2" x14ac:dyDescent="0.25">
      <c r="A469" s="303" t="s">
        <v>576</v>
      </c>
      <c r="B469" s="287"/>
      <c r="C469" s="286"/>
      <c r="D469" s="286"/>
      <c r="E469" s="287"/>
      <c r="F469" s="287"/>
    </row>
    <row r="470" spans="1:9" s="17" customFormat="1" hidden="1" outlineLevel="1" x14ac:dyDescent="0.25">
      <c r="A470" s="438" t="s">
        <v>567</v>
      </c>
      <c r="B470" s="438"/>
      <c r="C470" s="438"/>
      <c r="D470" s="438"/>
      <c r="E470" s="292">
        <f>SUM(E471,E476)</f>
        <v>3406.48</v>
      </c>
      <c r="F470" s="292">
        <f>SUM(F471,F476)</f>
        <v>2175.8770000000004</v>
      </c>
      <c r="G470" s="16"/>
      <c r="H470" s="16"/>
      <c r="I470" s="16"/>
    </row>
    <row r="471" spans="1:9" s="210" customFormat="1" hidden="1" outlineLevel="2" x14ac:dyDescent="0.25">
      <c r="A471" s="195" t="s">
        <v>537</v>
      </c>
      <c r="B471" s="198"/>
      <c r="C471" s="198"/>
      <c r="D471" s="198"/>
      <c r="E471" s="307">
        <f>SUM(E472:E475)</f>
        <v>9.18</v>
      </c>
      <c r="F471" s="307">
        <f>SUM(F472:F475)</f>
        <v>15.532</v>
      </c>
      <c r="G471" s="306"/>
      <c r="H471" s="306"/>
      <c r="I471" s="306"/>
    </row>
    <row r="472" spans="1:9" hidden="1" outlineLevel="2" x14ac:dyDescent="0.25">
      <c r="A472" s="286" t="s">
        <v>573</v>
      </c>
      <c r="B472" s="287"/>
      <c r="C472" s="286"/>
      <c r="D472" s="286"/>
      <c r="E472" s="287"/>
      <c r="F472" s="287"/>
    </row>
    <row r="473" spans="1:9" hidden="1" outlineLevel="2" x14ac:dyDescent="0.25">
      <c r="A473" s="286" t="s">
        <v>574</v>
      </c>
      <c r="B473" s="287"/>
      <c r="C473" s="286"/>
      <c r="D473" s="286"/>
      <c r="E473" s="287"/>
      <c r="F473" s="287"/>
    </row>
    <row r="474" spans="1:9" hidden="1" outlineLevel="2" x14ac:dyDescent="0.25">
      <c r="A474" s="286" t="s">
        <v>575</v>
      </c>
      <c r="B474" s="287"/>
      <c r="C474" s="286"/>
      <c r="D474" s="286"/>
      <c r="E474" s="287"/>
      <c r="F474" s="287"/>
    </row>
    <row r="475" spans="1:9" hidden="1" outlineLevel="2" x14ac:dyDescent="0.25">
      <c r="A475" s="303" t="s">
        <v>576</v>
      </c>
      <c r="B475" s="299"/>
      <c r="C475" s="286"/>
      <c r="D475" s="286"/>
      <c r="E475" s="299">
        <v>9.18</v>
      </c>
      <c r="F475" s="299">
        <v>15.532</v>
      </c>
    </row>
    <row r="476" spans="1:9" s="210" customFormat="1" hidden="1" outlineLevel="2" x14ac:dyDescent="0.25">
      <c r="A476" s="195" t="s">
        <v>545</v>
      </c>
      <c r="B476" s="198"/>
      <c r="C476" s="198"/>
      <c r="D476" s="198"/>
      <c r="E476" s="307">
        <f>SUM(E477:E480)</f>
        <v>3397.3</v>
      </c>
      <c r="F476" s="307">
        <f>SUM(F477:F480)</f>
        <v>2160.3450000000003</v>
      </c>
      <c r="G476" s="306"/>
      <c r="H476" s="306"/>
      <c r="I476" s="306"/>
    </row>
    <row r="477" spans="1:9" hidden="1" outlineLevel="2" x14ac:dyDescent="0.25">
      <c r="A477" s="286" t="s">
        <v>573</v>
      </c>
      <c r="B477" s="299"/>
      <c r="C477" s="286"/>
      <c r="D477" s="286"/>
      <c r="E477" s="299"/>
      <c r="F477" s="299"/>
    </row>
    <row r="478" spans="1:9" hidden="1" outlineLevel="2" x14ac:dyDescent="0.25">
      <c r="A478" s="286" t="s">
        <v>574</v>
      </c>
      <c r="B478" s="299"/>
      <c r="C478" s="286"/>
      <c r="D478" s="286"/>
      <c r="E478" s="299"/>
      <c r="F478" s="299"/>
    </row>
    <row r="479" spans="1:9" hidden="1" outlineLevel="2" x14ac:dyDescent="0.25">
      <c r="A479" s="286" t="s">
        <v>575</v>
      </c>
      <c r="B479" s="299"/>
      <c r="C479" s="286"/>
      <c r="D479" s="286"/>
      <c r="E479" s="299"/>
      <c r="F479" s="299">
        <v>18.785</v>
      </c>
    </row>
    <row r="480" spans="1:9" hidden="1" outlineLevel="2" x14ac:dyDescent="0.25">
      <c r="A480" s="303" t="s">
        <v>576</v>
      </c>
      <c r="B480" s="299"/>
      <c r="C480" s="286"/>
      <c r="D480" s="286"/>
      <c r="E480" s="299">
        <v>3397.3</v>
      </c>
      <c r="F480" s="299">
        <v>2141.5600000000004</v>
      </c>
    </row>
    <row r="481" spans="1:9" s="17" customFormat="1" hidden="1" outlineLevel="1" x14ac:dyDescent="0.25">
      <c r="A481" s="438" t="s">
        <v>11</v>
      </c>
      <c r="B481" s="438"/>
      <c r="C481" s="438"/>
      <c r="D481" s="438"/>
      <c r="E481" s="292">
        <f>SUM(E459,E470)</f>
        <v>3406.48</v>
      </c>
      <c r="F481" s="292">
        <f>SUM(F459,F470)</f>
        <v>2175.8770000000004</v>
      </c>
      <c r="G481" s="16"/>
      <c r="H481" s="16"/>
      <c r="I481" s="16"/>
    </row>
    <row r="482" spans="1:9" s="210" customFormat="1" hidden="1" outlineLevel="2" x14ac:dyDescent="0.25">
      <c r="A482" s="195" t="s">
        <v>537</v>
      </c>
      <c r="B482" s="198"/>
      <c r="C482" s="198"/>
      <c r="D482" s="198"/>
      <c r="E482" s="307">
        <f t="shared" ref="E482:F491" si="8">SUM(E460,E471)</f>
        <v>9.18</v>
      </c>
      <c r="F482" s="307">
        <f t="shared" si="8"/>
        <v>15.532</v>
      </c>
      <c r="G482" s="306"/>
      <c r="H482" s="306"/>
      <c r="I482" s="306"/>
    </row>
    <row r="483" spans="1:9" hidden="1" outlineLevel="2" x14ac:dyDescent="0.25">
      <c r="A483" s="286" t="s">
        <v>573</v>
      </c>
      <c r="B483" s="287"/>
      <c r="C483" s="286"/>
      <c r="D483" s="286"/>
      <c r="E483" s="287">
        <f t="shared" si="8"/>
        <v>0</v>
      </c>
      <c r="F483" s="287">
        <f t="shared" si="8"/>
        <v>0</v>
      </c>
    </row>
    <row r="484" spans="1:9" hidden="1" outlineLevel="2" x14ac:dyDescent="0.25">
      <c r="A484" s="286" t="s">
        <v>574</v>
      </c>
      <c r="B484" s="287"/>
      <c r="C484" s="286"/>
      <c r="D484" s="286"/>
      <c r="E484" s="287">
        <f t="shared" si="8"/>
        <v>0</v>
      </c>
      <c r="F484" s="287">
        <f t="shared" si="8"/>
        <v>0</v>
      </c>
    </row>
    <row r="485" spans="1:9" hidden="1" outlineLevel="2" x14ac:dyDescent="0.25">
      <c r="A485" s="286" t="s">
        <v>575</v>
      </c>
      <c r="B485" s="287"/>
      <c r="C485" s="286"/>
      <c r="D485" s="286"/>
      <c r="E485" s="287">
        <f t="shared" si="8"/>
        <v>0</v>
      </c>
      <c r="F485" s="287">
        <f t="shared" si="8"/>
        <v>0</v>
      </c>
    </row>
    <row r="486" spans="1:9" hidden="1" outlineLevel="2" x14ac:dyDescent="0.25">
      <c r="A486" s="303" t="s">
        <v>576</v>
      </c>
      <c r="B486" s="299"/>
      <c r="C486" s="286"/>
      <c r="D486" s="286"/>
      <c r="E486" s="299">
        <f t="shared" si="8"/>
        <v>9.18</v>
      </c>
      <c r="F486" s="299">
        <f t="shared" si="8"/>
        <v>15.532</v>
      </c>
    </row>
    <row r="487" spans="1:9" s="210" customFormat="1" hidden="1" outlineLevel="2" x14ac:dyDescent="0.25">
      <c r="A487" s="195" t="s">
        <v>545</v>
      </c>
      <c r="B487" s="198"/>
      <c r="C487" s="198"/>
      <c r="D487" s="198"/>
      <c r="E487" s="307">
        <f t="shared" si="8"/>
        <v>3397.3</v>
      </c>
      <c r="F487" s="307">
        <f t="shared" si="8"/>
        <v>2160.3450000000003</v>
      </c>
      <c r="G487" s="306"/>
      <c r="H487" s="306"/>
      <c r="I487" s="306"/>
    </row>
    <row r="488" spans="1:9" hidden="1" outlineLevel="2" x14ac:dyDescent="0.25">
      <c r="A488" s="286" t="s">
        <v>573</v>
      </c>
      <c r="B488" s="299"/>
      <c r="C488" s="286"/>
      <c r="D488" s="286"/>
      <c r="E488" s="299">
        <f t="shared" si="8"/>
        <v>0</v>
      </c>
      <c r="F488" s="299">
        <f t="shared" si="8"/>
        <v>0</v>
      </c>
    </row>
    <row r="489" spans="1:9" hidden="1" outlineLevel="2" x14ac:dyDescent="0.25">
      <c r="A489" s="286" t="s">
        <v>574</v>
      </c>
      <c r="B489" s="299"/>
      <c r="C489" s="286"/>
      <c r="D489" s="286"/>
      <c r="E489" s="299">
        <f t="shared" si="8"/>
        <v>0</v>
      </c>
      <c r="F489" s="299">
        <f t="shared" si="8"/>
        <v>0</v>
      </c>
    </row>
    <row r="490" spans="1:9" hidden="1" outlineLevel="2" x14ac:dyDescent="0.25">
      <c r="A490" s="286" t="s">
        <v>575</v>
      </c>
      <c r="B490" s="299"/>
      <c r="C490" s="286"/>
      <c r="D490" s="286"/>
      <c r="E490" s="299">
        <f t="shared" si="8"/>
        <v>0</v>
      </c>
      <c r="F490" s="299">
        <f t="shared" si="8"/>
        <v>18.785</v>
      </c>
    </row>
    <row r="491" spans="1:9" hidden="1" outlineLevel="2" x14ac:dyDescent="0.25">
      <c r="A491" s="303" t="s">
        <v>576</v>
      </c>
      <c r="B491" s="299"/>
      <c r="C491" s="286"/>
      <c r="D491" s="286"/>
      <c r="E491" s="299">
        <f t="shared" si="8"/>
        <v>3397.3</v>
      </c>
      <c r="F491" s="299">
        <f t="shared" si="8"/>
        <v>2141.5600000000004</v>
      </c>
    </row>
    <row r="492" spans="1:9" hidden="1" outlineLevel="1" x14ac:dyDescent="0.25">
      <c r="A492" s="416" t="s">
        <v>561</v>
      </c>
      <c r="B492" s="416"/>
      <c r="C492" s="416"/>
      <c r="D492" s="416"/>
      <c r="E492" s="416"/>
    </row>
  </sheetData>
  <mergeCells count="73">
    <mergeCell ref="A37:D37"/>
    <mergeCell ref="A24:E24"/>
    <mergeCell ref="A31:E31"/>
    <mergeCell ref="A13:D13"/>
    <mergeCell ref="A19:D19"/>
    <mergeCell ref="B124:F124"/>
    <mergeCell ref="A9:E9"/>
    <mergeCell ref="A15:E15"/>
    <mergeCell ref="A21:E21"/>
    <mergeCell ref="A29:D29"/>
    <mergeCell ref="A39:E39"/>
    <mergeCell ref="A41:A45"/>
    <mergeCell ref="C41:C45"/>
    <mergeCell ref="D41:D45"/>
    <mergeCell ref="A71:E71"/>
    <mergeCell ref="C46:C47"/>
    <mergeCell ref="D46:D47"/>
    <mergeCell ref="A48:A50"/>
    <mergeCell ref="C48:C50"/>
    <mergeCell ref="D48:D50"/>
    <mergeCell ref="A69:E69"/>
    <mergeCell ref="A126:D126"/>
    <mergeCell ref="A132:D132"/>
    <mergeCell ref="A137:D137"/>
    <mergeCell ref="B324:D324"/>
    <mergeCell ref="A148:B148"/>
    <mergeCell ref="C148:D148"/>
    <mergeCell ref="A332:D332"/>
    <mergeCell ref="A337:D337"/>
    <mergeCell ref="A246:E246"/>
    <mergeCell ref="A282:E282"/>
    <mergeCell ref="A318:E318"/>
    <mergeCell ref="A248:E248"/>
    <mergeCell ref="A284:E284"/>
    <mergeCell ref="A327:D327"/>
    <mergeCell ref="A46:A47"/>
    <mergeCell ref="A492:E492"/>
    <mergeCell ref="A354:D354"/>
    <mergeCell ref="A376:D376"/>
    <mergeCell ref="A353:E353"/>
    <mergeCell ref="A398:D398"/>
    <mergeCell ref="A422:E422"/>
    <mergeCell ref="A423:D423"/>
    <mergeCell ref="A434:D434"/>
    <mergeCell ref="A445:D445"/>
    <mergeCell ref="A459:D459"/>
    <mergeCell ref="A470:D470"/>
    <mergeCell ref="A481:D481"/>
    <mergeCell ref="A420:E420"/>
    <mergeCell ref="A456:E456"/>
    <mergeCell ref="A55:B55"/>
    <mergeCell ref="E41:E45"/>
    <mergeCell ref="F41:F45"/>
    <mergeCell ref="E46:E47"/>
    <mergeCell ref="E48:E50"/>
    <mergeCell ref="F46:F47"/>
    <mergeCell ref="F48:F50"/>
    <mergeCell ref="A458:C458"/>
    <mergeCell ref="A53:A54"/>
    <mergeCell ref="E59:E62"/>
    <mergeCell ref="E65:E66"/>
    <mergeCell ref="F59:F62"/>
    <mergeCell ref="F65:F66"/>
    <mergeCell ref="F53:F54"/>
    <mergeCell ref="A58:B58"/>
    <mergeCell ref="A59:A62"/>
    <mergeCell ref="C59:C62"/>
    <mergeCell ref="D59:D62"/>
    <mergeCell ref="A65:A66"/>
    <mergeCell ref="C65:C66"/>
    <mergeCell ref="D65:D66"/>
    <mergeCell ref="A67:B67"/>
    <mergeCell ref="A68:B68"/>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AA152"/>
  <sheetViews>
    <sheetView showGridLines="0" zoomScale="90" zoomScaleNormal="90" workbookViewId="0">
      <selection activeCell="H111" sqref="H111"/>
    </sheetView>
  </sheetViews>
  <sheetFormatPr defaultColWidth="18.140625" defaultRowHeight="15" outlineLevelRow="2" x14ac:dyDescent="0.25"/>
  <cols>
    <col min="1" max="1" width="65.5703125" style="111" customWidth="1"/>
    <col min="2" max="2" width="13.85546875" style="78" customWidth="1"/>
    <col min="3" max="3" width="21.140625" style="78" bestFit="1" customWidth="1"/>
    <col min="4" max="4" width="21.85546875" style="78" bestFit="1" customWidth="1"/>
    <col min="5" max="5" width="21.140625" style="78" bestFit="1" customWidth="1"/>
    <col min="6" max="6" width="20.28515625" style="78" customWidth="1"/>
    <col min="7" max="7" width="8.42578125" style="78" customWidth="1"/>
    <col min="8" max="8" width="14.5703125" style="78" customWidth="1"/>
    <col min="9" max="9" width="15.85546875" style="78" customWidth="1"/>
    <col min="10" max="27" width="15.85546875" style="111" customWidth="1"/>
    <col min="28" max="16384" width="18.140625" style="111"/>
  </cols>
  <sheetData>
    <row r="1" spans="1:27" customFormat="1" x14ac:dyDescent="0.25"/>
    <row r="2" spans="1:27" customFormat="1" ht="21" x14ac:dyDescent="0.35">
      <c r="C2" s="156"/>
      <c r="H2" s="157" t="s">
        <v>739</v>
      </c>
    </row>
    <row r="3" spans="1:27" customFormat="1" x14ac:dyDescent="0.25">
      <c r="H3" s="159" t="s">
        <v>612</v>
      </c>
    </row>
    <row r="4" spans="1:27" customFormat="1" ht="3.6" customHeight="1" x14ac:dyDescent="0.25">
      <c r="A4" s="154"/>
      <c r="B4" s="154"/>
      <c r="C4" s="154"/>
      <c r="D4" s="154"/>
      <c r="E4" s="154"/>
      <c r="F4" s="154"/>
      <c r="G4" s="154"/>
      <c r="H4" s="154"/>
    </row>
    <row r="5" spans="1:27" customFormat="1" ht="7.5" customHeight="1" x14ac:dyDescent="0.25"/>
    <row r="6" spans="1:27" s="78" customFormat="1" ht="18.75" x14ac:dyDescent="0.25">
      <c r="A6" s="111"/>
      <c r="B6" s="181">
        <v>2017</v>
      </c>
      <c r="C6" s="181">
        <v>2018</v>
      </c>
      <c r="D6" s="181">
        <v>2019</v>
      </c>
      <c r="E6" s="181">
        <v>2020</v>
      </c>
      <c r="F6" s="181">
        <v>2021</v>
      </c>
      <c r="J6" s="111"/>
      <c r="K6" s="111"/>
      <c r="L6" s="111"/>
      <c r="M6" s="111"/>
      <c r="N6" s="111"/>
      <c r="O6" s="111"/>
      <c r="P6" s="111"/>
      <c r="Q6" s="111"/>
      <c r="R6" s="111"/>
      <c r="S6" s="111"/>
      <c r="T6" s="111"/>
      <c r="U6" s="111"/>
      <c r="V6" s="111"/>
      <c r="W6" s="111"/>
      <c r="X6" s="111"/>
      <c r="Y6" s="111"/>
      <c r="Z6" s="111"/>
      <c r="AA6" s="111"/>
    </row>
    <row r="8" spans="1:27" s="78" customFormat="1" ht="18.75" x14ac:dyDescent="0.25">
      <c r="A8" s="77" t="s">
        <v>151</v>
      </c>
      <c r="J8" s="111"/>
      <c r="K8" s="111"/>
      <c r="L8" s="111"/>
      <c r="M8" s="111"/>
      <c r="N8" s="111"/>
      <c r="O8" s="111"/>
      <c r="P8" s="111"/>
      <c r="Q8" s="111"/>
      <c r="R8" s="111"/>
      <c r="S8" s="111"/>
      <c r="T8" s="111"/>
      <c r="U8" s="111"/>
      <c r="V8" s="111"/>
      <c r="W8" s="111"/>
      <c r="X8" s="111"/>
      <c r="Y8" s="111"/>
      <c r="Z8" s="111"/>
      <c r="AA8" s="111"/>
    </row>
    <row r="9" spans="1:27" s="78" customFormat="1" x14ac:dyDescent="0.25">
      <c r="A9" s="43"/>
      <c r="J9" s="111"/>
      <c r="K9" s="111"/>
      <c r="L9" s="111"/>
      <c r="M9" s="111"/>
      <c r="N9" s="111"/>
      <c r="O9" s="111"/>
      <c r="P9" s="111"/>
      <c r="Q9" s="111"/>
      <c r="R9" s="111"/>
      <c r="S9" s="111"/>
      <c r="T9" s="111"/>
      <c r="U9" s="111"/>
      <c r="V9" s="111"/>
      <c r="W9" s="111"/>
      <c r="X9" s="111"/>
      <c r="Y9" s="111"/>
      <c r="Z9" s="111"/>
      <c r="AA9" s="111"/>
    </row>
    <row r="10" spans="1:27" customFormat="1" collapsed="1" x14ac:dyDescent="0.25">
      <c r="A10" s="321" t="s">
        <v>613</v>
      </c>
      <c r="B10" s="63"/>
      <c r="C10" s="63"/>
      <c r="D10" s="63"/>
      <c r="E10" s="63"/>
      <c r="F10" s="352"/>
    </row>
    <row r="11" spans="1:27" customFormat="1" hidden="1" outlineLevel="1" x14ac:dyDescent="0.25">
      <c r="A11" s="320" t="s">
        <v>614</v>
      </c>
      <c r="B11" s="234">
        <v>1.95</v>
      </c>
      <c r="C11" s="234">
        <v>1.96</v>
      </c>
      <c r="D11" s="234">
        <v>3.27</v>
      </c>
      <c r="E11" s="234">
        <v>2.2200000000000002</v>
      </c>
      <c r="F11" s="234">
        <v>2.71</v>
      </c>
    </row>
    <row r="12" spans="1:27" customFormat="1" hidden="1" outlineLevel="1" x14ac:dyDescent="0.25">
      <c r="A12" s="161" t="s">
        <v>615</v>
      </c>
      <c r="B12" s="87">
        <v>818</v>
      </c>
      <c r="C12" s="87">
        <v>87</v>
      </c>
      <c r="D12" s="87">
        <v>130</v>
      </c>
      <c r="E12" s="87">
        <v>75</v>
      </c>
      <c r="F12" s="87">
        <v>305</v>
      </c>
    </row>
    <row r="13" spans="1:27" s="78" customFormat="1" x14ac:dyDescent="0.25">
      <c r="A13" s="43"/>
      <c r="J13" s="111"/>
      <c r="K13" s="111"/>
      <c r="L13" s="111"/>
      <c r="M13" s="111"/>
      <c r="N13" s="111"/>
      <c r="O13" s="111"/>
      <c r="P13" s="111"/>
      <c r="Q13" s="111"/>
      <c r="R13" s="111"/>
      <c r="S13" s="111"/>
      <c r="T13" s="111"/>
      <c r="U13" s="111"/>
      <c r="V13" s="111"/>
      <c r="W13" s="111"/>
      <c r="X13" s="111"/>
      <c r="Y13" s="111"/>
      <c r="Z13" s="111"/>
      <c r="AA13" s="111"/>
    </row>
    <row r="14" spans="1:27" s="81" customFormat="1" collapsed="1" x14ac:dyDescent="0.25">
      <c r="A14" s="425" t="s">
        <v>616</v>
      </c>
      <c r="B14" s="425"/>
      <c r="C14" s="425"/>
      <c r="D14" s="425"/>
      <c r="E14" s="352"/>
      <c r="F14" s="352"/>
    </row>
    <row r="15" spans="1:27" s="81" customFormat="1" hidden="1" outlineLevel="1" x14ac:dyDescent="0.25">
      <c r="A15" s="82" t="s">
        <v>617</v>
      </c>
      <c r="B15" s="83">
        <f>SUM(B16:B17)</f>
        <v>2</v>
      </c>
      <c r="C15" s="83">
        <f>SUM(C16:C17)</f>
        <v>0</v>
      </c>
      <c r="D15" s="83">
        <f>SUM(D16:D17)</f>
        <v>0</v>
      </c>
      <c r="E15" s="83">
        <v>0</v>
      </c>
      <c r="F15" s="83">
        <v>1</v>
      </c>
    </row>
    <row r="16" spans="1:27" s="81" customFormat="1" hidden="1" outlineLevel="2" x14ac:dyDescent="0.25">
      <c r="A16" s="94" t="s">
        <v>297</v>
      </c>
      <c r="B16" s="125">
        <v>0</v>
      </c>
      <c r="C16" s="125">
        <v>0</v>
      </c>
      <c r="D16" s="125">
        <v>0</v>
      </c>
      <c r="E16" s="125">
        <v>0</v>
      </c>
      <c r="F16" s="125">
        <v>0</v>
      </c>
    </row>
    <row r="17" spans="1:27" s="81" customFormat="1" hidden="1" outlineLevel="2" x14ac:dyDescent="0.25">
      <c r="A17" s="94" t="s">
        <v>298</v>
      </c>
      <c r="B17" s="125">
        <v>2</v>
      </c>
      <c r="C17" s="125">
        <v>0</v>
      </c>
      <c r="D17" s="125">
        <v>0</v>
      </c>
      <c r="E17" s="125">
        <v>0</v>
      </c>
      <c r="F17" s="125">
        <v>1</v>
      </c>
    </row>
    <row r="18" spans="1:27" s="81" customFormat="1" hidden="1" outlineLevel="1" x14ac:dyDescent="0.25">
      <c r="A18" s="82" t="s">
        <v>618</v>
      </c>
      <c r="B18" s="87">
        <f>SUM(B19:B20)</f>
        <v>33</v>
      </c>
      <c r="C18" s="87">
        <f>SUM(C19:C20)</f>
        <v>28</v>
      </c>
      <c r="D18" s="87">
        <f>SUM(D19:D20)</f>
        <v>35</v>
      </c>
      <c r="E18" s="87">
        <v>23</v>
      </c>
      <c r="F18" s="87">
        <v>24</v>
      </c>
    </row>
    <row r="19" spans="1:27" s="81" customFormat="1" hidden="1" outlineLevel="2" x14ac:dyDescent="0.25">
      <c r="A19" s="94" t="s">
        <v>297</v>
      </c>
      <c r="B19" s="86">
        <v>0</v>
      </c>
      <c r="C19" s="86">
        <v>0</v>
      </c>
      <c r="D19" s="86">
        <v>1</v>
      </c>
      <c r="E19" s="86">
        <v>1</v>
      </c>
      <c r="F19" s="86">
        <v>1</v>
      </c>
    </row>
    <row r="20" spans="1:27" s="81" customFormat="1" hidden="1" outlineLevel="2" x14ac:dyDescent="0.25">
      <c r="A20" s="94" t="s">
        <v>298</v>
      </c>
      <c r="B20" s="86">
        <v>33</v>
      </c>
      <c r="C20" s="86">
        <v>28</v>
      </c>
      <c r="D20" s="86">
        <v>34</v>
      </c>
      <c r="E20" s="86">
        <v>22</v>
      </c>
      <c r="F20" s="86">
        <v>23</v>
      </c>
    </row>
    <row r="21" spans="1:27" s="81" customFormat="1" hidden="1" outlineLevel="1" x14ac:dyDescent="0.25">
      <c r="A21" s="88" t="s">
        <v>11</v>
      </c>
      <c r="B21" s="89">
        <f>SUM(B15,B18)</f>
        <v>35</v>
      </c>
      <c r="C21" s="89">
        <f>SUM(C15,C18)</f>
        <v>28</v>
      </c>
      <c r="D21" s="89">
        <f>SUM(D15,D18)</f>
        <v>35</v>
      </c>
      <c r="E21" s="89">
        <v>23</v>
      </c>
      <c r="F21" s="89">
        <v>25</v>
      </c>
    </row>
    <row r="22" spans="1:27" s="78" customFormat="1" x14ac:dyDescent="0.25">
      <c r="A22" s="43"/>
      <c r="J22" s="111"/>
      <c r="K22" s="111"/>
      <c r="L22" s="111"/>
      <c r="M22" s="111"/>
      <c r="N22" s="111"/>
      <c r="O22" s="111"/>
      <c r="P22" s="111"/>
      <c r="Q22" s="111"/>
      <c r="R22" s="111"/>
      <c r="S22" s="111"/>
      <c r="T22" s="111"/>
      <c r="U22" s="111"/>
      <c r="V22" s="111"/>
      <c r="W22" s="111"/>
      <c r="X22" s="111"/>
      <c r="Y22" s="111"/>
      <c r="Z22" s="111"/>
      <c r="AA22" s="111"/>
    </row>
    <row r="23" spans="1:27" s="81" customFormat="1" collapsed="1" x14ac:dyDescent="0.25">
      <c r="A23" s="425" t="s">
        <v>619</v>
      </c>
      <c r="B23" s="425"/>
      <c r="C23" s="425"/>
      <c r="D23" s="425"/>
      <c r="E23" s="63"/>
      <c r="F23" s="63"/>
    </row>
    <row r="24" spans="1:27" s="81" customFormat="1" hidden="1" outlineLevel="1" x14ac:dyDescent="0.25">
      <c r="A24" s="88" t="s">
        <v>30</v>
      </c>
      <c r="B24" s="124"/>
      <c r="C24" s="124"/>
      <c r="D24" s="124"/>
      <c r="E24" s="124"/>
      <c r="F24" s="124"/>
    </row>
    <row r="25" spans="1:27" s="81" customFormat="1" hidden="1" outlineLevel="1" x14ac:dyDescent="0.25">
      <c r="A25" s="94" t="s">
        <v>297</v>
      </c>
      <c r="B25" s="126">
        <v>2.25</v>
      </c>
      <c r="C25" s="126">
        <v>2</v>
      </c>
      <c r="D25" s="126">
        <v>3.9</v>
      </c>
      <c r="E25" s="126">
        <v>2.56</v>
      </c>
      <c r="F25" s="126">
        <v>2.41</v>
      </c>
    </row>
    <row r="26" spans="1:27" s="81" customFormat="1" hidden="1" outlineLevel="1" x14ac:dyDescent="0.25">
      <c r="A26" s="94" t="s">
        <v>298</v>
      </c>
      <c r="B26" s="126">
        <v>1.75</v>
      </c>
      <c r="C26" s="126">
        <v>1.6</v>
      </c>
      <c r="D26" s="126">
        <v>2.63</v>
      </c>
      <c r="E26" s="126">
        <v>2.96</v>
      </c>
      <c r="F26" s="126">
        <v>4.13</v>
      </c>
    </row>
    <row r="27" spans="1:27" s="81" customFormat="1" hidden="1" outlineLevel="1" x14ac:dyDescent="0.25">
      <c r="A27" s="88" t="s">
        <v>31</v>
      </c>
      <c r="B27" s="127"/>
      <c r="C27" s="127"/>
      <c r="D27" s="127"/>
      <c r="E27" s="127"/>
      <c r="F27" s="127"/>
    </row>
    <row r="28" spans="1:27" s="81" customFormat="1" hidden="1" outlineLevel="1" x14ac:dyDescent="0.25">
      <c r="A28" s="94" t="s">
        <v>297</v>
      </c>
      <c r="B28" s="128">
        <v>2.74</v>
      </c>
      <c r="C28" s="128">
        <v>2.23</v>
      </c>
      <c r="D28" s="128">
        <v>0.63</v>
      </c>
      <c r="E28" s="128">
        <v>3.49</v>
      </c>
      <c r="F28" s="128">
        <v>3.35</v>
      </c>
    </row>
    <row r="29" spans="1:27" s="81" customFormat="1" hidden="1" outlineLevel="1" x14ac:dyDescent="0.25">
      <c r="A29" s="94" t="s">
        <v>298</v>
      </c>
      <c r="B29" s="128">
        <v>1.1200000000000001</v>
      </c>
      <c r="C29" s="128">
        <v>0.66</v>
      </c>
      <c r="D29" s="128">
        <v>1.98</v>
      </c>
      <c r="E29" s="128">
        <v>3.07</v>
      </c>
      <c r="F29" s="128">
        <v>3.11</v>
      </c>
    </row>
    <row r="30" spans="1:27" s="78" customFormat="1" x14ac:dyDescent="0.25">
      <c r="A30" s="43"/>
      <c r="J30" s="111"/>
      <c r="K30" s="111"/>
      <c r="L30" s="111"/>
      <c r="M30" s="111"/>
      <c r="N30" s="111"/>
      <c r="O30" s="111"/>
      <c r="P30" s="111"/>
      <c r="Q30" s="111"/>
      <c r="R30" s="111"/>
      <c r="S30" s="111"/>
      <c r="T30" s="111"/>
      <c r="U30" s="111"/>
      <c r="V30" s="111"/>
      <c r="W30" s="111"/>
      <c r="X30" s="111"/>
      <c r="Y30" s="111"/>
      <c r="Z30" s="111"/>
      <c r="AA30" s="111"/>
    </row>
    <row r="31" spans="1:27" s="78" customFormat="1" collapsed="1" x14ac:dyDescent="0.25">
      <c r="A31" s="426" t="s">
        <v>620</v>
      </c>
      <c r="B31" s="426"/>
      <c r="C31" s="426"/>
      <c r="D31" s="426"/>
      <c r="E31" s="63"/>
      <c r="F31" s="63"/>
      <c r="J31" s="111"/>
      <c r="K31" s="111"/>
      <c r="L31" s="111"/>
      <c r="M31" s="111"/>
      <c r="N31" s="111"/>
      <c r="O31" s="111"/>
      <c r="P31" s="111"/>
      <c r="Q31" s="111"/>
      <c r="R31" s="111"/>
      <c r="S31" s="111"/>
      <c r="T31" s="111"/>
      <c r="U31" s="111"/>
      <c r="V31" s="111"/>
      <c r="W31" s="111"/>
      <c r="X31" s="111"/>
      <c r="Y31" s="111"/>
      <c r="Z31" s="111"/>
      <c r="AA31" s="111"/>
    </row>
    <row r="32" spans="1:27" s="78" customFormat="1" hidden="1" outlineLevel="1" x14ac:dyDescent="0.25">
      <c r="A32" s="2" t="s">
        <v>621</v>
      </c>
      <c r="B32" s="86">
        <v>20</v>
      </c>
      <c r="C32" s="86">
        <v>17</v>
      </c>
      <c r="D32" s="86">
        <v>10</v>
      </c>
      <c r="E32" s="86">
        <v>7</v>
      </c>
      <c r="F32" s="86">
        <v>17</v>
      </c>
      <c r="J32" s="111"/>
      <c r="K32" s="111"/>
      <c r="L32" s="111"/>
      <c r="M32" s="111"/>
      <c r="N32" s="111"/>
      <c r="O32" s="111"/>
      <c r="P32" s="111"/>
      <c r="Q32" s="111"/>
      <c r="R32" s="111"/>
      <c r="S32" s="111"/>
      <c r="T32" s="111"/>
      <c r="U32" s="111"/>
      <c r="V32" s="111"/>
      <c r="W32" s="111"/>
      <c r="X32" s="111"/>
      <c r="Y32" s="111"/>
      <c r="Z32" s="111"/>
      <c r="AA32" s="111"/>
    </row>
    <row r="33" spans="1:27" s="78" customFormat="1" hidden="1" outlineLevel="1" x14ac:dyDescent="0.25">
      <c r="A33" s="19" t="s">
        <v>622</v>
      </c>
      <c r="B33" s="83">
        <v>8</v>
      </c>
      <c r="C33" s="83">
        <v>7</v>
      </c>
      <c r="D33" s="83">
        <v>8</v>
      </c>
      <c r="E33" s="83">
        <v>5</v>
      </c>
      <c r="F33" s="83">
        <v>6</v>
      </c>
      <c r="J33" s="111"/>
      <c r="K33" s="111"/>
      <c r="L33" s="111"/>
      <c r="M33" s="111"/>
      <c r="N33" s="111"/>
      <c r="O33" s="111"/>
      <c r="P33" s="111"/>
      <c r="Q33" s="111"/>
      <c r="R33" s="111"/>
      <c r="S33" s="111"/>
      <c r="T33" s="111"/>
      <c r="U33" s="111"/>
      <c r="V33" s="111"/>
      <c r="W33" s="111"/>
      <c r="X33" s="111"/>
      <c r="Y33" s="111"/>
      <c r="Z33" s="111"/>
      <c r="AA33" s="111"/>
    </row>
    <row r="34" spans="1:27" s="78" customFormat="1" ht="30" hidden="1" outlineLevel="1" x14ac:dyDescent="0.25">
      <c r="A34" s="2" t="s">
        <v>623</v>
      </c>
      <c r="B34" s="86">
        <v>397</v>
      </c>
      <c r="C34" s="86">
        <v>379</v>
      </c>
      <c r="D34" s="86">
        <v>405</v>
      </c>
      <c r="E34" s="86">
        <v>356</v>
      </c>
      <c r="F34" s="86">
        <v>338</v>
      </c>
      <c r="J34" s="111"/>
      <c r="K34" s="111"/>
      <c r="L34" s="111"/>
      <c r="M34" s="111"/>
      <c r="N34" s="111"/>
      <c r="O34" s="111"/>
      <c r="P34" s="111"/>
      <c r="Q34" s="111"/>
      <c r="R34" s="111"/>
      <c r="S34" s="111"/>
      <c r="T34" s="111"/>
      <c r="U34" s="111"/>
      <c r="V34" s="111"/>
      <c r="W34" s="111"/>
      <c r="X34" s="111"/>
      <c r="Y34" s="111"/>
      <c r="Z34" s="111"/>
      <c r="AA34" s="111"/>
    </row>
    <row r="35" spans="1:27" s="78" customFormat="1" x14ac:dyDescent="0.25">
      <c r="A35" s="43"/>
      <c r="J35" s="111"/>
      <c r="K35" s="111"/>
      <c r="L35" s="111"/>
      <c r="M35" s="111"/>
      <c r="N35" s="111"/>
      <c r="O35" s="111"/>
      <c r="P35" s="111"/>
      <c r="Q35" s="111"/>
      <c r="R35" s="111"/>
      <c r="S35" s="111"/>
      <c r="T35" s="111"/>
      <c r="U35" s="111"/>
      <c r="V35" s="111"/>
      <c r="W35" s="111"/>
      <c r="X35" s="111"/>
      <c r="Y35" s="111"/>
      <c r="Z35" s="111"/>
      <c r="AA35" s="111"/>
    </row>
    <row r="36" spans="1:27" s="81" customFormat="1" collapsed="1" x14ac:dyDescent="0.25">
      <c r="A36" s="425" t="s">
        <v>624</v>
      </c>
      <c r="B36" s="425"/>
      <c r="C36" s="425"/>
      <c r="D36" s="425"/>
      <c r="E36" s="352"/>
      <c r="F36" s="352"/>
    </row>
    <row r="37" spans="1:27" s="81" customFormat="1" hidden="1" outlineLevel="1" x14ac:dyDescent="0.25">
      <c r="A37" s="129" t="s">
        <v>30</v>
      </c>
      <c r="B37" s="130"/>
      <c r="C37" s="130"/>
      <c r="D37" s="130"/>
      <c r="E37" s="130"/>
      <c r="F37" s="130"/>
    </row>
    <row r="38" spans="1:27" s="81" customFormat="1" hidden="1" outlineLevel="1" x14ac:dyDescent="0.25">
      <c r="A38" s="131" t="s">
        <v>625</v>
      </c>
      <c r="B38" s="98">
        <f>SUM(B39:B40)</f>
        <v>13</v>
      </c>
      <c r="C38" s="98">
        <f>SUM(C39:C40)</f>
        <v>23</v>
      </c>
      <c r="D38" s="98">
        <f>SUM(D39:D40)</f>
        <v>47</v>
      </c>
      <c r="E38" s="104">
        <v>32</v>
      </c>
      <c r="F38" s="104">
        <v>52</v>
      </c>
    </row>
    <row r="39" spans="1:27" s="81" customFormat="1" hidden="1" outlineLevel="2" x14ac:dyDescent="0.25">
      <c r="A39" s="131" t="s">
        <v>297</v>
      </c>
      <c r="B39" s="98">
        <v>1</v>
      </c>
      <c r="C39" s="98">
        <v>2</v>
      </c>
      <c r="D39" s="98">
        <v>2</v>
      </c>
      <c r="E39" s="98">
        <v>2</v>
      </c>
      <c r="F39" s="98">
        <v>6</v>
      </c>
    </row>
    <row r="40" spans="1:27" s="81" customFormat="1" hidden="1" outlineLevel="2" x14ac:dyDescent="0.25">
      <c r="A40" s="131" t="s">
        <v>298</v>
      </c>
      <c r="B40" s="98">
        <v>12</v>
      </c>
      <c r="C40" s="98">
        <v>21</v>
      </c>
      <c r="D40" s="98">
        <v>45</v>
      </c>
      <c r="E40" s="98">
        <v>30</v>
      </c>
      <c r="F40" s="98">
        <v>46</v>
      </c>
    </row>
    <row r="41" spans="1:27" s="81" customFormat="1" hidden="1" outlineLevel="1" x14ac:dyDescent="0.25">
      <c r="A41" s="132" t="s">
        <v>626</v>
      </c>
      <c r="B41" s="80">
        <f>SUM(B42:B43)</f>
        <v>494</v>
      </c>
      <c r="C41" s="80">
        <f>SUM(C42:C43)</f>
        <v>376</v>
      </c>
      <c r="D41" s="133">
        <f>SUM(D42:D43)</f>
        <v>1198</v>
      </c>
      <c r="E41" s="95">
        <v>700</v>
      </c>
      <c r="F41" s="95">
        <v>923</v>
      </c>
    </row>
    <row r="42" spans="1:27" s="81" customFormat="1" hidden="1" outlineLevel="2" x14ac:dyDescent="0.25">
      <c r="A42" s="132" t="s">
        <v>297</v>
      </c>
      <c r="B42" s="80">
        <v>4</v>
      </c>
      <c r="C42" s="80">
        <v>19</v>
      </c>
      <c r="D42" s="80">
        <v>60</v>
      </c>
      <c r="E42" s="80">
        <v>17</v>
      </c>
      <c r="F42" s="80">
        <v>24</v>
      </c>
    </row>
    <row r="43" spans="1:27" s="81" customFormat="1" hidden="1" outlineLevel="2" x14ac:dyDescent="0.25">
      <c r="A43" s="132" t="s">
        <v>298</v>
      </c>
      <c r="B43" s="80">
        <v>490</v>
      </c>
      <c r="C43" s="80">
        <v>357</v>
      </c>
      <c r="D43" s="133">
        <v>1138</v>
      </c>
      <c r="E43" s="133">
        <v>683</v>
      </c>
      <c r="F43" s="133">
        <v>899</v>
      </c>
    </row>
    <row r="44" spans="1:27" s="81" customFormat="1" hidden="1" outlineLevel="1" x14ac:dyDescent="0.25">
      <c r="A44" s="131" t="s">
        <v>627</v>
      </c>
      <c r="B44" s="134">
        <f>SUM(B45:B46)</f>
        <v>6000</v>
      </c>
      <c r="C44" s="98">
        <f>SUM(C45:C46)</f>
        <v>0</v>
      </c>
      <c r="D44" s="98">
        <f>SUM(D45:D46)</f>
        <v>0</v>
      </c>
      <c r="E44" s="104">
        <v>0</v>
      </c>
      <c r="F44" s="104">
        <v>0</v>
      </c>
    </row>
    <row r="45" spans="1:27" s="81" customFormat="1" hidden="1" outlineLevel="2" x14ac:dyDescent="0.25">
      <c r="A45" s="131" t="s">
        <v>297</v>
      </c>
      <c r="B45" s="98">
        <v>0</v>
      </c>
      <c r="C45" s="98">
        <v>0</v>
      </c>
      <c r="D45" s="98">
        <v>0</v>
      </c>
      <c r="E45" s="98">
        <v>0</v>
      </c>
      <c r="F45" s="98">
        <v>0</v>
      </c>
    </row>
    <row r="46" spans="1:27" s="81" customFormat="1" hidden="1" outlineLevel="2" x14ac:dyDescent="0.25">
      <c r="A46" s="131" t="s">
        <v>298</v>
      </c>
      <c r="B46" s="134">
        <v>6000</v>
      </c>
      <c r="C46" s="98">
        <v>0</v>
      </c>
      <c r="D46" s="98">
        <v>0</v>
      </c>
      <c r="E46" s="98">
        <v>0</v>
      </c>
      <c r="F46" s="98">
        <v>0</v>
      </c>
    </row>
    <row r="47" spans="1:27" s="81" customFormat="1" hidden="1" outlineLevel="1" x14ac:dyDescent="0.25">
      <c r="A47" s="132" t="s">
        <v>628</v>
      </c>
      <c r="B47" s="80">
        <f>SUM(B48:B49)</f>
        <v>1</v>
      </c>
      <c r="C47" s="80">
        <f>SUM(C48:C49)</f>
        <v>0</v>
      </c>
      <c r="D47" s="80">
        <f>SUM(D48:D49)</f>
        <v>0</v>
      </c>
      <c r="E47" s="91">
        <v>0</v>
      </c>
      <c r="F47" s="91">
        <v>0</v>
      </c>
    </row>
    <row r="48" spans="1:27" s="81" customFormat="1" hidden="1" outlineLevel="2" x14ac:dyDescent="0.25">
      <c r="A48" s="132" t="s">
        <v>297</v>
      </c>
      <c r="B48" s="80">
        <v>0</v>
      </c>
      <c r="C48" s="80">
        <v>0</v>
      </c>
      <c r="D48" s="80">
        <v>0</v>
      </c>
      <c r="E48" s="80">
        <v>0</v>
      </c>
      <c r="F48" s="80">
        <v>0</v>
      </c>
    </row>
    <row r="49" spans="1:6" s="81" customFormat="1" hidden="1" outlineLevel="2" x14ac:dyDescent="0.25">
      <c r="A49" s="132" t="s">
        <v>298</v>
      </c>
      <c r="B49" s="80">
        <v>1</v>
      </c>
      <c r="C49" s="80">
        <v>0</v>
      </c>
      <c r="D49" s="80">
        <v>0</v>
      </c>
      <c r="E49" s="80">
        <v>0</v>
      </c>
      <c r="F49" s="80">
        <v>0</v>
      </c>
    </row>
    <row r="50" spans="1:6" s="81" customFormat="1" hidden="1" outlineLevel="1" x14ac:dyDescent="0.25">
      <c r="A50" s="131" t="s">
        <v>629</v>
      </c>
      <c r="B50" s="98">
        <f>SUM(B51:B52)</f>
        <v>36</v>
      </c>
      <c r="C50" s="98">
        <f>SUM(C51:C52)</f>
        <v>49</v>
      </c>
      <c r="D50" s="98">
        <f>SUM(D51:D52)</f>
        <v>55</v>
      </c>
      <c r="E50" s="104">
        <v>41</v>
      </c>
      <c r="F50" s="104">
        <v>37</v>
      </c>
    </row>
    <row r="51" spans="1:6" s="81" customFormat="1" hidden="1" outlineLevel="2" x14ac:dyDescent="0.25">
      <c r="A51" s="131" t="s">
        <v>297</v>
      </c>
      <c r="B51" s="98">
        <v>15</v>
      </c>
      <c r="C51" s="98">
        <v>18</v>
      </c>
      <c r="D51" s="98">
        <v>16</v>
      </c>
      <c r="E51" s="98">
        <v>5</v>
      </c>
      <c r="F51" s="98">
        <v>3</v>
      </c>
    </row>
    <row r="52" spans="1:6" s="81" customFormat="1" hidden="1" outlineLevel="2" x14ac:dyDescent="0.25">
      <c r="A52" s="131" t="s">
        <v>298</v>
      </c>
      <c r="B52" s="98">
        <v>21</v>
      </c>
      <c r="C52" s="98">
        <v>31</v>
      </c>
      <c r="D52" s="98">
        <v>39</v>
      </c>
      <c r="E52" s="98">
        <v>36</v>
      </c>
      <c r="F52" s="98">
        <v>34</v>
      </c>
    </row>
    <row r="53" spans="1:6" s="81" customFormat="1" hidden="1" outlineLevel="1" x14ac:dyDescent="0.25">
      <c r="A53" s="132" t="s">
        <v>630</v>
      </c>
      <c r="B53" s="80">
        <f>SUM(B54:B55)</f>
        <v>0</v>
      </c>
      <c r="C53" s="80">
        <f>SUM(C54:C55)</f>
        <v>0</v>
      </c>
      <c r="D53" s="80">
        <f>SUM(D54:D55)</f>
        <v>0</v>
      </c>
      <c r="E53" s="91">
        <v>0</v>
      </c>
      <c r="F53" s="91">
        <v>0</v>
      </c>
    </row>
    <row r="54" spans="1:6" s="81" customFormat="1" hidden="1" outlineLevel="2" x14ac:dyDescent="0.25">
      <c r="A54" s="132" t="s">
        <v>297</v>
      </c>
      <c r="B54" s="80">
        <v>0</v>
      </c>
      <c r="C54" s="80">
        <v>0</v>
      </c>
      <c r="D54" s="80">
        <v>0</v>
      </c>
      <c r="E54" s="80">
        <v>0</v>
      </c>
      <c r="F54" s="80">
        <v>0</v>
      </c>
    </row>
    <row r="55" spans="1:6" s="81" customFormat="1" hidden="1" outlineLevel="2" x14ac:dyDescent="0.25">
      <c r="A55" s="132" t="s">
        <v>298</v>
      </c>
      <c r="B55" s="80">
        <v>0</v>
      </c>
      <c r="C55" s="80">
        <v>0</v>
      </c>
      <c r="D55" s="80">
        <v>0</v>
      </c>
      <c r="E55" s="80">
        <v>0</v>
      </c>
      <c r="F55" s="80">
        <v>0</v>
      </c>
    </row>
    <row r="56" spans="1:6" s="81" customFormat="1" hidden="1" outlineLevel="1" x14ac:dyDescent="0.25">
      <c r="A56" s="129" t="s">
        <v>31</v>
      </c>
      <c r="B56" s="130"/>
      <c r="C56" s="130"/>
      <c r="D56" s="130"/>
      <c r="E56" s="130"/>
      <c r="F56" s="130"/>
    </row>
    <row r="57" spans="1:6" s="81" customFormat="1" hidden="1" outlineLevel="1" x14ac:dyDescent="0.25">
      <c r="A57" s="131" t="s">
        <v>625</v>
      </c>
      <c r="B57" s="98">
        <f>SUM(B58:B59)</f>
        <v>0</v>
      </c>
      <c r="C57" s="98">
        <f>SUM(C58:C59)</f>
        <v>3</v>
      </c>
      <c r="D57" s="98">
        <f>SUM(D58:D59)</f>
        <v>11</v>
      </c>
      <c r="E57" s="104">
        <v>7</v>
      </c>
      <c r="F57" s="104">
        <v>5</v>
      </c>
    </row>
    <row r="58" spans="1:6" s="81" customFormat="1" hidden="1" outlineLevel="2" x14ac:dyDescent="0.25">
      <c r="A58" s="131" t="s">
        <v>297</v>
      </c>
      <c r="B58" s="98">
        <v>0</v>
      </c>
      <c r="C58" s="98">
        <v>0</v>
      </c>
      <c r="D58" s="98">
        <v>1</v>
      </c>
      <c r="E58" s="98">
        <v>1</v>
      </c>
      <c r="F58" s="98">
        <v>0</v>
      </c>
    </row>
    <row r="59" spans="1:6" s="81" customFormat="1" hidden="1" outlineLevel="2" x14ac:dyDescent="0.25">
      <c r="A59" s="131" t="s">
        <v>298</v>
      </c>
      <c r="B59" s="98">
        <v>0</v>
      </c>
      <c r="C59" s="98">
        <v>3</v>
      </c>
      <c r="D59" s="98">
        <v>10</v>
      </c>
      <c r="E59" s="98">
        <v>6</v>
      </c>
      <c r="F59" s="98">
        <v>5</v>
      </c>
    </row>
    <row r="60" spans="1:6" s="81" customFormat="1" hidden="1" outlineLevel="1" x14ac:dyDescent="0.25">
      <c r="A60" s="132" t="s">
        <v>626</v>
      </c>
      <c r="B60" s="80">
        <f>SUM(B61:B62)</f>
        <v>0</v>
      </c>
      <c r="C60" s="80">
        <f>SUM(C61:C62)</f>
        <v>71</v>
      </c>
      <c r="D60" s="80">
        <f>SUM(D61:D62)</f>
        <v>753</v>
      </c>
      <c r="E60" s="91">
        <v>231</v>
      </c>
      <c r="F60" s="91">
        <v>51</v>
      </c>
    </row>
    <row r="61" spans="1:6" s="81" customFormat="1" hidden="1" outlineLevel="2" x14ac:dyDescent="0.25">
      <c r="A61" s="132" t="s">
        <v>297</v>
      </c>
      <c r="B61" s="80">
        <v>0</v>
      </c>
      <c r="C61" s="80">
        <v>0</v>
      </c>
      <c r="D61" s="80">
        <v>32</v>
      </c>
      <c r="E61" s="80">
        <v>136</v>
      </c>
      <c r="F61" s="80">
        <v>0</v>
      </c>
    </row>
    <row r="62" spans="1:6" s="81" customFormat="1" hidden="1" outlineLevel="2" x14ac:dyDescent="0.25">
      <c r="A62" s="132" t="s">
        <v>298</v>
      </c>
      <c r="B62" s="80">
        <v>0</v>
      </c>
      <c r="C62" s="80">
        <v>71</v>
      </c>
      <c r="D62" s="80">
        <v>721</v>
      </c>
      <c r="E62" s="80">
        <v>95</v>
      </c>
      <c r="F62" s="80">
        <v>51</v>
      </c>
    </row>
    <row r="63" spans="1:6" s="81" customFormat="1" hidden="1" outlineLevel="1" x14ac:dyDescent="0.25">
      <c r="A63" s="131" t="s">
        <v>627</v>
      </c>
      <c r="B63" s="98">
        <f>SUM(B64:B65)</f>
        <v>0</v>
      </c>
      <c r="C63" s="98">
        <f>SUM(C64:C65)</f>
        <v>0</v>
      </c>
      <c r="D63" s="98">
        <f>SUM(D64:D65)</f>
        <v>0</v>
      </c>
      <c r="E63" s="104">
        <v>0</v>
      </c>
      <c r="F63" s="104">
        <v>0</v>
      </c>
    </row>
    <row r="64" spans="1:6" s="81" customFormat="1" hidden="1" outlineLevel="2" x14ac:dyDescent="0.25">
      <c r="A64" s="131" t="s">
        <v>297</v>
      </c>
      <c r="B64" s="98">
        <v>0</v>
      </c>
      <c r="C64" s="98">
        <v>0</v>
      </c>
      <c r="D64" s="98">
        <v>0</v>
      </c>
      <c r="E64" s="98">
        <v>0</v>
      </c>
      <c r="F64" s="98">
        <v>0</v>
      </c>
    </row>
    <row r="65" spans="1:27" s="81" customFormat="1" hidden="1" outlineLevel="2" x14ac:dyDescent="0.25">
      <c r="A65" s="131" t="s">
        <v>298</v>
      </c>
      <c r="B65" s="98">
        <v>0</v>
      </c>
      <c r="C65" s="98">
        <v>0</v>
      </c>
      <c r="D65" s="98">
        <v>0</v>
      </c>
      <c r="E65" s="98">
        <v>0</v>
      </c>
      <c r="F65" s="98">
        <v>0</v>
      </c>
    </row>
    <row r="66" spans="1:27" s="81" customFormat="1" hidden="1" outlineLevel="1" x14ac:dyDescent="0.25">
      <c r="A66" s="132" t="s">
        <v>628</v>
      </c>
      <c r="B66" s="80">
        <f>SUM(B67:B68)</f>
        <v>0</v>
      </c>
      <c r="C66" s="80">
        <f>SUM(C67:C68)</f>
        <v>0</v>
      </c>
      <c r="D66" s="80">
        <f>SUM(D67:D68)</f>
        <v>0</v>
      </c>
      <c r="E66" s="91">
        <v>0</v>
      </c>
      <c r="F66" s="91">
        <v>0</v>
      </c>
    </row>
    <row r="67" spans="1:27" s="81" customFormat="1" hidden="1" outlineLevel="2" x14ac:dyDescent="0.25">
      <c r="A67" s="132" t="s">
        <v>297</v>
      </c>
      <c r="B67" s="80">
        <v>0</v>
      </c>
      <c r="C67" s="80">
        <v>0</v>
      </c>
      <c r="D67" s="80">
        <v>0</v>
      </c>
      <c r="E67" s="80">
        <v>0</v>
      </c>
      <c r="F67" s="80">
        <v>0</v>
      </c>
    </row>
    <row r="68" spans="1:27" s="81" customFormat="1" hidden="1" outlineLevel="2" x14ac:dyDescent="0.25">
      <c r="A68" s="132" t="s">
        <v>298</v>
      </c>
      <c r="B68" s="80">
        <v>0</v>
      </c>
      <c r="C68" s="80">
        <v>0</v>
      </c>
      <c r="D68" s="80">
        <v>0</v>
      </c>
      <c r="E68" s="80">
        <v>0</v>
      </c>
      <c r="F68" s="80">
        <v>0</v>
      </c>
    </row>
    <row r="69" spans="1:27" s="81" customFormat="1" hidden="1" outlineLevel="1" x14ac:dyDescent="0.25">
      <c r="A69" s="131" t="s">
        <v>629</v>
      </c>
      <c r="B69" s="98">
        <f>SUM(B70:B71)</f>
        <v>0</v>
      </c>
      <c r="C69" s="98">
        <f>SUM(C70:C71)</f>
        <v>4</v>
      </c>
      <c r="D69" s="98">
        <f>SUM(D70:D71)</f>
        <v>4</v>
      </c>
      <c r="E69" s="104">
        <v>0</v>
      </c>
      <c r="F69" s="104">
        <v>0</v>
      </c>
    </row>
    <row r="70" spans="1:27" s="81" customFormat="1" hidden="1" outlineLevel="2" x14ac:dyDescent="0.25">
      <c r="A70" s="131" t="s">
        <v>297</v>
      </c>
      <c r="B70" s="98">
        <v>0</v>
      </c>
      <c r="C70" s="98">
        <v>0</v>
      </c>
      <c r="D70" s="98">
        <v>1</v>
      </c>
      <c r="E70" s="98">
        <v>0</v>
      </c>
      <c r="F70" s="98">
        <v>0</v>
      </c>
    </row>
    <row r="71" spans="1:27" s="81" customFormat="1" hidden="1" outlineLevel="2" x14ac:dyDescent="0.25">
      <c r="A71" s="131" t="s">
        <v>298</v>
      </c>
      <c r="B71" s="98">
        <v>0</v>
      </c>
      <c r="C71" s="98">
        <v>4</v>
      </c>
      <c r="D71" s="98">
        <v>3</v>
      </c>
      <c r="E71" s="98">
        <v>0</v>
      </c>
      <c r="F71" s="98">
        <v>0</v>
      </c>
    </row>
    <row r="72" spans="1:27" s="81" customFormat="1" hidden="1" outlineLevel="1" collapsed="1" x14ac:dyDescent="0.25">
      <c r="A72" s="132" t="s">
        <v>630</v>
      </c>
      <c r="B72" s="80">
        <f>SUM(B73:B74)</f>
        <v>0</v>
      </c>
      <c r="C72" s="80">
        <f>SUM(C73:C74)</f>
        <v>1</v>
      </c>
      <c r="D72" s="80">
        <f>SUM(D73:D74)</f>
        <v>0</v>
      </c>
      <c r="E72" s="91">
        <v>0</v>
      </c>
      <c r="F72" s="91">
        <v>0</v>
      </c>
    </row>
    <row r="73" spans="1:27" s="81" customFormat="1" hidden="1" outlineLevel="1" x14ac:dyDescent="0.25">
      <c r="A73" s="132" t="s">
        <v>297</v>
      </c>
      <c r="B73" s="80">
        <v>0</v>
      </c>
      <c r="C73" s="80">
        <v>0</v>
      </c>
      <c r="D73" s="80">
        <v>0</v>
      </c>
      <c r="E73" s="80">
        <v>0</v>
      </c>
      <c r="F73" s="80">
        <v>0</v>
      </c>
    </row>
    <row r="74" spans="1:27" s="81" customFormat="1" hidden="1" outlineLevel="1" x14ac:dyDescent="0.25">
      <c r="A74" s="132" t="s">
        <v>298</v>
      </c>
      <c r="B74" s="80">
        <v>0</v>
      </c>
      <c r="C74" s="80">
        <v>1</v>
      </c>
      <c r="D74" s="80">
        <v>0</v>
      </c>
      <c r="E74" s="80">
        <v>0</v>
      </c>
      <c r="F74" s="80">
        <v>0</v>
      </c>
    </row>
    <row r="75" spans="1:27" s="78" customFormat="1" x14ac:dyDescent="0.25">
      <c r="A75" s="96"/>
      <c r="J75" s="111"/>
      <c r="K75" s="111"/>
      <c r="L75" s="111"/>
      <c r="M75" s="111"/>
      <c r="N75" s="111"/>
      <c r="O75" s="111"/>
      <c r="P75" s="111"/>
      <c r="Q75" s="111"/>
      <c r="R75" s="111"/>
      <c r="S75" s="111"/>
      <c r="T75" s="111"/>
      <c r="U75" s="111"/>
      <c r="V75" s="111"/>
      <c r="W75" s="111"/>
      <c r="X75" s="111"/>
      <c r="Y75" s="111"/>
      <c r="Z75" s="111"/>
      <c r="AA75" s="111"/>
    </row>
    <row r="76" spans="1:27" s="81" customFormat="1" collapsed="1" x14ac:dyDescent="0.25">
      <c r="A76" s="425" t="s">
        <v>631</v>
      </c>
      <c r="B76" s="425"/>
      <c r="C76" s="425"/>
      <c r="D76" s="425"/>
      <c r="E76" s="63"/>
      <c r="F76" s="63"/>
    </row>
    <row r="77" spans="1:27" s="81" customFormat="1" hidden="1" outlineLevel="1" x14ac:dyDescent="0.25">
      <c r="A77" s="82" t="s">
        <v>632</v>
      </c>
      <c r="B77" s="112">
        <f>SUM(B78:B79)</f>
        <v>4064</v>
      </c>
      <c r="C77" s="112">
        <f>SUM(C78:C79)</f>
        <v>4712</v>
      </c>
      <c r="D77" s="112">
        <f>SUM(D78:D79)</f>
        <v>5186</v>
      </c>
      <c r="E77" s="112">
        <f>SUM(E78:E79)</f>
        <v>5531</v>
      </c>
      <c r="F77" s="396">
        <v>5068</v>
      </c>
    </row>
    <row r="78" spans="1:27" s="81" customFormat="1" hidden="1" outlineLevel="2" x14ac:dyDescent="0.25">
      <c r="A78" s="84" t="s">
        <v>297</v>
      </c>
      <c r="B78" s="113">
        <v>1000</v>
      </c>
      <c r="C78" s="113">
        <v>1057</v>
      </c>
      <c r="D78" s="113">
        <v>1103</v>
      </c>
      <c r="E78" s="113">
        <v>1010</v>
      </c>
      <c r="F78" s="397">
        <v>984</v>
      </c>
    </row>
    <row r="79" spans="1:27" s="81" customFormat="1" hidden="1" outlineLevel="2" x14ac:dyDescent="0.25">
      <c r="A79" s="84" t="s">
        <v>298</v>
      </c>
      <c r="B79" s="113">
        <v>3064</v>
      </c>
      <c r="C79" s="113">
        <v>3655</v>
      </c>
      <c r="D79" s="113">
        <v>4083</v>
      </c>
      <c r="E79" s="113">
        <v>4521</v>
      </c>
      <c r="F79" s="397">
        <v>4084</v>
      </c>
      <c r="J79" s="94"/>
    </row>
    <row r="80" spans="1:27" s="81" customFormat="1" hidden="1" outlineLevel="1" x14ac:dyDescent="0.25">
      <c r="A80" s="82" t="s">
        <v>633</v>
      </c>
      <c r="B80" s="112">
        <f>SUM(B81:B82)</f>
        <v>163</v>
      </c>
      <c r="C80" s="112">
        <f>SUM(C81:C82)</f>
        <v>167</v>
      </c>
      <c r="D80" s="112">
        <f>SUM(D81:D82)</f>
        <v>174</v>
      </c>
      <c r="E80" s="112">
        <f>SUM(E81:E82)</f>
        <v>263</v>
      </c>
      <c r="F80" s="398">
        <v>247</v>
      </c>
      <c r="I80" s="94"/>
      <c r="J80" s="94"/>
    </row>
    <row r="81" spans="1:27" s="81" customFormat="1" hidden="1" outlineLevel="2" x14ac:dyDescent="0.25">
      <c r="A81" s="84" t="s">
        <v>297</v>
      </c>
      <c r="B81" s="114">
        <v>55</v>
      </c>
      <c r="C81" s="114">
        <v>30</v>
      </c>
      <c r="D81" s="114">
        <v>46</v>
      </c>
      <c r="E81" s="114">
        <v>51</v>
      </c>
      <c r="F81" s="399">
        <v>50</v>
      </c>
      <c r="I81" s="94"/>
      <c r="J81" s="94"/>
    </row>
    <row r="82" spans="1:27" s="81" customFormat="1" hidden="1" outlineLevel="2" x14ac:dyDescent="0.25">
      <c r="A82" s="84" t="s">
        <v>298</v>
      </c>
      <c r="B82" s="114">
        <v>108</v>
      </c>
      <c r="C82" s="114">
        <v>137</v>
      </c>
      <c r="D82" s="114">
        <v>128</v>
      </c>
      <c r="E82" s="114">
        <v>212</v>
      </c>
      <c r="F82" s="399">
        <v>197</v>
      </c>
      <c r="I82" s="94"/>
      <c r="J82" s="94"/>
    </row>
    <row r="83" spans="1:27" s="81" customFormat="1" hidden="1" outlineLevel="1" x14ac:dyDescent="0.25">
      <c r="A83" s="82" t="s">
        <v>634</v>
      </c>
      <c r="B83" s="112">
        <f>SUM(B84:B85)</f>
        <v>163</v>
      </c>
      <c r="C83" s="112">
        <f>SUM(C84:C85)</f>
        <v>167</v>
      </c>
      <c r="D83" s="112">
        <f>SUM(D84:D85)</f>
        <v>173</v>
      </c>
      <c r="E83" s="112">
        <f>SUM(E84:E85)</f>
        <v>261</v>
      </c>
      <c r="F83" s="398">
        <v>221</v>
      </c>
      <c r="I83" s="94"/>
      <c r="J83" s="94"/>
    </row>
    <row r="84" spans="1:27" s="81" customFormat="1" hidden="1" outlineLevel="2" x14ac:dyDescent="0.25">
      <c r="A84" s="84" t="s">
        <v>297</v>
      </c>
      <c r="B84" s="114">
        <v>55</v>
      </c>
      <c r="C84" s="114">
        <v>30</v>
      </c>
      <c r="D84" s="114">
        <v>45</v>
      </c>
      <c r="E84" s="114">
        <v>50</v>
      </c>
      <c r="F84" s="399">
        <v>29</v>
      </c>
      <c r="I84" s="94"/>
      <c r="J84" s="94"/>
    </row>
    <row r="85" spans="1:27" s="81" customFormat="1" hidden="1" outlineLevel="2" x14ac:dyDescent="0.25">
      <c r="A85" s="84" t="s">
        <v>298</v>
      </c>
      <c r="B85" s="114">
        <v>108</v>
      </c>
      <c r="C85" s="114">
        <v>137</v>
      </c>
      <c r="D85" s="114">
        <v>128</v>
      </c>
      <c r="E85" s="114">
        <v>211</v>
      </c>
      <c r="F85" s="399">
        <v>192</v>
      </c>
      <c r="I85" s="94"/>
      <c r="J85" s="94"/>
    </row>
    <row r="86" spans="1:27" s="81" customFormat="1" hidden="1" outlineLevel="1" x14ac:dyDescent="0.25">
      <c r="A86" s="82" t="s">
        <v>635</v>
      </c>
      <c r="B86" s="98"/>
      <c r="C86" s="98"/>
      <c r="D86" s="98"/>
      <c r="E86" s="98"/>
      <c r="F86" s="400"/>
    </row>
    <row r="87" spans="1:27" s="81" customFormat="1" hidden="1" outlineLevel="2" x14ac:dyDescent="0.25">
      <c r="A87" s="84" t="s">
        <v>297</v>
      </c>
      <c r="B87" s="115">
        <v>1</v>
      </c>
      <c r="C87" s="115">
        <v>1</v>
      </c>
      <c r="D87" s="115">
        <v>0.98</v>
      </c>
      <c r="E87" s="115">
        <v>0.98039215686274506</v>
      </c>
      <c r="F87" s="401">
        <v>0.57999999999999996</v>
      </c>
    </row>
    <row r="88" spans="1:27" s="81" customFormat="1" hidden="1" outlineLevel="2" x14ac:dyDescent="0.25">
      <c r="A88" s="84" t="s">
        <v>298</v>
      </c>
      <c r="B88" s="115">
        <v>1</v>
      </c>
      <c r="C88" s="115">
        <v>1</v>
      </c>
      <c r="D88" s="115">
        <v>1</v>
      </c>
      <c r="E88" s="115">
        <v>0.99528301886792447</v>
      </c>
      <c r="F88" s="401">
        <v>0.97</v>
      </c>
    </row>
    <row r="89" spans="1:27" s="81" customFormat="1" ht="60" hidden="1" customHeight="1" outlineLevel="1" x14ac:dyDescent="0.25">
      <c r="A89" s="447" t="s">
        <v>828</v>
      </c>
      <c r="B89" s="447"/>
      <c r="C89" s="447"/>
      <c r="D89" s="115"/>
      <c r="E89" s="115"/>
      <c r="F89" s="80"/>
    </row>
    <row r="90" spans="1:27" s="78" customFormat="1" x14ac:dyDescent="0.25">
      <c r="A90" s="96"/>
      <c r="J90" s="111"/>
      <c r="K90" s="111"/>
      <c r="L90" s="111"/>
      <c r="M90" s="111"/>
      <c r="N90" s="111"/>
      <c r="O90" s="111"/>
      <c r="P90" s="111"/>
      <c r="Q90" s="111"/>
      <c r="R90" s="111"/>
      <c r="S90" s="111"/>
      <c r="T90" s="111"/>
      <c r="U90" s="111"/>
      <c r="V90" s="111"/>
      <c r="W90" s="111"/>
      <c r="X90" s="111"/>
      <c r="Y90" s="111"/>
      <c r="Z90" s="111"/>
      <c r="AA90" s="111"/>
    </row>
    <row r="91" spans="1:27" s="78" customFormat="1" collapsed="1" x14ac:dyDescent="0.25">
      <c r="A91" s="425" t="s">
        <v>645</v>
      </c>
      <c r="B91" s="425"/>
      <c r="C91" s="425">
        <v>2018</v>
      </c>
      <c r="D91" s="425">
        <v>2019</v>
      </c>
      <c r="E91" s="63"/>
      <c r="F91" s="352"/>
      <c r="J91" s="111"/>
      <c r="K91" s="111"/>
      <c r="L91" s="111"/>
      <c r="M91" s="111"/>
      <c r="N91" s="111"/>
      <c r="O91" s="111"/>
      <c r="P91" s="111"/>
      <c r="Q91" s="111"/>
      <c r="R91" s="111"/>
      <c r="S91" s="111"/>
      <c r="T91" s="111"/>
      <c r="U91" s="111"/>
      <c r="V91" s="111"/>
      <c r="W91" s="111"/>
      <c r="X91" s="111"/>
      <c r="Y91" s="111"/>
      <c r="Z91" s="111"/>
      <c r="AA91" s="111"/>
    </row>
    <row r="92" spans="1:27" s="81" customFormat="1" hidden="1" outlineLevel="1" x14ac:dyDescent="0.25">
      <c r="A92" s="129" t="s">
        <v>646</v>
      </c>
      <c r="B92" s="130"/>
      <c r="C92" s="130"/>
      <c r="D92" s="130"/>
      <c r="E92" s="130"/>
      <c r="F92" s="130"/>
    </row>
    <row r="93" spans="1:27" s="78" customFormat="1" hidden="1" outlineLevel="1" x14ac:dyDescent="0.25">
      <c r="A93" s="82" t="s">
        <v>647</v>
      </c>
      <c r="B93" s="112"/>
      <c r="C93" s="112">
        <v>0</v>
      </c>
      <c r="D93" s="112">
        <v>0</v>
      </c>
      <c r="E93" s="112">
        <v>0</v>
      </c>
      <c r="F93" s="112">
        <v>0</v>
      </c>
      <c r="J93" s="111"/>
      <c r="K93" s="111"/>
      <c r="L93" s="111"/>
      <c r="M93" s="111"/>
      <c r="N93" s="111"/>
      <c r="O93" s="111"/>
      <c r="P93" s="111"/>
      <c r="Q93" s="111"/>
      <c r="R93" s="111"/>
      <c r="S93" s="111"/>
      <c r="T93" s="111"/>
      <c r="U93" s="111"/>
      <c r="V93" s="111"/>
      <c r="W93" s="111"/>
      <c r="X93" s="111"/>
      <c r="Y93" s="111"/>
      <c r="Z93" s="111"/>
      <c r="AA93" s="111"/>
    </row>
    <row r="94" spans="1:27" s="78" customFormat="1" hidden="1" outlineLevel="1" x14ac:dyDescent="0.25">
      <c r="A94" s="132" t="s">
        <v>648</v>
      </c>
      <c r="B94" s="113"/>
      <c r="C94" s="113">
        <v>0</v>
      </c>
      <c r="D94" s="113">
        <v>0</v>
      </c>
      <c r="E94" s="113">
        <v>0</v>
      </c>
      <c r="F94" s="113">
        <v>0</v>
      </c>
      <c r="J94" s="111"/>
      <c r="K94" s="111"/>
      <c r="L94" s="111"/>
      <c r="M94" s="111"/>
      <c r="N94" s="111"/>
      <c r="O94" s="111"/>
      <c r="P94" s="111"/>
      <c r="Q94" s="111"/>
      <c r="R94" s="111"/>
      <c r="S94" s="111"/>
      <c r="T94" s="111"/>
      <c r="U94" s="111"/>
      <c r="V94" s="111"/>
      <c r="W94" s="111"/>
      <c r="X94" s="111"/>
      <c r="Y94" s="111"/>
      <c r="Z94" s="111"/>
      <c r="AA94" s="111"/>
    </row>
    <row r="95" spans="1:27" s="78" customFormat="1" ht="30" hidden="1" outlineLevel="1" x14ac:dyDescent="0.25">
      <c r="A95" s="82" t="s">
        <v>649</v>
      </c>
      <c r="B95" s="112"/>
      <c r="C95" s="112">
        <v>0</v>
      </c>
      <c r="D95" s="112">
        <v>1</v>
      </c>
      <c r="E95" s="112">
        <v>1</v>
      </c>
      <c r="F95" s="112">
        <v>0</v>
      </c>
      <c r="J95" s="111"/>
      <c r="K95" s="111"/>
      <c r="L95" s="111"/>
      <c r="M95" s="111"/>
      <c r="N95" s="111"/>
      <c r="O95" s="111"/>
      <c r="P95" s="111"/>
      <c r="Q95" s="111"/>
      <c r="R95" s="111"/>
      <c r="S95" s="111"/>
      <c r="T95" s="111"/>
      <c r="U95" s="111"/>
      <c r="V95" s="111"/>
      <c r="W95" s="111"/>
      <c r="X95" s="111"/>
      <c r="Y95" s="111"/>
      <c r="Z95" s="111"/>
      <c r="AA95" s="111"/>
    </row>
    <row r="96" spans="1:27" s="78" customFormat="1" hidden="1" outlineLevel="1" x14ac:dyDescent="0.25">
      <c r="A96" s="132" t="s">
        <v>650</v>
      </c>
      <c r="B96" s="113"/>
      <c r="C96" s="113">
        <f>(C95/C99)*1000000</f>
        <v>0</v>
      </c>
      <c r="D96" s="113">
        <f>(D95/D99)*1000000</f>
        <v>8.6630828769165724E-2</v>
      </c>
      <c r="E96" s="113">
        <f>(E95/E99)*1000000</f>
        <v>7.84881575921898E-2</v>
      </c>
      <c r="F96" s="113">
        <v>0</v>
      </c>
      <c r="J96" s="111"/>
      <c r="K96" s="111"/>
      <c r="L96" s="111"/>
      <c r="M96" s="111"/>
      <c r="N96" s="111"/>
      <c r="O96" s="111"/>
      <c r="P96" s="111"/>
      <c r="Q96" s="111"/>
      <c r="R96" s="111"/>
      <c r="S96" s="111"/>
      <c r="T96" s="111"/>
      <c r="U96" s="111"/>
      <c r="V96" s="111"/>
      <c r="W96" s="111"/>
      <c r="X96" s="111"/>
      <c r="Y96" s="111"/>
      <c r="Z96" s="111"/>
      <c r="AA96" s="111"/>
    </row>
    <row r="97" spans="1:27" s="78" customFormat="1" hidden="1" outlineLevel="1" x14ac:dyDescent="0.25">
      <c r="A97" s="82" t="s">
        <v>651</v>
      </c>
      <c r="B97" s="112"/>
      <c r="C97" s="112">
        <v>26</v>
      </c>
      <c r="D97" s="112">
        <v>58</v>
      </c>
      <c r="E97" s="112">
        <v>39</v>
      </c>
      <c r="F97" s="112">
        <v>57</v>
      </c>
      <c r="J97" s="111"/>
      <c r="K97" s="111"/>
      <c r="L97" s="111"/>
      <c r="M97" s="111"/>
      <c r="N97" s="111"/>
      <c r="O97" s="111"/>
      <c r="P97" s="111"/>
      <c r="Q97" s="111"/>
      <c r="R97" s="111"/>
      <c r="S97" s="111"/>
      <c r="T97" s="111"/>
      <c r="U97" s="111"/>
      <c r="V97" s="111"/>
      <c r="W97" s="111"/>
      <c r="X97" s="111"/>
      <c r="Y97" s="111"/>
      <c r="Z97" s="111"/>
      <c r="AA97" s="111"/>
    </row>
    <row r="98" spans="1:27" s="78" customFormat="1" hidden="1" outlineLevel="1" x14ac:dyDescent="0.25">
      <c r="A98" s="132" t="s">
        <v>652</v>
      </c>
      <c r="B98" s="113"/>
      <c r="C98" s="113">
        <f>(C97/C99)*1000000</f>
        <v>2.5433013587790976</v>
      </c>
      <c r="D98" s="113">
        <f>(D97/D99)*1000000</f>
        <v>5.0245880686116129</v>
      </c>
      <c r="E98" s="113">
        <f>(E97/E99)*1000000</f>
        <v>3.0610381460954024</v>
      </c>
      <c r="F98" s="113">
        <v>5</v>
      </c>
      <c r="J98" s="111"/>
      <c r="K98" s="111"/>
      <c r="L98" s="111"/>
      <c r="M98" s="111"/>
      <c r="N98" s="111"/>
      <c r="O98" s="111"/>
      <c r="P98" s="111"/>
      <c r="Q98" s="111"/>
      <c r="R98" s="111"/>
      <c r="S98" s="111"/>
      <c r="T98" s="111"/>
      <c r="U98" s="111"/>
      <c r="V98" s="111"/>
      <c r="W98" s="111"/>
      <c r="X98" s="111"/>
      <c r="Y98" s="111"/>
      <c r="Z98" s="111"/>
      <c r="AA98" s="111"/>
    </row>
    <row r="99" spans="1:27" s="78" customFormat="1" hidden="1" outlineLevel="1" x14ac:dyDescent="0.25">
      <c r="A99" s="82" t="s">
        <v>653</v>
      </c>
      <c r="B99" s="112"/>
      <c r="C99" s="112">
        <v>10222933.24</v>
      </c>
      <c r="D99" s="112">
        <v>11543234.830000002</v>
      </c>
      <c r="E99" s="112">
        <v>12740775.559999997</v>
      </c>
      <c r="F99" s="112">
        <v>12620546</v>
      </c>
      <c r="J99" s="111"/>
      <c r="K99" s="111"/>
      <c r="L99" s="111"/>
      <c r="M99" s="111"/>
      <c r="N99" s="111"/>
      <c r="O99" s="111"/>
      <c r="P99" s="111"/>
      <c r="Q99" s="111"/>
      <c r="R99" s="111"/>
      <c r="S99" s="111"/>
      <c r="T99" s="111"/>
      <c r="U99" s="111"/>
      <c r="V99" s="111"/>
      <c r="W99" s="111"/>
      <c r="X99" s="111"/>
      <c r="Y99" s="111"/>
      <c r="Z99" s="111"/>
      <c r="AA99" s="111"/>
    </row>
    <row r="100" spans="1:27" s="78" customFormat="1" ht="30" hidden="1" outlineLevel="1" x14ac:dyDescent="0.25">
      <c r="A100" s="132" t="s">
        <v>654</v>
      </c>
      <c r="B100" s="113"/>
      <c r="C100" s="113" t="s">
        <v>656</v>
      </c>
      <c r="D100" s="113" t="s">
        <v>657</v>
      </c>
      <c r="E100" s="113" t="s">
        <v>658</v>
      </c>
      <c r="F100" s="85" t="s">
        <v>829</v>
      </c>
      <c r="J100" s="111"/>
      <c r="K100" s="111"/>
      <c r="L100" s="111"/>
      <c r="M100" s="111"/>
      <c r="N100" s="111"/>
      <c r="O100" s="111"/>
      <c r="P100" s="111"/>
      <c r="Q100" s="111"/>
      <c r="R100" s="111"/>
      <c r="S100" s="111"/>
      <c r="T100" s="111"/>
      <c r="U100" s="111"/>
      <c r="V100" s="111"/>
      <c r="W100" s="111"/>
      <c r="X100" s="111"/>
      <c r="Y100" s="111"/>
      <c r="Z100" s="111"/>
      <c r="AA100" s="111"/>
    </row>
    <row r="101" spans="1:27" s="81" customFormat="1" ht="30" hidden="1" outlineLevel="1" x14ac:dyDescent="0.25">
      <c r="A101" s="129" t="s">
        <v>655</v>
      </c>
      <c r="B101" s="130"/>
      <c r="C101" s="130"/>
      <c r="D101" s="130"/>
      <c r="E101" s="130"/>
      <c r="F101" s="130"/>
    </row>
    <row r="102" spans="1:27" s="78" customFormat="1" hidden="1" outlineLevel="1" x14ac:dyDescent="0.25">
      <c r="A102" s="82" t="s">
        <v>647</v>
      </c>
      <c r="B102" s="112"/>
      <c r="C102" s="112">
        <v>0</v>
      </c>
      <c r="D102" s="112">
        <v>0</v>
      </c>
      <c r="E102" s="112">
        <v>0</v>
      </c>
      <c r="F102" s="112">
        <v>1</v>
      </c>
      <c r="J102" s="111"/>
      <c r="K102" s="111"/>
      <c r="L102" s="111"/>
      <c r="M102" s="111"/>
      <c r="N102" s="111"/>
      <c r="O102" s="111"/>
      <c r="P102" s="111"/>
      <c r="Q102" s="111"/>
      <c r="R102" s="111"/>
      <c r="S102" s="111"/>
      <c r="T102" s="111"/>
      <c r="U102" s="111"/>
      <c r="V102" s="111"/>
      <c r="W102" s="111"/>
      <c r="X102" s="111"/>
      <c r="Y102" s="111"/>
      <c r="Z102" s="111"/>
      <c r="AA102" s="111"/>
    </row>
    <row r="103" spans="1:27" s="78" customFormat="1" hidden="1" outlineLevel="1" x14ac:dyDescent="0.25">
      <c r="A103" s="132" t="s">
        <v>648</v>
      </c>
      <c r="B103" s="113"/>
      <c r="C103" s="113">
        <v>0</v>
      </c>
      <c r="D103" s="113">
        <v>0</v>
      </c>
      <c r="E103" s="113">
        <v>0</v>
      </c>
      <c r="F103" s="113">
        <v>0.06</v>
      </c>
      <c r="J103" s="111"/>
      <c r="K103" s="111"/>
      <c r="L103" s="111"/>
      <c r="M103" s="111"/>
      <c r="N103" s="111"/>
      <c r="O103" s="111"/>
      <c r="P103" s="111"/>
      <c r="Q103" s="111"/>
      <c r="R103" s="111"/>
      <c r="S103" s="111"/>
      <c r="T103" s="111"/>
      <c r="U103" s="111"/>
      <c r="V103" s="111"/>
      <c r="W103" s="111"/>
      <c r="X103" s="111"/>
      <c r="Y103" s="111"/>
      <c r="Z103" s="111"/>
      <c r="AA103" s="111"/>
    </row>
    <row r="104" spans="1:27" s="78" customFormat="1" ht="30" hidden="1" outlineLevel="1" x14ac:dyDescent="0.25">
      <c r="A104" s="82" t="s">
        <v>649</v>
      </c>
      <c r="B104" s="112"/>
      <c r="C104" s="112">
        <v>3</v>
      </c>
      <c r="D104" s="112">
        <v>3</v>
      </c>
      <c r="E104" s="112">
        <v>2</v>
      </c>
      <c r="F104" s="112">
        <v>6</v>
      </c>
      <c r="J104" s="111"/>
      <c r="K104" s="111"/>
      <c r="L104" s="111"/>
      <c r="M104" s="111"/>
      <c r="N104" s="111"/>
      <c r="O104" s="111"/>
      <c r="P104" s="111"/>
      <c r="Q104" s="111"/>
      <c r="R104" s="111"/>
      <c r="S104" s="111"/>
      <c r="T104" s="111"/>
      <c r="U104" s="111"/>
      <c r="V104" s="111"/>
      <c r="W104" s="111"/>
      <c r="X104" s="111"/>
      <c r="Y104" s="111"/>
      <c r="Z104" s="111"/>
      <c r="AA104" s="111"/>
    </row>
    <row r="105" spans="1:27" s="78" customFormat="1" hidden="1" outlineLevel="1" x14ac:dyDescent="0.25">
      <c r="A105" s="132" t="s">
        <v>650</v>
      </c>
      <c r="B105" s="113"/>
      <c r="C105" s="113">
        <f>(C104/C108)*1000000</f>
        <v>0.17256542882514528</v>
      </c>
      <c r="D105" s="113">
        <f>(D104/D108)*1000000</f>
        <v>0.1772247521134353</v>
      </c>
      <c r="E105" s="113">
        <f>(E104/E108)*1000000</f>
        <v>0.13147627477752569</v>
      </c>
      <c r="F105" s="113">
        <v>0.34</v>
      </c>
      <c r="J105" s="111"/>
      <c r="K105" s="111"/>
      <c r="L105" s="111"/>
      <c r="M105" s="111"/>
      <c r="N105" s="111"/>
      <c r="O105" s="111"/>
      <c r="P105" s="111"/>
      <c r="Q105" s="111"/>
      <c r="R105" s="111"/>
      <c r="S105" s="111"/>
      <c r="T105" s="111"/>
      <c r="U105" s="111"/>
      <c r="V105" s="111"/>
      <c r="W105" s="111"/>
      <c r="X105" s="111"/>
      <c r="Y105" s="111"/>
      <c r="Z105" s="111"/>
      <c r="AA105" s="111"/>
    </row>
    <row r="106" spans="1:27" s="78" customFormat="1" hidden="1" outlineLevel="1" x14ac:dyDescent="0.25">
      <c r="A106" s="82" t="s">
        <v>651</v>
      </c>
      <c r="B106" s="112"/>
      <c r="C106" s="112">
        <v>29</v>
      </c>
      <c r="D106" s="112">
        <v>35</v>
      </c>
      <c r="E106" s="112">
        <v>23</v>
      </c>
      <c r="F106" s="112">
        <v>25</v>
      </c>
      <c r="J106" s="111"/>
      <c r="K106" s="111"/>
      <c r="L106" s="111"/>
      <c r="M106" s="111"/>
      <c r="N106" s="111"/>
      <c r="O106" s="111"/>
      <c r="P106" s="111"/>
      <c r="Q106" s="111"/>
      <c r="R106" s="111"/>
      <c r="S106" s="111"/>
      <c r="T106" s="111"/>
      <c r="U106" s="111"/>
      <c r="V106" s="111"/>
      <c r="W106" s="111"/>
      <c r="X106" s="111"/>
      <c r="Y106" s="111"/>
      <c r="Z106" s="111"/>
      <c r="AA106" s="111"/>
    </row>
    <row r="107" spans="1:27" s="78" customFormat="1" hidden="1" outlineLevel="1" x14ac:dyDescent="0.25">
      <c r="A107" s="132" t="s">
        <v>652</v>
      </c>
      <c r="B107" s="113"/>
      <c r="C107" s="113">
        <f>(C106/C108)*1000000</f>
        <v>1.6681324786430709</v>
      </c>
      <c r="D107" s="113">
        <f>(D106/D108)*1000000</f>
        <v>2.0676221079900787</v>
      </c>
      <c r="E107" s="113">
        <f>(E106/E108)*1000000</f>
        <v>1.5119771599415455</v>
      </c>
      <c r="F107" s="113">
        <v>1</v>
      </c>
      <c r="J107" s="111"/>
      <c r="K107" s="111"/>
      <c r="L107" s="111"/>
      <c r="M107" s="111"/>
      <c r="N107" s="111"/>
      <c r="O107" s="111"/>
      <c r="P107" s="111"/>
      <c r="Q107" s="111"/>
      <c r="R107" s="111"/>
      <c r="S107" s="111"/>
      <c r="T107" s="111"/>
      <c r="U107" s="111"/>
      <c r="V107" s="111"/>
      <c r="W107" s="111"/>
      <c r="X107" s="111"/>
      <c r="Y107" s="111"/>
      <c r="Z107" s="111"/>
      <c r="AA107" s="111"/>
    </row>
    <row r="108" spans="1:27" s="78" customFormat="1" hidden="1" outlineLevel="1" x14ac:dyDescent="0.25">
      <c r="A108" s="82" t="s">
        <v>653</v>
      </c>
      <c r="B108" s="112"/>
      <c r="C108" s="112">
        <v>17384710.370000001</v>
      </c>
      <c r="D108" s="112">
        <v>16927658.039999999</v>
      </c>
      <c r="E108" s="112">
        <v>15211870.000000002</v>
      </c>
      <c r="F108" s="112">
        <v>17587017</v>
      </c>
      <c r="J108" s="111"/>
      <c r="K108" s="111"/>
      <c r="L108" s="111"/>
      <c r="M108" s="111"/>
      <c r="N108" s="111"/>
      <c r="O108" s="111"/>
      <c r="P108" s="111"/>
      <c r="Q108" s="111"/>
      <c r="R108" s="111"/>
      <c r="S108" s="111"/>
      <c r="T108" s="111"/>
      <c r="U108" s="111"/>
      <c r="V108" s="111"/>
      <c r="W108" s="111"/>
      <c r="X108" s="111"/>
      <c r="Y108" s="111"/>
      <c r="Z108" s="111"/>
      <c r="AA108" s="111"/>
    </row>
    <row r="109" spans="1:27" s="78" customFormat="1" ht="30" hidden="1" outlineLevel="1" x14ac:dyDescent="0.25">
      <c r="A109" s="132" t="s">
        <v>654</v>
      </c>
      <c r="B109" s="113"/>
      <c r="C109" s="113" t="s">
        <v>659</v>
      </c>
      <c r="D109" s="113" t="s">
        <v>660</v>
      </c>
      <c r="E109" s="113" t="s">
        <v>659</v>
      </c>
      <c r="F109" s="85" t="s">
        <v>829</v>
      </c>
      <c r="J109" s="111"/>
      <c r="K109" s="111"/>
      <c r="L109" s="111"/>
      <c r="M109" s="111"/>
      <c r="N109" s="111"/>
      <c r="O109" s="111"/>
      <c r="P109" s="111"/>
      <c r="Q109" s="111"/>
      <c r="R109" s="111"/>
      <c r="S109" s="111"/>
      <c r="T109" s="111"/>
      <c r="U109" s="111"/>
      <c r="V109" s="111"/>
      <c r="W109" s="111"/>
      <c r="X109" s="111"/>
      <c r="Y109" s="111"/>
      <c r="Z109" s="111"/>
      <c r="AA109" s="111"/>
    </row>
    <row r="110" spans="1:27" s="78" customFormat="1" ht="130.5" hidden="1" customHeight="1" outlineLevel="1" x14ac:dyDescent="0.25">
      <c r="A110" s="424" t="s">
        <v>661</v>
      </c>
      <c r="B110" s="424"/>
      <c r="C110" s="424"/>
      <c r="D110" s="424"/>
      <c r="E110" s="424"/>
      <c r="J110" s="111"/>
      <c r="K110" s="111"/>
      <c r="L110" s="111"/>
      <c r="M110" s="111"/>
      <c r="N110" s="111"/>
      <c r="O110" s="111"/>
      <c r="P110" s="111"/>
      <c r="Q110" s="111"/>
      <c r="R110" s="111"/>
      <c r="S110" s="111"/>
      <c r="T110" s="111"/>
      <c r="U110" s="111"/>
      <c r="V110" s="111"/>
      <c r="W110" s="111"/>
      <c r="X110" s="111"/>
      <c r="Y110" s="111"/>
      <c r="Z110" s="111"/>
      <c r="AA110" s="111"/>
    </row>
    <row r="111" spans="1:27" s="78" customFormat="1" x14ac:dyDescent="0.25">
      <c r="A111" s="96"/>
      <c r="J111" s="111"/>
      <c r="K111" s="111"/>
      <c r="L111" s="111"/>
      <c r="M111" s="111"/>
      <c r="N111" s="111"/>
      <c r="O111" s="111"/>
      <c r="P111" s="111"/>
      <c r="Q111" s="111"/>
      <c r="R111" s="111"/>
      <c r="S111" s="111"/>
      <c r="T111" s="111"/>
      <c r="U111" s="111"/>
      <c r="V111" s="111"/>
      <c r="W111" s="111"/>
      <c r="X111" s="111"/>
      <c r="Y111" s="111"/>
      <c r="Z111" s="111"/>
      <c r="AA111" s="111"/>
    </row>
    <row r="112" spans="1:27" s="78" customFormat="1" collapsed="1" x14ac:dyDescent="0.25">
      <c r="A112" s="425" t="s">
        <v>830</v>
      </c>
      <c r="B112" s="425"/>
      <c r="C112" s="425"/>
      <c r="D112" s="425"/>
      <c r="E112" s="63"/>
      <c r="F112" s="352"/>
      <c r="J112" s="111"/>
      <c r="K112" s="111"/>
      <c r="L112" s="111"/>
      <c r="M112" s="111"/>
      <c r="N112" s="111"/>
      <c r="O112" s="111"/>
      <c r="P112" s="111"/>
      <c r="Q112" s="111"/>
      <c r="R112" s="111"/>
      <c r="S112" s="111"/>
      <c r="T112" s="111"/>
      <c r="U112" s="111"/>
      <c r="V112" s="111"/>
      <c r="W112" s="111"/>
      <c r="X112" s="111"/>
      <c r="Y112" s="111"/>
      <c r="Z112" s="111"/>
      <c r="AA112" s="111"/>
    </row>
    <row r="113" spans="1:27" s="78" customFormat="1" hidden="1" outlineLevel="1" x14ac:dyDescent="0.25">
      <c r="A113" s="129" t="s">
        <v>646</v>
      </c>
      <c r="B113" s="129"/>
      <c r="C113" s="129"/>
      <c r="D113" s="129"/>
      <c r="E113" s="129"/>
      <c r="F113" s="129"/>
      <c r="J113" s="111"/>
      <c r="K113" s="111"/>
      <c r="L113" s="111"/>
      <c r="M113" s="111"/>
      <c r="N113" s="111"/>
      <c r="O113" s="111"/>
      <c r="P113" s="111"/>
      <c r="Q113" s="111"/>
      <c r="R113" s="111"/>
      <c r="S113" s="111"/>
      <c r="T113" s="111"/>
      <c r="U113" s="111"/>
      <c r="V113" s="111"/>
      <c r="W113" s="111"/>
      <c r="X113" s="111"/>
      <c r="Y113" s="111"/>
      <c r="Z113" s="111"/>
      <c r="AA113" s="111"/>
    </row>
    <row r="114" spans="1:27" s="78" customFormat="1" hidden="1" outlineLevel="1" x14ac:dyDescent="0.25">
      <c r="A114" s="82" t="s">
        <v>662</v>
      </c>
      <c r="B114" s="240"/>
      <c r="C114" s="112">
        <v>0</v>
      </c>
      <c r="D114" s="112">
        <v>0</v>
      </c>
      <c r="E114" s="112">
        <v>0</v>
      </c>
      <c r="F114" s="112">
        <v>0</v>
      </c>
      <c r="J114" s="111"/>
      <c r="K114" s="111"/>
      <c r="L114" s="111"/>
      <c r="M114" s="111"/>
      <c r="N114" s="111"/>
      <c r="O114" s="111"/>
      <c r="P114" s="111"/>
      <c r="Q114" s="111"/>
      <c r="R114" s="111"/>
      <c r="S114" s="111"/>
      <c r="T114" s="111"/>
      <c r="U114" s="111"/>
      <c r="V114" s="111"/>
      <c r="W114" s="111"/>
      <c r="X114" s="111"/>
      <c r="Y114" s="111"/>
      <c r="Z114" s="111"/>
      <c r="AA114" s="111"/>
    </row>
    <row r="115" spans="1:27" s="78" customFormat="1" hidden="1" outlineLevel="1" x14ac:dyDescent="0.25">
      <c r="A115" s="132" t="s">
        <v>663</v>
      </c>
      <c r="B115" s="239"/>
      <c r="C115" s="113">
        <v>0</v>
      </c>
      <c r="D115" s="113">
        <v>0</v>
      </c>
      <c r="E115" s="113">
        <v>0</v>
      </c>
      <c r="F115" s="113">
        <v>0</v>
      </c>
      <c r="J115" s="111"/>
      <c r="K115" s="111"/>
      <c r="L115" s="111"/>
      <c r="M115" s="111"/>
      <c r="N115" s="111"/>
      <c r="O115" s="111"/>
      <c r="P115" s="111"/>
      <c r="Q115" s="111"/>
      <c r="R115" s="111"/>
      <c r="S115" s="111"/>
      <c r="T115" s="111"/>
      <c r="U115" s="111"/>
      <c r="V115" s="111"/>
      <c r="W115" s="111"/>
      <c r="X115" s="111"/>
      <c r="Y115" s="111"/>
      <c r="Z115" s="111"/>
      <c r="AA115" s="111"/>
    </row>
    <row r="116" spans="1:27" s="78" customFormat="1" hidden="1" outlineLevel="1" x14ac:dyDescent="0.25">
      <c r="A116" s="242" t="s">
        <v>664</v>
      </c>
      <c r="B116" s="240"/>
      <c r="C116" s="112">
        <v>0</v>
      </c>
      <c r="D116" s="112">
        <v>0</v>
      </c>
      <c r="E116" s="112">
        <v>0</v>
      </c>
      <c r="F116" s="112">
        <v>0</v>
      </c>
      <c r="J116" s="111"/>
      <c r="K116" s="111"/>
      <c r="L116" s="111"/>
      <c r="M116" s="111"/>
      <c r="N116" s="111"/>
      <c r="O116" s="111"/>
      <c r="P116" s="111"/>
      <c r="Q116" s="111"/>
      <c r="R116" s="111"/>
      <c r="S116" s="111"/>
      <c r="T116" s="111"/>
      <c r="U116" s="111"/>
      <c r="V116" s="111"/>
      <c r="W116" s="111"/>
      <c r="X116" s="111"/>
      <c r="Y116" s="111"/>
      <c r="Z116" s="111"/>
      <c r="AA116" s="111"/>
    </row>
    <row r="117" spans="1:27" s="78" customFormat="1" hidden="1" outlineLevel="1" x14ac:dyDescent="0.25">
      <c r="A117" s="446" t="s">
        <v>665</v>
      </c>
      <c r="B117" s="446"/>
      <c r="C117" s="446"/>
      <c r="D117" s="446"/>
      <c r="E117" s="446"/>
      <c r="F117" s="129"/>
      <c r="J117" s="111"/>
      <c r="K117" s="111"/>
      <c r="L117" s="111"/>
      <c r="M117" s="111"/>
      <c r="N117" s="111"/>
      <c r="O117" s="111"/>
      <c r="P117" s="111"/>
      <c r="Q117" s="111"/>
      <c r="R117" s="111"/>
      <c r="S117" s="111"/>
      <c r="T117" s="111"/>
      <c r="U117" s="111"/>
      <c r="V117" s="111"/>
      <c r="W117" s="111"/>
      <c r="X117" s="111"/>
      <c r="Y117" s="111"/>
      <c r="Z117" s="111"/>
      <c r="AA117" s="111"/>
    </row>
    <row r="118" spans="1:27" s="78" customFormat="1" hidden="1" outlineLevel="1" x14ac:dyDescent="0.25">
      <c r="A118" s="242" t="s">
        <v>666</v>
      </c>
      <c r="B118" s="241"/>
      <c r="C118" s="112">
        <v>0</v>
      </c>
      <c r="D118" s="112">
        <v>0</v>
      </c>
      <c r="E118" s="112">
        <v>0</v>
      </c>
      <c r="F118" s="112">
        <v>0</v>
      </c>
      <c r="J118" s="111"/>
      <c r="K118" s="111"/>
      <c r="L118" s="111"/>
      <c r="M118" s="111"/>
      <c r="N118" s="111"/>
      <c r="O118" s="111"/>
      <c r="P118" s="111"/>
      <c r="Q118" s="111"/>
      <c r="R118" s="111"/>
      <c r="S118" s="111"/>
      <c r="T118" s="111"/>
      <c r="U118" s="111"/>
      <c r="V118" s="111"/>
      <c r="W118" s="111"/>
      <c r="X118" s="111"/>
      <c r="Y118" s="111"/>
      <c r="Z118" s="111"/>
      <c r="AA118" s="111"/>
    </row>
    <row r="119" spans="1:27" s="78" customFormat="1" hidden="1" outlineLevel="1" x14ac:dyDescent="0.25">
      <c r="A119" s="243" t="s">
        <v>663</v>
      </c>
      <c r="B119" s="239"/>
      <c r="C119" s="113">
        <v>0</v>
      </c>
      <c r="D119" s="113">
        <v>0</v>
      </c>
      <c r="E119" s="113">
        <v>0</v>
      </c>
      <c r="F119" s="113">
        <v>0</v>
      </c>
      <c r="J119" s="111"/>
      <c r="K119" s="111"/>
      <c r="L119" s="111"/>
      <c r="M119" s="111"/>
      <c r="N119" s="111"/>
      <c r="O119" s="111"/>
      <c r="P119" s="111"/>
      <c r="Q119" s="111"/>
      <c r="R119" s="111"/>
      <c r="S119" s="111"/>
      <c r="T119" s="111"/>
      <c r="U119" s="111"/>
      <c r="V119" s="111"/>
      <c r="W119" s="111"/>
      <c r="X119" s="111"/>
      <c r="Y119" s="111"/>
      <c r="Z119" s="111"/>
      <c r="AA119" s="111"/>
    </row>
    <row r="120" spans="1:27" s="78" customFormat="1" hidden="1" outlineLevel="1" x14ac:dyDescent="0.25">
      <c r="A120" s="242" t="s">
        <v>664</v>
      </c>
      <c r="B120" s="241"/>
      <c r="C120" s="112">
        <v>0</v>
      </c>
      <c r="D120" s="112">
        <v>0</v>
      </c>
      <c r="E120" s="112">
        <v>0</v>
      </c>
      <c r="F120" s="112">
        <v>0</v>
      </c>
      <c r="J120" s="111"/>
      <c r="K120" s="111"/>
      <c r="L120" s="111"/>
      <c r="M120" s="111"/>
      <c r="N120" s="111"/>
      <c r="O120" s="111"/>
      <c r="P120" s="111"/>
      <c r="Q120" s="111"/>
      <c r="R120" s="111"/>
      <c r="S120" s="111"/>
      <c r="T120" s="111"/>
      <c r="U120" s="111"/>
      <c r="V120" s="111"/>
      <c r="W120" s="111"/>
      <c r="X120" s="111"/>
      <c r="Y120" s="111"/>
      <c r="Z120" s="111"/>
      <c r="AA120" s="111"/>
    </row>
    <row r="121" spans="1:27" s="78" customFormat="1" x14ac:dyDescent="0.25">
      <c r="A121" s="96"/>
      <c r="J121" s="111"/>
      <c r="K121" s="111"/>
      <c r="L121" s="111"/>
      <c r="M121" s="111"/>
      <c r="N121" s="111"/>
      <c r="O121" s="111"/>
      <c r="P121" s="111"/>
      <c r="Q121" s="111"/>
      <c r="R121" s="111"/>
      <c r="S121" s="111"/>
      <c r="T121" s="111"/>
      <c r="U121" s="111"/>
      <c r="V121" s="111"/>
      <c r="W121" s="111"/>
      <c r="X121" s="111"/>
      <c r="Y121" s="111"/>
      <c r="Z121" s="111"/>
      <c r="AA121" s="111"/>
    </row>
    <row r="122" spans="1:27" s="78" customFormat="1" ht="18.75" x14ac:dyDescent="0.25">
      <c r="A122" s="146" t="s">
        <v>176</v>
      </c>
      <c r="J122" s="111"/>
      <c r="K122" s="111"/>
      <c r="L122" s="111"/>
      <c r="M122" s="111"/>
      <c r="N122" s="111"/>
      <c r="O122" s="111"/>
      <c r="P122" s="111"/>
      <c r="Q122" s="111"/>
      <c r="R122" s="111"/>
      <c r="S122" s="111"/>
      <c r="T122" s="111"/>
      <c r="U122" s="111"/>
      <c r="V122" s="111"/>
      <c r="W122" s="111"/>
      <c r="X122" s="111"/>
      <c r="Y122" s="111"/>
      <c r="Z122" s="111"/>
      <c r="AA122" s="111"/>
    </row>
    <row r="123" spans="1:27" s="78" customFormat="1" x14ac:dyDescent="0.25">
      <c r="A123" s="43"/>
      <c r="J123" s="111"/>
      <c r="K123" s="111"/>
      <c r="L123" s="111"/>
      <c r="M123" s="111"/>
      <c r="N123" s="111"/>
      <c r="O123" s="111"/>
      <c r="P123" s="111"/>
      <c r="Q123" s="111"/>
      <c r="R123" s="111"/>
      <c r="S123" s="111"/>
      <c r="T123" s="111"/>
      <c r="U123" s="111"/>
      <c r="V123" s="111"/>
      <c r="W123" s="111"/>
      <c r="X123" s="111"/>
      <c r="Y123" s="111"/>
      <c r="Z123" s="111"/>
      <c r="AA123" s="111"/>
    </row>
    <row r="124" spans="1:27" s="78" customFormat="1" collapsed="1" x14ac:dyDescent="0.25">
      <c r="A124" s="149" t="s">
        <v>105</v>
      </c>
      <c r="B124" s="65"/>
      <c r="C124" s="65"/>
      <c r="D124" s="65"/>
      <c r="E124" s="65"/>
      <c r="F124" s="368"/>
      <c r="J124" s="111"/>
      <c r="K124" s="111"/>
      <c r="L124" s="111"/>
      <c r="M124" s="111"/>
      <c r="N124" s="111"/>
      <c r="O124" s="111"/>
      <c r="P124" s="111"/>
      <c r="Q124" s="111"/>
      <c r="R124" s="111"/>
      <c r="S124" s="111"/>
      <c r="T124" s="111"/>
      <c r="U124" s="111"/>
      <c r="V124" s="111"/>
      <c r="W124" s="111"/>
      <c r="X124" s="111"/>
      <c r="Y124" s="111"/>
      <c r="Z124" s="111"/>
      <c r="AA124" s="111"/>
    </row>
    <row r="125" spans="1:27" s="78" customFormat="1" hidden="1" outlineLevel="1" x14ac:dyDescent="0.25">
      <c r="A125" s="42" t="s">
        <v>636</v>
      </c>
      <c r="B125" s="230">
        <v>1.52</v>
      </c>
      <c r="C125" s="230">
        <v>2.58</v>
      </c>
      <c r="D125" s="230">
        <v>5.08</v>
      </c>
      <c r="E125" s="230">
        <v>3.11</v>
      </c>
      <c r="F125" s="230">
        <v>4.72</v>
      </c>
      <c r="J125" s="111"/>
      <c r="K125" s="111"/>
      <c r="L125" s="111"/>
      <c r="M125" s="111"/>
      <c r="N125" s="111"/>
      <c r="O125" s="111"/>
      <c r="P125" s="111"/>
      <c r="Q125" s="111"/>
      <c r="R125" s="111"/>
      <c r="S125" s="111"/>
      <c r="T125" s="111"/>
      <c r="U125" s="111"/>
      <c r="V125" s="111"/>
      <c r="W125" s="111"/>
      <c r="X125" s="111"/>
      <c r="Y125" s="111"/>
      <c r="Z125" s="111"/>
      <c r="AA125" s="111"/>
    </row>
    <row r="126" spans="1:27" s="78" customFormat="1" hidden="1" outlineLevel="1" x14ac:dyDescent="0.25">
      <c r="A126" s="45" t="s">
        <v>637</v>
      </c>
      <c r="B126" s="215">
        <v>757</v>
      </c>
      <c r="C126" s="215">
        <v>41</v>
      </c>
      <c r="D126" s="215">
        <v>167</v>
      </c>
      <c r="E126" s="215">
        <v>75</v>
      </c>
      <c r="F126" s="215">
        <v>81</v>
      </c>
      <c r="J126" s="111"/>
      <c r="K126" s="111"/>
      <c r="L126" s="111"/>
      <c r="M126" s="111"/>
      <c r="N126" s="111"/>
      <c r="O126" s="111"/>
      <c r="P126" s="111"/>
      <c r="Q126" s="111"/>
      <c r="R126" s="111"/>
      <c r="S126" s="111"/>
      <c r="T126" s="111"/>
      <c r="U126" s="111"/>
      <c r="V126" s="111"/>
      <c r="W126" s="111"/>
      <c r="X126" s="111"/>
      <c r="Y126" s="111"/>
      <c r="Z126" s="111"/>
      <c r="AA126" s="111"/>
    </row>
    <row r="127" spans="1:27" s="78" customFormat="1" ht="30" hidden="1" outlineLevel="1" x14ac:dyDescent="0.25">
      <c r="A127" s="42" t="s">
        <v>638</v>
      </c>
      <c r="B127" s="230">
        <v>2</v>
      </c>
      <c r="C127" s="230">
        <v>1.59</v>
      </c>
      <c r="D127" s="230">
        <v>2.16</v>
      </c>
      <c r="E127" s="230">
        <v>1.61</v>
      </c>
      <c r="F127" s="230">
        <v>1.27</v>
      </c>
      <c r="J127" s="111"/>
      <c r="K127" s="111"/>
      <c r="L127" s="111"/>
      <c r="M127" s="111"/>
      <c r="N127" s="111"/>
      <c r="O127" s="111"/>
      <c r="P127" s="111"/>
      <c r="Q127" s="111"/>
      <c r="R127" s="111"/>
      <c r="S127" s="111"/>
      <c r="T127" s="111"/>
      <c r="U127" s="111"/>
      <c r="V127" s="111"/>
      <c r="W127" s="111"/>
      <c r="X127" s="111"/>
      <c r="Y127" s="111"/>
      <c r="Z127" s="111"/>
      <c r="AA127" s="111"/>
    </row>
    <row r="128" spans="1:27" s="78" customFormat="1" ht="30" hidden="1" outlineLevel="1" x14ac:dyDescent="0.25">
      <c r="A128" s="45" t="s">
        <v>639</v>
      </c>
      <c r="B128" s="215">
        <v>525</v>
      </c>
      <c r="C128" s="215">
        <v>118</v>
      </c>
      <c r="D128" s="215">
        <v>107</v>
      </c>
      <c r="E128" s="215">
        <v>81</v>
      </c>
      <c r="F128" s="215">
        <v>474</v>
      </c>
      <c r="J128" s="111"/>
      <c r="K128" s="111"/>
      <c r="L128" s="111"/>
      <c r="M128" s="111"/>
      <c r="N128" s="111"/>
      <c r="O128" s="111"/>
      <c r="P128" s="111"/>
      <c r="Q128" s="111"/>
      <c r="R128" s="111"/>
      <c r="S128" s="111"/>
      <c r="T128" s="111"/>
      <c r="U128" s="111"/>
      <c r="V128" s="111"/>
      <c r="W128" s="111"/>
      <c r="X128" s="111"/>
      <c r="Y128" s="111"/>
      <c r="Z128" s="111"/>
      <c r="AA128" s="111"/>
    </row>
    <row r="129" spans="1:27" s="78" customFormat="1" ht="30" hidden="1" outlineLevel="1" x14ac:dyDescent="0.25">
      <c r="A129" s="42" t="s">
        <v>640</v>
      </c>
      <c r="B129" s="230">
        <v>1.82</v>
      </c>
      <c r="C129" s="230">
        <v>1.96</v>
      </c>
      <c r="D129" s="230">
        <v>3.35</v>
      </c>
      <c r="E129" s="230">
        <v>2.2999999999999998</v>
      </c>
      <c r="F129" s="230">
        <v>2.77</v>
      </c>
      <c r="J129" s="111"/>
      <c r="K129" s="111"/>
      <c r="L129" s="111"/>
      <c r="M129" s="111"/>
      <c r="N129" s="111"/>
      <c r="O129" s="111"/>
      <c r="P129" s="111"/>
      <c r="Q129" s="111"/>
      <c r="R129" s="111"/>
      <c r="S129" s="111"/>
      <c r="T129" s="111"/>
      <c r="U129" s="111"/>
      <c r="V129" s="111"/>
      <c r="W129" s="111"/>
      <c r="X129" s="111"/>
      <c r="Y129" s="111"/>
      <c r="Z129" s="111"/>
      <c r="AA129" s="111"/>
    </row>
    <row r="130" spans="1:27" s="78" customFormat="1" ht="30" hidden="1" outlineLevel="1" x14ac:dyDescent="0.25">
      <c r="A130" s="45" t="s">
        <v>641</v>
      </c>
      <c r="B130" s="215">
        <v>611</v>
      </c>
      <c r="C130" s="215">
        <v>90</v>
      </c>
      <c r="D130" s="215">
        <v>131</v>
      </c>
      <c r="E130" s="215">
        <v>78</v>
      </c>
      <c r="F130" s="215">
        <v>303</v>
      </c>
      <c r="J130" s="111"/>
      <c r="K130" s="111"/>
      <c r="L130" s="111"/>
      <c r="M130" s="111"/>
      <c r="N130" s="111"/>
      <c r="O130" s="111"/>
      <c r="P130" s="111"/>
      <c r="Q130" s="111"/>
      <c r="R130" s="111"/>
      <c r="S130" s="111"/>
      <c r="T130" s="111"/>
      <c r="U130" s="111"/>
      <c r="V130" s="111"/>
      <c r="W130" s="111"/>
      <c r="X130" s="111"/>
      <c r="Y130" s="111"/>
      <c r="Z130" s="111"/>
      <c r="AA130" s="111"/>
    </row>
    <row r="131" spans="1:27" s="78" customFormat="1" hidden="1" outlineLevel="1" x14ac:dyDescent="0.25">
      <c r="A131" s="42" t="s">
        <v>642</v>
      </c>
      <c r="B131" s="230">
        <v>1</v>
      </c>
      <c r="C131" s="230">
        <v>0</v>
      </c>
      <c r="D131" s="230">
        <v>0</v>
      </c>
      <c r="E131" s="230">
        <v>0</v>
      </c>
      <c r="F131" s="230">
        <v>0</v>
      </c>
      <c r="J131" s="111"/>
      <c r="K131" s="111"/>
      <c r="L131" s="111"/>
      <c r="M131" s="111"/>
      <c r="N131" s="111"/>
      <c r="O131" s="111"/>
      <c r="P131" s="111"/>
      <c r="Q131" s="111"/>
      <c r="R131" s="111"/>
      <c r="S131" s="111"/>
      <c r="T131" s="111"/>
      <c r="U131" s="111"/>
      <c r="V131" s="111"/>
      <c r="W131" s="111"/>
      <c r="X131" s="111"/>
      <c r="Y131" s="111"/>
      <c r="Z131" s="111"/>
      <c r="AA131" s="111"/>
    </row>
    <row r="132" spans="1:27" s="78" customFormat="1" hidden="1" outlineLevel="1" x14ac:dyDescent="0.25">
      <c r="A132" s="45" t="s">
        <v>643</v>
      </c>
      <c r="B132" s="215">
        <v>1</v>
      </c>
      <c r="C132" s="215">
        <v>0</v>
      </c>
      <c r="D132" s="215">
        <v>0</v>
      </c>
      <c r="E132" s="215">
        <v>0</v>
      </c>
      <c r="F132" s="215">
        <v>1</v>
      </c>
      <c r="J132" s="111"/>
      <c r="K132" s="111"/>
      <c r="L132" s="111"/>
      <c r="M132" s="111"/>
      <c r="N132" s="111"/>
      <c r="O132" s="111"/>
      <c r="P132" s="111"/>
      <c r="Q132" s="111"/>
      <c r="R132" s="111"/>
      <c r="S132" s="111"/>
      <c r="T132" s="111"/>
      <c r="U132" s="111"/>
      <c r="V132" s="111"/>
      <c r="W132" s="111"/>
      <c r="X132" s="111"/>
      <c r="Y132" s="111"/>
      <c r="Z132" s="111"/>
      <c r="AA132" s="111"/>
    </row>
    <row r="133" spans="1:27" s="78" customFormat="1" x14ac:dyDescent="0.25">
      <c r="A133" s="43"/>
      <c r="J133" s="111"/>
      <c r="K133" s="111"/>
      <c r="L133" s="111"/>
      <c r="M133" s="111"/>
      <c r="N133" s="111"/>
      <c r="O133" s="111"/>
      <c r="P133" s="111"/>
      <c r="Q133" s="111"/>
      <c r="R133" s="111"/>
      <c r="S133" s="111"/>
      <c r="T133" s="111"/>
      <c r="U133" s="111"/>
      <c r="V133" s="111"/>
      <c r="W133" s="111"/>
      <c r="X133" s="111"/>
      <c r="Y133" s="111"/>
      <c r="Z133" s="111"/>
      <c r="AA133" s="111"/>
    </row>
    <row r="134" spans="1:27" s="78" customFormat="1" ht="18.75" x14ac:dyDescent="0.25">
      <c r="A134" s="182" t="s">
        <v>233</v>
      </c>
      <c r="J134" s="111"/>
      <c r="K134" s="111"/>
      <c r="L134" s="111"/>
      <c r="M134" s="111"/>
      <c r="N134" s="111"/>
      <c r="O134" s="111"/>
      <c r="P134" s="111"/>
      <c r="Q134" s="111"/>
      <c r="R134" s="111"/>
      <c r="S134" s="111"/>
      <c r="T134" s="111"/>
      <c r="U134" s="111"/>
      <c r="V134" s="111"/>
      <c r="W134" s="111"/>
      <c r="X134" s="111"/>
      <c r="Y134" s="111"/>
      <c r="Z134" s="111"/>
      <c r="AA134" s="111"/>
    </row>
    <row r="135" spans="1:27" s="78" customFormat="1" x14ac:dyDescent="0.25">
      <c r="A135" s="2"/>
      <c r="B135" s="7"/>
      <c r="C135" s="7"/>
      <c r="D135" s="7"/>
      <c r="E135" s="7"/>
      <c r="F135" s="2"/>
      <c r="J135" s="111"/>
      <c r="K135" s="111"/>
      <c r="L135" s="111"/>
      <c r="M135" s="111"/>
      <c r="N135" s="111"/>
      <c r="O135" s="111"/>
      <c r="P135" s="111"/>
      <c r="Q135" s="111"/>
      <c r="R135" s="111"/>
      <c r="S135" s="111"/>
      <c r="T135" s="111"/>
      <c r="U135" s="111"/>
      <c r="V135" s="111"/>
      <c r="W135" s="111"/>
      <c r="X135" s="111"/>
      <c r="Y135" s="111"/>
      <c r="Z135" s="111"/>
      <c r="AA135" s="111"/>
    </row>
    <row r="136" spans="1:27" s="78" customFormat="1" collapsed="1" x14ac:dyDescent="0.25">
      <c r="A136" s="185" t="s">
        <v>105</v>
      </c>
      <c r="B136" s="186"/>
      <c r="C136" s="186"/>
      <c r="D136" s="186"/>
      <c r="E136" s="186"/>
      <c r="F136" s="373"/>
      <c r="J136" s="111"/>
      <c r="K136" s="111"/>
      <c r="L136" s="111"/>
      <c r="M136" s="111"/>
      <c r="N136" s="111"/>
      <c r="O136" s="111"/>
      <c r="P136" s="111"/>
      <c r="Q136" s="111"/>
      <c r="R136" s="111"/>
      <c r="S136" s="111"/>
      <c r="T136" s="111"/>
      <c r="U136" s="111"/>
      <c r="V136" s="111"/>
      <c r="W136" s="111"/>
      <c r="X136" s="111"/>
      <c r="Y136" s="111"/>
      <c r="Z136" s="111"/>
      <c r="AA136" s="111"/>
    </row>
    <row r="137" spans="1:27" s="78" customFormat="1" hidden="1" outlineLevel="1" x14ac:dyDescent="0.25">
      <c r="A137" s="2" t="s">
        <v>636</v>
      </c>
      <c r="B137" s="86">
        <v>0</v>
      </c>
      <c r="C137" s="86">
        <v>1.86</v>
      </c>
      <c r="D137" s="86">
        <v>3.81</v>
      </c>
      <c r="E137" s="86">
        <v>1.89</v>
      </c>
      <c r="F137" s="86">
        <v>0</v>
      </c>
      <c r="J137" s="111"/>
      <c r="K137" s="111"/>
      <c r="L137" s="111"/>
      <c r="M137" s="111"/>
      <c r="N137" s="111"/>
      <c r="O137" s="111"/>
      <c r="P137" s="111"/>
      <c r="Q137" s="111"/>
      <c r="R137" s="111"/>
      <c r="S137" s="111"/>
      <c r="T137" s="111"/>
      <c r="U137" s="111"/>
      <c r="V137" s="111"/>
      <c r="W137" s="111"/>
      <c r="X137" s="111"/>
      <c r="Y137" s="111"/>
      <c r="Z137" s="111"/>
      <c r="AA137" s="111"/>
    </row>
    <row r="138" spans="1:27" s="78" customFormat="1" hidden="1" outlineLevel="1" x14ac:dyDescent="0.25">
      <c r="A138" s="187" t="s">
        <v>637</v>
      </c>
      <c r="B138" s="235">
        <v>0</v>
      </c>
      <c r="C138" s="235">
        <v>91</v>
      </c>
      <c r="D138" s="235">
        <v>209</v>
      </c>
      <c r="E138" s="235">
        <v>19</v>
      </c>
      <c r="F138" s="235">
        <v>0</v>
      </c>
      <c r="J138" s="111"/>
      <c r="K138" s="111"/>
      <c r="L138" s="111"/>
      <c r="M138" s="111"/>
      <c r="N138" s="111"/>
      <c r="O138" s="111"/>
      <c r="P138" s="111"/>
      <c r="Q138" s="111"/>
      <c r="R138" s="111"/>
      <c r="S138" s="111"/>
      <c r="T138" s="111"/>
      <c r="U138" s="111"/>
      <c r="V138" s="111"/>
      <c r="W138" s="111"/>
      <c r="X138" s="111"/>
      <c r="Y138" s="111"/>
      <c r="Z138" s="111"/>
      <c r="AA138" s="111"/>
    </row>
    <row r="139" spans="1:27" s="78" customFormat="1" ht="30" hidden="1" outlineLevel="1" x14ac:dyDescent="0.25">
      <c r="A139" s="2" t="s">
        <v>638</v>
      </c>
      <c r="B139" s="86">
        <v>5.25</v>
      </c>
      <c r="C139" s="86">
        <v>1.99</v>
      </c>
      <c r="D139" s="86">
        <v>0</v>
      </c>
      <c r="E139" s="86">
        <v>0</v>
      </c>
      <c r="F139" s="86">
        <v>2.63</v>
      </c>
      <c r="J139" s="111"/>
      <c r="K139" s="111"/>
      <c r="L139" s="111"/>
      <c r="M139" s="111"/>
      <c r="N139" s="111"/>
      <c r="O139" s="111"/>
      <c r="P139" s="111"/>
      <c r="Q139" s="111"/>
      <c r="R139" s="111"/>
      <c r="S139" s="111"/>
      <c r="T139" s="111"/>
      <c r="U139" s="111"/>
      <c r="V139" s="111"/>
      <c r="W139" s="111"/>
      <c r="X139" s="111"/>
      <c r="Y139" s="111"/>
      <c r="Z139" s="111"/>
      <c r="AA139" s="111"/>
    </row>
    <row r="140" spans="1:27" s="78" customFormat="1" ht="30" hidden="1" outlineLevel="1" x14ac:dyDescent="0.25">
      <c r="A140" s="187" t="s">
        <v>644</v>
      </c>
      <c r="B140" s="236">
        <v>5292</v>
      </c>
      <c r="C140" s="235">
        <v>6</v>
      </c>
      <c r="D140" s="235">
        <v>0</v>
      </c>
      <c r="E140" s="235">
        <v>0</v>
      </c>
      <c r="F140" s="235">
        <v>418</v>
      </c>
      <c r="J140" s="111"/>
      <c r="K140" s="111"/>
      <c r="L140" s="111"/>
      <c r="M140" s="111"/>
      <c r="N140" s="111"/>
      <c r="O140" s="111"/>
      <c r="P140" s="111"/>
      <c r="Q140" s="111"/>
      <c r="R140" s="111"/>
      <c r="S140" s="111"/>
      <c r="T140" s="111"/>
      <c r="U140" s="111"/>
      <c r="V140" s="111"/>
      <c r="W140" s="111"/>
      <c r="X140" s="111"/>
      <c r="Y140" s="111"/>
      <c r="Z140" s="111"/>
      <c r="AA140" s="111"/>
    </row>
    <row r="141" spans="1:27" s="78" customFormat="1" ht="30" hidden="1" outlineLevel="1" x14ac:dyDescent="0.25">
      <c r="A141" s="2" t="s">
        <v>640</v>
      </c>
      <c r="B141" s="86">
        <v>3.86</v>
      </c>
      <c r="C141" s="86">
        <v>1.95</v>
      </c>
      <c r="D141" s="86">
        <v>1.58</v>
      </c>
      <c r="E141" s="86">
        <v>0.71</v>
      </c>
      <c r="F141" s="86">
        <v>1.63</v>
      </c>
      <c r="J141" s="111"/>
      <c r="K141" s="111"/>
      <c r="L141" s="111"/>
      <c r="M141" s="111"/>
      <c r="N141" s="111"/>
      <c r="O141" s="111"/>
      <c r="P141" s="111"/>
      <c r="Q141" s="111"/>
      <c r="R141" s="111"/>
      <c r="S141" s="111"/>
      <c r="T141" s="111"/>
      <c r="U141" s="111"/>
      <c r="V141" s="111"/>
      <c r="W141" s="111"/>
      <c r="X141" s="111"/>
      <c r="Y141" s="111"/>
      <c r="Z141" s="111"/>
      <c r="AA141" s="111"/>
    </row>
    <row r="142" spans="1:27" s="78" customFormat="1" ht="30" hidden="1" outlineLevel="1" x14ac:dyDescent="0.25">
      <c r="A142" s="187" t="s">
        <v>641</v>
      </c>
      <c r="B142" s="236">
        <v>3894</v>
      </c>
      <c r="C142" s="235">
        <v>35.67</v>
      </c>
      <c r="D142" s="235">
        <v>87</v>
      </c>
      <c r="E142" s="235">
        <v>7</v>
      </c>
      <c r="F142" s="235">
        <v>324</v>
      </c>
      <c r="J142" s="111"/>
      <c r="K142" s="111"/>
      <c r="L142" s="111"/>
      <c r="M142" s="111"/>
      <c r="N142" s="111"/>
      <c r="O142" s="111"/>
      <c r="P142" s="111"/>
      <c r="Q142" s="111"/>
      <c r="R142" s="111"/>
      <c r="S142" s="111"/>
      <c r="T142" s="111"/>
      <c r="U142" s="111"/>
      <c r="V142" s="111"/>
      <c r="W142" s="111"/>
      <c r="X142" s="111"/>
      <c r="Y142" s="111"/>
      <c r="Z142" s="111"/>
      <c r="AA142" s="111"/>
    </row>
    <row r="143" spans="1:27" s="78" customFormat="1" hidden="1" outlineLevel="1" x14ac:dyDescent="0.25">
      <c r="A143" s="2" t="s">
        <v>642</v>
      </c>
      <c r="B143" s="86">
        <v>0</v>
      </c>
      <c r="C143" s="86">
        <v>0</v>
      </c>
      <c r="D143" s="86">
        <v>0</v>
      </c>
      <c r="E143" s="86">
        <v>0</v>
      </c>
      <c r="F143" s="86">
        <v>0</v>
      </c>
      <c r="J143" s="111"/>
      <c r="K143" s="111"/>
      <c r="L143" s="111"/>
      <c r="M143" s="111"/>
      <c r="N143" s="111"/>
      <c r="O143" s="111"/>
      <c r="P143" s="111"/>
      <c r="Q143" s="111"/>
      <c r="R143" s="111"/>
      <c r="S143" s="111"/>
      <c r="T143" s="111"/>
      <c r="U143" s="111"/>
      <c r="V143" s="111"/>
      <c r="W143" s="111"/>
      <c r="X143" s="111"/>
      <c r="Y143" s="111"/>
      <c r="Z143" s="111"/>
      <c r="AA143" s="111"/>
    </row>
    <row r="144" spans="1:27" s="78" customFormat="1" hidden="1" outlineLevel="1" x14ac:dyDescent="0.25">
      <c r="A144" s="187" t="s">
        <v>643</v>
      </c>
      <c r="B144" s="235">
        <v>1</v>
      </c>
      <c r="C144" s="235">
        <v>0</v>
      </c>
      <c r="D144" s="235">
        <v>0</v>
      </c>
      <c r="E144" s="235">
        <v>0</v>
      </c>
      <c r="F144" s="235">
        <v>0</v>
      </c>
      <c r="J144" s="111"/>
      <c r="K144" s="111"/>
      <c r="L144" s="111"/>
      <c r="M144" s="111"/>
      <c r="N144" s="111"/>
      <c r="O144" s="111"/>
      <c r="P144" s="111"/>
      <c r="Q144" s="111"/>
      <c r="R144" s="111"/>
      <c r="S144" s="111"/>
      <c r="T144" s="111"/>
      <c r="U144" s="111"/>
      <c r="V144" s="111"/>
      <c r="W144" s="111"/>
      <c r="X144" s="111"/>
      <c r="Y144" s="111"/>
      <c r="Z144" s="111"/>
      <c r="AA144" s="111"/>
    </row>
    <row r="145" spans="1:27" s="150" customFormat="1" x14ac:dyDescent="0.25">
      <c r="A145" s="73"/>
      <c r="B145" s="74"/>
      <c r="C145" s="74"/>
      <c r="D145" s="74"/>
      <c r="E145" s="74"/>
      <c r="J145" s="151"/>
      <c r="K145" s="151"/>
      <c r="L145" s="151"/>
      <c r="M145" s="151"/>
      <c r="N145" s="151"/>
      <c r="O145" s="151"/>
      <c r="P145" s="151"/>
      <c r="Q145" s="151"/>
      <c r="R145" s="151"/>
      <c r="S145" s="151"/>
      <c r="T145" s="151"/>
      <c r="U145" s="151"/>
      <c r="V145" s="151"/>
      <c r="W145" s="151"/>
      <c r="X145" s="151"/>
      <c r="Y145" s="151"/>
      <c r="Z145" s="151"/>
      <c r="AA145" s="151"/>
    </row>
    <row r="146" spans="1:27" s="78" customFormat="1" x14ac:dyDescent="0.25">
      <c r="A146" s="43"/>
      <c r="J146" s="111"/>
      <c r="K146" s="111"/>
      <c r="L146" s="111"/>
      <c r="M146" s="111"/>
      <c r="N146" s="111"/>
      <c r="O146" s="111"/>
      <c r="P146" s="111"/>
      <c r="Q146" s="111"/>
      <c r="R146" s="111"/>
      <c r="S146" s="111"/>
      <c r="T146" s="111"/>
      <c r="U146" s="111"/>
      <c r="V146" s="111"/>
      <c r="W146" s="111"/>
      <c r="X146" s="111"/>
      <c r="Y146" s="111"/>
      <c r="Z146" s="111"/>
      <c r="AA146" s="111"/>
    </row>
    <row r="147" spans="1:27" s="78" customFormat="1" x14ac:dyDescent="0.25">
      <c r="A147" s="43"/>
      <c r="J147" s="111"/>
      <c r="K147" s="111"/>
      <c r="L147" s="111"/>
      <c r="M147" s="111"/>
      <c r="N147" s="111"/>
      <c r="O147" s="111"/>
      <c r="P147" s="111"/>
      <c r="Q147" s="111"/>
      <c r="R147" s="111"/>
      <c r="S147" s="111"/>
      <c r="T147" s="111"/>
      <c r="U147" s="111"/>
      <c r="V147" s="111"/>
      <c r="W147" s="111"/>
      <c r="X147" s="111"/>
      <c r="Y147" s="111"/>
      <c r="Z147" s="111"/>
      <c r="AA147" s="111"/>
    </row>
    <row r="148" spans="1:27" s="78" customFormat="1" x14ac:dyDescent="0.25">
      <c r="A148" s="43"/>
      <c r="J148" s="111"/>
      <c r="K148" s="111"/>
      <c r="L148" s="111"/>
      <c r="M148" s="111"/>
      <c r="N148" s="111"/>
      <c r="O148" s="111"/>
      <c r="P148" s="111"/>
      <c r="Q148" s="111"/>
      <c r="R148" s="111"/>
      <c r="S148" s="111"/>
      <c r="T148" s="111"/>
      <c r="U148" s="111"/>
      <c r="V148" s="111"/>
      <c r="W148" s="111"/>
      <c r="X148" s="111"/>
      <c r="Y148" s="111"/>
      <c r="Z148" s="111"/>
      <c r="AA148" s="111"/>
    </row>
    <row r="150" spans="1:27" s="78" customFormat="1" x14ac:dyDescent="0.25">
      <c r="A150" s="43"/>
      <c r="J150" s="111"/>
      <c r="K150" s="111"/>
      <c r="L150" s="111"/>
      <c r="M150" s="111"/>
      <c r="N150" s="111"/>
      <c r="O150" s="111"/>
      <c r="P150" s="111"/>
      <c r="Q150" s="111"/>
      <c r="R150" s="111"/>
      <c r="S150" s="111"/>
      <c r="T150" s="111"/>
      <c r="U150" s="111"/>
      <c r="V150" s="111"/>
      <c r="W150" s="111"/>
      <c r="X150" s="111"/>
      <c r="Y150" s="111"/>
      <c r="Z150" s="111"/>
      <c r="AA150" s="111"/>
    </row>
    <row r="151" spans="1:27" s="78" customFormat="1" x14ac:dyDescent="0.25">
      <c r="A151" s="43"/>
      <c r="J151" s="111"/>
      <c r="K151" s="111"/>
      <c r="L151" s="111"/>
      <c r="M151" s="111"/>
      <c r="N151" s="111"/>
      <c r="O151" s="111"/>
      <c r="P151" s="111"/>
      <c r="Q151" s="111"/>
      <c r="R151" s="111"/>
      <c r="S151" s="111"/>
      <c r="T151" s="111"/>
      <c r="U151" s="111"/>
      <c r="V151" s="111"/>
      <c r="W151" s="111"/>
      <c r="X151" s="111"/>
      <c r="Y151" s="111"/>
      <c r="Z151" s="111"/>
      <c r="AA151" s="111"/>
    </row>
    <row r="152" spans="1:27" s="78" customFormat="1" x14ac:dyDescent="0.25">
      <c r="A152" s="43"/>
      <c r="J152" s="111"/>
      <c r="K152" s="111"/>
      <c r="L152" s="111"/>
      <c r="M152" s="111"/>
      <c r="N152" s="111"/>
      <c r="O152" s="111"/>
      <c r="P152" s="111"/>
      <c r="Q152" s="111"/>
      <c r="R152" s="111"/>
      <c r="S152" s="111"/>
      <c r="T152" s="111"/>
      <c r="U152" s="111"/>
      <c r="V152" s="111"/>
      <c r="W152" s="111"/>
      <c r="X152" s="111"/>
      <c r="Y152" s="111"/>
      <c r="Z152" s="111"/>
      <c r="AA152" s="111"/>
    </row>
  </sheetData>
  <mergeCells count="10">
    <mergeCell ref="A91:D91"/>
    <mergeCell ref="A110:E110"/>
    <mergeCell ref="A112:D112"/>
    <mergeCell ref="A117:E117"/>
    <mergeCell ref="A14:D14"/>
    <mergeCell ref="A23:D23"/>
    <mergeCell ref="A31:D31"/>
    <mergeCell ref="A36:D36"/>
    <mergeCell ref="A76:D76"/>
    <mergeCell ref="A89:C89"/>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2:I49"/>
  <sheetViews>
    <sheetView showGridLines="0" zoomScale="90" zoomScaleNormal="90" workbookViewId="0">
      <pane xSplit="1" ySplit="6" topLeftCell="B7" activePane="bottomRight" state="frozen"/>
      <selection pane="topRight" activeCell="B1" sqref="B1"/>
      <selection pane="bottomLeft" activeCell="A7" sqref="A7"/>
      <selection pane="bottomRight" activeCell="J49" sqref="J49"/>
    </sheetView>
  </sheetViews>
  <sheetFormatPr defaultRowHeight="15" outlineLevelRow="1" x14ac:dyDescent="0.25"/>
  <cols>
    <col min="1" max="1" width="65.5703125" customWidth="1"/>
    <col min="2" max="5" width="17.85546875" customWidth="1"/>
    <col min="6" max="6" width="14.7109375" customWidth="1"/>
    <col min="7" max="7" width="11.140625" customWidth="1"/>
    <col min="8" max="8" width="14.7109375" customWidth="1"/>
  </cols>
  <sheetData>
    <row r="2" spans="1:9" ht="21" x14ac:dyDescent="0.35">
      <c r="C2" s="156"/>
      <c r="H2" s="157" t="s">
        <v>739</v>
      </c>
    </row>
    <row r="3" spans="1:9" x14ac:dyDescent="0.25">
      <c r="H3" s="159" t="s">
        <v>740</v>
      </c>
    </row>
    <row r="4" spans="1:9" ht="3.6" customHeight="1" x14ac:dyDescent="0.25">
      <c r="A4" s="154"/>
      <c r="B4" s="154"/>
      <c r="C4" s="154"/>
      <c r="D4" s="154"/>
      <c r="E4" s="154"/>
      <c r="F4" s="154"/>
      <c r="G4" s="154"/>
      <c r="H4" s="154"/>
    </row>
    <row r="5" spans="1:9" ht="7.5" customHeight="1" x14ac:dyDescent="0.25"/>
    <row r="6" spans="1:9" ht="18.75" x14ac:dyDescent="0.25">
      <c r="B6" s="153">
        <v>2017</v>
      </c>
      <c r="C6" s="153">
        <v>2018</v>
      </c>
      <c r="D6" s="153">
        <v>2019</v>
      </c>
      <c r="E6" s="153">
        <v>2020</v>
      </c>
      <c r="F6" s="402">
        <v>2021</v>
      </c>
    </row>
    <row r="8" spans="1:9" s="17" customFormat="1" collapsed="1" x14ac:dyDescent="0.25">
      <c r="A8" s="1" t="s">
        <v>667</v>
      </c>
      <c r="B8" s="38"/>
      <c r="C8" s="38"/>
      <c r="D8" s="38"/>
      <c r="E8" s="50"/>
      <c r="F8" s="347"/>
      <c r="G8" s="16"/>
      <c r="H8" s="16"/>
      <c r="I8" s="16"/>
    </row>
    <row r="9" spans="1:9" s="17" customFormat="1" hidden="1" outlineLevel="1" x14ac:dyDescent="0.25">
      <c r="A9" s="448" t="s">
        <v>27</v>
      </c>
      <c r="B9" s="448"/>
      <c r="C9" s="448"/>
      <c r="D9" s="448"/>
      <c r="E9" s="308"/>
      <c r="F9" s="308"/>
      <c r="G9" s="16"/>
      <c r="H9" s="16"/>
      <c r="I9" s="16"/>
    </row>
    <row r="10" spans="1:9" s="17" customFormat="1" hidden="1" outlineLevel="1" x14ac:dyDescent="0.25">
      <c r="A10" s="2" t="s">
        <v>668</v>
      </c>
      <c r="B10" s="3">
        <v>3596971</v>
      </c>
      <c r="C10" s="3">
        <v>3944543</v>
      </c>
      <c r="D10" s="3">
        <v>4378788</v>
      </c>
      <c r="E10" s="85">
        <v>4394354</v>
      </c>
      <c r="F10" s="85">
        <v>4281166</v>
      </c>
      <c r="G10" s="16"/>
      <c r="H10" s="16"/>
      <c r="I10" s="16"/>
    </row>
    <row r="11" spans="1:9" s="17" customFormat="1" hidden="1" outlineLevel="1" x14ac:dyDescent="0.25">
      <c r="A11" s="45" t="s">
        <v>669</v>
      </c>
      <c r="B11" s="160">
        <v>63</v>
      </c>
      <c r="C11" s="160">
        <v>77</v>
      </c>
      <c r="D11" s="160">
        <v>81</v>
      </c>
      <c r="E11" s="215">
        <v>105</v>
      </c>
      <c r="F11" s="215">
        <v>105</v>
      </c>
      <c r="G11" s="16"/>
      <c r="H11" s="16"/>
      <c r="I11" s="16"/>
    </row>
    <row r="12" spans="1:9" s="17" customFormat="1" hidden="1" outlineLevel="1" x14ac:dyDescent="0.25">
      <c r="A12" s="2" t="s">
        <v>670</v>
      </c>
      <c r="B12" s="7">
        <v>90.54</v>
      </c>
      <c r="C12" s="7">
        <v>87.3</v>
      </c>
      <c r="D12" s="7">
        <v>88.72</v>
      </c>
      <c r="E12" s="86">
        <v>88.68</v>
      </c>
      <c r="F12" s="86">
        <v>85.87</v>
      </c>
      <c r="G12" s="16"/>
      <c r="H12" s="16"/>
      <c r="I12" s="16"/>
    </row>
    <row r="13" spans="1:9" s="17" customFormat="1" hidden="1" outlineLevel="1" x14ac:dyDescent="0.25">
      <c r="A13" s="45" t="s">
        <v>671</v>
      </c>
      <c r="B13" s="160">
        <v>0.49</v>
      </c>
      <c r="C13" s="160">
        <v>0.56999999999999995</v>
      </c>
      <c r="D13" s="160">
        <v>0.39</v>
      </c>
      <c r="E13" s="215">
        <v>0.62</v>
      </c>
      <c r="F13" s="215">
        <v>1.0900000000000001</v>
      </c>
      <c r="G13" s="16"/>
      <c r="H13" s="16"/>
      <c r="I13" s="16"/>
    </row>
    <row r="14" spans="1:9" s="17" customFormat="1" hidden="1" outlineLevel="1" x14ac:dyDescent="0.25">
      <c r="A14" s="2" t="s">
        <v>672</v>
      </c>
      <c r="B14" s="7">
        <v>0.21</v>
      </c>
      <c r="C14" s="7">
        <v>0.16</v>
      </c>
      <c r="D14" s="7">
        <v>0.63</v>
      </c>
      <c r="E14" s="86">
        <v>0</v>
      </c>
      <c r="F14" s="86">
        <v>0</v>
      </c>
      <c r="G14" s="16"/>
      <c r="H14" s="16"/>
      <c r="I14" s="16"/>
    </row>
    <row r="15" spans="1:9" s="17" customFormat="1" hidden="1" outlineLevel="1" x14ac:dyDescent="0.25">
      <c r="A15" s="45" t="s">
        <v>673</v>
      </c>
      <c r="B15" s="160">
        <v>292</v>
      </c>
      <c r="C15" s="160">
        <v>286</v>
      </c>
      <c r="D15" s="160">
        <v>297</v>
      </c>
      <c r="E15" s="215">
        <v>277</v>
      </c>
      <c r="F15" s="215">
        <v>263</v>
      </c>
      <c r="G15" s="16"/>
      <c r="H15" s="16"/>
      <c r="I15" s="16"/>
    </row>
    <row r="16" spans="1:9" s="17" customFormat="1" hidden="1" outlineLevel="1" x14ac:dyDescent="0.25">
      <c r="A16" s="441" t="s">
        <v>674</v>
      </c>
      <c r="B16" s="441"/>
      <c r="C16" s="441"/>
      <c r="D16" s="441"/>
      <c r="E16" s="308"/>
      <c r="F16" s="308"/>
      <c r="G16" s="16"/>
      <c r="H16" s="16"/>
      <c r="I16" s="16"/>
    </row>
    <row r="17" spans="1:9" s="17" customFormat="1" hidden="1" outlineLevel="1" x14ac:dyDescent="0.25">
      <c r="A17" s="2" t="s">
        <v>675</v>
      </c>
      <c r="B17" s="3">
        <v>7360</v>
      </c>
      <c r="C17" s="3">
        <v>8030</v>
      </c>
      <c r="D17" s="3">
        <v>8434</v>
      </c>
      <c r="E17" s="85">
        <v>5161</v>
      </c>
      <c r="F17" s="85">
        <v>4561</v>
      </c>
      <c r="G17" s="16"/>
      <c r="H17" s="16"/>
      <c r="I17" s="16"/>
    </row>
    <row r="18" spans="1:9" s="17" customFormat="1" hidden="1" outlineLevel="1" x14ac:dyDescent="0.25">
      <c r="A18" s="45" t="s">
        <v>676</v>
      </c>
      <c r="B18" s="46">
        <v>1832</v>
      </c>
      <c r="C18" s="160">
        <v>304</v>
      </c>
      <c r="D18" s="160">
        <v>215</v>
      </c>
      <c r="E18" s="215">
        <v>73</v>
      </c>
      <c r="F18" s="215">
        <v>196</v>
      </c>
      <c r="G18" s="16"/>
      <c r="H18" s="16"/>
      <c r="I18" s="16"/>
    </row>
    <row r="19" spans="1:9" s="17" customFormat="1" hidden="1" outlineLevel="1" x14ac:dyDescent="0.25">
      <c r="A19" s="441" t="s">
        <v>677</v>
      </c>
      <c r="B19" s="441"/>
      <c r="C19" s="441"/>
      <c r="D19" s="441"/>
      <c r="E19" s="308"/>
      <c r="F19" s="308"/>
      <c r="G19" s="16"/>
      <c r="H19" s="16"/>
      <c r="I19" s="16"/>
    </row>
    <row r="20" spans="1:9" s="17" customFormat="1" hidden="1" outlineLevel="1" x14ac:dyDescent="0.25">
      <c r="A20" s="2" t="s">
        <v>678</v>
      </c>
      <c r="B20" s="3">
        <v>82512</v>
      </c>
      <c r="C20" s="3">
        <v>147741</v>
      </c>
      <c r="D20" s="3">
        <v>118507</v>
      </c>
      <c r="E20" s="85">
        <v>65328</v>
      </c>
      <c r="F20" s="85">
        <v>52502</v>
      </c>
      <c r="G20" s="16"/>
      <c r="H20" s="16"/>
      <c r="I20" s="16"/>
    </row>
    <row r="21" spans="1:9" s="17" customFormat="1" hidden="1" outlineLevel="1" x14ac:dyDescent="0.25">
      <c r="A21" s="45" t="s">
        <v>679</v>
      </c>
      <c r="B21" s="160">
        <v>134.69999999999999</v>
      </c>
      <c r="C21" s="160">
        <v>212.45</v>
      </c>
      <c r="D21" s="160">
        <v>166.79</v>
      </c>
      <c r="E21" s="215">
        <v>161.27000000000001</v>
      </c>
      <c r="F21" s="215">
        <v>119.04</v>
      </c>
      <c r="G21" s="16"/>
      <c r="H21" s="16"/>
      <c r="I21" s="16"/>
    </row>
    <row r="22" spans="1:9" s="17" customFormat="1" ht="30" hidden="1" outlineLevel="1" x14ac:dyDescent="0.25">
      <c r="A22" s="2" t="s">
        <v>680</v>
      </c>
      <c r="B22" s="7">
        <v>21.05</v>
      </c>
      <c r="C22" s="7">
        <v>38.22</v>
      </c>
      <c r="D22" s="7">
        <v>28.78</v>
      </c>
      <c r="E22" s="86">
        <v>17.22</v>
      </c>
      <c r="F22" s="86">
        <v>13.44</v>
      </c>
      <c r="G22" s="16"/>
      <c r="H22" s="16"/>
      <c r="I22" s="16"/>
    </row>
    <row r="23" spans="1:9" s="17" customFormat="1" hidden="1" outlineLevel="1" x14ac:dyDescent="0.25">
      <c r="A23" s="441" t="s">
        <v>681</v>
      </c>
      <c r="B23" s="441"/>
      <c r="C23" s="441"/>
      <c r="D23" s="441"/>
      <c r="E23" s="308"/>
      <c r="F23" s="308"/>
      <c r="G23" s="16"/>
      <c r="H23" s="16"/>
      <c r="I23" s="16"/>
    </row>
    <row r="24" spans="1:9" s="17" customFormat="1" hidden="1" outlineLevel="1" x14ac:dyDescent="0.25">
      <c r="A24" s="2" t="s">
        <v>682</v>
      </c>
      <c r="B24" s="3">
        <v>940492</v>
      </c>
      <c r="C24" s="3">
        <v>1159835</v>
      </c>
      <c r="D24" s="3">
        <v>1110616</v>
      </c>
      <c r="E24" s="3">
        <v>729241</v>
      </c>
      <c r="F24" s="85">
        <v>900911</v>
      </c>
      <c r="G24" s="16"/>
      <c r="H24" s="16"/>
      <c r="I24" s="16"/>
    </row>
    <row r="25" spans="1:9" s="17" customFormat="1" hidden="1" outlineLevel="1" x14ac:dyDescent="0.25">
      <c r="A25" s="45" t="s">
        <v>683</v>
      </c>
      <c r="B25" s="46">
        <v>32817</v>
      </c>
      <c r="C25" s="46">
        <v>43153</v>
      </c>
      <c r="D25" s="46">
        <v>15567</v>
      </c>
      <c r="E25" s="214">
        <v>8276</v>
      </c>
      <c r="F25" s="214">
        <v>6073</v>
      </c>
      <c r="G25" s="16"/>
      <c r="H25" s="16"/>
      <c r="I25" s="16"/>
    </row>
    <row r="26" spans="1:9" s="17" customFormat="1" hidden="1" outlineLevel="1" x14ac:dyDescent="0.25">
      <c r="A26" s="2" t="s">
        <v>684</v>
      </c>
      <c r="B26" s="7">
        <v>96.5</v>
      </c>
      <c r="C26" s="7">
        <v>96.5</v>
      </c>
      <c r="D26" s="7">
        <v>98.6</v>
      </c>
      <c r="E26" s="86">
        <v>96.86</v>
      </c>
      <c r="F26" s="86">
        <v>99.33</v>
      </c>
      <c r="G26" s="16"/>
      <c r="H26" s="16"/>
      <c r="I26" s="16"/>
    </row>
    <row r="27" spans="1:9" s="17" customFormat="1" hidden="1" outlineLevel="1" x14ac:dyDescent="0.25">
      <c r="A27" s="441" t="s">
        <v>685</v>
      </c>
      <c r="B27" s="441"/>
      <c r="C27" s="441"/>
      <c r="D27" s="441"/>
      <c r="E27" s="308"/>
      <c r="F27" s="308"/>
      <c r="G27" s="16"/>
      <c r="H27" s="16"/>
      <c r="I27" s="16"/>
    </row>
    <row r="28" spans="1:9" s="17" customFormat="1" hidden="1" outlineLevel="1" x14ac:dyDescent="0.25">
      <c r="A28" s="2" t="s">
        <v>686</v>
      </c>
      <c r="B28" s="3">
        <v>23879</v>
      </c>
      <c r="C28" s="3">
        <v>37650</v>
      </c>
      <c r="D28" s="3">
        <v>36790</v>
      </c>
      <c r="E28" s="3">
        <v>24410</v>
      </c>
      <c r="F28" s="85">
        <v>27177</v>
      </c>
      <c r="G28" s="16"/>
      <c r="H28" s="16"/>
      <c r="I28" s="16"/>
    </row>
    <row r="29" spans="1:9" s="17" customFormat="1" ht="30" hidden="1" outlineLevel="1" x14ac:dyDescent="0.25">
      <c r="A29" s="45" t="s">
        <v>687</v>
      </c>
      <c r="B29" s="46">
        <v>263367</v>
      </c>
      <c r="C29" s="46">
        <v>440840</v>
      </c>
      <c r="D29" s="46">
        <v>260760</v>
      </c>
      <c r="E29" s="46">
        <v>151773</v>
      </c>
      <c r="F29" s="214">
        <v>165668</v>
      </c>
      <c r="G29" s="16"/>
      <c r="H29" s="16"/>
      <c r="I29" s="16"/>
    </row>
    <row r="30" spans="1:9" s="17" customFormat="1" hidden="1" outlineLevel="1" x14ac:dyDescent="0.25">
      <c r="A30" s="2" t="s">
        <v>688</v>
      </c>
      <c r="B30" s="3">
        <v>83391</v>
      </c>
      <c r="C30" s="3">
        <v>103838</v>
      </c>
      <c r="D30" s="3">
        <v>101984</v>
      </c>
      <c r="E30" s="3">
        <v>50.9</v>
      </c>
      <c r="F30" s="85">
        <v>61500</v>
      </c>
      <c r="G30" s="16"/>
      <c r="H30" s="16"/>
      <c r="I30" s="16"/>
    </row>
    <row r="31" spans="1:9" s="17" customFormat="1" hidden="1" outlineLevel="1" x14ac:dyDescent="0.25">
      <c r="A31" s="45" t="s">
        <v>689</v>
      </c>
      <c r="B31" s="46">
        <v>1095</v>
      </c>
      <c r="C31" s="46">
        <v>1081</v>
      </c>
      <c r="D31" s="160">
        <v>755</v>
      </c>
      <c r="E31" s="46">
        <v>1170</v>
      </c>
      <c r="F31" s="214">
        <v>1078</v>
      </c>
      <c r="G31" s="16"/>
      <c r="H31" s="16"/>
      <c r="I31" s="16"/>
    </row>
    <row r="32" spans="1:9" s="17" customFormat="1" ht="50.1" hidden="1" customHeight="1" outlineLevel="1" x14ac:dyDescent="0.25">
      <c r="A32" s="424" t="s">
        <v>690</v>
      </c>
      <c r="B32" s="424"/>
      <c r="C32" s="424"/>
      <c r="D32" s="424"/>
      <c r="E32" s="16"/>
      <c r="F32" s="16"/>
      <c r="G32" s="16"/>
      <c r="H32" s="16"/>
      <c r="I32" s="16"/>
    </row>
    <row r="33" spans="1:9" s="17" customFormat="1" hidden="1" outlineLevel="1" x14ac:dyDescent="0.25">
      <c r="A33" s="20" t="s">
        <v>691</v>
      </c>
      <c r="B33" s="16"/>
      <c r="C33" s="16"/>
      <c r="D33" s="16"/>
      <c r="E33" s="16"/>
      <c r="F33" s="16"/>
      <c r="G33" s="16"/>
      <c r="H33" s="16"/>
      <c r="I33" s="16"/>
    </row>
    <row r="35" spans="1:9" s="17" customFormat="1" ht="14.45" customHeight="1" collapsed="1" x14ac:dyDescent="0.25">
      <c r="A35" s="449" t="s">
        <v>692</v>
      </c>
      <c r="B35" s="449"/>
      <c r="C35" s="449"/>
      <c r="D35" s="449"/>
      <c r="E35" s="50"/>
      <c r="F35" s="347"/>
      <c r="G35" s="16"/>
      <c r="H35" s="16"/>
      <c r="I35" s="16"/>
    </row>
    <row r="36" spans="1:9" s="17" customFormat="1" hidden="1" outlineLevel="1" x14ac:dyDescent="0.25">
      <c r="A36" s="45" t="s">
        <v>693</v>
      </c>
      <c r="B36" s="46">
        <v>765791</v>
      </c>
      <c r="C36" s="46">
        <v>877985</v>
      </c>
      <c r="D36" s="46">
        <v>938098</v>
      </c>
      <c r="E36" s="46">
        <v>454251</v>
      </c>
      <c r="F36" s="214">
        <v>802403</v>
      </c>
      <c r="G36" s="16"/>
      <c r="H36" s="16"/>
      <c r="I36" s="16"/>
    </row>
    <row r="38" spans="1:9" s="17" customFormat="1" collapsed="1" x14ac:dyDescent="0.25">
      <c r="A38" s="67" t="s">
        <v>694</v>
      </c>
      <c r="B38" s="50"/>
      <c r="C38" s="50"/>
      <c r="D38" s="50"/>
      <c r="E38" s="50"/>
      <c r="F38" s="347"/>
      <c r="G38" s="16"/>
      <c r="H38" s="16"/>
      <c r="I38" s="16"/>
    </row>
    <row r="39" spans="1:9" s="17" customFormat="1" hidden="1" outlineLevel="1" x14ac:dyDescent="0.25">
      <c r="A39" s="45" t="s">
        <v>695</v>
      </c>
      <c r="B39" s="46">
        <v>213514</v>
      </c>
      <c r="C39" s="46">
        <v>233059</v>
      </c>
      <c r="D39" s="46">
        <v>303657</v>
      </c>
      <c r="E39" s="46">
        <v>473608</v>
      </c>
      <c r="F39" s="214">
        <v>537197</v>
      </c>
      <c r="G39" s="16"/>
      <c r="H39" s="16"/>
      <c r="I39" s="16"/>
    </row>
    <row r="40" spans="1:9" s="17" customFormat="1" ht="30" hidden="1" outlineLevel="1" x14ac:dyDescent="0.25">
      <c r="A40" s="42" t="s">
        <v>696</v>
      </c>
      <c r="B40" s="48">
        <v>6</v>
      </c>
      <c r="C40" s="48">
        <v>7</v>
      </c>
      <c r="D40" s="48">
        <v>8</v>
      </c>
      <c r="E40" s="48">
        <v>13</v>
      </c>
      <c r="F40" s="230">
        <v>14</v>
      </c>
      <c r="G40" s="16"/>
      <c r="H40" s="16"/>
      <c r="I40" s="16"/>
    </row>
    <row r="41" spans="1:9" s="17" customFormat="1" hidden="1" outlineLevel="1" x14ac:dyDescent="0.25">
      <c r="A41" s="45" t="s">
        <v>697</v>
      </c>
      <c r="B41" s="46">
        <v>338123</v>
      </c>
      <c r="C41" s="46">
        <v>386849</v>
      </c>
      <c r="D41" s="46">
        <v>376425</v>
      </c>
      <c r="E41" s="46">
        <v>431673</v>
      </c>
      <c r="F41" s="214">
        <v>775761</v>
      </c>
      <c r="G41" s="16"/>
      <c r="H41" s="16"/>
      <c r="I41" s="16"/>
    </row>
    <row r="42" spans="1:9" s="17" customFormat="1" ht="30" hidden="1" outlineLevel="1" x14ac:dyDescent="0.25">
      <c r="A42" s="42" t="s">
        <v>698</v>
      </c>
      <c r="B42" s="48">
        <v>4.9000000000000004</v>
      </c>
      <c r="C42" s="48">
        <v>4.9000000000000004</v>
      </c>
      <c r="D42" s="48">
        <v>4.8</v>
      </c>
      <c r="E42" s="48">
        <v>5.65</v>
      </c>
      <c r="F42" s="230">
        <v>8.32</v>
      </c>
      <c r="G42" s="16"/>
      <c r="H42" s="16"/>
      <c r="I42" s="16"/>
    </row>
    <row r="43" spans="1:9" s="17" customFormat="1" ht="30" hidden="1" outlineLevel="1" x14ac:dyDescent="0.25">
      <c r="A43" s="45" t="s">
        <v>699</v>
      </c>
      <c r="B43" s="46">
        <v>84382</v>
      </c>
      <c r="C43" s="46">
        <v>74236</v>
      </c>
      <c r="D43" s="46">
        <v>75449</v>
      </c>
      <c r="E43" s="46">
        <v>167849</v>
      </c>
      <c r="F43" s="214">
        <v>160345</v>
      </c>
      <c r="G43" s="16"/>
      <c r="H43" s="16"/>
      <c r="I43" s="16"/>
    </row>
    <row r="45" spans="1:9" collapsed="1" x14ac:dyDescent="0.25">
      <c r="A45" s="67" t="s">
        <v>700</v>
      </c>
      <c r="B45" s="50"/>
      <c r="C45" s="50"/>
      <c r="D45" s="50"/>
      <c r="E45" s="50"/>
      <c r="F45" s="347"/>
    </row>
    <row r="46" spans="1:9" hidden="1" outlineLevel="1" x14ac:dyDescent="0.25">
      <c r="A46" s="45" t="s">
        <v>701</v>
      </c>
      <c r="B46" s="183">
        <v>67.7</v>
      </c>
      <c r="C46" s="183">
        <v>67.5</v>
      </c>
      <c r="D46" s="183">
        <v>58.6</v>
      </c>
      <c r="E46" s="183">
        <v>67.3</v>
      </c>
      <c r="F46" s="183">
        <v>53.5</v>
      </c>
    </row>
    <row r="47" spans="1:9" hidden="1" outlineLevel="1" x14ac:dyDescent="0.25">
      <c r="A47" s="42" t="s">
        <v>702</v>
      </c>
      <c r="B47" s="184">
        <v>90.6</v>
      </c>
      <c r="C47" s="184">
        <v>87.5</v>
      </c>
      <c r="D47" s="184">
        <v>87.9</v>
      </c>
      <c r="E47" s="184" t="s">
        <v>28</v>
      </c>
      <c r="F47" s="184" t="s">
        <v>28</v>
      </c>
    </row>
    <row r="48" spans="1:9" ht="30" hidden="1" outlineLevel="1" x14ac:dyDescent="0.25">
      <c r="A48" s="45" t="s">
        <v>703</v>
      </c>
      <c r="B48" s="183">
        <v>55.1</v>
      </c>
      <c r="C48" s="183">
        <v>58.2</v>
      </c>
      <c r="D48" s="183">
        <v>56.4</v>
      </c>
      <c r="E48" s="183" t="s">
        <v>28</v>
      </c>
      <c r="F48" s="183" t="s">
        <v>28</v>
      </c>
    </row>
    <row r="49" spans="1:6" hidden="1" outlineLevel="1" x14ac:dyDescent="0.25">
      <c r="A49" s="42" t="s">
        <v>704</v>
      </c>
      <c r="B49" s="184">
        <v>69.3</v>
      </c>
      <c r="C49" s="184">
        <v>71.3</v>
      </c>
      <c r="D49" s="184">
        <v>70.3</v>
      </c>
      <c r="E49" s="184">
        <v>68.5</v>
      </c>
      <c r="F49" s="184" t="s">
        <v>28</v>
      </c>
    </row>
  </sheetData>
  <mergeCells count="7">
    <mergeCell ref="A9:D9"/>
    <mergeCell ref="A16:D16"/>
    <mergeCell ref="A19:D19"/>
    <mergeCell ref="A35:D35"/>
    <mergeCell ref="A32:D32"/>
    <mergeCell ref="A23:D23"/>
    <mergeCell ref="A27:D27"/>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2:AA58"/>
  <sheetViews>
    <sheetView showGridLines="0" zoomScale="90" zoomScaleNormal="90" workbookViewId="0">
      <pane xSplit="1" ySplit="6" topLeftCell="B7" activePane="bottomRight" state="frozen"/>
      <selection pane="topRight" activeCell="B1" sqref="B1"/>
      <selection pane="bottomLeft" activeCell="A7" sqref="A7"/>
      <selection pane="bottomRight" activeCell="F58" sqref="F58"/>
    </sheetView>
  </sheetViews>
  <sheetFormatPr defaultRowHeight="15" outlineLevelRow="1" x14ac:dyDescent="0.25"/>
  <cols>
    <col min="1" max="1" width="70.5703125" customWidth="1"/>
    <col min="2" max="4" width="16.5703125" customWidth="1"/>
    <col min="5" max="5" width="14.5703125" customWidth="1"/>
    <col min="6" max="6" width="15.85546875" customWidth="1"/>
    <col min="7" max="7" width="9" customWidth="1"/>
    <col min="8" max="8" width="14.5703125" customWidth="1"/>
  </cols>
  <sheetData>
    <row r="2" spans="1:9" ht="21" x14ac:dyDescent="0.35">
      <c r="C2" s="156"/>
      <c r="H2" s="157" t="s">
        <v>73</v>
      </c>
    </row>
    <row r="3" spans="1:9" x14ac:dyDescent="0.25">
      <c r="H3" s="159" t="s">
        <v>705</v>
      </c>
    </row>
    <row r="4" spans="1:9" ht="3.6" customHeight="1" x14ac:dyDescent="0.25">
      <c r="A4" s="154"/>
      <c r="B4" s="154"/>
      <c r="C4" s="154"/>
      <c r="D4" s="154"/>
      <c r="E4" s="154"/>
      <c r="F4" s="154"/>
      <c r="G4" s="154"/>
      <c r="H4" s="154"/>
    </row>
    <row r="6" spans="1:9" ht="18.75" x14ac:dyDescent="0.25">
      <c r="B6" s="181">
        <v>2017</v>
      </c>
      <c r="C6" s="181">
        <v>2018</v>
      </c>
      <c r="D6" s="181">
        <v>2019</v>
      </c>
      <c r="E6" s="265">
        <v>2020</v>
      </c>
      <c r="F6" s="265">
        <v>2021</v>
      </c>
    </row>
    <row r="7" spans="1:9" ht="18.75" x14ac:dyDescent="0.25">
      <c r="A7" s="15" t="s">
        <v>151</v>
      </c>
    </row>
    <row r="9" spans="1:9" s="17" customFormat="1" collapsed="1" x14ac:dyDescent="0.25">
      <c r="A9" s="426" t="s">
        <v>706</v>
      </c>
      <c r="B9" s="426"/>
      <c r="C9" s="426"/>
      <c r="D9" s="426"/>
      <c r="E9" s="309"/>
      <c r="F9" s="403"/>
      <c r="G9" s="16"/>
      <c r="H9" s="16"/>
      <c r="I9" s="16"/>
    </row>
    <row r="10" spans="1:9" s="17" customFormat="1" hidden="1" outlineLevel="1" x14ac:dyDescent="0.25">
      <c r="A10" s="2" t="s">
        <v>831</v>
      </c>
      <c r="B10" s="3">
        <v>26980</v>
      </c>
      <c r="C10" s="3">
        <v>29374</v>
      </c>
      <c r="D10" s="3">
        <v>37072</v>
      </c>
      <c r="E10" s="3">
        <v>39714</v>
      </c>
      <c r="F10" s="85">
        <v>21524</v>
      </c>
      <c r="G10" s="16"/>
      <c r="H10" s="16"/>
      <c r="I10" s="16"/>
    </row>
    <row r="11" spans="1:9" s="17" customFormat="1" hidden="1" outlineLevel="1" x14ac:dyDescent="0.25">
      <c r="A11" s="19" t="s">
        <v>832</v>
      </c>
      <c r="B11" s="9">
        <v>5777</v>
      </c>
      <c r="C11" s="6">
        <v>0</v>
      </c>
      <c r="D11" s="9">
        <v>33492</v>
      </c>
      <c r="E11" s="9">
        <v>12888</v>
      </c>
      <c r="F11" s="87">
        <v>534</v>
      </c>
      <c r="G11" s="16"/>
      <c r="H11" s="16"/>
      <c r="I11" s="16"/>
    </row>
    <row r="12" spans="1:9" s="17" customFormat="1" hidden="1" outlineLevel="1" x14ac:dyDescent="0.25">
      <c r="A12" s="2" t="s">
        <v>707</v>
      </c>
      <c r="B12" s="7">
        <v>504</v>
      </c>
      <c r="C12" s="3">
        <v>1804</v>
      </c>
      <c r="D12" s="7">
        <v>599</v>
      </c>
      <c r="E12" s="7">
        <v>367</v>
      </c>
      <c r="F12" s="86">
        <v>520</v>
      </c>
      <c r="G12" s="16"/>
      <c r="H12" s="16"/>
      <c r="I12" s="16"/>
    </row>
    <row r="13" spans="1:9" s="17" customFormat="1" ht="15.75" hidden="1" customHeight="1" outlineLevel="1" x14ac:dyDescent="0.25">
      <c r="A13" s="23" t="s">
        <v>11</v>
      </c>
      <c r="B13" s="30">
        <v>33188</v>
      </c>
      <c r="C13" s="30">
        <v>31178</v>
      </c>
      <c r="D13" s="30">
        <v>71163</v>
      </c>
      <c r="E13" s="30">
        <v>52969</v>
      </c>
      <c r="F13" s="89">
        <v>22578</v>
      </c>
      <c r="G13" s="16"/>
      <c r="H13" s="16"/>
      <c r="I13" s="16"/>
    </row>
    <row r="14" spans="1:9" s="35" customFormat="1" ht="71.25" hidden="1" customHeight="1" outlineLevel="1" x14ac:dyDescent="0.25">
      <c r="A14" s="451" t="s">
        <v>834</v>
      </c>
      <c r="B14" s="451"/>
      <c r="C14" s="451"/>
      <c r="D14" s="170"/>
      <c r="E14" s="170"/>
      <c r="F14" s="412"/>
      <c r="G14" s="404"/>
      <c r="H14" s="404"/>
      <c r="I14" s="404"/>
    </row>
    <row r="15" spans="1:9" s="17" customFormat="1" x14ac:dyDescent="0.25">
      <c r="A15" s="10"/>
      <c r="B15" s="16"/>
      <c r="C15" s="16"/>
      <c r="D15" s="16"/>
      <c r="E15" s="16"/>
      <c r="F15" s="16"/>
      <c r="G15" s="16"/>
      <c r="H15" s="16"/>
      <c r="I15" s="16"/>
    </row>
    <row r="16" spans="1:9" s="17" customFormat="1" collapsed="1" x14ac:dyDescent="0.25">
      <c r="A16" s="445" t="s">
        <v>708</v>
      </c>
      <c r="B16" s="445"/>
      <c r="C16" s="445"/>
      <c r="D16" s="445"/>
      <c r="E16" s="309"/>
      <c r="F16" s="309"/>
    </row>
    <row r="17" spans="1:6" s="17" customFormat="1" hidden="1" outlineLevel="1" x14ac:dyDescent="0.25">
      <c r="A17" s="410" t="s">
        <v>709</v>
      </c>
      <c r="B17" s="405">
        <f>SUM(B18:B19)</f>
        <v>124273</v>
      </c>
      <c r="C17" s="405">
        <f>SUM(C18:C19)</f>
        <v>144363</v>
      </c>
      <c r="D17" s="405">
        <f>SUM(D18:D19)</f>
        <v>121342</v>
      </c>
      <c r="E17" s="405">
        <f>SUM(E18:E19)</f>
        <v>99455</v>
      </c>
      <c r="F17" s="405">
        <v>93086</v>
      </c>
    </row>
    <row r="18" spans="1:6" s="17" customFormat="1" hidden="1" outlineLevel="1" x14ac:dyDescent="0.25">
      <c r="A18" s="410" t="s">
        <v>710</v>
      </c>
      <c r="B18" s="279">
        <v>123712</v>
      </c>
      <c r="C18" s="279">
        <v>143789</v>
      </c>
      <c r="D18" s="279">
        <v>120914</v>
      </c>
      <c r="E18" s="279">
        <v>99072</v>
      </c>
      <c r="F18" s="279">
        <v>92658</v>
      </c>
    </row>
    <row r="19" spans="1:6" s="17" customFormat="1" hidden="1" outlineLevel="1" x14ac:dyDescent="0.25">
      <c r="A19" s="410" t="s">
        <v>711</v>
      </c>
      <c r="B19" s="406">
        <v>561</v>
      </c>
      <c r="C19" s="406">
        <v>574</v>
      </c>
      <c r="D19" s="406">
        <v>428</v>
      </c>
      <c r="E19" s="406">
        <v>383</v>
      </c>
      <c r="F19" s="406">
        <v>428</v>
      </c>
    </row>
    <row r="20" spans="1:6" s="17" customFormat="1" hidden="1" outlineLevel="1" x14ac:dyDescent="0.25">
      <c r="A20" s="408" t="s">
        <v>712</v>
      </c>
      <c r="B20" s="407">
        <f>SUM(B21:B22)</f>
        <v>237019</v>
      </c>
      <c r="C20" s="407">
        <f>SUM(C21:C22)</f>
        <v>240126</v>
      </c>
      <c r="D20" s="407">
        <f>SUM(D21:D22)</f>
        <v>290308</v>
      </c>
      <c r="E20" s="407">
        <f>SUM(E21:E22)</f>
        <v>293457</v>
      </c>
      <c r="F20" s="407">
        <v>251302</v>
      </c>
    </row>
    <row r="21" spans="1:6" s="17" customFormat="1" hidden="1" outlineLevel="1" x14ac:dyDescent="0.25">
      <c r="A21" s="408" t="s">
        <v>710</v>
      </c>
      <c r="B21" s="407">
        <v>167783</v>
      </c>
      <c r="C21" s="407">
        <v>165360</v>
      </c>
      <c r="D21" s="407">
        <v>198658</v>
      </c>
      <c r="E21" s="407">
        <v>208524</v>
      </c>
      <c r="F21" s="407">
        <v>179258</v>
      </c>
    </row>
    <row r="22" spans="1:6" s="17" customFormat="1" hidden="1" outlineLevel="1" x14ac:dyDescent="0.25">
      <c r="A22" s="408" t="s">
        <v>711</v>
      </c>
      <c r="B22" s="407">
        <v>69236</v>
      </c>
      <c r="C22" s="407">
        <v>74766</v>
      </c>
      <c r="D22" s="407">
        <v>91650</v>
      </c>
      <c r="E22" s="407">
        <v>84933</v>
      </c>
      <c r="F22" s="407">
        <v>72044</v>
      </c>
    </row>
    <row r="23" spans="1:6" s="17" customFormat="1" hidden="1" outlineLevel="1" x14ac:dyDescent="0.25">
      <c r="A23" s="410" t="s">
        <v>713</v>
      </c>
      <c r="B23" s="279">
        <f>SUM(B24:B25)</f>
        <v>79634</v>
      </c>
      <c r="C23" s="279">
        <f>SUM(C24:C25)</f>
        <v>82798</v>
      </c>
      <c r="D23" s="279">
        <f>SUM(D24:D25)</f>
        <v>84426</v>
      </c>
      <c r="E23" s="279">
        <f>SUM(E24:E25)</f>
        <v>202902</v>
      </c>
      <c r="F23" s="279">
        <v>104198</v>
      </c>
    </row>
    <row r="24" spans="1:6" s="17" customFormat="1" hidden="1" outlineLevel="1" x14ac:dyDescent="0.25">
      <c r="A24" s="410" t="s">
        <v>710</v>
      </c>
      <c r="B24" s="279">
        <v>53056</v>
      </c>
      <c r="C24" s="279">
        <v>53411</v>
      </c>
      <c r="D24" s="279">
        <v>55783</v>
      </c>
      <c r="E24" s="279">
        <v>172012</v>
      </c>
      <c r="F24" s="279">
        <v>76474</v>
      </c>
    </row>
    <row r="25" spans="1:6" s="17" customFormat="1" hidden="1" outlineLevel="1" x14ac:dyDescent="0.25">
      <c r="A25" s="410" t="s">
        <v>711</v>
      </c>
      <c r="B25" s="279">
        <v>26578</v>
      </c>
      <c r="C25" s="279">
        <v>29387</v>
      </c>
      <c r="D25" s="279">
        <v>28643</v>
      </c>
      <c r="E25" s="279">
        <v>30890</v>
      </c>
      <c r="F25" s="279">
        <v>27724</v>
      </c>
    </row>
    <row r="26" spans="1:6" s="17" customFormat="1" hidden="1" outlineLevel="1" x14ac:dyDescent="0.25">
      <c r="A26" s="408" t="s">
        <v>714</v>
      </c>
      <c r="B26" s="407">
        <f>SUM(B27:B28)</f>
        <v>9404</v>
      </c>
      <c r="C26" s="407">
        <f>SUM(C27:C28)</f>
        <v>8957</v>
      </c>
      <c r="D26" s="407">
        <f>SUM(D27:D28)</f>
        <v>47124</v>
      </c>
      <c r="E26" s="407">
        <f>SUM(E27:E28)</f>
        <v>51219</v>
      </c>
      <c r="F26" s="407">
        <f>SUM(F27:F28)</f>
        <v>52963</v>
      </c>
    </row>
    <row r="27" spans="1:6" s="17" customFormat="1" hidden="1" outlineLevel="1" x14ac:dyDescent="0.25">
      <c r="A27" s="408" t="s">
        <v>710</v>
      </c>
      <c r="B27" s="407">
        <v>9404</v>
      </c>
      <c r="C27" s="407">
        <v>8957</v>
      </c>
      <c r="D27" s="407">
        <v>47124</v>
      </c>
      <c r="E27" s="407">
        <v>50719</v>
      </c>
      <c r="F27" s="407">
        <v>52963</v>
      </c>
    </row>
    <row r="28" spans="1:6" s="17" customFormat="1" hidden="1" outlineLevel="1" x14ac:dyDescent="0.25">
      <c r="A28" s="408" t="s">
        <v>711</v>
      </c>
      <c r="B28" s="408"/>
      <c r="C28" s="408"/>
      <c r="D28" s="407">
        <v>0</v>
      </c>
      <c r="E28" s="407">
        <v>500</v>
      </c>
      <c r="F28" s="407" t="s">
        <v>17</v>
      </c>
    </row>
    <row r="29" spans="1:6" s="17" customFormat="1" hidden="1" outlineLevel="1" x14ac:dyDescent="0.25">
      <c r="A29" s="410" t="s">
        <v>173</v>
      </c>
      <c r="B29" s="279"/>
      <c r="C29" s="279"/>
      <c r="D29" s="279"/>
      <c r="E29" s="279">
        <f>SUM(E30:E31)</f>
        <v>500</v>
      </c>
      <c r="F29" s="279">
        <f>SUM(F30:F31)</f>
        <v>554</v>
      </c>
    </row>
    <row r="30" spans="1:6" s="17" customFormat="1" hidden="1" outlineLevel="1" x14ac:dyDescent="0.25">
      <c r="A30" s="410" t="s">
        <v>710</v>
      </c>
      <c r="B30" s="279"/>
      <c r="C30" s="279"/>
      <c r="D30" s="279"/>
      <c r="E30" s="279">
        <v>500</v>
      </c>
      <c r="F30" s="279">
        <v>554</v>
      </c>
    </row>
    <row r="31" spans="1:6" s="17" customFormat="1" hidden="1" outlineLevel="1" x14ac:dyDescent="0.25">
      <c r="A31" s="410" t="s">
        <v>711</v>
      </c>
      <c r="B31" s="279"/>
      <c r="C31" s="279"/>
      <c r="D31" s="279"/>
      <c r="E31" s="279">
        <v>0</v>
      </c>
      <c r="F31" s="279" t="s">
        <v>17</v>
      </c>
    </row>
    <row r="32" spans="1:6" s="17" customFormat="1" hidden="1" outlineLevel="1" x14ac:dyDescent="0.25">
      <c r="A32" s="411" t="s">
        <v>18</v>
      </c>
      <c r="B32" s="409">
        <f>SUM(B33:B34)</f>
        <v>450330</v>
      </c>
      <c r="C32" s="409">
        <f>SUM(C33:C34)</f>
        <v>476244</v>
      </c>
      <c r="D32" s="409">
        <f>SUM(D33:D34)</f>
        <v>543200</v>
      </c>
      <c r="E32" s="409">
        <f>SUM(E33:E34)</f>
        <v>647533</v>
      </c>
      <c r="F32" s="409">
        <v>502103</v>
      </c>
    </row>
    <row r="33" spans="1:27" s="17" customFormat="1" hidden="1" outlineLevel="1" x14ac:dyDescent="0.25">
      <c r="A33" s="411" t="s">
        <v>710</v>
      </c>
      <c r="B33" s="409">
        <v>353955</v>
      </c>
      <c r="C33" s="409">
        <v>371517</v>
      </c>
      <c r="D33" s="409">
        <v>422479</v>
      </c>
      <c r="E33" s="409">
        <v>530827</v>
      </c>
      <c r="F33" s="409">
        <v>401907</v>
      </c>
    </row>
    <row r="34" spans="1:27" s="17" customFormat="1" hidden="1" outlineLevel="1" x14ac:dyDescent="0.25">
      <c r="A34" s="411" t="s">
        <v>711</v>
      </c>
      <c r="B34" s="409">
        <v>96375</v>
      </c>
      <c r="C34" s="409">
        <v>104727</v>
      </c>
      <c r="D34" s="409">
        <v>120721</v>
      </c>
      <c r="E34" s="409">
        <v>116706</v>
      </c>
      <c r="F34" s="409">
        <v>100196</v>
      </c>
    </row>
    <row r="35" spans="1:27" s="17" customFormat="1" hidden="1" outlineLevel="1" x14ac:dyDescent="0.25">
      <c r="A35" s="36"/>
      <c r="B35" s="16"/>
      <c r="C35" s="16"/>
      <c r="D35" s="16"/>
      <c r="E35" s="16"/>
      <c r="F35" s="16"/>
      <c r="G35" s="16"/>
      <c r="H35" s="16"/>
      <c r="I35" s="16"/>
    </row>
    <row r="36" spans="1:27" s="17" customFormat="1" ht="45.75" hidden="1" customHeight="1" outlineLevel="1" x14ac:dyDescent="0.25">
      <c r="A36" s="421" t="s">
        <v>715</v>
      </c>
      <c r="B36" s="421"/>
      <c r="C36" s="421"/>
      <c r="D36" s="421"/>
      <c r="E36" s="421"/>
      <c r="F36" s="11"/>
      <c r="G36" s="11"/>
      <c r="H36" s="16"/>
      <c r="I36" s="16"/>
    </row>
    <row r="37" spans="1:27" s="17" customFormat="1" ht="39.75" hidden="1" customHeight="1" outlineLevel="1" x14ac:dyDescent="0.25">
      <c r="A37" s="450" t="s">
        <v>716</v>
      </c>
      <c r="B37" s="450"/>
      <c r="C37" s="450"/>
      <c r="D37" s="450"/>
      <c r="E37" s="450"/>
      <c r="F37" s="70"/>
      <c r="G37" s="70"/>
      <c r="H37" s="16"/>
      <c r="I37" s="16"/>
    </row>
    <row r="38" spans="1:27" s="17" customFormat="1" ht="44.25" hidden="1" customHeight="1" outlineLevel="1" x14ac:dyDescent="0.25">
      <c r="A38" s="450" t="s">
        <v>833</v>
      </c>
      <c r="B38" s="450"/>
      <c r="C38" s="450"/>
      <c r="D38" s="450"/>
      <c r="E38" s="450"/>
      <c r="F38" s="70"/>
      <c r="G38" s="70"/>
      <c r="H38" s="16"/>
      <c r="I38" s="16"/>
    </row>
    <row r="40" spans="1:27" ht="18.75" x14ac:dyDescent="0.25">
      <c r="A40" s="146" t="s">
        <v>176</v>
      </c>
    </row>
    <row r="42" spans="1:27" s="78" customFormat="1" collapsed="1" x14ac:dyDescent="0.25">
      <c r="A42" s="149" t="s">
        <v>717</v>
      </c>
      <c r="B42" s="65"/>
      <c r="C42" s="65"/>
      <c r="D42" s="65"/>
      <c r="E42" s="65"/>
      <c r="F42" s="368"/>
      <c r="J42" s="111"/>
      <c r="K42" s="111"/>
      <c r="L42" s="111"/>
      <c r="M42" s="111"/>
      <c r="N42" s="111"/>
      <c r="O42" s="111"/>
      <c r="P42" s="111"/>
      <c r="Q42" s="111"/>
      <c r="R42" s="111"/>
      <c r="S42" s="111"/>
      <c r="T42" s="111"/>
      <c r="U42" s="111"/>
      <c r="V42" s="111"/>
      <c r="W42" s="111"/>
      <c r="X42" s="111"/>
      <c r="Y42" s="111"/>
      <c r="Z42" s="111"/>
      <c r="AA42" s="111"/>
    </row>
    <row r="43" spans="1:27" s="78" customFormat="1" hidden="1" outlineLevel="1" x14ac:dyDescent="0.25">
      <c r="A43" s="2" t="s">
        <v>718</v>
      </c>
      <c r="B43" s="3">
        <v>53915</v>
      </c>
      <c r="C43" s="3">
        <v>56233</v>
      </c>
      <c r="D43" s="3">
        <v>43660</v>
      </c>
      <c r="E43" s="3">
        <v>52045</v>
      </c>
      <c r="F43" s="85">
        <v>49038</v>
      </c>
      <c r="J43" s="111"/>
      <c r="K43" s="111"/>
      <c r="L43" s="111"/>
      <c r="M43" s="111"/>
      <c r="N43" s="111"/>
      <c r="O43" s="111"/>
      <c r="P43" s="111"/>
      <c r="Q43" s="111"/>
      <c r="R43" s="111"/>
      <c r="S43" s="111"/>
      <c r="T43" s="111"/>
      <c r="U43" s="111"/>
      <c r="V43" s="111"/>
      <c r="W43" s="111"/>
      <c r="X43" s="111"/>
      <c r="Y43" s="111"/>
      <c r="Z43" s="111"/>
      <c r="AA43" s="111"/>
    </row>
    <row r="44" spans="1:27" s="78" customFormat="1" hidden="1" outlineLevel="1" x14ac:dyDescent="0.25">
      <c r="A44" s="45" t="s">
        <v>719</v>
      </c>
      <c r="B44" s="64">
        <v>183</v>
      </c>
      <c r="C44" s="237">
        <v>64</v>
      </c>
      <c r="D44" s="237">
        <v>68</v>
      </c>
      <c r="E44" s="237">
        <v>56</v>
      </c>
      <c r="F44" s="215">
        <v>78</v>
      </c>
      <c r="J44" s="111"/>
      <c r="K44" s="111"/>
      <c r="L44" s="111"/>
      <c r="M44" s="111"/>
      <c r="N44" s="111"/>
      <c r="O44" s="111"/>
      <c r="P44" s="111"/>
      <c r="Q44" s="111"/>
      <c r="R44" s="111"/>
      <c r="S44" s="111"/>
      <c r="T44" s="111"/>
      <c r="U44" s="111"/>
      <c r="V44" s="111"/>
      <c r="W44" s="111"/>
      <c r="X44" s="111"/>
      <c r="Y44" s="111"/>
      <c r="Z44" s="111"/>
      <c r="AA44" s="111"/>
    </row>
    <row r="45" spans="1:27" s="78" customFormat="1" hidden="1" outlineLevel="1" x14ac:dyDescent="0.25">
      <c r="A45" s="2" t="s">
        <v>720</v>
      </c>
      <c r="B45" s="7">
        <v>133</v>
      </c>
      <c r="C45" s="7">
        <v>130</v>
      </c>
      <c r="D45" s="7">
        <v>140</v>
      </c>
      <c r="E45" s="7">
        <v>52</v>
      </c>
      <c r="F45" s="86">
        <v>3</v>
      </c>
      <c r="J45" s="111"/>
      <c r="K45" s="111"/>
      <c r="L45" s="111"/>
      <c r="M45" s="111"/>
      <c r="N45" s="111"/>
      <c r="O45" s="111"/>
      <c r="P45" s="111"/>
      <c r="Q45" s="111"/>
      <c r="R45" s="111"/>
      <c r="S45" s="111"/>
      <c r="T45" s="111"/>
      <c r="U45" s="111"/>
      <c r="V45" s="111"/>
      <c r="W45" s="111"/>
      <c r="X45" s="111"/>
      <c r="Y45" s="111"/>
      <c r="Z45" s="111"/>
      <c r="AA45" s="111"/>
    </row>
    <row r="46" spans="1:27" s="78" customFormat="1" hidden="1" outlineLevel="1" x14ac:dyDescent="0.25">
      <c r="A46" s="45" t="s">
        <v>721</v>
      </c>
      <c r="B46" s="64">
        <v>24</v>
      </c>
      <c r="C46" s="237">
        <v>38</v>
      </c>
      <c r="D46" s="237">
        <v>58</v>
      </c>
      <c r="E46" s="237">
        <v>46</v>
      </c>
      <c r="F46" s="215">
        <v>11</v>
      </c>
      <c r="J46" s="111"/>
      <c r="K46" s="111"/>
      <c r="L46" s="111"/>
      <c r="M46" s="111"/>
      <c r="N46" s="111"/>
      <c r="O46" s="111"/>
      <c r="P46" s="111"/>
      <c r="Q46" s="111"/>
      <c r="R46" s="111"/>
      <c r="S46" s="111"/>
      <c r="T46" s="111"/>
      <c r="U46" s="111"/>
      <c r="V46" s="111"/>
      <c r="W46" s="111"/>
      <c r="X46" s="111"/>
      <c r="Y46" s="111"/>
      <c r="Z46" s="111"/>
      <c r="AA46" s="111"/>
    </row>
    <row r="47" spans="1:27" s="78" customFormat="1" ht="30" hidden="1" outlineLevel="1" x14ac:dyDescent="0.25">
      <c r="A47" s="2" t="s">
        <v>722</v>
      </c>
      <c r="B47" s="3">
        <v>9105</v>
      </c>
      <c r="C47" s="3">
        <v>7527</v>
      </c>
      <c r="D47" s="3">
        <v>4053</v>
      </c>
      <c r="E47" s="3">
        <v>2895</v>
      </c>
      <c r="F47" s="85">
        <v>3372</v>
      </c>
      <c r="J47" s="111"/>
      <c r="K47" s="111"/>
      <c r="L47" s="111"/>
      <c r="M47" s="111"/>
      <c r="N47" s="111"/>
      <c r="O47" s="111"/>
      <c r="P47" s="111"/>
      <c r="Q47" s="111"/>
      <c r="R47" s="111"/>
      <c r="S47" s="111"/>
      <c r="T47" s="111"/>
      <c r="U47" s="111"/>
      <c r="V47" s="111"/>
      <c r="W47" s="111"/>
      <c r="X47" s="111"/>
      <c r="Y47" s="111"/>
      <c r="Z47" s="111"/>
      <c r="AA47" s="111"/>
    </row>
    <row r="48" spans="1:27" s="78" customFormat="1" ht="66" hidden="1" customHeight="1" outlineLevel="1" x14ac:dyDescent="0.25">
      <c r="A48" s="424" t="s">
        <v>835</v>
      </c>
      <c r="B48" s="424"/>
      <c r="C48" s="424"/>
      <c r="D48" s="424"/>
      <c r="E48" s="424"/>
      <c r="J48" s="111"/>
      <c r="K48" s="111"/>
      <c r="L48" s="111"/>
      <c r="M48" s="111"/>
      <c r="N48" s="111"/>
      <c r="O48" s="111"/>
      <c r="P48" s="111"/>
      <c r="Q48" s="111"/>
      <c r="R48" s="111"/>
      <c r="S48" s="111"/>
      <c r="T48" s="111"/>
      <c r="U48" s="111"/>
      <c r="V48" s="111"/>
      <c r="W48" s="111"/>
      <c r="X48" s="111"/>
      <c r="Y48" s="111"/>
      <c r="Z48" s="111"/>
      <c r="AA48" s="111"/>
    </row>
    <row r="50" spans="1:27" ht="18.75" x14ac:dyDescent="0.25">
      <c r="A50" s="182" t="s">
        <v>233</v>
      </c>
    </row>
    <row r="52" spans="1:27" s="78" customFormat="1" collapsed="1" x14ac:dyDescent="0.25">
      <c r="A52" s="185" t="s">
        <v>723</v>
      </c>
      <c r="B52" s="186"/>
      <c r="C52" s="186"/>
      <c r="D52" s="186"/>
      <c r="E52" s="186"/>
      <c r="F52" s="373"/>
      <c r="J52" s="111"/>
      <c r="K52" s="111"/>
      <c r="L52" s="111"/>
      <c r="M52" s="111"/>
      <c r="N52" s="111"/>
      <c r="O52" s="111"/>
      <c r="P52" s="111"/>
      <c r="Q52" s="111"/>
      <c r="R52" s="111"/>
      <c r="S52" s="111"/>
      <c r="T52" s="111"/>
      <c r="U52" s="111"/>
      <c r="V52" s="111"/>
      <c r="W52" s="111"/>
      <c r="X52" s="111"/>
      <c r="Y52" s="111"/>
      <c r="Z52" s="111"/>
      <c r="AA52" s="111"/>
    </row>
    <row r="53" spans="1:27" s="78" customFormat="1" hidden="1" outlineLevel="1" x14ac:dyDescent="0.25">
      <c r="A53" s="2" t="s">
        <v>724</v>
      </c>
      <c r="B53" s="3">
        <v>1925</v>
      </c>
      <c r="C53" s="3">
        <v>4309</v>
      </c>
      <c r="D53" s="3">
        <v>1363</v>
      </c>
      <c r="E53" s="3">
        <v>999</v>
      </c>
      <c r="F53" s="85">
        <v>1640</v>
      </c>
      <c r="J53" s="111"/>
      <c r="K53" s="111"/>
      <c r="L53" s="111"/>
      <c r="M53" s="111"/>
      <c r="N53" s="111"/>
      <c r="O53" s="111"/>
      <c r="P53" s="111"/>
      <c r="Q53" s="111"/>
      <c r="R53" s="111"/>
      <c r="S53" s="111"/>
      <c r="T53" s="111"/>
      <c r="U53" s="111"/>
      <c r="V53" s="111"/>
      <c r="W53" s="111"/>
      <c r="X53" s="111"/>
      <c r="Y53" s="111"/>
      <c r="Z53" s="111"/>
      <c r="AA53" s="111"/>
    </row>
    <row r="54" spans="1:27" s="78" customFormat="1" hidden="1" outlineLevel="1" x14ac:dyDescent="0.25">
      <c r="A54" s="187" t="s">
        <v>725</v>
      </c>
      <c r="B54" s="188">
        <v>6</v>
      </c>
      <c r="C54" s="238">
        <v>3</v>
      </c>
      <c r="D54" s="238">
        <v>4</v>
      </c>
      <c r="E54" s="238">
        <v>1</v>
      </c>
      <c r="F54" s="235">
        <v>3</v>
      </c>
      <c r="J54" s="111"/>
      <c r="K54" s="111"/>
      <c r="L54" s="111"/>
      <c r="M54" s="111"/>
      <c r="N54" s="111"/>
      <c r="O54" s="111"/>
      <c r="P54" s="111"/>
      <c r="Q54" s="111"/>
      <c r="R54" s="111"/>
      <c r="S54" s="111"/>
      <c r="T54" s="111"/>
      <c r="U54" s="111"/>
      <c r="V54" s="111"/>
      <c r="W54" s="111"/>
      <c r="X54" s="111"/>
      <c r="Y54" s="111"/>
      <c r="Z54" s="111"/>
      <c r="AA54" s="111"/>
    </row>
    <row r="55" spans="1:27" s="78" customFormat="1" hidden="1" outlineLevel="1" x14ac:dyDescent="0.25">
      <c r="A55" s="2" t="s">
        <v>726</v>
      </c>
      <c r="B55" s="7">
        <v>2</v>
      </c>
      <c r="C55" s="7">
        <v>3</v>
      </c>
      <c r="D55" s="7">
        <v>4</v>
      </c>
      <c r="E55" s="7">
        <v>3</v>
      </c>
      <c r="F55" s="86">
        <v>0</v>
      </c>
      <c r="J55" s="111"/>
      <c r="K55" s="111"/>
      <c r="L55" s="111"/>
      <c r="M55" s="111"/>
      <c r="N55" s="111"/>
      <c r="O55" s="111"/>
      <c r="P55" s="111"/>
      <c r="Q55" s="111"/>
      <c r="R55" s="111"/>
      <c r="S55" s="111"/>
      <c r="T55" s="111"/>
      <c r="U55" s="111"/>
      <c r="V55" s="111"/>
      <c r="W55" s="111"/>
      <c r="X55" s="111"/>
      <c r="Y55" s="111"/>
      <c r="Z55" s="111"/>
      <c r="AA55" s="111"/>
    </row>
    <row r="56" spans="1:27" s="78" customFormat="1" hidden="1" outlineLevel="1" x14ac:dyDescent="0.25">
      <c r="A56" s="187" t="s">
        <v>727</v>
      </c>
      <c r="B56" s="188">
        <v>0</v>
      </c>
      <c r="C56" s="238">
        <v>1</v>
      </c>
      <c r="D56" s="238">
        <v>0</v>
      </c>
      <c r="E56" s="238">
        <v>3</v>
      </c>
      <c r="F56" s="235">
        <v>1</v>
      </c>
      <c r="J56" s="111"/>
      <c r="K56" s="111"/>
      <c r="L56" s="111"/>
      <c r="M56" s="111"/>
      <c r="N56" s="111"/>
      <c r="O56" s="111"/>
      <c r="P56" s="111"/>
      <c r="Q56" s="111"/>
      <c r="R56" s="111"/>
      <c r="S56" s="111"/>
      <c r="T56" s="111"/>
      <c r="U56" s="111"/>
      <c r="V56" s="111"/>
      <c r="W56" s="111"/>
      <c r="X56" s="111"/>
      <c r="Y56" s="111"/>
      <c r="Z56" s="111"/>
      <c r="AA56" s="111"/>
    </row>
    <row r="57" spans="1:27" s="78" customFormat="1" ht="30" hidden="1" outlineLevel="1" x14ac:dyDescent="0.25">
      <c r="A57" s="2" t="s">
        <v>722</v>
      </c>
      <c r="B57" s="7">
        <v>233</v>
      </c>
      <c r="C57" s="7">
        <v>175</v>
      </c>
      <c r="D57" s="7">
        <v>40</v>
      </c>
      <c r="E57" s="7">
        <v>0</v>
      </c>
      <c r="F57" s="86">
        <v>0</v>
      </c>
      <c r="J57" s="111"/>
      <c r="K57" s="111"/>
      <c r="L57" s="111"/>
      <c r="M57" s="111"/>
      <c r="N57" s="111"/>
      <c r="O57" s="111"/>
      <c r="P57" s="111"/>
      <c r="Q57" s="111"/>
      <c r="R57" s="111"/>
      <c r="S57" s="111"/>
      <c r="T57" s="111"/>
      <c r="U57" s="111"/>
      <c r="V57" s="111"/>
      <c r="W57" s="111"/>
      <c r="X57" s="111"/>
      <c r="Y57" s="111"/>
      <c r="Z57" s="111"/>
      <c r="AA57" s="111"/>
    </row>
    <row r="58" spans="1:27" s="78" customFormat="1" ht="69" hidden="1" customHeight="1" outlineLevel="1" x14ac:dyDescent="0.25">
      <c r="A58" s="424" t="s">
        <v>835</v>
      </c>
      <c r="B58" s="424"/>
      <c r="C58" s="424"/>
      <c r="D58" s="424"/>
      <c r="E58" s="424"/>
      <c r="F58" s="86"/>
      <c r="J58" s="111"/>
      <c r="K58" s="111"/>
      <c r="L58" s="111"/>
      <c r="M58" s="111"/>
      <c r="N58" s="111"/>
      <c r="O58" s="111"/>
      <c r="P58" s="111"/>
      <c r="Q58" s="111"/>
      <c r="R58" s="111"/>
      <c r="S58" s="111"/>
      <c r="T58" s="111"/>
      <c r="U58" s="111"/>
      <c r="V58" s="111"/>
      <c r="W58" s="111"/>
      <c r="X58" s="111"/>
      <c r="Y58" s="111"/>
      <c r="Z58" s="111"/>
      <c r="AA58" s="111"/>
    </row>
  </sheetData>
  <mergeCells count="8">
    <mergeCell ref="A58:E58"/>
    <mergeCell ref="A48:E48"/>
    <mergeCell ref="A9:D9"/>
    <mergeCell ref="A16:D16"/>
    <mergeCell ref="A36:E36"/>
    <mergeCell ref="A37:E37"/>
    <mergeCell ref="A38:E38"/>
    <mergeCell ref="A14:C14"/>
  </mergeCell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614D3-305E-46DB-89FA-684941916C20}">
  <sheetPr>
    <outlinePr summaryBelow="0" summaryRight="0"/>
  </sheetPr>
  <dimension ref="A2:O27"/>
  <sheetViews>
    <sheetView showGridLines="0" zoomScale="80" zoomScaleNormal="80" workbookViewId="0">
      <pane xSplit="1" ySplit="7" topLeftCell="B8" activePane="bottomRight" state="frozen"/>
      <selection pane="topRight" activeCell="B1" sqref="B1"/>
      <selection pane="bottomLeft" activeCell="A8" sqref="A8"/>
      <selection pane="bottomRight" activeCell="P21" sqref="P21"/>
    </sheetView>
  </sheetViews>
  <sheetFormatPr defaultRowHeight="15" x14ac:dyDescent="0.25"/>
  <cols>
    <col min="1" max="1" width="51.7109375" bestFit="1" customWidth="1"/>
    <col min="2" max="13" width="12.85546875" customWidth="1"/>
  </cols>
  <sheetData>
    <row r="2" spans="1:15" ht="21" x14ac:dyDescent="0.35">
      <c r="C2" s="156"/>
      <c r="D2" s="156"/>
      <c r="M2" s="157"/>
      <c r="N2" s="157"/>
      <c r="O2" s="157" t="s">
        <v>739</v>
      </c>
    </row>
    <row r="3" spans="1:15" x14ac:dyDescent="0.25">
      <c r="M3" s="159"/>
      <c r="N3" s="159"/>
      <c r="O3" s="159" t="s">
        <v>847</v>
      </c>
    </row>
    <row r="4" spans="1:15" ht="3.6" customHeight="1" x14ac:dyDescent="0.25">
      <c r="A4" s="154"/>
      <c r="B4" s="154"/>
      <c r="C4" s="154"/>
      <c r="D4" s="154"/>
      <c r="E4" s="154"/>
      <c r="F4" s="154"/>
      <c r="G4" s="154"/>
      <c r="H4" s="154"/>
      <c r="I4" s="154"/>
      <c r="J4" s="154"/>
      <c r="K4" s="154"/>
      <c r="L4" s="154"/>
      <c r="M4" s="154"/>
      <c r="N4" s="154"/>
      <c r="O4" s="154"/>
    </row>
    <row r="5" spans="1:15" ht="7.5" customHeight="1" thickBot="1" x14ac:dyDescent="0.3"/>
    <row r="6" spans="1:15" x14ac:dyDescent="0.25">
      <c r="A6" s="328" t="s">
        <v>46</v>
      </c>
      <c r="B6" s="329" t="s">
        <v>741</v>
      </c>
      <c r="C6" s="329" t="s">
        <v>742</v>
      </c>
      <c r="D6" s="329" t="s">
        <v>743</v>
      </c>
      <c r="E6" s="329" t="s">
        <v>744</v>
      </c>
      <c r="F6" s="329" t="s">
        <v>745</v>
      </c>
      <c r="G6" s="329" t="s">
        <v>736</v>
      </c>
      <c r="H6" s="329" t="s">
        <v>746</v>
      </c>
      <c r="I6" s="329" t="s">
        <v>747</v>
      </c>
      <c r="J6" s="329" t="s">
        <v>748</v>
      </c>
      <c r="K6" s="329" t="s">
        <v>735</v>
      </c>
      <c r="L6" s="329" t="s">
        <v>797</v>
      </c>
      <c r="M6" s="329" t="s">
        <v>836</v>
      </c>
      <c r="N6" s="329" t="s">
        <v>857</v>
      </c>
      <c r="O6" s="329" t="s">
        <v>858</v>
      </c>
    </row>
    <row r="7" spans="1:15" ht="5.45" customHeight="1" x14ac:dyDescent="0.25"/>
    <row r="8" spans="1:15" x14ac:dyDescent="0.25">
      <c r="A8" s="199" t="s">
        <v>103</v>
      </c>
    </row>
    <row r="9" spans="1:15" x14ac:dyDescent="0.25">
      <c r="A9" s="200" t="s">
        <v>846</v>
      </c>
      <c r="B9" s="202">
        <v>4730</v>
      </c>
      <c r="C9" s="202">
        <v>4745</v>
      </c>
      <c r="D9" s="202">
        <v>4732</v>
      </c>
      <c r="E9" s="202">
        <v>5062</v>
      </c>
      <c r="F9" s="202">
        <v>5128</v>
      </c>
      <c r="G9" s="202">
        <v>5321</v>
      </c>
      <c r="H9" s="202">
        <v>5407</v>
      </c>
      <c r="I9" s="202">
        <v>5531</v>
      </c>
      <c r="J9" s="202">
        <v>5550</v>
      </c>
      <c r="K9" s="202">
        <v>5430</v>
      </c>
      <c r="L9" s="202">
        <v>5313</v>
      </c>
      <c r="M9" s="202">
        <v>5223</v>
      </c>
      <c r="N9" s="202">
        <v>5157</v>
      </c>
      <c r="O9" s="202">
        <v>5001</v>
      </c>
    </row>
    <row r="10" spans="1:15" x14ac:dyDescent="0.25">
      <c r="A10" s="200" t="s">
        <v>729</v>
      </c>
      <c r="B10" s="202">
        <v>7765</v>
      </c>
      <c r="C10" s="202">
        <v>7432</v>
      </c>
      <c r="D10" s="202">
        <v>7435</v>
      </c>
      <c r="E10" s="202">
        <v>7417</v>
      </c>
      <c r="F10" s="202">
        <v>6729</v>
      </c>
      <c r="G10" s="202">
        <v>6358</v>
      </c>
      <c r="H10" s="202">
        <v>6157</v>
      </c>
      <c r="I10" s="202">
        <v>6446</v>
      </c>
      <c r="J10" s="202">
        <v>6987</v>
      </c>
      <c r="K10" s="202">
        <v>7536</v>
      </c>
      <c r="L10" s="202">
        <v>7947</v>
      </c>
      <c r="M10" s="202">
        <v>8656</v>
      </c>
      <c r="N10" s="202">
        <v>8277</v>
      </c>
      <c r="O10" s="202">
        <v>8587</v>
      </c>
    </row>
    <row r="11" spans="1:15" x14ac:dyDescent="0.25">
      <c r="A11" s="200" t="s">
        <v>730</v>
      </c>
      <c r="B11" s="413">
        <v>0.22274352100089365</v>
      </c>
      <c r="C11" s="413">
        <v>0.22207387627948375</v>
      </c>
      <c r="D11" s="413">
        <v>0.22227181432715912</v>
      </c>
      <c r="E11" s="413">
        <v>0.20889627935980046</v>
      </c>
      <c r="F11" s="413">
        <v>0.19578783151326054</v>
      </c>
      <c r="G11" s="413">
        <v>0.19112948693854501</v>
      </c>
      <c r="H11" s="413">
        <v>0.18420565933049751</v>
      </c>
      <c r="I11" s="413">
        <v>0.18260712348580727</v>
      </c>
      <c r="J11" s="413">
        <v>0.187</v>
      </c>
      <c r="K11" s="413">
        <v>0.18</v>
      </c>
      <c r="L11" s="413">
        <v>0.18099999999999999</v>
      </c>
      <c r="M11" s="413">
        <v>0.19548152402833599</v>
      </c>
      <c r="N11" s="413">
        <v>0.19400000000000001</v>
      </c>
      <c r="O11" s="413">
        <v>0.192</v>
      </c>
    </row>
    <row r="12" spans="1:15" x14ac:dyDescent="0.25">
      <c r="A12" s="200" t="s">
        <v>731</v>
      </c>
      <c r="B12" s="201">
        <v>0.20465116279069767</v>
      </c>
      <c r="C12" s="201">
        <v>0.22926829268292684</v>
      </c>
      <c r="D12" s="201">
        <v>0.22772277227722773</v>
      </c>
      <c r="E12" s="201">
        <v>0.22167487684729065</v>
      </c>
      <c r="F12" s="201">
        <v>0.23152709359605911</v>
      </c>
      <c r="G12" s="201">
        <v>0.26130653266331699</v>
      </c>
      <c r="H12" s="201">
        <v>0.27179487179487177</v>
      </c>
      <c r="I12" s="201">
        <v>0.27319587628865977</v>
      </c>
      <c r="J12" s="201">
        <v>0.27700000000000002</v>
      </c>
      <c r="K12" s="201">
        <v>0.27500000000000002</v>
      </c>
      <c r="L12" s="201">
        <v>0.27100000000000002</v>
      </c>
      <c r="M12" s="201">
        <v>0.28999999999999998</v>
      </c>
      <c r="N12" s="201">
        <v>0.27900000000000003</v>
      </c>
      <c r="O12" s="201">
        <v>0.27</v>
      </c>
    </row>
    <row r="13" spans="1:15" x14ac:dyDescent="0.25">
      <c r="A13" s="200" t="s">
        <v>837</v>
      </c>
      <c r="B13" s="203">
        <v>7.1400000000000005E-2</v>
      </c>
      <c r="C13" s="203">
        <v>0.2</v>
      </c>
      <c r="D13" s="203">
        <v>0.2</v>
      </c>
      <c r="E13" s="203">
        <v>0.2142</v>
      </c>
      <c r="F13" s="203">
        <v>0.28570000000000001</v>
      </c>
      <c r="G13" s="203">
        <v>0.2666</v>
      </c>
      <c r="H13" s="203">
        <v>0.2666</v>
      </c>
      <c r="I13" s="203">
        <v>0.25</v>
      </c>
      <c r="J13" s="413">
        <v>0.23499999999999999</v>
      </c>
      <c r="K13" s="203">
        <v>0.35289999999999999</v>
      </c>
      <c r="L13" s="203">
        <v>0.375</v>
      </c>
      <c r="M13" s="413">
        <v>0.375</v>
      </c>
      <c r="N13" s="413">
        <v>0.375</v>
      </c>
      <c r="O13" s="413">
        <v>0.375</v>
      </c>
    </row>
    <row r="14" spans="1:15" x14ac:dyDescent="0.25">
      <c r="A14" s="200" t="s">
        <v>838</v>
      </c>
      <c r="B14" s="414">
        <v>7.3</v>
      </c>
      <c r="C14" s="414">
        <v>7.4</v>
      </c>
      <c r="D14" s="414">
        <v>7.4</v>
      </c>
      <c r="E14" s="414">
        <v>14.6</v>
      </c>
      <c r="F14" s="414">
        <v>14.7</v>
      </c>
      <c r="G14" s="414">
        <v>11.8</v>
      </c>
      <c r="H14" s="414">
        <v>12.9</v>
      </c>
      <c r="I14" s="414">
        <v>11.6</v>
      </c>
      <c r="J14" s="414">
        <v>4.5</v>
      </c>
      <c r="K14" s="414">
        <v>4.5999999999999996</v>
      </c>
      <c r="L14" s="414">
        <v>5.7</v>
      </c>
      <c r="M14" s="414">
        <v>6.3</v>
      </c>
      <c r="N14" s="414">
        <v>5.3</v>
      </c>
      <c r="O14" s="414">
        <v>4.5</v>
      </c>
    </row>
    <row r="15" spans="1:15" x14ac:dyDescent="0.25">
      <c r="A15" s="200" t="s">
        <v>732</v>
      </c>
      <c r="B15" s="413">
        <v>1.483889202939514E-2</v>
      </c>
      <c r="C15" s="413">
        <v>1.5584415584415586E-2</v>
      </c>
      <c r="D15" s="413">
        <v>2.7284263959390861E-2</v>
      </c>
      <c r="E15" s="413">
        <v>2.540810053958063E-2</v>
      </c>
      <c r="F15" s="413">
        <v>5.8246676319599837E-2</v>
      </c>
      <c r="G15" s="413">
        <v>1.4812939165664367E-2</v>
      </c>
      <c r="H15" s="413">
        <v>3.2000000000000001E-2</v>
      </c>
      <c r="I15" s="413">
        <v>2.6939070692460675E-2</v>
      </c>
      <c r="J15" s="413">
        <v>2.1000000000000001E-2</v>
      </c>
      <c r="K15" s="413">
        <v>2.2000000000000002E-2</v>
      </c>
      <c r="L15" s="413">
        <v>2.1000000000000001E-2</v>
      </c>
      <c r="M15" s="413">
        <v>3.2000000000000001E-2</v>
      </c>
      <c r="N15" s="413">
        <v>0.02</v>
      </c>
      <c r="O15" s="413">
        <v>2.4E-2</v>
      </c>
    </row>
    <row r="16" spans="1:15" x14ac:dyDescent="0.25">
      <c r="A16" s="330" t="s">
        <v>105</v>
      </c>
      <c r="B16" s="331"/>
      <c r="C16" s="331"/>
      <c r="D16" s="331"/>
      <c r="E16" s="331"/>
      <c r="F16" s="331"/>
      <c r="G16" s="331"/>
      <c r="H16" s="331"/>
      <c r="I16" s="331"/>
      <c r="J16" s="331"/>
      <c r="K16" s="331"/>
      <c r="L16" s="331"/>
      <c r="M16" s="331"/>
      <c r="N16" s="331"/>
      <c r="O16" s="331"/>
    </row>
    <row r="17" spans="1:15" x14ac:dyDescent="0.25">
      <c r="A17" s="332" t="s">
        <v>733</v>
      </c>
      <c r="B17" s="337">
        <v>3.99</v>
      </c>
      <c r="C17" s="337">
        <v>3.93</v>
      </c>
      <c r="D17" s="337">
        <v>2.69</v>
      </c>
      <c r="E17" s="337">
        <v>2.42</v>
      </c>
      <c r="F17" s="337">
        <v>2.83</v>
      </c>
      <c r="G17" s="337">
        <v>1.03</v>
      </c>
      <c r="H17" s="337">
        <v>2.48</v>
      </c>
      <c r="I17" s="337">
        <v>2.46</v>
      </c>
      <c r="J17" s="337">
        <v>3.95</v>
      </c>
      <c r="K17" s="337">
        <v>2.3199999999999998</v>
      </c>
      <c r="L17" s="337">
        <v>2.15</v>
      </c>
      <c r="M17" s="337">
        <v>2.5299999999999998</v>
      </c>
      <c r="N17" s="337">
        <v>2.17</v>
      </c>
      <c r="O17" s="337">
        <v>1.41</v>
      </c>
    </row>
    <row r="18" spans="1:15" x14ac:dyDescent="0.25">
      <c r="A18" s="332" t="s">
        <v>734</v>
      </c>
      <c r="B18" s="333">
        <v>84</v>
      </c>
      <c r="C18" s="333">
        <v>158</v>
      </c>
      <c r="D18" s="333">
        <v>160</v>
      </c>
      <c r="E18" s="333">
        <v>117</v>
      </c>
      <c r="F18" s="333">
        <v>55</v>
      </c>
      <c r="G18" s="333">
        <v>66</v>
      </c>
      <c r="H18" s="333">
        <v>79</v>
      </c>
      <c r="I18" s="333">
        <v>100</v>
      </c>
      <c r="J18" s="333">
        <v>899</v>
      </c>
      <c r="K18" s="333">
        <v>75</v>
      </c>
      <c r="L18" s="333">
        <v>184</v>
      </c>
      <c r="M18" s="333">
        <v>105</v>
      </c>
      <c r="N18" s="333">
        <v>22</v>
      </c>
      <c r="O18" s="333">
        <v>87</v>
      </c>
    </row>
    <row r="19" spans="1:15" x14ac:dyDescent="0.25">
      <c r="A19" s="199" t="s">
        <v>840</v>
      </c>
      <c r="B19" s="201"/>
      <c r="C19" s="201"/>
      <c r="D19" s="201"/>
      <c r="E19" s="201"/>
      <c r="F19" s="201"/>
      <c r="G19" s="201"/>
      <c r="H19" s="201"/>
      <c r="I19" s="201"/>
      <c r="J19" s="201"/>
      <c r="K19" s="201"/>
      <c r="L19" s="201"/>
      <c r="M19" s="201"/>
      <c r="N19" s="201"/>
      <c r="O19" s="201"/>
    </row>
    <row r="20" spans="1:15" x14ac:dyDescent="0.25">
      <c r="A20" s="200" t="s">
        <v>839</v>
      </c>
      <c r="B20" s="413">
        <v>0.2586</v>
      </c>
      <c r="C20" s="413">
        <v>0.2122</v>
      </c>
      <c r="D20" s="413">
        <v>0.11940000000000001</v>
      </c>
      <c r="E20" s="413">
        <v>0.1043</v>
      </c>
      <c r="F20" s="413">
        <v>0.12130000000000001</v>
      </c>
      <c r="G20" s="413">
        <v>7.6300000000000007E-2</v>
      </c>
      <c r="H20" s="413">
        <v>8.1299999999999997E-2</v>
      </c>
      <c r="I20" s="413">
        <v>0.114</v>
      </c>
      <c r="J20" s="413">
        <v>0.15160000000000001</v>
      </c>
      <c r="K20" s="413">
        <v>0.1072</v>
      </c>
      <c r="L20" s="413">
        <v>7.8899999999999998E-2</v>
      </c>
      <c r="M20" s="413">
        <v>9.2100000000000001E-2</v>
      </c>
      <c r="N20" s="413">
        <v>0.12870000000000001</v>
      </c>
      <c r="O20" s="413">
        <v>0.1203</v>
      </c>
    </row>
    <row r="21" spans="1:15" x14ac:dyDescent="0.25">
      <c r="A21" s="336" t="s">
        <v>841</v>
      </c>
      <c r="B21" s="334"/>
      <c r="C21" s="334"/>
      <c r="D21" s="334"/>
      <c r="E21" s="334"/>
      <c r="F21" s="334"/>
      <c r="G21" s="334"/>
      <c r="H21" s="334"/>
      <c r="I21" s="334"/>
      <c r="J21" s="334"/>
      <c r="K21" s="334"/>
      <c r="L21" s="334"/>
      <c r="M21" s="334"/>
      <c r="N21" s="334"/>
      <c r="O21" s="334"/>
    </row>
    <row r="22" spans="1:15" ht="25.5" customHeight="1" x14ac:dyDescent="0.25">
      <c r="A22" s="332" t="s">
        <v>842</v>
      </c>
      <c r="B22" s="414">
        <v>0.91519722000000003</v>
      </c>
      <c r="C22" s="414">
        <v>0.40764455999999999</v>
      </c>
      <c r="D22" s="414">
        <v>0.61038859000000012</v>
      </c>
      <c r="E22" s="414">
        <v>2.8904619199999999</v>
      </c>
      <c r="F22" s="414">
        <v>2.4680088000000002</v>
      </c>
      <c r="G22" s="414">
        <v>0.97806231999999982</v>
      </c>
      <c r="H22" s="414">
        <v>1.0542976899999998</v>
      </c>
      <c r="I22" s="414">
        <v>2.2425650699999999</v>
      </c>
      <c r="J22" s="414">
        <v>1.63468517</v>
      </c>
      <c r="K22" s="414">
        <v>0.71451922000000012</v>
      </c>
      <c r="L22" s="414">
        <v>1.6267744499999996</v>
      </c>
      <c r="M22" s="414">
        <v>1.0990145999999998</v>
      </c>
      <c r="N22" s="414">
        <v>2.3960308800000001</v>
      </c>
      <c r="O22" s="414">
        <f>2406703.13/1000000</f>
        <v>2.4067031299999999</v>
      </c>
    </row>
    <row r="23" spans="1:15" x14ac:dyDescent="0.25">
      <c r="A23" s="199" t="s">
        <v>843</v>
      </c>
      <c r="B23" s="201"/>
      <c r="C23" s="201"/>
      <c r="D23" s="201"/>
      <c r="E23" s="201"/>
      <c r="F23" s="201"/>
      <c r="G23" s="201"/>
      <c r="H23" s="201"/>
      <c r="I23" s="201"/>
      <c r="J23" s="201"/>
      <c r="K23" s="201"/>
      <c r="L23" s="201"/>
      <c r="M23" s="201"/>
      <c r="N23" s="201"/>
      <c r="O23" s="201"/>
    </row>
    <row r="24" spans="1:15" x14ac:dyDescent="0.25">
      <c r="A24" s="200" t="s">
        <v>728</v>
      </c>
      <c r="B24" s="415">
        <v>6.3621564482029598</v>
      </c>
      <c r="C24" s="415">
        <v>6.0099051633298206</v>
      </c>
      <c r="D24" s="415">
        <v>6.050295857988166</v>
      </c>
      <c r="E24" s="415">
        <v>5.6961675227182935</v>
      </c>
      <c r="F24" s="415">
        <v>5.6359204368174725</v>
      </c>
      <c r="G24" s="415">
        <v>5.2631084382634841</v>
      </c>
      <c r="H24" s="415">
        <v>5.3256889217680783</v>
      </c>
      <c r="I24" s="415">
        <v>10.792623395407702</v>
      </c>
      <c r="J24" s="415">
        <v>5.63</v>
      </c>
      <c r="K24" s="415">
        <v>5.36</v>
      </c>
      <c r="L24" s="415">
        <v>5.3896103896103895</v>
      </c>
      <c r="M24" s="415">
        <v>5.4</v>
      </c>
      <c r="N24" s="415">
        <v>5.59</v>
      </c>
      <c r="O24" s="415">
        <f>28043.33/O9</f>
        <v>5.6075444911017804</v>
      </c>
    </row>
    <row r="25" spans="1:15" x14ac:dyDescent="0.25">
      <c r="A25" s="330" t="s">
        <v>844</v>
      </c>
      <c r="B25" s="331"/>
      <c r="C25" s="331"/>
      <c r="D25" s="331"/>
      <c r="E25" s="331"/>
      <c r="F25" s="331"/>
      <c r="G25" s="331"/>
      <c r="H25" s="331"/>
      <c r="I25" s="331"/>
      <c r="J25" s="331"/>
      <c r="K25" s="331"/>
      <c r="L25" s="331"/>
      <c r="M25" s="331"/>
      <c r="N25" s="331"/>
      <c r="O25" s="331"/>
    </row>
    <row r="26" spans="1:15" x14ac:dyDescent="0.25">
      <c r="A26" s="332" t="s">
        <v>845</v>
      </c>
      <c r="B26" s="337">
        <v>7.3135189584863998</v>
      </c>
      <c r="C26" s="337">
        <v>6.0441812239782697</v>
      </c>
      <c r="D26" s="337">
        <v>7.1729546064426799</v>
      </c>
      <c r="E26" s="337">
        <v>8.5966595981027094</v>
      </c>
      <c r="F26" s="337">
        <v>5.4511896499999999</v>
      </c>
      <c r="G26" s="337">
        <v>5.8443598699999999</v>
      </c>
      <c r="H26" s="337">
        <v>4.1943583499999999</v>
      </c>
      <c r="I26" s="337">
        <v>6.4213722400000002</v>
      </c>
      <c r="J26" s="337">
        <v>5.9626251000000003</v>
      </c>
      <c r="K26" s="337">
        <v>6.7443669599999998</v>
      </c>
      <c r="L26" s="337">
        <v>5.6364281600000004</v>
      </c>
      <c r="M26" s="337">
        <f>4869510.6/1000000</f>
        <v>4.8695105999999999</v>
      </c>
      <c r="N26" s="337">
        <v>4.8600000000000003</v>
      </c>
      <c r="O26" s="337">
        <f>7225390.92/1000000</f>
        <v>7.2253909199999997</v>
      </c>
    </row>
    <row r="27" spans="1:15" x14ac:dyDescent="0.25">
      <c r="A27" s="200"/>
      <c r="B27" s="203"/>
      <c r="C27" s="203"/>
      <c r="D27" s="203"/>
      <c r="E27" s="203"/>
      <c r="F27" s="335"/>
      <c r="G27" s="335"/>
      <c r="H27" s="335"/>
      <c r="I27" s="203"/>
      <c r="J27" s="203"/>
      <c r="K27" s="203"/>
      <c r="L27" s="203"/>
      <c r="M27" s="203"/>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39"/>
  <sheetViews>
    <sheetView showGridLines="0" workbookViewId="0">
      <selection activeCell="C2" sqref="C2"/>
    </sheetView>
  </sheetViews>
  <sheetFormatPr defaultRowHeight="15" x14ac:dyDescent="0.25"/>
  <cols>
    <col min="1" max="1" width="3.140625" customWidth="1"/>
    <col min="2" max="2" width="54.85546875" customWidth="1"/>
    <col min="3" max="3" width="93.5703125" customWidth="1"/>
  </cols>
  <sheetData>
    <row r="2" spans="1:4" ht="21" x14ac:dyDescent="0.35">
      <c r="C2" s="156"/>
      <c r="D2" s="157" t="s">
        <v>739</v>
      </c>
    </row>
    <row r="3" spans="1:4" x14ac:dyDescent="0.25">
      <c r="D3" s="159" t="s">
        <v>749</v>
      </c>
    </row>
    <row r="4" spans="1:4" ht="3.6" customHeight="1" x14ac:dyDescent="0.25">
      <c r="A4" s="154"/>
      <c r="B4" s="154"/>
      <c r="C4" s="154"/>
      <c r="D4" s="154"/>
    </row>
    <row r="5" spans="1:4" ht="7.5" customHeight="1" x14ac:dyDescent="0.25"/>
    <row r="6" spans="1:4" ht="59.1" customHeight="1" x14ac:dyDescent="0.25">
      <c r="B6" s="416" t="s">
        <v>752</v>
      </c>
      <c r="C6" s="455"/>
    </row>
    <row r="7" spans="1:4" ht="8.1" customHeight="1" x14ac:dyDescent="0.25">
      <c r="A7" s="286"/>
      <c r="B7" s="286"/>
      <c r="C7" s="286"/>
    </row>
    <row r="8" spans="1:4" x14ac:dyDescent="0.25">
      <c r="A8" s="286"/>
      <c r="B8" s="338" t="s">
        <v>750</v>
      </c>
      <c r="C8" s="338" t="s">
        <v>751</v>
      </c>
    </row>
    <row r="9" spans="1:4" ht="25.5" x14ac:dyDescent="0.25">
      <c r="A9" s="286"/>
      <c r="B9" s="456" t="s">
        <v>753</v>
      </c>
      <c r="C9" s="339" t="s">
        <v>755</v>
      </c>
    </row>
    <row r="10" spans="1:4" x14ac:dyDescent="0.25">
      <c r="A10" s="286"/>
      <c r="B10" s="456"/>
      <c r="C10" s="339" t="s">
        <v>754</v>
      </c>
    </row>
    <row r="11" spans="1:4" x14ac:dyDescent="0.25">
      <c r="A11" s="286"/>
      <c r="B11" s="456"/>
      <c r="C11" s="339" t="s">
        <v>756</v>
      </c>
    </row>
    <row r="12" spans="1:4" x14ac:dyDescent="0.25">
      <c r="A12" s="286"/>
      <c r="B12" s="456"/>
      <c r="C12" s="339" t="s">
        <v>757</v>
      </c>
    </row>
    <row r="13" spans="1:4" x14ac:dyDescent="0.25">
      <c r="A13" s="286"/>
      <c r="B13" s="456"/>
      <c r="C13" s="339" t="s">
        <v>758</v>
      </c>
    </row>
    <row r="14" spans="1:4" x14ac:dyDescent="0.25">
      <c r="A14" s="286"/>
      <c r="B14" s="456"/>
      <c r="C14" s="339" t="s">
        <v>759</v>
      </c>
    </row>
    <row r="15" spans="1:4" x14ac:dyDescent="0.25">
      <c r="A15" s="286"/>
      <c r="B15" s="456"/>
      <c r="C15" s="339" t="s">
        <v>760</v>
      </c>
    </row>
    <row r="16" spans="1:4" x14ac:dyDescent="0.25">
      <c r="A16" s="286"/>
      <c r="B16" s="340" t="s">
        <v>761</v>
      </c>
      <c r="C16" s="341" t="s">
        <v>762</v>
      </c>
    </row>
    <row r="17" spans="1:3" x14ac:dyDescent="0.25">
      <c r="A17" s="286"/>
      <c r="B17" s="342" t="s">
        <v>764</v>
      </c>
      <c r="C17" s="343" t="s">
        <v>763</v>
      </c>
    </row>
    <row r="18" spans="1:3" x14ac:dyDescent="0.25">
      <c r="A18" s="286"/>
      <c r="B18" s="453" t="s">
        <v>765</v>
      </c>
      <c r="C18" s="341" t="s">
        <v>766</v>
      </c>
    </row>
    <row r="19" spans="1:3" x14ac:dyDescent="0.25">
      <c r="A19" s="286"/>
      <c r="B19" s="453"/>
      <c r="C19" s="341" t="s">
        <v>767</v>
      </c>
    </row>
    <row r="20" spans="1:3" ht="25.5" x14ac:dyDescent="0.25">
      <c r="A20" s="286"/>
      <c r="B20" s="453"/>
      <c r="C20" s="341" t="s">
        <v>768</v>
      </c>
    </row>
    <row r="21" spans="1:3" x14ac:dyDescent="0.25">
      <c r="A21" s="286"/>
      <c r="B21" s="452" t="s">
        <v>770</v>
      </c>
      <c r="C21" s="343" t="s">
        <v>769</v>
      </c>
    </row>
    <row r="22" spans="1:3" x14ac:dyDescent="0.25">
      <c r="A22" s="286"/>
      <c r="B22" s="452"/>
      <c r="C22" s="343" t="s">
        <v>771</v>
      </c>
    </row>
    <row r="23" spans="1:3" ht="25.5" x14ac:dyDescent="0.25">
      <c r="A23" s="286"/>
      <c r="B23" s="452"/>
      <c r="C23" s="343" t="s">
        <v>772</v>
      </c>
    </row>
    <row r="24" spans="1:3" ht="25.5" x14ac:dyDescent="0.25">
      <c r="A24" s="286"/>
      <c r="B24" s="452"/>
      <c r="C24" s="343" t="s">
        <v>773</v>
      </c>
    </row>
    <row r="25" spans="1:3" x14ac:dyDescent="0.25">
      <c r="A25" s="286"/>
      <c r="B25" s="340" t="s">
        <v>774</v>
      </c>
      <c r="C25" s="341" t="s">
        <v>775</v>
      </c>
    </row>
    <row r="26" spans="1:3" x14ac:dyDescent="0.25">
      <c r="A26" s="286"/>
      <c r="B26" s="342" t="s">
        <v>777</v>
      </c>
      <c r="C26" s="457" t="s">
        <v>776</v>
      </c>
    </row>
    <row r="27" spans="1:3" x14ac:dyDescent="0.25">
      <c r="A27" s="286"/>
      <c r="B27" s="342" t="s">
        <v>778</v>
      </c>
      <c r="C27" s="457"/>
    </row>
    <row r="28" spans="1:3" x14ac:dyDescent="0.25">
      <c r="A28" s="286"/>
      <c r="B28" s="342" t="s">
        <v>779</v>
      </c>
      <c r="C28" s="457"/>
    </row>
    <row r="29" spans="1:3" x14ac:dyDescent="0.25">
      <c r="A29" s="286"/>
      <c r="B29" s="453" t="s">
        <v>780</v>
      </c>
      <c r="C29" s="341" t="s">
        <v>781</v>
      </c>
    </row>
    <row r="30" spans="1:3" x14ac:dyDescent="0.25">
      <c r="A30" s="286"/>
      <c r="B30" s="453"/>
      <c r="C30" s="341" t="s">
        <v>782</v>
      </c>
    </row>
    <row r="31" spans="1:3" x14ac:dyDescent="0.25">
      <c r="A31" s="286"/>
      <c r="B31" s="452" t="s">
        <v>783</v>
      </c>
      <c r="C31" s="343" t="s">
        <v>784</v>
      </c>
    </row>
    <row r="32" spans="1:3" ht="25.5" x14ac:dyDescent="0.25">
      <c r="A32" s="286"/>
      <c r="B32" s="452"/>
      <c r="C32" s="343" t="s">
        <v>785</v>
      </c>
    </row>
    <row r="33" spans="1:3" x14ac:dyDescent="0.25">
      <c r="A33" s="286"/>
      <c r="B33" s="453" t="s">
        <v>786</v>
      </c>
      <c r="C33" s="341" t="s">
        <v>787</v>
      </c>
    </row>
    <row r="34" spans="1:3" x14ac:dyDescent="0.25">
      <c r="A34" s="286"/>
      <c r="B34" s="453"/>
      <c r="C34" s="341" t="s">
        <v>788</v>
      </c>
    </row>
    <row r="35" spans="1:3" x14ac:dyDescent="0.25">
      <c r="A35" s="286"/>
      <c r="B35" s="453"/>
      <c r="C35" s="341" t="s">
        <v>789</v>
      </c>
    </row>
    <row r="36" spans="1:3" x14ac:dyDescent="0.25">
      <c r="A36" s="286"/>
      <c r="B36" s="342" t="s">
        <v>790</v>
      </c>
      <c r="C36" s="343" t="s">
        <v>791</v>
      </c>
    </row>
    <row r="37" spans="1:3" x14ac:dyDescent="0.25">
      <c r="A37" s="286"/>
      <c r="B37" s="340" t="s">
        <v>792</v>
      </c>
      <c r="C37" s="454" t="s">
        <v>794</v>
      </c>
    </row>
    <row r="38" spans="1:3" x14ac:dyDescent="0.25">
      <c r="A38" s="286"/>
      <c r="B38" s="340" t="s">
        <v>793</v>
      </c>
      <c r="C38" s="454"/>
    </row>
    <row r="39" spans="1:3" x14ac:dyDescent="0.25">
      <c r="A39" s="286"/>
      <c r="B39" s="286"/>
      <c r="C39" s="286"/>
    </row>
  </sheetData>
  <mergeCells count="9">
    <mergeCell ref="B31:B32"/>
    <mergeCell ref="B33:B35"/>
    <mergeCell ref="C37:C38"/>
    <mergeCell ref="B6:C6"/>
    <mergeCell ref="B9:B15"/>
    <mergeCell ref="B18:B20"/>
    <mergeCell ref="B21:B24"/>
    <mergeCell ref="C26:C28"/>
    <mergeCell ref="B29:B30"/>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ab650c-9139-4256-ba67-3d6097a55509">
      <Terms xmlns="http://schemas.microsoft.com/office/infopath/2007/PartnerControls"/>
    </lcf76f155ced4ddcb4097134ff3c332f>
    <TaxCatchAll xmlns="26a5cfcb-0842-4c09-859a-2495158b1c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0D0BCD1DDF224088105BCE40C48D61" ma:contentTypeVersion="16" ma:contentTypeDescription="Create a new document." ma:contentTypeScope="" ma:versionID="25eb027145b8c96fb577d67d1464dfc8">
  <xsd:schema xmlns:xsd="http://www.w3.org/2001/XMLSchema" xmlns:xs="http://www.w3.org/2001/XMLSchema" xmlns:p="http://schemas.microsoft.com/office/2006/metadata/properties" xmlns:ns2="b5ab650c-9139-4256-ba67-3d6097a55509" xmlns:ns3="26a5cfcb-0842-4c09-859a-2495158b1c98" targetNamespace="http://schemas.microsoft.com/office/2006/metadata/properties" ma:root="true" ma:fieldsID="5fb4500a141145cc8ded9e3e05f6567a" ns2:_="" ns3:_="">
    <xsd:import namespace="b5ab650c-9139-4256-ba67-3d6097a55509"/>
    <xsd:import namespace="26a5cfcb-0842-4c09-859a-2495158b1c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ab650c-9139-4256-ba67-3d6097a555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a8624bd-f9c4-4953-a0ad-16555b58a4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a5cfcb-0842-4c09-859a-2495158b1c9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eba42cf-26f3-499e-aa97-162951c9bfa5}" ma:internalName="TaxCatchAll" ma:showField="CatchAllData" ma:web="26a5cfcb-0842-4c09-859a-2495158b1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2BB0E-AC55-4322-8A27-7D561888A325}">
  <ds:schemaRefs>
    <ds:schemaRef ds:uri="http://schemas.microsoft.com/sharepoint/v3/contenttype/forms"/>
  </ds:schemaRefs>
</ds:datastoreItem>
</file>

<file path=customXml/itemProps2.xml><?xml version="1.0" encoding="utf-8"?>
<ds:datastoreItem xmlns:ds="http://schemas.openxmlformats.org/officeDocument/2006/customXml" ds:itemID="{E9A4629D-2CFA-4556-BF23-719716E25D9E}">
  <ds:schemaRefs>
    <ds:schemaRef ds:uri="http://schemas.microsoft.com/office/2006/metadata/properties"/>
    <ds:schemaRef ds:uri="http://schemas.microsoft.com/office/infopath/2007/PartnerControls"/>
    <ds:schemaRef ds:uri="b5ab650c-9139-4256-ba67-3d6097a55509"/>
    <ds:schemaRef ds:uri="26a5cfcb-0842-4c09-859a-2495158b1c98"/>
  </ds:schemaRefs>
</ds:datastoreItem>
</file>

<file path=customXml/itemProps3.xml><?xml version="1.0" encoding="utf-8"?>
<ds:datastoreItem xmlns:ds="http://schemas.openxmlformats.org/officeDocument/2006/customXml" ds:itemID="{E27AF129-5A8C-4B1A-BDE2-C1FF01CBA2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3</vt:i4>
      </vt:variant>
    </vt:vector>
  </HeadingPairs>
  <TitlesOfParts>
    <vt:vector size="18" baseType="lpstr">
      <vt:lpstr>Coversheet</vt:lpstr>
      <vt:lpstr>Summary</vt:lpstr>
      <vt:lpstr>1. ESG at Light</vt:lpstr>
      <vt:lpstr>2. Disclaimer</vt:lpstr>
      <vt:lpstr>3. Reports and policies</vt:lpstr>
      <vt:lpstr>4. Investments</vt:lpstr>
      <vt:lpstr>5. Generation</vt:lpstr>
      <vt:lpstr>6. Distribution</vt:lpstr>
      <vt:lpstr>7. People</vt:lpstr>
      <vt:lpstr>8. Environmental</vt:lpstr>
      <vt:lpstr>9. Health and Safety</vt:lpstr>
      <vt:lpstr>10. Customers</vt:lpstr>
      <vt:lpstr>11. Compliance</vt:lpstr>
      <vt:lpstr>12. Quaterly Dashboard</vt:lpstr>
      <vt:lpstr>13. GRI x SASB Relationship</vt:lpstr>
      <vt:lpstr>'4. Investments'!_bookmark1</vt:lpstr>
      <vt:lpstr>'9. Health and Safety'!_bookmark1</vt:lpstr>
      <vt:lpstr>'4. Investments'!Area_de_impressao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Regiane Abreu</dc:creator>
  <cp:lastModifiedBy>vinicius lima dias 4009497</cp:lastModifiedBy>
  <cp:lastPrinted>2020-07-26T16:07:37Z</cp:lastPrinted>
  <dcterms:created xsi:type="dcterms:W3CDTF">2020-06-23T20:14:00Z</dcterms:created>
  <dcterms:modified xsi:type="dcterms:W3CDTF">2022-08-12T00:03:46Z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0x0101002B0D0BCD1DDF224088105BCE40C48D61</vt:lpwstr>
  </property>
  <property fmtid="{D5CDD505-2E9C-101B-9397-08002B2CF9AE}" pid="3" name="MediaServiceImageTags">
    <vt:lpwstr/>
  </property>
</Properties>
</file>